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PEP Grade" sheetId="1" state="visible" r:id="rId2"/>
    <sheet name="HPS grading" sheetId="2" state="hidden" r:id="rId3"/>
    <sheet name="HPS" sheetId="3" state="hidden" r:id="rId4"/>
    <sheet name="Persona" sheetId="4" state="visible" r:id="rId5"/>
    <sheet name="Wellness" sheetId="5" state="visible" r:id="rId6"/>
    <sheet name="Behavior" sheetId="6" state="visible" r:id="rId7"/>
    <sheet name="Discipline" sheetId="7" state="visible" r:id="rId8"/>
    <sheet name="Sheet1" sheetId="8" state="hidden" r:id="rId9"/>
    <sheet name="Capstones" sheetId="9" state="visible" r:id="rId10"/>
  </sheets>
  <externalReferences>
    <externalReference r:id="rId11"/>
    <externalReference r:id="rId12"/>
  </externalReferences>
  <definedNames>
    <definedName function="false" hidden="true" localSheetId="3" name="_xlnm._FilterDatabase" vbProcedure="false">Persona!$AE$1:$AE$232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<sst xmlns="http://schemas.openxmlformats.org/spreadsheetml/2006/main" count="9599" uniqueCount="585">
  <si>
    <t xml:space="preserve">Sr #</t>
  </si>
  <si>
    <t xml:space="preserve">Gender</t>
  </si>
  <si>
    <t xml:space="preserve">Section</t>
  </si>
  <si>
    <t xml:space="preserve">RN</t>
  </si>
  <si>
    <t xml:space="preserve">Student name  </t>
  </si>
  <si>
    <t xml:space="preserve">HPS</t>
  </si>
  <si>
    <t xml:space="preserve">Grade</t>
  </si>
  <si>
    <t xml:space="preserve">Afflictions</t>
  </si>
  <si>
    <t xml:space="preserve">Result</t>
  </si>
  <si>
    <t xml:space="preserve">Level 0</t>
  </si>
  <si>
    <t xml:space="preserve">Level 1</t>
  </si>
  <si>
    <t xml:space="preserve">Level 2</t>
  </si>
  <si>
    <t xml:space="preserve">Level 3</t>
  </si>
  <si>
    <t xml:space="preserve">Female</t>
  </si>
  <si>
    <t xml:space="preserve">A</t>
  </si>
  <si>
    <t xml:space="preserve">2024JULB00001</t>
  </si>
  <si>
    <t xml:space="preserve">A Divya Sree</t>
  </si>
  <si>
    <t xml:space="preserve">Male</t>
  </si>
  <si>
    <t xml:space="preserve">2024JULB00002</t>
  </si>
  <si>
    <t xml:space="preserve">Aaditya K</t>
  </si>
  <si>
    <t xml:space="preserve">2024JULB00003</t>
  </si>
  <si>
    <t xml:space="preserve">Aanchal Sapra</t>
  </si>
  <si>
    <t xml:space="preserve">2024JULB00004</t>
  </si>
  <si>
    <t xml:space="preserve">Abhinav B</t>
  </si>
  <si>
    <t xml:space="preserve">D</t>
  </si>
  <si>
    <t xml:space="preserve">2024JULB00005</t>
  </si>
  <si>
    <t xml:space="preserve">Abhirup Choudhury</t>
  </si>
  <si>
    <t xml:space="preserve">2024JULB00006</t>
  </si>
  <si>
    <t xml:space="preserve">Abhyuday Tripathi</t>
  </si>
  <si>
    <t xml:space="preserve">2024JULB00007</t>
  </si>
  <si>
    <t xml:space="preserve">Adarsh G</t>
  </si>
  <si>
    <t xml:space="preserve">C</t>
  </si>
  <si>
    <t xml:space="preserve">2024JULB00008</t>
  </si>
  <si>
    <t xml:space="preserve">Adarsh Raj Barman</t>
  </si>
  <si>
    <t xml:space="preserve">2024JULB00009</t>
  </si>
  <si>
    <t xml:space="preserve">Aditi Kumari</t>
  </si>
  <si>
    <t xml:space="preserve">2024JULB00012</t>
  </si>
  <si>
    <t xml:space="preserve">Akarsh Narain</t>
  </si>
  <si>
    <t xml:space="preserve">B</t>
  </si>
  <si>
    <t xml:space="preserve">2024JULB00013</t>
  </si>
  <si>
    <t xml:space="preserve">Akshat Singh</t>
  </si>
  <si>
    <t xml:space="preserve">2024JULB00014</t>
  </si>
  <si>
    <t xml:space="preserve">Amal Shibu Balan</t>
  </si>
  <si>
    <t xml:space="preserve">2024JULB00017</t>
  </si>
  <si>
    <t xml:space="preserve">Anamitra Dutta</t>
  </si>
  <si>
    <t xml:space="preserve">2024JULB00019</t>
  </si>
  <si>
    <t xml:space="preserve">Anantaa Paul</t>
  </si>
  <si>
    <t xml:space="preserve">2024JULB00020</t>
  </si>
  <si>
    <t xml:space="preserve">Ananya Das</t>
  </si>
  <si>
    <t xml:space="preserve">2024JULB00021</t>
  </si>
  <si>
    <t xml:space="preserve">Aniket Inani</t>
  </si>
  <si>
    <t xml:space="preserve">2024JULB00022</t>
  </si>
  <si>
    <t xml:space="preserve">Anupa Maheshwari</t>
  </si>
  <si>
    <t xml:space="preserve">MALE</t>
  </si>
  <si>
    <t xml:space="preserve">2024JULB00023</t>
  </si>
  <si>
    <t xml:space="preserve">Anushk Goel</t>
  </si>
  <si>
    <t xml:space="preserve">2024JULB00024</t>
  </si>
  <si>
    <t xml:space="preserve">Apoorwa Mishra</t>
  </si>
  <si>
    <t xml:space="preserve">2024JULB00025</t>
  </si>
  <si>
    <t xml:space="preserve">Arit Roy</t>
  </si>
  <si>
    <t xml:space="preserve">2024JULB00026</t>
  </si>
  <si>
    <t xml:space="preserve">Arush Mangal</t>
  </si>
  <si>
    <t xml:space="preserve">2024JULB00027</t>
  </si>
  <si>
    <t xml:space="preserve">Aryan Atreya</t>
  </si>
  <si>
    <t xml:space="preserve">2024JULB00028</t>
  </si>
  <si>
    <t xml:space="preserve">Aryan Balapure</t>
  </si>
  <si>
    <t xml:space="preserve">2024JULB00029</t>
  </si>
  <si>
    <t xml:space="preserve">Aryan Trivedi</t>
  </si>
  <si>
    <t xml:space="preserve">2024JULB00030</t>
  </si>
  <si>
    <t xml:space="preserve">Ashish Abraham John</t>
  </si>
  <si>
    <t xml:space="preserve">2024JULB00031</t>
  </si>
  <si>
    <t xml:space="preserve">Ashita Roshan Kumar </t>
  </si>
  <si>
    <t xml:space="preserve">2024JULB00032</t>
  </si>
  <si>
    <t xml:space="preserve">Ashutosh Sharan</t>
  </si>
  <si>
    <t xml:space="preserve">2024JULB00033</t>
  </si>
  <si>
    <t xml:space="preserve">Ashwin Bhaskar</t>
  </si>
  <si>
    <t xml:space="preserve">2024JULB00034</t>
  </si>
  <si>
    <t xml:space="preserve">Ayush Anand</t>
  </si>
  <si>
    <t xml:space="preserve">2024JULB00037</t>
  </si>
  <si>
    <t xml:space="preserve">Bhavik Puri</t>
  </si>
  <si>
    <t xml:space="preserve">2024JULB00038</t>
  </si>
  <si>
    <t xml:space="preserve">Bibek Kumar Muduli</t>
  </si>
  <si>
    <t xml:space="preserve">2024JULB00039</t>
  </si>
  <si>
    <t xml:space="preserve">Bipasha Mandal</t>
  </si>
  <si>
    <t xml:space="preserve">2024JULB00040</t>
  </si>
  <si>
    <t xml:space="preserve">Bonula Pravallika</t>
  </si>
  <si>
    <t xml:space="preserve">2024JULB00041</t>
  </si>
  <si>
    <t xml:space="preserve">C Divyashree</t>
  </si>
  <si>
    <t xml:space="preserve">2024JULB00042</t>
  </si>
  <si>
    <t xml:space="preserve">Chaitya Swaroop Sahu</t>
  </si>
  <si>
    <t xml:space="preserve">2024JULB00044</t>
  </si>
  <si>
    <t xml:space="preserve">Chirag Bhardwaj</t>
  </si>
  <si>
    <t xml:space="preserve">2024JULB00046</t>
  </si>
  <si>
    <t xml:space="preserve">Darsh Nimesh Shah</t>
  </si>
  <si>
    <t xml:space="preserve">2024JULB00047</t>
  </si>
  <si>
    <t xml:space="preserve">Debotree Roy</t>
  </si>
  <si>
    <t xml:space="preserve">2024JULB00048</t>
  </si>
  <si>
    <t xml:space="preserve">Deekshitha S</t>
  </si>
  <si>
    <t xml:space="preserve">2024JULB00049</t>
  </si>
  <si>
    <t xml:space="preserve">Deepak Birthare</t>
  </si>
  <si>
    <t xml:space="preserve">2024JULB00053</t>
  </si>
  <si>
    <t xml:space="preserve">Disha Baid</t>
  </si>
  <si>
    <t xml:space="preserve">2024JULB00054</t>
  </si>
  <si>
    <t xml:space="preserve">Divya Ashok</t>
  </si>
  <si>
    <t xml:space="preserve">2024JULB00055</t>
  </si>
  <si>
    <t xml:space="preserve">Divyam Sood</t>
  </si>
  <si>
    <t xml:space="preserve">2024JULB00056</t>
  </si>
  <si>
    <t xml:space="preserve">Elina Mahanta</t>
  </si>
  <si>
    <t xml:space="preserve">2024JULB00057</t>
  </si>
  <si>
    <t xml:space="preserve">Faizulhusen A Niaz</t>
  </si>
  <si>
    <t xml:space="preserve">2024JULB00058</t>
  </si>
  <si>
    <t xml:space="preserve">Farheena Taskin Jamadar</t>
  </si>
  <si>
    <t xml:space="preserve">2024JULB00059</t>
  </si>
  <si>
    <t xml:space="preserve">G Tharnath Reddy</t>
  </si>
  <si>
    <t xml:space="preserve">2024JULB00060</t>
  </si>
  <si>
    <t xml:space="preserve">Gagan C S</t>
  </si>
  <si>
    <t xml:space="preserve">2024JULB00061</t>
  </si>
  <si>
    <t xml:space="preserve">Gaurav Gaur</t>
  </si>
  <si>
    <t xml:space="preserve">2024JULB00062</t>
  </si>
  <si>
    <t xml:space="preserve">Harish Kumar R</t>
  </si>
  <si>
    <t xml:space="preserve">2024JULB00063</t>
  </si>
  <si>
    <t xml:space="preserve">Harshavarthni K S</t>
  </si>
  <si>
    <t xml:space="preserve">2024JULB00064</t>
  </si>
  <si>
    <t xml:space="preserve">Hemant Prajapat</t>
  </si>
  <si>
    <t xml:space="preserve">2024JULB00065</t>
  </si>
  <si>
    <t xml:space="preserve">Himanshu Chahar</t>
  </si>
  <si>
    <t xml:space="preserve">2024JULB00066</t>
  </si>
  <si>
    <t xml:space="preserve">Himanshu Upadhyay</t>
  </si>
  <si>
    <t xml:space="preserve">2024JULB00069</t>
  </si>
  <si>
    <t xml:space="preserve">Jay Dwivedi</t>
  </si>
  <si>
    <t xml:space="preserve">2024JULB00071</t>
  </si>
  <si>
    <t xml:space="preserve">Jyoti Sahoo</t>
  </si>
  <si>
    <t xml:space="preserve">2024JULB00072</t>
  </si>
  <si>
    <t xml:space="preserve">Kajal Choudhary</t>
  </si>
  <si>
    <t xml:space="preserve">2024JULB00073</t>
  </si>
  <si>
    <t xml:space="preserve">K Balaji Reddy</t>
  </si>
  <si>
    <t xml:space="preserve">2024JULB00074</t>
  </si>
  <si>
    <t xml:space="preserve">Karan Kashyap</t>
  </si>
  <si>
    <t xml:space="preserve">2024JULB00075</t>
  </si>
  <si>
    <t xml:space="preserve">Kartheek Surya Devarapalli</t>
  </si>
  <si>
    <t xml:space="preserve">2024JULB00076</t>
  </si>
  <si>
    <t xml:space="preserve">Karthik Gr</t>
  </si>
  <si>
    <t xml:space="preserve">2024JULB00077</t>
  </si>
  <si>
    <t xml:space="preserve">V L S Kavya Devarapalli</t>
  </si>
  <si>
    <t xml:space="preserve">2024JULB00078</t>
  </si>
  <si>
    <t xml:space="preserve">Keshav Dhoot</t>
  </si>
  <si>
    <t xml:space="preserve">2024JULB00080</t>
  </si>
  <si>
    <t xml:space="preserve">Koustav  Biswas</t>
  </si>
  <si>
    <t xml:space="preserve">2024JULB00081</t>
  </si>
  <si>
    <t xml:space="preserve">Krish Chakraborty</t>
  </si>
  <si>
    <t xml:space="preserve">2024JULB00083</t>
  </si>
  <si>
    <t xml:space="preserve">Kunal Khurana</t>
  </si>
  <si>
    <t xml:space="preserve">2024JULB00084</t>
  </si>
  <si>
    <t xml:space="preserve">Kushal Badalia</t>
  </si>
  <si>
    <t xml:space="preserve">2024JULB00085</t>
  </si>
  <si>
    <t xml:space="preserve">Kushal Srivastav</t>
  </si>
  <si>
    <t xml:space="preserve">2024JULB00086</t>
  </si>
  <si>
    <t xml:space="preserve">Lakshita Chandak</t>
  </si>
  <si>
    <t xml:space="preserve">2024JULB00087</t>
  </si>
  <si>
    <t xml:space="preserve">Laxmi Poorvaja S</t>
  </si>
  <si>
    <t xml:space="preserve">2024JULB00088</t>
  </si>
  <si>
    <t xml:space="preserve">Leena D</t>
  </si>
  <si>
    <t xml:space="preserve">2024JULB00090</t>
  </si>
  <si>
    <t xml:space="preserve">M Maureen Mandy</t>
  </si>
  <si>
    <t xml:space="preserve">2024JULB00091</t>
  </si>
  <si>
    <t xml:space="preserve">Madhav Sharma</t>
  </si>
  <si>
    <t xml:space="preserve">2024JULB00093</t>
  </si>
  <si>
    <t xml:space="preserve">Akhileswaradu Manikireddy</t>
  </si>
  <si>
    <t xml:space="preserve">2024JULB00094</t>
  </si>
  <si>
    <t xml:space="preserve">Megha Prajapati</t>
  </si>
  <si>
    <t xml:space="preserve">2024JULB00095</t>
  </si>
  <si>
    <t xml:space="preserve">Melvin Roche. A</t>
  </si>
  <si>
    <t xml:space="preserve">2024JULB00096</t>
  </si>
  <si>
    <t xml:space="preserve">Milan Krishna N E</t>
  </si>
  <si>
    <t xml:space="preserve">2024JULB00098</t>
  </si>
  <si>
    <t xml:space="preserve">Naitik Roy</t>
  </si>
  <si>
    <t xml:space="preserve">2024JULB00099</t>
  </si>
  <si>
    <t xml:space="preserve">Nandan Ganapati Bhat</t>
  </si>
  <si>
    <t xml:space="preserve">2024JULB00100</t>
  </si>
  <si>
    <t xml:space="preserve">Nihal Poojary</t>
  </si>
  <si>
    <t xml:space="preserve">2024JULB00101</t>
  </si>
  <si>
    <t xml:space="preserve">Nimisha Baruah</t>
  </si>
  <si>
    <t xml:space="preserve">2024JULB00102</t>
  </si>
  <si>
    <t xml:space="preserve">Niranjana Hari</t>
  </si>
  <si>
    <t xml:space="preserve">2024JULB00103</t>
  </si>
  <si>
    <t xml:space="preserve">Nishant Mishra</t>
  </si>
  <si>
    <t xml:space="preserve">2024JULB00104</t>
  </si>
  <si>
    <t xml:space="preserve">Nitesh Ramniwas Saini</t>
  </si>
  <si>
    <t xml:space="preserve">2024JULB00105</t>
  </si>
  <si>
    <t xml:space="preserve">Nithish Yuvaraj</t>
  </si>
  <si>
    <t xml:space="preserve">2024JULB00106</t>
  </si>
  <si>
    <t xml:space="preserve">O K Srivyshnu</t>
  </si>
  <si>
    <t xml:space="preserve">2024JULB00107</t>
  </si>
  <si>
    <t xml:space="preserve">Pavitra V</t>
  </si>
  <si>
    <t xml:space="preserve">2024JULB00108</t>
  </si>
  <si>
    <t xml:space="preserve">Pooja . S</t>
  </si>
  <si>
    <t xml:space="preserve">2024JULB00109</t>
  </si>
  <si>
    <t xml:space="preserve">Poulami Sarkar</t>
  </si>
  <si>
    <t xml:space="preserve">FEMALE</t>
  </si>
  <si>
    <t xml:space="preserve">2024JULB00110</t>
  </si>
  <si>
    <t xml:space="preserve">Prachi Chauhan</t>
  </si>
  <si>
    <t xml:space="preserve">2024JULB00113</t>
  </si>
  <si>
    <t xml:space="preserve">Prajwal P Kulkarni</t>
  </si>
  <si>
    <t xml:space="preserve">2024JULB00114</t>
  </si>
  <si>
    <t xml:space="preserve">Prince Kumar</t>
  </si>
  <si>
    <t xml:space="preserve">2024JULB00115</t>
  </si>
  <si>
    <t xml:space="preserve">Pujarchana Nayak</t>
  </si>
  <si>
    <t xml:space="preserve">2024JULB00116</t>
  </si>
  <si>
    <t xml:space="preserve">Pushkar Dey</t>
  </si>
  <si>
    <t xml:space="preserve">2024JULB00118</t>
  </si>
  <si>
    <t xml:space="preserve">Rahul Ghosh</t>
  </si>
  <si>
    <t xml:space="preserve">2024JULB00119</t>
  </si>
  <si>
    <t xml:space="preserve">RAHUL LAL P. P</t>
  </si>
  <si>
    <t xml:space="preserve">2024JULB00120</t>
  </si>
  <si>
    <t xml:space="preserve">Ramya H</t>
  </si>
  <si>
    <t xml:space="preserve">2024JULB00121</t>
  </si>
  <si>
    <t xml:space="preserve">Renukha S</t>
  </si>
  <si>
    <t xml:space="preserve">2024JULB00122</t>
  </si>
  <si>
    <t xml:space="preserve">Riddhiman Saha</t>
  </si>
  <si>
    <t xml:space="preserve">2024JULB00123</t>
  </si>
  <si>
    <t xml:space="preserve">Rishik Chandra Pasupuleti</t>
  </si>
  <si>
    <t xml:space="preserve">2024JULB00124</t>
  </si>
  <si>
    <t xml:space="preserve">Ritaban Roy</t>
  </si>
  <si>
    <t xml:space="preserve">2024JULB00125</t>
  </si>
  <si>
    <t xml:space="preserve">Riya Guliya</t>
  </si>
  <si>
    <t xml:space="preserve">2024JULB00126</t>
  </si>
  <si>
    <t xml:space="preserve">Riya Rose</t>
  </si>
  <si>
    <t xml:space="preserve">2024JULB00129</t>
  </si>
  <si>
    <t xml:space="preserve">Prithviraj Srinivasan</t>
  </si>
  <si>
    <t xml:space="preserve">2024JULB00130</t>
  </si>
  <si>
    <t xml:space="preserve">Sadya Anwar</t>
  </si>
  <si>
    <t xml:space="preserve">2024JULB00131</t>
  </si>
  <si>
    <t xml:space="preserve">Sai Krishna Kaveti</t>
  </si>
  <si>
    <t xml:space="preserve">2024JULB00132</t>
  </si>
  <si>
    <t xml:space="preserve">Sakchi Suryavanshi</t>
  </si>
  <si>
    <t xml:space="preserve">2024JULB00133</t>
  </si>
  <si>
    <t xml:space="preserve">S Sandeep</t>
  </si>
  <si>
    <t xml:space="preserve">2024JULB00134</t>
  </si>
  <si>
    <t xml:space="preserve">Sanjay Baliga</t>
  </si>
  <si>
    <t xml:space="preserve">2024JULB00135</t>
  </si>
  <si>
    <t xml:space="preserve">Saqib Kalandar Attar</t>
  </si>
  <si>
    <t xml:space="preserve">2024JULB00137</t>
  </si>
  <si>
    <t xml:space="preserve">Saurav Kumar</t>
  </si>
  <si>
    <t xml:space="preserve">2024JULB00138</t>
  </si>
  <si>
    <t xml:space="preserve">Shankar Vyas</t>
  </si>
  <si>
    <t xml:space="preserve">2024JULB00139</t>
  </si>
  <si>
    <t xml:space="preserve">Shaswat Mishra</t>
  </si>
  <si>
    <t xml:space="preserve">2024JULB00140</t>
  </si>
  <si>
    <t xml:space="preserve">Shatabarta Chanda</t>
  </si>
  <si>
    <t xml:space="preserve">2024JULB00142</t>
  </si>
  <si>
    <t xml:space="preserve">Shivang Mishra</t>
  </si>
  <si>
    <t xml:space="preserve">2024JULB00143</t>
  </si>
  <si>
    <t xml:space="preserve">Shreya Bohre</t>
  </si>
  <si>
    <t xml:space="preserve">2024JULB00145</t>
  </si>
  <si>
    <t xml:space="preserve">Shruti Rajale</t>
  </si>
  <si>
    <t xml:space="preserve">2024JULB00146</t>
  </si>
  <si>
    <t xml:space="preserve">Shruti Sharma</t>
  </si>
  <si>
    <t xml:space="preserve">2024JULB00147</t>
  </si>
  <si>
    <t xml:space="preserve">Shruti Vishamber Buchasia</t>
  </si>
  <si>
    <t xml:space="preserve">2024JULB00148</t>
  </si>
  <si>
    <t xml:space="preserve">Shubham Goel</t>
  </si>
  <si>
    <t xml:space="preserve">2024JULB00149</t>
  </si>
  <si>
    <t xml:space="preserve">Shubham  Kumar</t>
  </si>
  <si>
    <t xml:space="preserve">2024JULB00150</t>
  </si>
  <si>
    <t xml:space="preserve">Siddharth Singh</t>
  </si>
  <si>
    <t xml:space="preserve">2024JULB00151</t>
  </si>
  <si>
    <t xml:space="preserve">Sivaraman S</t>
  </si>
  <si>
    <t xml:space="preserve">2024JULB00152</t>
  </si>
  <si>
    <t xml:space="preserve">Snehith Samala</t>
  </si>
  <si>
    <t xml:space="preserve">2024JULB00153</t>
  </si>
  <si>
    <t xml:space="preserve">Sofia Do Carmo Rodrigues</t>
  </si>
  <si>
    <t xml:space="preserve">2024JULB00154</t>
  </si>
  <si>
    <t xml:space="preserve">Somya Sahoo</t>
  </si>
  <si>
    <t xml:space="preserve">2024JULB00155</t>
  </si>
  <si>
    <t xml:space="preserve">Sonali Agarwal</t>
  </si>
  <si>
    <t xml:space="preserve">2024JULB00156</t>
  </si>
  <si>
    <t xml:space="preserve">Souvik Roy</t>
  </si>
  <si>
    <t xml:space="preserve">2024JULB00157</t>
  </si>
  <si>
    <t xml:space="preserve">Spandana Chandragiri</t>
  </si>
  <si>
    <t xml:space="preserve">2024JULB00158</t>
  </si>
  <si>
    <t xml:space="preserve">Sree Nithish</t>
  </si>
  <si>
    <t xml:space="preserve">2024JULB00159</t>
  </si>
  <si>
    <t xml:space="preserve">Sreya Sivadas</t>
  </si>
  <si>
    <t xml:space="preserve">2024JULB00160</t>
  </si>
  <si>
    <t xml:space="preserve">Srishti</t>
  </si>
  <si>
    <t xml:space="preserve">2024JULB00161</t>
  </si>
  <si>
    <t xml:space="preserve">Subham Kumar Sahana</t>
  </si>
  <si>
    <t xml:space="preserve">2024JULB00162</t>
  </si>
  <si>
    <t xml:space="preserve">Subhrojit Ghosh</t>
  </si>
  <si>
    <t xml:space="preserve">2024JULB00163</t>
  </si>
  <si>
    <t xml:space="preserve">Sudharsan B</t>
  </si>
  <si>
    <t xml:space="preserve">2024JULB00165</t>
  </si>
  <si>
    <t xml:space="preserve">Shristi Prakash</t>
  </si>
  <si>
    <t xml:space="preserve">2024JULB00167</t>
  </si>
  <si>
    <t xml:space="preserve">Sukhman Sandhu</t>
  </si>
  <si>
    <t xml:space="preserve">2024JULB00169</t>
  </si>
  <si>
    <t xml:space="preserve">Syed Sofia Mehazabeen</t>
  </si>
  <si>
    <t xml:space="preserve">2024JULB00171</t>
  </si>
  <si>
    <t xml:space="preserve">Thribhuvan Gowda</t>
  </si>
  <si>
    <t xml:space="preserve">2024JULB00172</t>
  </si>
  <si>
    <t xml:space="preserve">Trinanjan Purkait</t>
  </si>
  <si>
    <t xml:space="preserve">2024JULB00173</t>
  </si>
  <si>
    <t xml:space="preserve">Tushar Kant Panda</t>
  </si>
  <si>
    <t xml:space="preserve">2024JULB00174</t>
  </si>
  <si>
    <t xml:space="preserve">Urvi Verma</t>
  </si>
  <si>
    <t xml:space="preserve">2024JULB00175</t>
  </si>
  <si>
    <t xml:space="preserve">Vaibhav Laldas</t>
  </si>
  <si>
    <t xml:space="preserve">2024JULB00176</t>
  </si>
  <si>
    <t xml:space="preserve">Vaibhav Pandey</t>
  </si>
  <si>
    <t xml:space="preserve">2024JULB00177</t>
  </si>
  <si>
    <t xml:space="preserve">Vanshika Bihani</t>
  </si>
  <si>
    <t xml:space="preserve">2024JULB00178</t>
  </si>
  <si>
    <t xml:space="preserve">Varsha Saji</t>
  </si>
  <si>
    <t xml:space="preserve">2024JULB00179</t>
  </si>
  <si>
    <t xml:space="preserve">Veeraj Vasu Poojari</t>
  </si>
  <si>
    <t xml:space="preserve">2024JULB00181</t>
  </si>
  <si>
    <t xml:space="preserve">Vishal Bhagat</t>
  </si>
  <si>
    <t xml:space="preserve">2024JULB00182</t>
  </si>
  <si>
    <t xml:space="preserve">Weslin Raj</t>
  </si>
  <si>
    <t xml:space="preserve">2024JULB00183</t>
  </si>
  <si>
    <t xml:space="preserve">Yasaswini Reddy Sagili</t>
  </si>
  <si>
    <t xml:space="preserve">2024JULB00184</t>
  </si>
  <si>
    <t xml:space="preserve">Yash Sen</t>
  </si>
  <si>
    <t xml:space="preserve">2024JULB00185</t>
  </si>
  <si>
    <t xml:space="preserve">Souvik Biswas</t>
  </si>
  <si>
    <t xml:space="preserve">2024JULB00186</t>
  </si>
  <si>
    <t xml:space="preserve">Pasumurty Vineeth Kumar</t>
  </si>
  <si>
    <t xml:space="preserve">2024JULB00187</t>
  </si>
  <si>
    <t xml:space="preserve">Sejal Negi</t>
  </si>
  <si>
    <t xml:space="preserve">2024JULB00188</t>
  </si>
  <si>
    <t xml:space="preserve">Jigyasa Singh</t>
  </si>
  <si>
    <t xml:space="preserve">2024JULB00189</t>
  </si>
  <si>
    <t xml:space="preserve">Rahul Kumar Mallick</t>
  </si>
  <si>
    <t xml:space="preserve">2024JULB00190</t>
  </si>
  <si>
    <t xml:space="preserve">Himanshu Mall</t>
  </si>
  <si>
    <t xml:space="preserve">2024JULB00191</t>
  </si>
  <si>
    <t xml:space="preserve">Jayant Pal</t>
  </si>
  <si>
    <t xml:space="preserve">2024JULB00194</t>
  </si>
  <si>
    <t xml:space="preserve">Aditya Yuvraj Singh Ranawat</t>
  </si>
  <si>
    <t xml:space="preserve">2024JULB00195</t>
  </si>
  <si>
    <t xml:space="preserve">Nikhitha Sriya Pottangi</t>
  </si>
  <si>
    <t xml:space="preserve">2024JULB00196</t>
  </si>
  <si>
    <t xml:space="preserve">Piyush Kumar</t>
  </si>
  <si>
    <t xml:space="preserve">2024JULB00197</t>
  </si>
  <si>
    <t xml:space="preserve">Deewanshu Ukey</t>
  </si>
  <si>
    <t xml:space="preserve">2024JULB00198</t>
  </si>
  <si>
    <t xml:space="preserve">Suvam Basak</t>
  </si>
  <si>
    <t xml:space="preserve">2024JULB00200</t>
  </si>
  <si>
    <t xml:space="preserve">Meghana Jaya Satuluri</t>
  </si>
  <si>
    <t xml:space="preserve">2024JULB00201</t>
  </si>
  <si>
    <t xml:space="preserve">Varun Thampi</t>
  </si>
  <si>
    <t xml:space="preserve">2024JULB00202</t>
  </si>
  <si>
    <t xml:space="preserve">Arnav Rastogi</t>
  </si>
  <si>
    <t xml:space="preserve">2024JULB00203</t>
  </si>
  <si>
    <t xml:space="preserve">Anshumann Singh Sisodiya</t>
  </si>
  <si>
    <t xml:space="preserve">2024JULB00205</t>
  </si>
  <si>
    <t xml:space="preserve">Archa S Lal</t>
  </si>
  <si>
    <t xml:space="preserve">2024JULB00206</t>
  </si>
  <si>
    <t xml:space="preserve">Arpit Katiyar</t>
  </si>
  <si>
    <t xml:space="preserve">2024JULB00207</t>
  </si>
  <si>
    <t xml:space="preserve">Ayushi Mohanty</t>
  </si>
  <si>
    <t xml:space="preserve">2024JULB00208</t>
  </si>
  <si>
    <t xml:space="preserve">Garima Sarraf</t>
  </si>
  <si>
    <t xml:space="preserve">2024JULB00209</t>
  </si>
  <si>
    <t xml:space="preserve">Isha Gera</t>
  </si>
  <si>
    <t xml:space="preserve">2024JULB00210</t>
  </si>
  <si>
    <t xml:space="preserve">Nikita Soni</t>
  </si>
  <si>
    <t xml:space="preserve">2024JULB00211</t>
  </si>
  <si>
    <t xml:space="preserve">Purnita Gupta</t>
  </si>
  <si>
    <t xml:space="preserve">2024JULB00212</t>
  </si>
  <si>
    <t xml:space="preserve">Rajnish Kumar</t>
  </si>
  <si>
    <t xml:space="preserve">2024JULB00213</t>
  </si>
  <si>
    <t xml:space="preserve">Govinda Rajulu Boya</t>
  </si>
  <si>
    <t xml:space="preserve">2024JULB00215</t>
  </si>
  <si>
    <t xml:space="preserve">Sanjib Kumar Bhagabati</t>
  </si>
  <si>
    <t xml:space="preserve">2024JULB00216</t>
  </si>
  <si>
    <t xml:space="preserve">Vanshita Bali</t>
  </si>
  <si>
    <t xml:space="preserve">2024JULB00217</t>
  </si>
  <si>
    <t xml:space="preserve">Vittika Dnyaneshwar Chavhan</t>
  </si>
  <si>
    <t xml:space="preserve">2024JULB00218</t>
  </si>
  <si>
    <t xml:space="preserve">Yash Kataruka</t>
  </si>
  <si>
    <t xml:space="preserve">2024JULB00220</t>
  </si>
  <si>
    <t xml:space="preserve">Rohan Agrawal</t>
  </si>
  <si>
    <t xml:space="preserve">2024JULB00221</t>
  </si>
  <si>
    <t xml:space="preserve">Dhruban Talukdar</t>
  </si>
  <si>
    <t xml:space="preserve">2024JULB00223</t>
  </si>
  <si>
    <t xml:space="preserve">Preethish Mesa</t>
  </si>
  <si>
    <t xml:space="preserve">2024JULB00224</t>
  </si>
  <si>
    <t xml:space="preserve">Aniket Raj</t>
  </si>
  <si>
    <t xml:space="preserve">2024JULB00225</t>
  </si>
  <si>
    <t xml:space="preserve">Abhishek KumarNema</t>
  </si>
  <si>
    <t xml:space="preserve">2024JULB00227</t>
  </si>
  <si>
    <t xml:space="preserve">Sumit Sharma</t>
  </si>
  <si>
    <t xml:space="preserve">2024JULB00229</t>
  </si>
  <si>
    <t xml:space="preserve">Malvika</t>
  </si>
  <si>
    <t xml:space="preserve">2024JULB00230</t>
  </si>
  <si>
    <t xml:space="preserve">Jaladi Blessy Susanthika</t>
  </si>
  <si>
    <t xml:space="preserve">2024JULB00231</t>
  </si>
  <si>
    <t xml:space="preserve">Sanskar Dixit</t>
  </si>
  <si>
    <t xml:space="preserve">2024JULB00232</t>
  </si>
  <si>
    <t xml:space="preserve">Ankita Anand</t>
  </si>
  <si>
    <t xml:space="preserve">2024JULB00233</t>
  </si>
  <si>
    <t xml:space="preserve">Riya Batra</t>
  </si>
  <si>
    <t xml:space="preserve">2024JULB00234</t>
  </si>
  <si>
    <t xml:space="preserve">Pratheek Bhat</t>
  </si>
  <si>
    <t xml:space="preserve">2024JULB00235</t>
  </si>
  <si>
    <t xml:space="preserve">Abhinav  Dubey</t>
  </si>
  <si>
    <t xml:space="preserve">2024JULB00236</t>
  </si>
  <si>
    <t xml:space="preserve">Prachi Pandey</t>
  </si>
  <si>
    <t xml:space="preserve">2024JULB00238</t>
  </si>
  <si>
    <t xml:space="preserve">Krishna Kumar Singh</t>
  </si>
  <si>
    <t xml:space="preserve">2024JULB00239</t>
  </si>
  <si>
    <t xml:space="preserve">Abhishek Nanda</t>
  </si>
  <si>
    <t xml:space="preserve">2024JULB00240</t>
  </si>
  <si>
    <t xml:space="preserve">Prabhansha Vyas</t>
  </si>
  <si>
    <t xml:space="preserve">2024JULB00241</t>
  </si>
  <si>
    <t xml:space="preserve">Anu Kumari</t>
  </si>
  <si>
    <t xml:space="preserve">2024JULB00242</t>
  </si>
  <si>
    <t xml:space="preserve">Shreya Sethi</t>
  </si>
  <si>
    <t xml:space="preserve">2024JULB00243</t>
  </si>
  <si>
    <t xml:space="preserve">Sahil Gupta</t>
  </si>
  <si>
    <t xml:space="preserve">2024JULB00244</t>
  </si>
  <si>
    <t xml:space="preserve">Harshita Chauhan</t>
  </si>
  <si>
    <t xml:space="preserve">2024JULB00245</t>
  </si>
  <si>
    <t xml:space="preserve">Harshvardhan Patidar</t>
  </si>
  <si>
    <t xml:space="preserve">2024JULB00246</t>
  </si>
  <si>
    <t xml:space="preserve">Badhul B Pillai</t>
  </si>
  <si>
    <t xml:space="preserve">2024JULB00247</t>
  </si>
  <si>
    <t xml:space="preserve">Md ArsalanSiddiqui</t>
  </si>
  <si>
    <t xml:space="preserve">2024JULB00248</t>
  </si>
  <si>
    <t xml:space="preserve">Shivam Ratnani</t>
  </si>
  <si>
    <t xml:space="preserve">2024JULB00249</t>
  </si>
  <si>
    <t xml:space="preserve">Kartik Garg</t>
  </si>
  <si>
    <t xml:space="preserve">2024JULB00250</t>
  </si>
  <si>
    <t xml:space="preserve">Sanjana ManishkumarKapadia</t>
  </si>
  <si>
    <t xml:space="preserve">2024JULB00251</t>
  </si>
  <si>
    <t xml:space="preserve">Rishi Raj Yadav</t>
  </si>
  <si>
    <t xml:space="preserve">2024JULB00252</t>
  </si>
  <si>
    <t xml:space="preserve">Ronak  Agarwal</t>
  </si>
  <si>
    <t xml:space="preserve">2024JULB00253</t>
  </si>
  <si>
    <t xml:space="preserve">Pritam RajuShet</t>
  </si>
  <si>
    <t xml:space="preserve">2024JULB00254</t>
  </si>
  <si>
    <t xml:space="preserve">Reshu Sharma</t>
  </si>
  <si>
    <t xml:space="preserve">2024JULB00255</t>
  </si>
  <si>
    <t xml:space="preserve">Saisrita Rao</t>
  </si>
  <si>
    <t xml:space="preserve">2024JULB00256</t>
  </si>
  <si>
    <t xml:space="preserve">Riya Kumari</t>
  </si>
  <si>
    <t xml:space="preserve">2024JULB00257</t>
  </si>
  <si>
    <t xml:space="preserve">Saurav Singh</t>
  </si>
  <si>
    <t xml:space="preserve">2024JULB00258</t>
  </si>
  <si>
    <t xml:space="preserve">Animesh Tiwari</t>
  </si>
  <si>
    <t xml:space="preserve">2024JULB00260</t>
  </si>
  <si>
    <t xml:space="preserve">Vishal Durga RaoGandu</t>
  </si>
  <si>
    <t xml:space="preserve">2024JULB00261</t>
  </si>
  <si>
    <t xml:space="preserve">Ananya Raj</t>
  </si>
  <si>
    <t xml:space="preserve">2024JULB00262</t>
  </si>
  <si>
    <t xml:space="preserve">Aman Kumar</t>
  </si>
  <si>
    <t xml:space="preserve">2024JULB00263</t>
  </si>
  <si>
    <t xml:space="preserve">Soumya  Roy</t>
  </si>
  <si>
    <t xml:space="preserve">2024JULB00264</t>
  </si>
  <si>
    <t xml:space="preserve">Nikita Sehgal</t>
  </si>
  <si>
    <t xml:space="preserve">2024JULB00265</t>
  </si>
  <si>
    <t xml:space="preserve">Srijan Dobhal</t>
  </si>
  <si>
    <t xml:space="preserve">2024JULB00266</t>
  </si>
  <si>
    <t xml:space="preserve">Musaddik Kurundwad</t>
  </si>
  <si>
    <t xml:space="preserve">2024JULB00267</t>
  </si>
  <si>
    <t xml:space="preserve">Kushal Raj</t>
  </si>
  <si>
    <t xml:space="preserve">2024JULB00268</t>
  </si>
  <si>
    <t xml:space="preserve">Soumya </t>
  </si>
  <si>
    <t xml:space="preserve">2024JULB00269</t>
  </si>
  <si>
    <t xml:space="preserve">Vrijendra Balaji</t>
  </si>
  <si>
    <t xml:space="preserve">2024JULB00270</t>
  </si>
  <si>
    <t xml:space="preserve">Rahul Gupta</t>
  </si>
  <si>
    <t xml:space="preserve">2024JULB00272</t>
  </si>
  <si>
    <t xml:space="preserve">Vikash Kumar</t>
  </si>
  <si>
    <t xml:space="preserve">2024JULB00273 </t>
  </si>
  <si>
    <t xml:space="preserve">Harshit  Gopawat</t>
  </si>
  <si>
    <t xml:space="preserve">Level 0 </t>
  </si>
  <si>
    <t xml:space="preserve">Fial Grade</t>
  </si>
  <si>
    <t xml:space="preserve">Temperary grade</t>
  </si>
  <si>
    <t xml:space="preserve">Persona </t>
  </si>
  <si>
    <t xml:space="preserve">Wellness </t>
  </si>
  <si>
    <t xml:space="preserve">Final Result</t>
  </si>
  <si>
    <t xml:space="preserve">Persona</t>
  </si>
  <si>
    <t xml:space="preserve">Wellness</t>
  </si>
  <si>
    <t xml:space="preserve">Behavior</t>
  </si>
  <si>
    <t xml:space="preserve">Discipline</t>
  </si>
  <si>
    <t xml:space="preserve">FINAL HPS</t>
  </si>
  <si>
    <t xml:space="preserve">Internal</t>
  </si>
  <si>
    <t xml:space="preserve">Capstone</t>
  </si>
  <si>
    <t xml:space="preserve">Total</t>
  </si>
  <si>
    <t xml:space="preserve">Elgibility</t>
  </si>
  <si>
    <t xml:space="preserve">Fitnesss Test</t>
  </si>
  <si>
    <t xml:space="preserve">Score</t>
  </si>
  <si>
    <t xml:space="preserve">score</t>
  </si>
  <si>
    <t xml:space="preserve">Term 1 / Level 0</t>
  </si>
  <si>
    <t xml:space="preserve">Term2 / Level 1</t>
  </si>
  <si>
    <t xml:space="preserve">Term 3 / Level 2</t>
  </si>
  <si>
    <t xml:space="preserve">Term 4 / Level 3</t>
  </si>
  <si>
    <t xml:space="preserve">Competenicies ( SHL)</t>
  </si>
  <si>
    <t xml:space="preserve">Final  Score</t>
  </si>
  <si>
    <t xml:space="preserve">Internal </t>
  </si>
  <si>
    <t xml:space="preserve">HPS            Score</t>
  </si>
  <si>
    <t xml:space="preserve">Competencies</t>
  </si>
  <si>
    <t xml:space="preserve">A &amp; C</t>
  </si>
  <si>
    <t xml:space="preserve">E</t>
  </si>
  <si>
    <t xml:space="preserve">L</t>
  </si>
  <si>
    <t xml:space="preserve">N</t>
  </si>
  <si>
    <t xml:space="preserve">P</t>
  </si>
  <si>
    <t xml:space="preserve">T</t>
  </si>
  <si>
    <t xml:space="preserve">Threshold (40)</t>
  </si>
  <si>
    <t xml:space="preserve">0</t>
  </si>
  <si>
    <t xml:space="preserve">Term 1  / evel 0</t>
  </si>
  <si>
    <t xml:space="preserve">Term 2  / Level  1</t>
  </si>
  <si>
    <t xml:space="preserve">Term 3  / L evel  2</t>
  </si>
  <si>
    <t xml:space="preserve">Term 4  / Level  3</t>
  </si>
  <si>
    <t xml:space="preserve">Attendance</t>
  </si>
  <si>
    <t xml:space="preserve">Fitness Test Score (Diagnostic)</t>
  </si>
  <si>
    <t xml:space="preserve">Eligible</t>
  </si>
  <si>
    <t xml:space="preserve">Fitness Test Rating</t>
  </si>
  <si>
    <t xml:space="preserve">Fitness Test Score </t>
  </si>
  <si>
    <t xml:space="preserve">Fitness Test Score</t>
  </si>
  <si>
    <t xml:space="preserve">Push Ups</t>
  </si>
  <si>
    <t xml:space="preserve">Sit Ups</t>
  </si>
  <si>
    <t xml:space="preserve">Sit &amp; reach</t>
  </si>
  <si>
    <t xml:space="preserve">Beep test</t>
  </si>
  <si>
    <t xml:space="preserve">3KM Run</t>
  </si>
  <si>
    <t xml:space="preserve">BCA</t>
  </si>
  <si>
    <t xml:space="preserve">Threshold (30%)</t>
  </si>
  <si>
    <t xml:space="preserve">3 Km Run </t>
  </si>
  <si>
    <t xml:space="preserve">3km Run</t>
  </si>
  <si>
    <t xml:space="preserve">3KM Run </t>
  </si>
  <si>
    <t xml:space="preserve">M</t>
  </si>
  <si>
    <t xml:space="preserve"> </t>
  </si>
  <si>
    <t xml:space="preserve">Term 1</t>
  </si>
  <si>
    <t xml:space="preserve">Behaviour Rating tool</t>
  </si>
  <si>
    <t xml:space="preserve">1  =  Often demonstrates negative behaviour</t>
  </si>
  <si>
    <t xml:space="preserve">3  =  Not visibly demonstrating the behaviour</t>
  </si>
  <si>
    <t xml:space="preserve">4  =  Sometimes demonstrates the behaviour</t>
  </si>
  <si>
    <t xml:space="preserve">5  =  Consistently demonstrates the behaviour</t>
  </si>
  <si>
    <t xml:space="preserve">Term 2 / Level 1</t>
  </si>
  <si>
    <t xml:space="preserve">Term 2 / Level 2</t>
  </si>
  <si>
    <t xml:space="preserve">Term 4/ Level 3</t>
  </si>
  <si>
    <t xml:space="preserve">Prepares for class</t>
  </si>
  <si>
    <t xml:space="preserve">Participates in class discussions </t>
  </si>
  <si>
    <t xml:space="preserve">Demonstrates good manners</t>
  </si>
  <si>
    <t xml:space="preserve">Arrives on time and is properly groomed</t>
  </si>
  <si>
    <t xml:space="preserve">Submits good quality assignments following ethical standards</t>
  </si>
  <si>
    <t xml:space="preserve">Total </t>
  </si>
  <si>
    <t xml:space="preserve">HPS Score</t>
  </si>
  <si>
    <t xml:space="preserve">Elgibility             Minimum Threshold</t>
  </si>
  <si>
    <t xml:space="preserve">Term 1/ Level 0</t>
  </si>
  <si>
    <t xml:space="preserve">Term 2/ Level 1</t>
  </si>
  <si>
    <t xml:space="preserve">Term  4 / Level 3</t>
  </si>
  <si>
    <t xml:space="preserve">D1 (All Subjects)</t>
  </si>
  <si>
    <t xml:space="preserve">Lifeskills </t>
  </si>
  <si>
    <t xml:space="preserve">Final Score</t>
  </si>
  <si>
    <t xml:space="preserve">Final Score (100)</t>
  </si>
  <si>
    <t xml:space="preserve">HPS Score (10)</t>
  </si>
  <si>
    <t xml:space="preserve">ERP Attendance</t>
  </si>
  <si>
    <t xml:space="preserve">Wellness Attendance</t>
  </si>
  <si>
    <t xml:space="preserve">Overall Attenandce </t>
  </si>
  <si>
    <t xml:space="preserve">Rating</t>
  </si>
  <si>
    <t xml:space="preserve">Regularity Score</t>
  </si>
  <si>
    <t xml:space="preserve">Regularity Rating (D2)</t>
  </si>
  <si>
    <t xml:space="preserve">Preparedness (D3)</t>
  </si>
  <si>
    <t xml:space="preserve">Meeting Deadlines (D4)</t>
  </si>
  <si>
    <t xml:space="preserve">Participation (D5)</t>
  </si>
  <si>
    <t xml:space="preserve">t</t>
  </si>
  <si>
    <t xml:space="preserve">2024JULB00273</t>
  </si>
  <si>
    <t xml:space="preserve">Sl No.</t>
  </si>
  <si>
    <t xml:space="preserve">Reg No</t>
  </si>
  <si>
    <t xml:space="preserve">Name</t>
  </si>
  <si>
    <t xml:space="preserve">L0</t>
  </si>
  <si>
    <t xml:space="preserve">L 1</t>
  </si>
  <si>
    <t xml:space="preserve">L 2 </t>
  </si>
  <si>
    <t xml:space="preserve">L3</t>
  </si>
  <si>
    <t xml:space="preserve">Sr#</t>
  </si>
  <si>
    <t xml:space="preserve">Roll Number</t>
  </si>
  <si>
    <t xml:space="preserve">Capstone -  Mr &amp; Miss PEP</t>
  </si>
  <si>
    <t xml:space="preserve">HPS Cap</t>
  </si>
  <si>
    <t xml:space="preserve">Hps Weightage(60%)</t>
  </si>
  <si>
    <t xml:space="preserve">Capstone - Debate</t>
  </si>
  <si>
    <t xml:space="preserve">Capstone - Personal Interview</t>
  </si>
  <si>
    <t xml:space="preserve">Capstone - Simulation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</si>
</sst>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General"/>
    <numFmt numFmtId="168" formatCode="0%"/>
    <numFmt numFmtId="169" formatCode="0.0"/>
  </numFmts>
  <fonts count="1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4"/>
      <color rgb="FFFFFFFF"/>
      <name val="Aptos Narrow"/>
      <family val="2"/>
      <charset val="1"/>
    </font>
    <font>
      <b val="true"/>
      <sz val="11"/>
      <color rgb="FFFFFFFF"/>
      <name val="Aptos Narrow"/>
      <family val="2"/>
      <charset val="1"/>
    </font>
    <font>
      <sz val="11"/>
      <color rgb="FFFFFFFF"/>
      <name val="Aptos Narrow"/>
      <family val="2"/>
      <charset val="1"/>
    </font>
    <font>
      <b val="true"/>
      <sz val="12"/>
      <color rgb="FFFFFFFF"/>
      <name val="Aptos Narrow"/>
      <family val="2"/>
      <charset val="1"/>
    </font>
    <font>
      <b val="true"/>
      <sz val="14"/>
      <color rgb="FFFF0000"/>
      <name val="Aptos Narrow"/>
      <family val="2"/>
      <charset val="1"/>
    </font>
    <font>
      <sz val="11"/>
      <name val="Aptos Narrow"/>
      <family val="2"/>
      <charset val="1"/>
    </font>
    <font>
      <b val="true"/>
      <sz val="9"/>
      <color rgb="FF000000"/>
      <name val="Aptos Narrow"/>
      <family val="2"/>
      <charset val="1"/>
    </font>
    <font>
      <sz val="10"/>
      <color rgb="FF000000"/>
      <name val="Courier New"/>
      <family val="3"/>
      <charset val="1"/>
    </font>
    <font>
      <b val="true"/>
      <sz val="11"/>
      <name val="Aptos Narrow"/>
      <family val="2"/>
      <charset val="1"/>
    </font>
    <font>
      <b val="true"/>
      <sz val="11"/>
      <color rgb="FFFF0000"/>
      <name val="Aptos Narrow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0B77A0"/>
        <bgColor rgb="FF0066CC"/>
      </patternFill>
    </fill>
    <fill>
      <patternFill patternType="solid">
        <fgColor rgb="FF96DCF8"/>
        <bgColor rgb="FFB8D4F0"/>
      </patternFill>
    </fill>
    <fill>
      <patternFill patternType="solid">
        <fgColor rgb="FFE59EDD"/>
        <bgColor rgb="FFFFC7CE"/>
      </patternFill>
    </fill>
    <fill>
      <patternFill patternType="solid">
        <fgColor rgb="FFFFC000"/>
        <bgColor rgb="FFFFFF00"/>
      </patternFill>
    </fill>
    <fill>
      <patternFill patternType="solid">
        <fgColor rgb="FF3B7D23"/>
        <bgColor rgb="FF275417"/>
      </patternFill>
    </fill>
    <fill>
      <patternFill patternType="solid">
        <fgColor rgb="FFFFFFFF"/>
        <bgColor rgb="FFFBE3D6"/>
      </patternFill>
    </fill>
    <fill>
      <patternFill patternType="solid">
        <fgColor rgb="FFD9D9D9"/>
        <bgColor rgb="FFF2CFEE"/>
      </patternFill>
    </fill>
    <fill>
      <patternFill patternType="solid">
        <fgColor rgb="FF002060"/>
        <bgColor rgb="FF0B3041"/>
      </patternFill>
    </fill>
    <fill>
      <patternFill patternType="solid">
        <fgColor rgb="FFC04F15"/>
        <bgColor rgb="FF80350E"/>
      </patternFill>
    </fill>
    <fill>
      <patternFill patternType="solid">
        <fgColor rgb="FF13501B"/>
        <bgColor rgb="FF275417"/>
      </patternFill>
    </fill>
    <fill>
      <patternFill patternType="solid">
        <fgColor rgb="FF92D050"/>
        <bgColor rgb="FF8ED973"/>
      </patternFill>
    </fill>
    <fill>
      <patternFill patternType="solid">
        <fgColor rgb="FFFF0000"/>
        <bgColor rgb="FF9C0006"/>
      </patternFill>
    </fill>
    <fill>
      <patternFill patternType="solid">
        <fgColor rgb="FFFBE3D6"/>
        <bgColor rgb="FFF2CFEE"/>
      </patternFill>
    </fill>
    <fill>
      <patternFill patternType="solid">
        <fgColor rgb="FF8ED973"/>
        <bgColor rgb="FF92D050"/>
      </patternFill>
    </fill>
    <fill>
      <patternFill patternType="solid">
        <fgColor rgb="FF80350E"/>
        <bgColor rgb="FF993366"/>
      </patternFill>
    </fill>
    <fill>
      <patternFill patternType="solid">
        <fgColor rgb="FF78206E"/>
        <bgColor rgb="FF993366"/>
      </patternFill>
    </fill>
    <fill>
      <patternFill patternType="solid">
        <fgColor rgb="FF669BBC"/>
        <bgColor rgb="FF808080"/>
      </patternFill>
    </fill>
    <fill>
      <patternFill patternType="solid">
        <fgColor rgb="FFF6C6AD"/>
        <bgColor rgb="FFFFC7CE"/>
      </patternFill>
    </fill>
    <fill>
      <patternFill patternType="solid">
        <fgColor rgb="FF275417"/>
        <bgColor rgb="FF13501B"/>
      </patternFill>
    </fill>
    <fill>
      <patternFill patternType="solid">
        <fgColor rgb="FFC1E5F5"/>
        <bgColor rgb="FFB8D4F0"/>
      </patternFill>
    </fill>
    <fill>
      <patternFill patternType="solid">
        <fgColor rgb="FF000000"/>
        <bgColor rgb="FF002060"/>
      </patternFill>
    </fill>
    <fill>
      <patternFill patternType="solid">
        <fgColor rgb="FFB8D4F0"/>
        <bgColor rgb="FFC1E5F5"/>
      </patternFill>
    </fill>
    <fill>
      <patternFill patternType="solid">
        <fgColor rgb="FFD9F2D0"/>
        <bgColor rgb="FFC2F1C8"/>
      </patternFill>
    </fill>
    <fill>
      <patternFill patternType="solid">
        <fgColor rgb="FFF2CFEE"/>
        <bgColor rgb="FFFFC7CE"/>
      </patternFill>
    </fill>
    <fill>
      <patternFill patternType="solid">
        <fgColor rgb="FFC2F1C8"/>
        <bgColor rgb="FFD9F2D0"/>
      </patternFill>
    </fill>
    <fill>
      <patternFill patternType="solid">
        <fgColor rgb="FFAEAEAE"/>
        <bgColor rgb="FFE59EDD"/>
      </patternFill>
    </fill>
    <fill>
      <patternFill patternType="solid">
        <fgColor rgb="FF61CBF4"/>
        <bgColor rgb="FF96DCF8"/>
      </patternFill>
    </fill>
    <fill>
      <patternFill patternType="solid">
        <fgColor rgb="FF156082"/>
        <bgColor rgb="FF0B77A0"/>
      </patternFill>
    </fill>
    <fill>
      <patternFill patternType="solid">
        <fgColor rgb="FF0B3041"/>
        <bgColor rgb="FF002060"/>
      </patternFill>
    </fill>
    <fill>
      <patternFill patternType="solid">
        <fgColor rgb="FF50164A"/>
        <bgColor rgb="FF78206E"/>
      </patternFill>
    </fill>
    <fill>
      <patternFill patternType="solid">
        <fgColor rgb="FFD86ECC"/>
        <bgColor rgb="FFE59E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7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2">
    <dxf>
      <fill>
        <patternFill patternType="solid">
          <fgColor rgb="FF3B7D23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CCCC"/>
          <bgColor rgb="FF27272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 patternType="solid">
          <fgColor rgb="FFFF0000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9C000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78206E"/>
        </patternFill>
      </fill>
    </dxf>
    <dxf>
      <fill>
        <patternFill patternType="solid">
          <fgColor rgb="00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2060"/>
      <rgbColor rgb="FF808000"/>
      <rgbColor rgb="FF800080"/>
      <rgbColor rgb="FF0B77A0"/>
      <rgbColor rgb="FFAEAEAE"/>
      <rgbColor rgb="FF808080"/>
      <rgbColor rgb="FF8ED973"/>
      <rgbColor rgb="FF78206E"/>
      <rgbColor rgb="FFFBE3D6"/>
      <rgbColor rgb="FFD9F2D0"/>
      <rgbColor rgb="FF50164A"/>
      <rgbColor rgb="FFD86ECC"/>
      <rgbColor rgb="FF0066CC"/>
      <rgbColor rgb="FFB8D4F0"/>
      <rgbColor rgb="FF000080"/>
      <rgbColor rgb="FFFF00FF"/>
      <rgbColor rgb="FFFFFF00"/>
      <rgbColor rgb="FF00FFFF"/>
      <rgbColor rgb="FF800080"/>
      <rgbColor rgb="FF800000"/>
      <rgbColor rgb="FF156082"/>
      <rgbColor rgb="FF0000FF"/>
      <rgbColor rgb="FF00CCFF"/>
      <rgbColor rgb="FFC1E5F5"/>
      <rgbColor rgb="FFC2F1C8"/>
      <rgbColor rgb="FFD9D9D9"/>
      <rgbColor rgb="FF96DCF8"/>
      <rgbColor rgb="FFE59EDD"/>
      <rgbColor rgb="FFF2CFEE"/>
      <rgbColor rgb="FFF6C6AD"/>
      <rgbColor rgb="FF3366FF"/>
      <rgbColor rgb="FF61CBF4"/>
      <rgbColor rgb="FF92D050"/>
      <rgbColor rgb="FFFFC000"/>
      <rgbColor rgb="FFFFC7CE"/>
      <rgbColor rgb="FFC04F15"/>
      <rgbColor rgb="FF666699"/>
      <rgbColor rgb="FF669BBC"/>
      <rgbColor rgb="FF0B3041"/>
      <rgbColor rgb="FF3B7D23"/>
      <rgbColor rgb="FF13501B"/>
      <rgbColor rgb="FF275417"/>
      <rgbColor rgb="FF8035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PS%20input%20Data%20-%20Level%203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aju25/AppData/Local/Microsoft/Windows/INetCache/Content.Outlook/RWOODVIZ/Term-2%20Attendance%20(003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ventions"/>
      <sheetName val="Working"/>
      <sheetName val="Sheet5"/>
      <sheetName val="Book Review"/>
      <sheetName val="Debate"/>
      <sheetName val="GD"/>
      <sheetName val="Case study"/>
      <sheetName val="Reflection -1 "/>
      <sheetName val="Reflection -2"/>
      <sheetName val="Reflection -3"/>
      <sheetName val="Interna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2024JULB00001</v>
          </cell>
          <cell r="C4" t="str">
            <v>A Divya Sree</v>
          </cell>
          <cell r="D4">
            <v>4</v>
          </cell>
          <cell r="E4">
            <v>3.4</v>
          </cell>
          <cell r="F4">
            <v>3</v>
          </cell>
        </row>
        <row r="4">
          <cell r="I4">
            <v>3.33333333333333</v>
          </cell>
          <cell r="J4">
            <v>3</v>
          </cell>
          <cell r="K4">
            <v>3</v>
          </cell>
        </row>
        <row r="4">
          <cell r="N4">
            <v>3</v>
          </cell>
          <cell r="O4">
            <v>3.5</v>
          </cell>
        </row>
        <row r="4">
          <cell r="Q4">
            <v>3</v>
          </cell>
        </row>
        <row r="4">
          <cell r="S4">
            <v>3.66666666666667</v>
          </cell>
          <cell r="T4">
            <v>3</v>
          </cell>
          <cell r="U4">
            <v>3.5</v>
          </cell>
        </row>
        <row r="4">
          <cell r="Y4">
            <v>3</v>
          </cell>
          <cell r="Z4">
            <v>2</v>
          </cell>
        </row>
        <row r="4">
          <cell r="AH4">
            <v>2.5</v>
          </cell>
          <cell r="AI4">
            <v>3.4</v>
          </cell>
          <cell r="AJ4">
            <v>2</v>
          </cell>
        </row>
        <row r="4">
          <cell r="AM4">
            <v>3</v>
          </cell>
          <cell r="AN4">
            <v>3</v>
          </cell>
          <cell r="AO4">
            <v>3</v>
          </cell>
        </row>
        <row r="4">
          <cell r="AS4">
            <v>4</v>
          </cell>
        </row>
        <row r="4">
          <cell r="AY4">
            <v>4.5</v>
          </cell>
        </row>
        <row r="4">
          <cell r="BB4">
            <v>0</v>
          </cell>
        </row>
        <row r="4">
          <cell r="BH4">
            <v>0</v>
          </cell>
        </row>
        <row r="4">
          <cell r="BK4">
            <v>0</v>
          </cell>
        </row>
        <row r="4">
          <cell r="BQ4">
            <v>0</v>
          </cell>
        </row>
        <row r="4">
          <cell r="BS4">
            <v>3.16666666666667</v>
          </cell>
          <cell r="BT4">
            <v>2.47142857142857</v>
          </cell>
          <cell r="BU4">
            <v>2.33333333333333</v>
          </cell>
          <cell r="BV4">
            <v>3</v>
          </cell>
        </row>
        <row r="4">
          <cell r="BX4">
            <v>3.33333333333333</v>
          </cell>
          <cell r="BY4">
            <v>3</v>
          </cell>
          <cell r="BZ4">
            <v>17.3047619047619</v>
          </cell>
          <cell r="CA4">
            <v>57.6825396825397</v>
          </cell>
          <cell r="CB4">
            <v>2.33333333333333</v>
          </cell>
        </row>
        <row r="5">
          <cell r="B5" t="str">
            <v>2024JULB00002</v>
          </cell>
          <cell r="C5" t="str">
            <v>Aaditya K</v>
          </cell>
          <cell r="D5">
            <v>2</v>
          </cell>
          <cell r="E5">
            <v>2</v>
          </cell>
          <cell r="F5">
            <v>4</v>
          </cell>
        </row>
        <row r="5">
          <cell r="I5">
            <v>3.33333333333333</v>
          </cell>
          <cell r="J5">
            <v>3</v>
          </cell>
          <cell r="K5">
            <v>3</v>
          </cell>
        </row>
        <row r="5">
          <cell r="N5">
            <v>3</v>
          </cell>
          <cell r="O5">
            <v>2.8</v>
          </cell>
        </row>
        <row r="5">
          <cell r="Q5">
            <v>3</v>
          </cell>
        </row>
        <row r="5">
          <cell r="S5">
            <v>2.66666666666667</v>
          </cell>
          <cell r="T5">
            <v>3</v>
          </cell>
          <cell r="U5">
            <v>3.5</v>
          </cell>
        </row>
        <row r="5">
          <cell r="Y5">
            <v>2.75</v>
          </cell>
          <cell r="Z5">
            <v>0</v>
          </cell>
        </row>
        <row r="5">
          <cell r="AH5">
            <v>2</v>
          </cell>
          <cell r="AI5">
            <v>2.6</v>
          </cell>
          <cell r="AJ5">
            <v>4</v>
          </cell>
        </row>
        <row r="5">
          <cell r="AM5">
            <v>3.25</v>
          </cell>
          <cell r="AN5">
            <v>3</v>
          </cell>
          <cell r="AO5">
            <v>3</v>
          </cell>
        </row>
        <row r="5">
          <cell r="AS5">
            <v>2.66666666666667</v>
          </cell>
        </row>
        <row r="5">
          <cell r="AY5">
            <v>3.5</v>
          </cell>
        </row>
        <row r="5">
          <cell r="BB5">
            <v>3.33333333333333</v>
          </cell>
        </row>
        <row r="5">
          <cell r="BH5">
            <v>5</v>
          </cell>
        </row>
        <row r="5">
          <cell r="BK5">
            <v>0</v>
          </cell>
        </row>
        <row r="5">
          <cell r="BQ5">
            <v>0</v>
          </cell>
        </row>
        <row r="5">
          <cell r="BS5">
            <v>2.33333333333333</v>
          </cell>
          <cell r="BT5">
            <v>2.30714285714286</v>
          </cell>
          <cell r="BU5">
            <v>2.66666666666667</v>
          </cell>
          <cell r="BV5">
            <v>3</v>
          </cell>
        </row>
        <row r="5">
          <cell r="BX5">
            <v>3.08333333333333</v>
          </cell>
          <cell r="BY5">
            <v>3</v>
          </cell>
          <cell r="BZ5">
            <v>16.3904761904762</v>
          </cell>
          <cell r="CA5">
            <v>54.6349206349206</v>
          </cell>
          <cell r="CB5">
            <v>3</v>
          </cell>
        </row>
        <row r="6">
          <cell r="B6" t="str">
            <v>2024JULB00003</v>
          </cell>
          <cell r="C6" t="str">
            <v>Aanchal Sapra</v>
          </cell>
          <cell r="D6">
            <v>2.25</v>
          </cell>
          <cell r="E6">
            <v>2.2</v>
          </cell>
          <cell r="F6">
            <v>3</v>
          </cell>
        </row>
        <row r="6">
          <cell r="I6">
            <v>3</v>
          </cell>
          <cell r="J6">
            <v>3</v>
          </cell>
          <cell r="K6">
            <v>3.5</v>
          </cell>
        </row>
        <row r="6">
          <cell r="N6">
            <v>3</v>
          </cell>
          <cell r="O6">
            <v>2.8</v>
          </cell>
        </row>
        <row r="6">
          <cell r="Q6">
            <v>3</v>
          </cell>
        </row>
        <row r="6">
          <cell r="S6">
            <v>2.66666666666667</v>
          </cell>
          <cell r="T6">
            <v>3</v>
          </cell>
          <cell r="U6">
            <v>3</v>
          </cell>
        </row>
        <row r="6">
          <cell r="Y6">
            <v>2.75</v>
          </cell>
          <cell r="Z6">
            <v>0</v>
          </cell>
        </row>
        <row r="6">
          <cell r="AH6">
            <v>2.25</v>
          </cell>
          <cell r="AI6">
            <v>2.8</v>
          </cell>
          <cell r="AJ6">
            <v>3</v>
          </cell>
        </row>
        <row r="6">
          <cell r="AM6">
            <v>3</v>
          </cell>
          <cell r="AN6">
            <v>3</v>
          </cell>
          <cell r="AO6">
            <v>4</v>
          </cell>
        </row>
        <row r="6">
          <cell r="AS6">
            <v>0</v>
          </cell>
        </row>
        <row r="6">
          <cell r="AY6">
            <v>0</v>
          </cell>
        </row>
        <row r="6">
          <cell r="BB6">
            <v>2.33333333333333</v>
          </cell>
        </row>
        <row r="6">
          <cell r="BH6">
            <v>5</v>
          </cell>
        </row>
        <row r="6">
          <cell r="BK6">
            <v>2.33333333333333</v>
          </cell>
        </row>
        <row r="6">
          <cell r="BQ6">
            <v>3.5</v>
          </cell>
        </row>
        <row r="6">
          <cell r="BS6">
            <v>2.5</v>
          </cell>
          <cell r="BT6">
            <v>2.17380952380952</v>
          </cell>
          <cell r="BU6">
            <v>2</v>
          </cell>
          <cell r="BV6">
            <v>3</v>
          </cell>
        </row>
        <row r="6">
          <cell r="BX6">
            <v>2.88888888888889</v>
          </cell>
          <cell r="BY6">
            <v>3</v>
          </cell>
          <cell r="BZ6">
            <v>15.5626984126984</v>
          </cell>
          <cell r="CA6">
            <v>51.8756613756614</v>
          </cell>
          <cell r="CB6">
            <v>3.16666666666667</v>
          </cell>
        </row>
        <row r="7">
          <cell r="B7" t="str">
            <v>2024JULB00004</v>
          </cell>
          <cell r="C7" t="str">
            <v>Abhinav B</v>
          </cell>
          <cell r="D7">
            <v>3</v>
          </cell>
          <cell r="E7">
            <v>2.2</v>
          </cell>
          <cell r="F7">
            <v>4</v>
          </cell>
        </row>
        <row r="7">
          <cell r="I7">
            <v>3</v>
          </cell>
          <cell r="J7">
            <v>3</v>
          </cell>
          <cell r="K7">
            <v>3</v>
          </cell>
        </row>
        <row r="7">
          <cell r="N7">
            <v>3</v>
          </cell>
          <cell r="O7">
            <v>2.8</v>
          </cell>
        </row>
        <row r="7">
          <cell r="Q7">
            <v>4</v>
          </cell>
        </row>
        <row r="7">
          <cell r="S7">
            <v>3.33333333333333</v>
          </cell>
          <cell r="T7">
            <v>3</v>
          </cell>
          <cell r="U7">
            <v>3</v>
          </cell>
        </row>
        <row r="7">
          <cell r="Y7">
            <v>3.25</v>
          </cell>
          <cell r="Z7">
            <v>0</v>
          </cell>
        </row>
        <row r="7">
          <cell r="AH7">
            <v>3</v>
          </cell>
          <cell r="AI7">
            <v>3</v>
          </cell>
          <cell r="AJ7">
            <v>4</v>
          </cell>
        </row>
        <row r="7">
          <cell r="AM7">
            <v>3</v>
          </cell>
          <cell r="AN7">
            <v>3</v>
          </cell>
          <cell r="AO7">
            <v>2.5</v>
          </cell>
        </row>
        <row r="7">
          <cell r="AS7">
            <v>3.66666666666667</v>
          </cell>
        </row>
        <row r="7">
          <cell r="AY7">
            <v>4.5</v>
          </cell>
        </row>
        <row r="7">
          <cell r="BB7">
            <v>3</v>
          </cell>
        </row>
        <row r="7">
          <cell r="BH7">
            <v>5</v>
          </cell>
        </row>
        <row r="7">
          <cell r="BK7">
            <v>0</v>
          </cell>
        </row>
        <row r="7">
          <cell r="BQ7">
            <v>0</v>
          </cell>
        </row>
        <row r="7">
          <cell r="BS7">
            <v>3</v>
          </cell>
          <cell r="BT7">
            <v>2.55952380952381</v>
          </cell>
          <cell r="BU7">
            <v>2.66666666666667</v>
          </cell>
          <cell r="BV7">
            <v>4</v>
          </cell>
        </row>
        <row r="7">
          <cell r="BX7">
            <v>3.11111111111111</v>
          </cell>
          <cell r="BY7">
            <v>3</v>
          </cell>
          <cell r="BZ7">
            <v>18.3373015873016</v>
          </cell>
          <cell r="CA7">
            <v>61.1243386243386</v>
          </cell>
          <cell r="CB7">
            <v>3</v>
          </cell>
        </row>
        <row r="8">
          <cell r="B8" t="str">
            <v>2024JULB00005</v>
          </cell>
          <cell r="C8" t="str">
            <v>Abhirup Choudhury</v>
          </cell>
          <cell r="D8">
            <v>1</v>
          </cell>
          <cell r="E8">
            <v>0.8</v>
          </cell>
          <cell r="F8">
            <v>1</v>
          </cell>
        </row>
        <row r="8">
          <cell r="I8">
            <v>1</v>
          </cell>
          <cell r="J8">
            <v>1</v>
          </cell>
          <cell r="K8">
            <v>2.5</v>
          </cell>
        </row>
        <row r="8">
          <cell r="N8">
            <v>1</v>
          </cell>
          <cell r="O8">
            <v>1</v>
          </cell>
        </row>
        <row r="8">
          <cell r="Q8">
            <v>1</v>
          </cell>
        </row>
        <row r="8">
          <cell r="S8">
            <v>1</v>
          </cell>
          <cell r="T8">
            <v>1</v>
          </cell>
          <cell r="U8">
            <v>1</v>
          </cell>
        </row>
        <row r="8">
          <cell r="Y8">
            <v>1</v>
          </cell>
          <cell r="Z8">
            <v>0</v>
          </cell>
        </row>
        <row r="8">
          <cell r="AH8">
            <v>1</v>
          </cell>
          <cell r="AI8">
            <v>1</v>
          </cell>
          <cell r="AJ8">
            <v>1</v>
          </cell>
        </row>
        <row r="8">
          <cell r="AM8">
            <v>1</v>
          </cell>
          <cell r="AN8">
            <v>3</v>
          </cell>
          <cell r="AO8">
            <v>2.5</v>
          </cell>
        </row>
        <row r="8">
          <cell r="AS8" t="str">
            <v>0</v>
          </cell>
        </row>
        <row r="8">
          <cell r="AY8" t="str">
            <v>0</v>
          </cell>
        </row>
        <row r="8">
          <cell r="BB8" t="str">
            <v>0</v>
          </cell>
        </row>
        <row r="8">
          <cell r="BH8" t="str">
            <v>0</v>
          </cell>
        </row>
        <row r="8">
          <cell r="BK8" t="str">
            <v>0</v>
          </cell>
        </row>
        <row r="8">
          <cell r="BQ8" t="str">
            <v>0</v>
          </cell>
        </row>
        <row r="8">
          <cell r="BS8">
            <v>1</v>
          </cell>
          <cell r="BT8">
            <v>0.95</v>
          </cell>
          <cell r="BU8">
            <v>0.666666666666667</v>
          </cell>
          <cell r="BV8">
            <v>1</v>
          </cell>
        </row>
        <row r="8">
          <cell r="BX8">
            <v>1</v>
          </cell>
          <cell r="BY8">
            <v>1.66666666666667</v>
          </cell>
          <cell r="BZ8">
            <v>6.28333333333333</v>
          </cell>
          <cell r="CA8">
            <v>20.9444444444444</v>
          </cell>
          <cell r="CB8">
            <v>2</v>
          </cell>
        </row>
        <row r="9">
          <cell r="B9" t="str">
            <v>2024JULB00006</v>
          </cell>
          <cell r="C9" t="str">
            <v>Abhyuday Tripathi</v>
          </cell>
          <cell r="D9">
            <v>3.25</v>
          </cell>
          <cell r="E9">
            <v>1.8</v>
          </cell>
          <cell r="F9">
            <v>2</v>
          </cell>
        </row>
        <row r="9">
          <cell r="I9">
            <v>3.33333333333333</v>
          </cell>
          <cell r="J9">
            <v>3</v>
          </cell>
          <cell r="K9">
            <v>2.5</v>
          </cell>
        </row>
        <row r="9">
          <cell r="N9">
            <v>3</v>
          </cell>
          <cell r="O9">
            <v>3</v>
          </cell>
        </row>
        <row r="9">
          <cell r="Q9">
            <v>3</v>
          </cell>
        </row>
        <row r="9">
          <cell r="S9">
            <v>3.33333333333333</v>
          </cell>
          <cell r="T9">
            <v>3</v>
          </cell>
          <cell r="U9">
            <v>4</v>
          </cell>
        </row>
        <row r="9">
          <cell r="Y9">
            <v>2.5</v>
          </cell>
          <cell r="Z9">
            <v>0</v>
          </cell>
        </row>
        <row r="9">
          <cell r="AH9">
            <v>3</v>
          </cell>
          <cell r="AI9">
            <v>2.6</v>
          </cell>
          <cell r="AJ9">
            <v>2</v>
          </cell>
        </row>
        <row r="9">
          <cell r="AM9">
            <v>2.75</v>
          </cell>
          <cell r="AN9">
            <v>3</v>
          </cell>
          <cell r="AO9">
            <v>3</v>
          </cell>
        </row>
        <row r="9">
          <cell r="AS9">
            <v>3.66666666666667</v>
          </cell>
        </row>
        <row r="9">
          <cell r="AY9">
            <v>4</v>
          </cell>
        </row>
        <row r="9">
          <cell r="BB9">
            <v>2</v>
          </cell>
        </row>
        <row r="9">
          <cell r="BH9">
            <v>5</v>
          </cell>
        </row>
        <row r="9">
          <cell r="BK9">
            <v>0</v>
          </cell>
        </row>
        <row r="9">
          <cell r="BQ9">
            <v>0</v>
          </cell>
        </row>
        <row r="9">
          <cell r="BS9">
            <v>3.08333333333333</v>
          </cell>
          <cell r="BT9">
            <v>2.22380952380952</v>
          </cell>
          <cell r="BU9">
            <v>1.33333333333333</v>
          </cell>
          <cell r="BV9">
            <v>3</v>
          </cell>
        </row>
        <row r="9">
          <cell r="BX9">
            <v>3.13888888888889</v>
          </cell>
          <cell r="BY9">
            <v>3</v>
          </cell>
          <cell r="BZ9">
            <v>15.7793650793651</v>
          </cell>
          <cell r="CA9">
            <v>52.5978835978836</v>
          </cell>
          <cell r="CB9">
            <v>3.08333333333333</v>
          </cell>
        </row>
        <row r="10">
          <cell r="B10" t="str">
            <v>2024JULB00007</v>
          </cell>
          <cell r="C10" t="str">
            <v>Adarsh G</v>
          </cell>
          <cell r="D10">
            <v>2.5</v>
          </cell>
          <cell r="E10">
            <v>2.2</v>
          </cell>
          <cell r="F10">
            <v>3</v>
          </cell>
        </row>
        <row r="10">
          <cell r="I10">
            <v>3</v>
          </cell>
          <cell r="J10">
            <v>3</v>
          </cell>
          <cell r="K10">
            <v>3</v>
          </cell>
        </row>
        <row r="10">
          <cell r="N10">
            <v>2</v>
          </cell>
          <cell r="O10">
            <v>2.8</v>
          </cell>
        </row>
        <row r="10">
          <cell r="Q10">
            <v>3</v>
          </cell>
        </row>
        <row r="10">
          <cell r="S10">
            <v>2.33333333333333</v>
          </cell>
          <cell r="T10">
            <v>3</v>
          </cell>
          <cell r="U10">
            <v>3.5</v>
          </cell>
        </row>
        <row r="10">
          <cell r="Y10">
            <v>2.5</v>
          </cell>
          <cell r="Z10">
            <v>0</v>
          </cell>
        </row>
        <row r="10">
          <cell r="AH10">
            <v>2.5</v>
          </cell>
          <cell r="AI10">
            <v>2.6</v>
          </cell>
          <cell r="AJ10">
            <v>3</v>
          </cell>
        </row>
        <row r="10">
          <cell r="AM10">
            <v>3</v>
          </cell>
          <cell r="AN10">
            <v>3</v>
          </cell>
          <cell r="AO10">
            <v>3</v>
          </cell>
        </row>
        <row r="10">
          <cell r="AS10">
            <v>0</v>
          </cell>
        </row>
        <row r="10">
          <cell r="AY10">
            <v>0</v>
          </cell>
        </row>
        <row r="10">
          <cell r="BB10">
            <v>0</v>
          </cell>
        </row>
        <row r="10">
          <cell r="BH10">
            <v>0</v>
          </cell>
        </row>
        <row r="10">
          <cell r="BK10">
            <v>0</v>
          </cell>
        </row>
        <row r="10">
          <cell r="BQ10">
            <v>0</v>
          </cell>
        </row>
        <row r="10">
          <cell r="BS10">
            <v>2.33333333333333</v>
          </cell>
          <cell r="BT10">
            <v>1.44285714285714</v>
          </cell>
          <cell r="BU10">
            <v>2</v>
          </cell>
          <cell r="BV10">
            <v>3</v>
          </cell>
        </row>
        <row r="10">
          <cell r="BX10">
            <v>2.77777777777778</v>
          </cell>
          <cell r="BY10">
            <v>3</v>
          </cell>
          <cell r="BZ10">
            <v>14.5539682539683</v>
          </cell>
          <cell r="CA10">
            <v>48.5132275132275</v>
          </cell>
          <cell r="CB10">
            <v>1.58333333333333</v>
          </cell>
        </row>
        <row r="11">
          <cell r="B11" t="str">
            <v>2024JULB00008</v>
          </cell>
          <cell r="C11" t="str">
            <v>Adarsh Raj Barman</v>
          </cell>
          <cell r="D11">
            <v>2.75</v>
          </cell>
          <cell r="E11">
            <v>2.6</v>
          </cell>
          <cell r="F11">
            <v>3</v>
          </cell>
        </row>
        <row r="11">
          <cell r="I11">
            <v>3</v>
          </cell>
          <cell r="J11">
            <v>4</v>
          </cell>
          <cell r="K11">
            <v>2.5</v>
          </cell>
        </row>
        <row r="11">
          <cell r="N11">
            <v>3</v>
          </cell>
          <cell r="O11">
            <v>3.1</v>
          </cell>
        </row>
        <row r="11">
          <cell r="Q11">
            <v>4</v>
          </cell>
        </row>
        <row r="11">
          <cell r="S11">
            <v>3</v>
          </cell>
          <cell r="T11">
            <v>3</v>
          </cell>
          <cell r="U11">
            <v>3.5</v>
          </cell>
        </row>
        <row r="11">
          <cell r="Y11">
            <v>3</v>
          </cell>
          <cell r="Z11">
            <v>0</v>
          </cell>
        </row>
        <row r="11">
          <cell r="AH11">
            <v>2.75</v>
          </cell>
          <cell r="AI11">
            <v>3.2</v>
          </cell>
          <cell r="AJ11">
            <v>3</v>
          </cell>
        </row>
        <row r="11">
          <cell r="AM11">
            <v>3.25</v>
          </cell>
          <cell r="AN11">
            <v>3</v>
          </cell>
          <cell r="AO11">
            <v>2.5</v>
          </cell>
        </row>
        <row r="11">
          <cell r="AS11" t="str">
            <v>0</v>
          </cell>
        </row>
        <row r="11">
          <cell r="AY11" t="str">
            <v>0</v>
          </cell>
        </row>
        <row r="11">
          <cell r="BB11" t="str">
            <v>0</v>
          </cell>
        </row>
        <row r="11">
          <cell r="BH11" t="str">
            <v>0</v>
          </cell>
        </row>
        <row r="11">
          <cell r="BK11" t="str">
            <v>0</v>
          </cell>
        </row>
        <row r="11">
          <cell r="BQ11" t="str">
            <v>0</v>
          </cell>
        </row>
        <row r="11">
          <cell r="BS11">
            <v>2.83333333333333</v>
          </cell>
          <cell r="BT11">
            <v>2.975</v>
          </cell>
          <cell r="BU11">
            <v>2</v>
          </cell>
          <cell r="BV11">
            <v>4</v>
          </cell>
        </row>
        <row r="11">
          <cell r="BX11">
            <v>3.08333333333333</v>
          </cell>
          <cell r="BY11">
            <v>3.33333333333333</v>
          </cell>
          <cell r="BZ11">
            <v>18.225</v>
          </cell>
          <cell r="CA11">
            <v>60.75</v>
          </cell>
          <cell r="CB11">
            <v>2.83333333333333</v>
          </cell>
        </row>
        <row r="12">
          <cell r="B12" t="str">
            <v>2024JULB00009</v>
          </cell>
          <cell r="C12" t="str">
            <v>Aditi Kumari</v>
          </cell>
          <cell r="D12">
            <v>3.375</v>
          </cell>
          <cell r="E12">
            <v>2.7</v>
          </cell>
          <cell r="F12">
            <v>3.5</v>
          </cell>
        </row>
        <row r="12">
          <cell r="I12">
            <v>3.33333333333333</v>
          </cell>
          <cell r="J12">
            <v>3.5</v>
          </cell>
          <cell r="K12">
            <v>3</v>
          </cell>
        </row>
        <row r="12">
          <cell r="N12">
            <v>3</v>
          </cell>
          <cell r="O12">
            <v>3.3</v>
          </cell>
        </row>
        <row r="12">
          <cell r="Q12">
            <v>3.5</v>
          </cell>
        </row>
        <row r="12">
          <cell r="S12">
            <v>3.5</v>
          </cell>
          <cell r="T12">
            <v>3.5</v>
          </cell>
          <cell r="U12">
            <v>3.5</v>
          </cell>
        </row>
        <row r="12">
          <cell r="Y12">
            <v>3.375</v>
          </cell>
          <cell r="Z12">
            <v>0</v>
          </cell>
        </row>
        <row r="12">
          <cell r="AH12">
            <v>3.375</v>
          </cell>
          <cell r="AI12">
            <v>3.4</v>
          </cell>
          <cell r="AJ12">
            <v>3.5</v>
          </cell>
        </row>
        <row r="12">
          <cell r="AM12">
            <v>3.5</v>
          </cell>
          <cell r="AN12">
            <v>3.5</v>
          </cell>
          <cell r="AO12">
            <v>3.25</v>
          </cell>
        </row>
        <row r="12">
          <cell r="AS12">
            <v>3.33333333333333</v>
          </cell>
        </row>
        <row r="12">
          <cell r="AY12">
            <v>4.5</v>
          </cell>
        </row>
        <row r="12">
          <cell r="BB12">
            <v>2.66666666666667</v>
          </cell>
        </row>
        <row r="12">
          <cell r="BH12">
            <v>5</v>
          </cell>
        </row>
        <row r="12">
          <cell r="BK12">
            <v>3</v>
          </cell>
        </row>
        <row r="12">
          <cell r="BQ12">
            <v>4</v>
          </cell>
        </row>
        <row r="12">
          <cell r="BS12">
            <v>3.25</v>
          </cell>
          <cell r="BT12">
            <v>3.11071428571429</v>
          </cell>
          <cell r="BU12">
            <v>2.33333333333333</v>
          </cell>
          <cell r="BV12">
            <v>3.5</v>
          </cell>
        </row>
        <row r="12">
          <cell r="BX12">
            <v>3.44444444444444</v>
          </cell>
          <cell r="BY12">
            <v>3.5</v>
          </cell>
          <cell r="BZ12">
            <v>19.1384920634921</v>
          </cell>
          <cell r="CA12">
            <v>63.7949735449736</v>
          </cell>
          <cell r="CB12">
            <v>3.875</v>
          </cell>
        </row>
        <row r="13">
          <cell r="B13" t="str">
            <v>2024JULB00012</v>
          </cell>
          <cell r="C13" t="str">
            <v>Akarsh Narain</v>
          </cell>
          <cell r="D13">
            <v>3.5</v>
          </cell>
          <cell r="E13">
            <v>3.2</v>
          </cell>
          <cell r="F13">
            <v>2</v>
          </cell>
        </row>
        <row r="13">
          <cell r="I13">
            <v>3.66666666666667</v>
          </cell>
          <cell r="J13">
            <v>3</v>
          </cell>
          <cell r="K13">
            <v>3.5</v>
          </cell>
        </row>
        <row r="13">
          <cell r="N13">
            <v>3</v>
          </cell>
          <cell r="O13">
            <v>3.5</v>
          </cell>
        </row>
        <row r="13">
          <cell r="Q13">
            <v>4</v>
          </cell>
        </row>
        <row r="13">
          <cell r="S13">
            <v>3.33333333333333</v>
          </cell>
          <cell r="T13">
            <v>3</v>
          </cell>
          <cell r="U13">
            <v>4</v>
          </cell>
        </row>
        <row r="13">
          <cell r="Y13">
            <v>3.5</v>
          </cell>
          <cell r="Z13">
            <v>0</v>
          </cell>
        </row>
        <row r="13">
          <cell r="AH13">
            <v>4</v>
          </cell>
          <cell r="AI13">
            <v>4</v>
          </cell>
          <cell r="AJ13">
            <v>4</v>
          </cell>
        </row>
        <row r="13">
          <cell r="AM13">
            <v>4</v>
          </cell>
          <cell r="AN13">
            <v>3</v>
          </cell>
          <cell r="AO13">
            <v>4</v>
          </cell>
        </row>
        <row r="13">
          <cell r="AS13">
            <v>2.66666666666667</v>
          </cell>
        </row>
        <row r="13">
          <cell r="AY13">
            <v>3.5</v>
          </cell>
        </row>
        <row r="13">
          <cell r="BB13">
            <v>0</v>
          </cell>
        </row>
        <row r="13">
          <cell r="BH13">
            <v>0</v>
          </cell>
        </row>
        <row r="13">
          <cell r="BK13">
            <v>0</v>
          </cell>
        </row>
        <row r="13">
          <cell r="BQ13">
            <v>0</v>
          </cell>
        </row>
        <row r="13">
          <cell r="BS13">
            <v>3.5</v>
          </cell>
          <cell r="BT13">
            <v>2.40952380952381</v>
          </cell>
          <cell r="BU13">
            <v>2</v>
          </cell>
          <cell r="BV13">
            <v>4</v>
          </cell>
        </row>
        <row r="13">
          <cell r="BX13">
            <v>3.66666666666667</v>
          </cell>
          <cell r="BY13">
            <v>3</v>
          </cell>
          <cell r="BZ13">
            <v>18.5761904761905</v>
          </cell>
          <cell r="CA13">
            <v>61.9206349206349</v>
          </cell>
          <cell r="CB13">
            <v>2.5</v>
          </cell>
        </row>
        <row r="14">
          <cell r="B14" t="str">
            <v>2024JULB00013</v>
          </cell>
          <cell r="C14" t="str">
            <v>Akshat Singh</v>
          </cell>
          <cell r="D14">
            <v>2.5</v>
          </cell>
          <cell r="E14">
            <v>2.4</v>
          </cell>
          <cell r="F14">
            <v>2</v>
          </cell>
        </row>
        <row r="14">
          <cell r="I14">
            <v>2.33333333333333</v>
          </cell>
          <cell r="J14">
            <v>3</v>
          </cell>
          <cell r="K14">
            <v>3</v>
          </cell>
        </row>
        <row r="14">
          <cell r="N14">
            <v>3</v>
          </cell>
          <cell r="O14">
            <v>2.8</v>
          </cell>
        </row>
        <row r="14">
          <cell r="Q14">
            <v>3</v>
          </cell>
        </row>
        <row r="14">
          <cell r="S14">
            <v>2.66666666666667</v>
          </cell>
          <cell r="T14">
            <v>3</v>
          </cell>
          <cell r="U14">
            <v>3</v>
          </cell>
        </row>
        <row r="14">
          <cell r="Y14">
            <v>3.5</v>
          </cell>
          <cell r="Z14">
            <v>0</v>
          </cell>
        </row>
        <row r="14">
          <cell r="AH14">
            <v>2</v>
          </cell>
          <cell r="AI14">
            <v>2.8</v>
          </cell>
          <cell r="AJ14">
            <v>3</v>
          </cell>
        </row>
        <row r="14">
          <cell r="AM14">
            <v>2</v>
          </cell>
          <cell r="AN14">
            <v>3</v>
          </cell>
          <cell r="AO14">
            <v>2</v>
          </cell>
        </row>
        <row r="14">
          <cell r="AS14">
            <v>4</v>
          </cell>
        </row>
        <row r="14">
          <cell r="AY14">
            <v>4.5</v>
          </cell>
        </row>
        <row r="14">
          <cell r="BB14">
            <v>0</v>
          </cell>
        </row>
        <row r="14">
          <cell r="BH14">
            <v>0</v>
          </cell>
        </row>
        <row r="14">
          <cell r="BK14">
            <v>0</v>
          </cell>
        </row>
        <row r="14">
          <cell r="BQ14">
            <v>0</v>
          </cell>
        </row>
        <row r="14">
          <cell r="BS14">
            <v>2.5</v>
          </cell>
          <cell r="BT14">
            <v>2.21428571428571</v>
          </cell>
          <cell r="BU14">
            <v>1.66666666666667</v>
          </cell>
          <cell r="BV14">
            <v>3</v>
          </cell>
        </row>
        <row r="14">
          <cell r="BX14">
            <v>2.33333333333333</v>
          </cell>
          <cell r="BY14">
            <v>3</v>
          </cell>
          <cell r="BZ14">
            <v>14.7142857142857</v>
          </cell>
          <cell r="CA14">
            <v>49.0476190476191</v>
          </cell>
          <cell r="CB14">
            <v>2.08333333333333</v>
          </cell>
        </row>
        <row r="15">
          <cell r="B15" t="str">
            <v>2024JULB00014</v>
          </cell>
          <cell r="C15" t="str">
            <v>Amal Shibu Balan</v>
          </cell>
          <cell r="D15">
            <v>2.875</v>
          </cell>
          <cell r="E15">
            <v>2.3</v>
          </cell>
          <cell r="F15">
            <v>2.5</v>
          </cell>
        </row>
        <row r="15">
          <cell r="I15">
            <v>3</v>
          </cell>
          <cell r="J15">
            <v>3</v>
          </cell>
          <cell r="K15">
            <v>3</v>
          </cell>
        </row>
        <row r="15">
          <cell r="N15">
            <v>3</v>
          </cell>
          <cell r="O15">
            <v>3</v>
          </cell>
        </row>
        <row r="15">
          <cell r="Q15">
            <v>3</v>
          </cell>
        </row>
        <row r="15">
          <cell r="S15">
            <v>2.83333333333333</v>
          </cell>
          <cell r="T15">
            <v>3</v>
          </cell>
          <cell r="U15">
            <v>3</v>
          </cell>
        </row>
        <row r="15">
          <cell r="Y15">
            <v>3</v>
          </cell>
          <cell r="Z15">
            <v>0</v>
          </cell>
        </row>
        <row r="15">
          <cell r="AH15">
            <v>2.875</v>
          </cell>
          <cell r="AI15">
            <v>2.9</v>
          </cell>
          <cell r="AJ15">
            <v>3</v>
          </cell>
        </row>
        <row r="15">
          <cell r="AM15">
            <v>2.875</v>
          </cell>
          <cell r="AN15">
            <v>3</v>
          </cell>
          <cell r="AO15">
            <v>3</v>
          </cell>
        </row>
        <row r="15">
          <cell r="AS15">
            <v>3</v>
          </cell>
        </row>
        <row r="15">
          <cell r="AY15">
            <v>3.5</v>
          </cell>
        </row>
        <row r="15">
          <cell r="BB15">
            <v>3.5</v>
          </cell>
        </row>
        <row r="15">
          <cell r="BH15">
            <v>5</v>
          </cell>
        </row>
        <row r="15">
          <cell r="BK15">
            <v>0</v>
          </cell>
        </row>
        <row r="15">
          <cell r="BQ15">
            <v>0</v>
          </cell>
        </row>
        <row r="15">
          <cell r="BS15">
            <v>2.91666666666667</v>
          </cell>
          <cell r="BT15">
            <v>2.52857142857143</v>
          </cell>
          <cell r="BU15">
            <v>1.83333333333333</v>
          </cell>
          <cell r="BV15">
            <v>3</v>
          </cell>
        </row>
        <row r="15">
          <cell r="BX15">
            <v>2.90277777777778</v>
          </cell>
          <cell r="BY15">
            <v>3</v>
          </cell>
          <cell r="BZ15">
            <v>16.1813492063492</v>
          </cell>
          <cell r="CA15">
            <v>53.9378306878307</v>
          </cell>
          <cell r="CB15">
            <v>2.91666666666667</v>
          </cell>
        </row>
        <row r="16">
          <cell r="B16" t="str">
            <v>2024JULB00017</v>
          </cell>
          <cell r="C16" t="str">
            <v>Anamitra Dutta</v>
          </cell>
          <cell r="D16">
            <v>3.75</v>
          </cell>
          <cell r="E16">
            <v>3.2</v>
          </cell>
          <cell r="F16">
            <v>4</v>
          </cell>
        </row>
        <row r="16">
          <cell r="I16">
            <v>3.33333333333333</v>
          </cell>
          <cell r="J16">
            <v>4</v>
          </cell>
          <cell r="K16">
            <v>3.5</v>
          </cell>
        </row>
        <row r="16">
          <cell r="N16">
            <v>3</v>
          </cell>
          <cell r="O16">
            <v>3.8</v>
          </cell>
        </row>
        <row r="16">
          <cell r="Q16">
            <v>4</v>
          </cell>
        </row>
        <row r="16">
          <cell r="S16">
            <v>3.66666666666667</v>
          </cell>
          <cell r="T16">
            <v>3</v>
          </cell>
          <cell r="U16">
            <v>4</v>
          </cell>
        </row>
        <row r="16">
          <cell r="Y16">
            <v>3.75</v>
          </cell>
          <cell r="Z16">
            <v>0</v>
          </cell>
        </row>
        <row r="16">
          <cell r="AH16">
            <v>3.75</v>
          </cell>
          <cell r="AI16">
            <v>3.8</v>
          </cell>
          <cell r="AJ16">
            <v>4</v>
          </cell>
        </row>
        <row r="16">
          <cell r="AM16">
            <v>3.5</v>
          </cell>
          <cell r="AN16">
            <v>3</v>
          </cell>
          <cell r="AO16">
            <v>4</v>
          </cell>
        </row>
        <row r="16">
          <cell r="AS16">
            <v>3</v>
          </cell>
        </row>
        <row r="16">
          <cell r="AY16">
            <v>4</v>
          </cell>
        </row>
        <row r="16">
          <cell r="BB16">
            <v>3</v>
          </cell>
        </row>
        <row r="16">
          <cell r="BH16">
            <v>5</v>
          </cell>
        </row>
        <row r="16">
          <cell r="BK16">
            <v>1.66666666666667</v>
          </cell>
        </row>
        <row r="16">
          <cell r="BQ16">
            <v>3</v>
          </cell>
        </row>
        <row r="16">
          <cell r="BS16">
            <v>3.5</v>
          </cell>
          <cell r="BT16">
            <v>3.17380952380952</v>
          </cell>
          <cell r="BU16">
            <v>2.66666666666667</v>
          </cell>
          <cell r="BV16">
            <v>4</v>
          </cell>
        </row>
        <row r="16">
          <cell r="BX16">
            <v>3.5</v>
          </cell>
          <cell r="BY16">
            <v>3.33333333333333</v>
          </cell>
          <cell r="BZ16">
            <v>20.1738095238095</v>
          </cell>
          <cell r="CA16">
            <v>67.2460317460318</v>
          </cell>
          <cell r="CB16">
            <v>3.91666666666667</v>
          </cell>
        </row>
        <row r="17">
          <cell r="B17" t="str">
            <v>2024JULB00019</v>
          </cell>
          <cell r="C17" t="str">
            <v>Anantaa Paul</v>
          </cell>
          <cell r="D17">
            <v>3.5</v>
          </cell>
          <cell r="E17">
            <v>3</v>
          </cell>
          <cell r="F17">
            <v>3.5</v>
          </cell>
        </row>
        <row r="17">
          <cell r="I17">
            <v>3.5</v>
          </cell>
          <cell r="J17">
            <v>4</v>
          </cell>
          <cell r="K17">
            <v>3.5</v>
          </cell>
        </row>
        <row r="17">
          <cell r="N17">
            <v>3.5</v>
          </cell>
          <cell r="O17">
            <v>3.5</v>
          </cell>
        </row>
        <row r="17">
          <cell r="Q17">
            <v>4</v>
          </cell>
        </row>
        <row r="17">
          <cell r="S17">
            <v>3.5</v>
          </cell>
          <cell r="T17">
            <v>4</v>
          </cell>
          <cell r="U17">
            <v>4</v>
          </cell>
        </row>
        <row r="17">
          <cell r="Y17">
            <v>3.625</v>
          </cell>
          <cell r="Z17">
            <v>0</v>
          </cell>
        </row>
        <row r="17">
          <cell r="AH17">
            <v>3.5</v>
          </cell>
          <cell r="AI17">
            <v>3.6</v>
          </cell>
          <cell r="AJ17">
            <v>3.5</v>
          </cell>
        </row>
        <row r="17">
          <cell r="AM17">
            <v>3.75</v>
          </cell>
          <cell r="AN17">
            <v>3</v>
          </cell>
          <cell r="AO17">
            <v>3.75</v>
          </cell>
        </row>
        <row r="17">
          <cell r="AS17">
            <v>0</v>
          </cell>
        </row>
        <row r="17">
          <cell r="AY17">
            <v>0</v>
          </cell>
        </row>
        <row r="17">
          <cell r="BB17">
            <v>3</v>
          </cell>
        </row>
        <row r="17">
          <cell r="BH17">
            <v>5</v>
          </cell>
        </row>
        <row r="17">
          <cell r="BK17">
            <v>2.5</v>
          </cell>
        </row>
        <row r="17">
          <cell r="BQ17">
            <v>3.5</v>
          </cell>
        </row>
        <row r="17">
          <cell r="BS17">
            <v>3.5</v>
          </cell>
          <cell r="BT17">
            <v>2.74642857142857</v>
          </cell>
          <cell r="BU17">
            <v>2.33333333333333</v>
          </cell>
          <cell r="BV17">
            <v>4</v>
          </cell>
        </row>
        <row r="17">
          <cell r="BX17">
            <v>3.58333333333333</v>
          </cell>
          <cell r="BY17">
            <v>3.66666666666667</v>
          </cell>
          <cell r="BZ17">
            <v>19.8297619047619</v>
          </cell>
          <cell r="CA17">
            <v>66.0992063492064</v>
          </cell>
          <cell r="CB17">
            <v>3.29166666666667</v>
          </cell>
        </row>
        <row r="18">
          <cell r="B18" t="str">
            <v>2024JULB00020</v>
          </cell>
          <cell r="C18" t="str">
            <v>Ananya Das</v>
          </cell>
          <cell r="D18" t="str">
            <v>0</v>
          </cell>
          <cell r="E18" t="str">
            <v>0</v>
          </cell>
          <cell r="F18" t="str">
            <v>0</v>
          </cell>
        </row>
        <row r="18">
          <cell r="I18" t="str">
            <v>0</v>
          </cell>
          <cell r="J18" t="str">
            <v>0</v>
          </cell>
          <cell r="K18" t="str">
            <v>0</v>
          </cell>
        </row>
        <row r="18">
          <cell r="N18" t="str">
            <v>0</v>
          </cell>
          <cell r="O18" t="str">
            <v>0</v>
          </cell>
        </row>
        <row r="18">
          <cell r="Q18" t="str">
            <v>0</v>
          </cell>
        </row>
        <row r="18">
          <cell r="S18" t="str">
            <v>0</v>
          </cell>
          <cell r="T18" t="str">
            <v>0</v>
          </cell>
          <cell r="U18" t="str">
            <v>0</v>
          </cell>
        </row>
        <row r="18">
          <cell r="Y18" t="str">
            <v>0</v>
          </cell>
          <cell r="Z18">
            <v>0</v>
          </cell>
        </row>
        <row r="18">
          <cell r="AH18" t="str">
            <v>0</v>
          </cell>
          <cell r="AI18" t="str">
            <v>0</v>
          </cell>
          <cell r="AJ18" t="str">
            <v>0</v>
          </cell>
        </row>
        <row r="18">
          <cell r="AM18" t="str">
            <v>0</v>
          </cell>
          <cell r="AN18" t="str">
            <v>0</v>
          </cell>
          <cell r="AO18" t="str">
            <v>0</v>
          </cell>
        </row>
        <row r="18">
          <cell r="AS18" t="str">
            <v>0</v>
          </cell>
        </row>
        <row r="18">
          <cell r="AY18" t="str">
            <v>0</v>
          </cell>
        </row>
        <row r="18">
          <cell r="BB18" t="str">
            <v>0</v>
          </cell>
        </row>
        <row r="18">
          <cell r="BH18" t="str">
            <v>0</v>
          </cell>
        </row>
        <row r="18">
          <cell r="BK18" t="str">
            <v>0</v>
          </cell>
        </row>
        <row r="18">
          <cell r="BQ18" t="str">
            <v>0</v>
          </cell>
        </row>
        <row r="18">
          <cell r="BS18" t="str">
            <v>0</v>
          </cell>
        </row>
        <row r="18">
          <cell r="BU18">
            <v>0</v>
          </cell>
          <cell r="BV18" t="str">
            <v>0</v>
          </cell>
        </row>
        <row r="19">
          <cell r="B19" t="str">
            <v>2024JULB00021</v>
          </cell>
          <cell r="C19" t="str">
            <v>Aniket Inani</v>
          </cell>
          <cell r="D19">
            <v>1</v>
          </cell>
          <cell r="E19">
            <v>1</v>
          </cell>
          <cell r="F19">
            <v>1</v>
          </cell>
        </row>
        <row r="19">
          <cell r="I19">
            <v>1</v>
          </cell>
          <cell r="J19">
            <v>2</v>
          </cell>
          <cell r="K19">
            <v>1</v>
          </cell>
        </row>
        <row r="19">
          <cell r="N19">
            <v>0</v>
          </cell>
          <cell r="O19">
            <v>0.6</v>
          </cell>
        </row>
        <row r="19">
          <cell r="Q19">
            <v>0</v>
          </cell>
        </row>
        <row r="19">
          <cell r="S19">
            <v>0</v>
          </cell>
          <cell r="T19">
            <v>0</v>
          </cell>
          <cell r="U19">
            <v>0</v>
          </cell>
        </row>
        <row r="19">
          <cell r="Y19" t="str">
            <v>0</v>
          </cell>
          <cell r="Z19">
            <v>0</v>
          </cell>
        </row>
        <row r="19">
          <cell r="AH19">
            <v>1.5</v>
          </cell>
          <cell r="AI19">
            <v>2.2</v>
          </cell>
          <cell r="AJ19">
            <v>1</v>
          </cell>
        </row>
        <row r="19">
          <cell r="AM19">
            <v>1.25</v>
          </cell>
          <cell r="AN19">
            <v>3</v>
          </cell>
          <cell r="AO19">
            <v>1.5</v>
          </cell>
        </row>
        <row r="19">
          <cell r="AS19">
            <v>2</v>
          </cell>
        </row>
        <row r="19">
          <cell r="AY19">
            <v>3</v>
          </cell>
        </row>
        <row r="19">
          <cell r="BB19">
            <v>3.33333333333333</v>
          </cell>
        </row>
        <row r="19">
          <cell r="BH19">
            <v>5</v>
          </cell>
        </row>
        <row r="19">
          <cell r="BK19">
            <v>3</v>
          </cell>
        </row>
        <row r="19">
          <cell r="BQ19">
            <v>4</v>
          </cell>
        </row>
        <row r="19">
          <cell r="BS19">
            <v>0.833333333333333</v>
          </cell>
          <cell r="BT19">
            <v>2.02222222222222</v>
          </cell>
          <cell r="BU19">
            <v>0.666666666666667</v>
          </cell>
          <cell r="BV19">
            <v>0</v>
          </cell>
        </row>
        <row r="19">
          <cell r="BX19">
            <v>0.75</v>
          </cell>
          <cell r="BY19">
            <v>1.66666666666667</v>
          </cell>
          <cell r="BZ19">
            <v>5.93888888888889</v>
          </cell>
          <cell r="CA19">
            <v>19.7962962962963</v>
          </cell>
          <cell r="CB19">
            <v>2.41666666666667</v>
          </cell>
        </row>
        <row r="20">
          <cell r="B20" t="str">
            <v>2024JULB00022</v>
          </cell>
          <cell r="C20" t="str">
            <v>Anupa Maheshwari</v>
          </cell>
          <cell r="D20">
            <v>3.5</v>
          </cell>
          <cell r="E20">
            <v>3.2</v>
          </cell>
          <cell r="F20">
            <v>4</v>
          </cell>
        </row>
        <row r="20">
          <cell r="I20">
            <v>2.66666666666667</v>
          </cell>
          <cell r="J20">
            <v>3</v>
          </cell>
          <cell r="K20">
            <v>3</v>
          </cell>
        </row>
        <row r="20">
          <cell r="N20">
            <v>2</v>
          </cell>
          <cell r="O20">
            <v>4</v>
          </cell>
        </row>
        <row r="20">
          <cell r="Q20">
            <v>4</v>
          </cell>
        </row>
        <row r="20">
          <cell r="S20">
            <v>4</v>
          </cell>
          <cell r="T20">
            <v>3</v>
          </cell>
          <cell r="U20">
            <v>3</v>
          </cell>
        </row>
        <row r="20">
          <cell r="Y20">
            <v>4</v>
          </cell>
          <cell r="Z20">
            <v>0</v>
          </cell>
        </row>
        <row r="20">
          <cell r="AH20">
            <v>3.5</v>
          </cell>
          <cell r="AI20">
            <v>4</v>
          </cell>
          <cell r="AJ20">
            <v>4</v>
          </cell>
        </row>
        <row r="20">
          <cell r="AM20">
            <v>2.75</v>
          </cell>
          <cell r="AN20">
            <v>3</v>
          </cell>
          <cell r="AO20">
            <v>3</v>
          </cell>
        </row>
        <row r="20">
          <cell r="AS20" t="str">
            <v>0</v>
          </cell>
        </row>
        <row r="20">
          <cell r="AY20" t="str">
            <v>0</v>
          </cell>
        </row>
        <row r="20">
          <cell r="BB20" t="str">
            <v>0</v>
          </cell>
        </row>
        <row r="20">
          <cell r="BH20" t="str">
            <v>0</v>
          </cell>
        </row>
        <row r="20">
          <cell r="BK20" t="str">
            <v>0</v>
          </cell>
        </row>
        <row r="20">
          <cell r="BQ20" t="str">
            <v>0</v>
          </cell>
        </row>
        <row r="20">
          <cell r="BS20">
            <v>3</v>
          </cell>
          <cell r="BT20">
            <v>3.8</v>
          </cell>
          <cell r="BU20">
            <v>2.66666666666667</v>
          </cell>
          <cell r="BV20">
            <v>4</v>
          </cell>
        </row>
        <row r="20">
          <cell r="BX20">
            <v>3.13888888888889</v>
          </cell>
          <cell r="BY20">
            <v>3</v>
          </cell>
          <cell r="BZ20">
            <v>19.6055555555556</v>
          </cell>
          <cell r="CA20">
            <v>65.3518518518519</v>
          </cell>
          <cell r="CB20">
            <v>3</v>
          </cell>
        </row>
        <row r="21">
          <cell r="B21" t="str">
            <v>2024JULB00023</v>
          </cell>
          <cell r="C21" t="str">
            <v>Anushk Goel</v>
          </cell>
          <cell r="D21">
            <v>3</v>
          </cell>
          <cell r="E21">
            <v>1.8</v>
          </cell>
          <cell r="F21">
            <v>3</v>
          </cell>
        </row>
        <row r="21">
          <cell r="I21">
            <v>2.66666666666667</v>
          </cell>
          <cell r="J21">
            <v>3</v>
          </cell>
          <cell r="K21">
            <v>3.5</v>
          </cell>
        </row>
        <row r="21">
          <cell r="N21">
            <v>3</v>
          </cell>
          <cell r="O21">
            <v>2.3</v>
          </cell>
        </row>
        <row r="21">
          <cell r="Q21">
            <v>3</v>
          </cell>
        </row>
        <row r="21">
          <cell r="S21">
            <v>3</v>
          </cell>
          <cell r="T21">
            <v>3</v>
          </cell>
          <cell r="U21">
            <v>2.5</v>
          </cell>
        </row>
        <row r="21">
          <cell r="Y21">
            <v>2.75</v>
          </cell>
          <cell r="Z21">
            <v>0</v>
          </cell>
        </row>
        <row r="21">
          <cell r="AH21">
            <v>3</v>
          </cell>
          <cell r="AI21">
            <v>2.6</v>
          </cell>
          <cell r="AJ21">
            <v>3</v>
          </cell>
        </row>
        <row r="21">
          <cell r="AM21">
            <v>2.75</v>
          </cell>
          <cell r="AN21">
            <v>3</v>
          </cell>
          <cell r="AO21">
            <v>4</v>
          </cell>
        </row>
        <row r="21">
          <cell r="AS21">
            <v>3</v>
          </cell>
        </row>
        <row r="21">
          <cell r="AY21">
            <v>4</v>
          </cell>
        </row>
        <row r="21">
          <cell r="BB21">
            <v>3.66666666666667</v>
          </cell>
        </row>
        <row r="21">
          <cell r="BH21">
            <v>5</v>
          </cell>
        </row>
        <row r="21">
          <cell r="BK21">
            <v>2.66666666666667</v>
          </cell>
        </row>
        <row r="21">
          <cell r="BQ21">
            <v>3.5</v>
          </cell>
        </row>
        <row r="21">
          <cell r="BS21">
            <v>3</v>
          </cell>
          <cell r="BT21">
            <v>2.68333333333333</v>
          </cell>
          <cell r="BU21">
            <v>2</v>
          </cell>
          <cell r="BV21">
            <v>3</v>
          </cell>
        </row>
        <row r="21">
          <cell r="BX21">
            <v>2.80555555555556</v>
          </cell>
          <cell r="BY21">
            <v>3</v>
          </cell>
          <cell r="BZ21">
            <v>16.4888888888889</v>
          </cell>
          <cell r="CA21">
            <v>54.962962962963</v>
          </cell>
          <cell r="CB21">
            <v>3.75</v>
          </cell>
        </row>
        <row r="22">
          <cell r="B22" t="str">
            <v>2024JULB00024</v>
          </cell>
          <cell r="C22" t="str">
            <v>Apoorwa Mishra</v>
          </cell>
          <cell r="D22">
            <v>3.625</v>
          </cell>
          <cell r="E22">
            <v>2.9</v>
          </cell>
          <cell r="F22">
            <v>4</v>
          </cell>
        </row>
        <row r="22">
          <cell r="I22">
            <v>3.66666666666667</v>
          </cell>
          <cell r="J22">
            <v>3.5</v>
          </cell>
          <cell r="K22">
            <v>3.75</v>
          </cell>
        </row>
        <row r="22">
          <cell r="N22">
            <v>4</v>
          </cell>
          <cell r="O22">
            <v>3.8</v>
          </cell>
        </row>
        <row r="22">
          <cell r="Q22">
            <v>3.5</v>
          </cell>
        </row>
        <row r="22">
          <cell r="S22">
            <v>3.66666666666667</v>
          </cell>
          <cell r="T22">
            <v>3.5</v>
          </cell>
          <cell r="U22">
            <v>4</v>
          </cell>
        </row>
        <row r="22">
          <cell r="Y22">
            <v>3.75</v>
          </cell>
          <cell r="Z22">
            <v>0</v>
          </cell>
        </row>
        <row r="22">
          <cell r="AH22">
            <v>3.75</v>
          </cell>
          <cell r="AI22">
            <v>3.7</v>
          </cell>
          <cell r="AJ22">
            <v>4</v>
          </cell>
        </row>
        <row r="22">
          <cell r="AM22">
            <v>3.75</v>
          </cell>
          <cell r="AN22">
            <v>4</v>
          </cell>
          <cell r="AO22">
            <v>3.5</v>
          </cell>
        </row>
        <row r="22">
          <cell r="AS22">
            <v>0</v>
          </cell>
        </row>
        <row r="22">
          <cell r="AY22">
            <v>0</v>
          </cell>
        </row>
        <row r="22">
          <cell r="BB22">
            <v>0</v>
          </cell>
        </row>
        <row r="22">
          <cell r="BH22">
            <v>0</v>
          </cell>
        </row>
        <row r="22">
          <cell r="BK22">
            <v>0</v>
          </cell>
        </row>
        <row r="22">
          <cell r="BQ22">
            <v>0</v>
          </cell>
        </row>
        <row r="22">
          <cell r="BS22">
            <v>3.79166666666667</v>
          </cell>
          <cell r="BT22">
            <v>2.02142857142857</v>
          </cell>
          <cell r="BU22">
            <v>2.66666666666667</v>
          </cell>
          <cell r="BV22">
            <v>3.5</v>
          </cell>
        </row>
        <row r="22">
          <cell r="BX22">
            <v>3.69444444444444</v>
          </cell>
          <cell r="BY22">
            <v>3.66666666666667</v>
          </cell>
          <cell r="BZ22">
            <v>19.340873015873</v>
          </cell>
          <cell r="CA22">
            <v>64.4695767195767</v>
          </cell>
          <cell r="CB22">
            <v>1.875</v>
          </cell>
        </row>
        <row r="23">
          <cell r="B23" t="str">
            <v>2024JULB00025</v>
          </cell>
          <cell r="C23" t="str">
            <v>Arit Roy</v>
          </cell>
          <cell r="D23">
            <v>3.5</v>
          </cell>
          <cell r="E23">
            <v>3.2</v>
          </cell>
          <cell r="F23">
            <v>4</v>
          </cell>
        </row>
        <row r="23">
          <cell r="I23">
            <v>3.66666666666667</v>
          </cell>
          <cell r="J23">
            <v>3</v>
          </cell>
          <cell r="K23">
            <v>2.5</v>
          </cell>
        </row>
        <row r="23">
          <cell r="N23">
            <v>4</v>
          </cell>
          <cell r="O23">
            <v>4</v>
          </cell>
        </row>
        <row r="23">
          <cell r="Q23">
            <v>3</v>
          </cell>
        </row>
        <row r="23">
          <cell r="S23">
            <v>4</v>
          </cell>
          <cell r="T23">
            <v>3</v>
          </cell>
          <cell r="U23">
            <v>3.5</v>
          </cell>
        </row>
        <row r="23">
          <cell r="Y23">
            <v>4</v>
          </cell>
          <cell r="Z23">
            <v>0</v>
          </cell>
        </row>
        <row r="23">
          <cell r="AH23">
            <v>3.5</v>
          </cell>
          <cell r="AI23">
            <v>4</v>
          </cell>
          <cell r="AJ23">
            <v>4</v>
          </cell>
        </row>
        <row r="23">
          <cell r="AM23">
            <v>3.5</v>
          </cell>
          <cell r="AN23">
            <v>3</v>
          </cell>
          <cell r="AO23">
            <v>2</v>
          </cell>
        </row>
        <row r="23">
          <cell r="AS23">
            <v>3.5</v>
          </cell>
        </row>
        <row r="23">
          <cell r="AY23">
            <v>4.5</v>
          </cell>
        </row>
        <row r="23">
          <cell r="BB23">
            <v>3</v>
          </cell>
        </row>
        <row r="23">
          <cell r="BH23">
            <v>5</v>
          </cell>
        </row>
        <row r="23">
          <cell r="BK23">
            <v>0</v>
          </cell>
        </row>
        <row r="23">
          <cell r="BQ23">
            <v>0</v>
          </cell>
        </row>
        <row r="23">
          <cell r="BS23">
            <v>3.66666666666667</v>
          </cell>
          <cell r="BT23">
            <v>3.1</v>
          </cell>
          <cell r="BU23">
            <v>2.66666666666667</v>
          </cell>
          <cell r="BV23">
            <v>3</v>
          </cell>
        </row>
        <row r="23">
          <cell r="BX23">
            <v>3.72222222222222</v>
          </cell>
          <cell r="BY23">
            <v>3</v>
          </cell>
          <cell r="BZ23">
            <v>19.1555555555556</v>
          </cell>
          <cell r="CA23">
            <v>63.8518518518518</v>
          </cell>
          <cell r="CB23">
            <v>2.91666666666667</v>
          </cell>
        </row>
        <row r="24">
          <cell r="B24" t="str">
            <v>2024JULB00026</v>
          </cell>
          <cell r="C24" t="str">
            <v>Arush Mangal</v>
          </cell>
          <cell r="D24">
            <v>2.75</v>
          </cell>
          <cell r="E24">
            <v>1.8</v>
          </cell>
          <cell r="F24">
            <v>3</v>
          </cell>
        </row>
        <row r="24">
          <cell r="I24">
            <v>2.66666666666667</v>
          </cell>
          <cell r="J24">
            <v>3</v>
          </cell>
          <cell r="K24">
            <v>3</v>
          </cell>
        </row>
        <row r="24">
          <cell r="N24">
            <v>2</v>
          </cell>
          <cell r="O24">
            <v>3</v>
          </cell>
        </row>
        <row r="24">
          <cell r="Q24">
            <v>2</v>
          </cell>
        </row>
        <row r="24">
          <cell r="S24">
            <v>2</v>
          </cell>
          <cell r="T24">
            <v>3</v>
          </cell>
          <cell r="U24">
            <v>3</v>
          </cell>
        </row>
        <row r="24">
          <cell r="Y24">
            <v>2</v>
          </cell>
          <cell r="Z24">
            <v>0</v>
          </cell>
        </row>
        <row r="24">
          <cell r="AH24">
            <v>2.75</v>
          </cell>
          <cell r="AI24">
            <v>2.2</v>
          </cell>
          <cell r="AJ24">
            <v>3</v>
          </cell>
        </row>
        <row r="24">
          <cell r="AM24">
            <v>2.75</v>
          </cell>
          <cell r="AN24">
            <v>3</v>
          </cell>
          <cell r="AO24">
            <v>3</v>
          </cell>
        </row>
        <row r="24">
          <cell r="AS24">
            <v>3.5</v>
          </cell>
        </row>
        <row r="24">
          <cell r="AY24">
            <v>4</v>
          </cell>
        </row>
        <row r="24">
          <cell r="BB24">
            <v>2</v>
          </cell>
        </row>
        <row r="24">
          <cell r="BH24">
            <v>5</v>
          </cell>
        </row>
        <row r="24">
          <cell r="BK24">
            <v>0</v>
          </cell>
        </row>
        <row r="24">
          <cell r="BQ24">
            <v>0</v>
          </cell>
        </row>
        <row r="24">
          <cell r="BS24">
            <v>2.5</v>
          </cell>
          <cell r="BT24">
            <v>2.07142857142857</v>
          </cell>
          <cell r="BU24">
            <v>2</v>
          </cell>
          <cell r="BV24">
            <v>2</v>
          </cell>
        </row>
        <row r="24">
          <cell r="BX24">
            <v>2.47222222222222</v>
          </cell>
          <cell r="BY24">
            <v>3</v>
          </cell>
          <cell r="BZ24">
            <v>14.0436507936508</v>
          </cell>
          <cell r="CA24">
            <v>46.8121693121693</v>
          </cell>
          <cell r="CB24">
            <v>3</v>
          </cell>
        </row>
        <row r="25">
          <cell r="B25" t="str">
            <v>2024JULB00027</v>
          </cell>
          <cell r="C25" t="str">
            <v>Aryan Atreya</v>
          </cell>
          <cell r="D25">
            <v>3</v>
          </cell>
          <cell r="E25">
            <v>2.4</v>
          </cell>
          <cell r="F25">
            <v>3</v>
          </cell>
        </row>
        <row r="25">
          <cell r="I25">
            <v>3</v>
          </cell>
          <cell r="J25">
            <v>4</v>
          </cell>
          <cell r="K25">
            <v>3.5</v>
          </cell>
        </row>
        <row r="25">
          <cell r="N25">
            <v>3</v>
          </cell>
          <cell r="O25">
            <v>3</v>
          </cell>
        </row>
        <row r="25">
          <cell r="Q25">
            <v>3</v>
          </cell>
        </row>
        <row r="25">
          <cell r="S25">
            <v>3</v>
          </cell>
          <cell r="T25">
            <v>3</v>
          </cell>
          <cell r="U25">
            <v>3.5</v>
          </cell>
        </row>
        <row r="25">
          <cell r="Y25">
            <v>3</v>
          </cell>
          <cell r="Z25">
            <v>0</v>
          </cell>
        </row>
        <row r="25">
          <cell r="AH25">
            <v>3</v>
          </cell>
          <cell r="AI25">
            <v>3</v>
          </cell>
          <cell r="AJ25">
            <v>3</v>
          </cell>
        </row>
        <row r="25">
          <cell r="AM25">
            <v>3.25</v>
          </cell>
          <cell r="AN25">
            <v>3</v>
          </cell>
          <cell r="AO25">
            <v>4</v>
          </cell>
        </row>
        <row r="25">
          <cell r="AS25">
            <v>2.66666666666667</v>
          </cell>
        </row>
        <row r="25">
          <cell r="AY25">
            <v>4</v>
          </cell>
        </row>
        <row r="25">
          <cell r="BB25">
            <v>1.66666666666667</v>
          </cell>
        </row>
        <row r="25">
          <cell r="BH25">
            <v>5</v>
          </cell>
        </row>
        <row r="25">
          <cell r="BK25">
            <v>1</v>
          </cell>
        </row>
        <row r="25">
          <cell r="BQ25">
            <v>3</v>
          </cell>
        </row>
        <row r="25">
          <cell r="BS25">
            <v>3</v>
          </cell>
          <cell r="BT25">
            <v>2.39047619047619</v>
          </cell>
          <cell r="BU25">
            <v>2</v>
          </cell>
          <cell r="BV25">
            <v>3</v>
          </cell>
        </row>
        <row r="25">
          <cell r="BX25">
            <v>3.08333333333333</v>
          </cell>
          <cell r="BY25">
            <v>3.33333333333333</v>
          </cell>
          <cell r="BZ25">
            <v>16.8071428571429</v>
          </cell>
          <cell r="CA25">
            <v>56.0238095238095</v>
          </cell>
          <cell r="CB25">
            <v>3.83333333333333</v>
          </cell>
        </row>
        <row r="26">
          <cell r="B26" t="str">
            <v>2024JULB00028</v>
          </cell>
          <cell r="C26" t="str">
            <v>Aryan Balapure</v>
          </cell>
          <cell r="D26">
            <v>2.875</v>
          </cell>
          <cell r="E26">
            <v>2.3</v>
          </cell>
          <cell r="F26">
            <v>3</v>
          </cell>
        </row>
        <row r="26">
          <cell r="I26">
            <v>2.83333333333333</v>
          </cell>
          <cell r="J26">
            <v>3</v>
          </cell>
          <cell r="K26">
            <v>2.5</v>
          </cell>
        </row>
        <row r="26">
          <cell r="N26">
            <v>2.5</v>
          </cell>
          <cell r="O26">
            <v>2.8</v>
          </cell>
        </row>
        <row r="26">
          <cell r="Q26">
            <v>3</v>
          </cell>
        </row>
        <row r="26">
          <cell r="S26">
            <v>3</v>
          </cell>
          <cell r="T26">
            <v>3</v>
          </cell>
          <cell r="U26">
            <v>3</v>
          </cell>
        </row>
        <row r="26">
          <cell r="Y26">
            <v>2.875</v>
          </cell>
          <cell r="Z26">
            <v>0</v>
          </cell>
        </row>
        <row r="26">
          <cell r="AH26">
            <v>2.875</v>
          </cell>
          <cell r="AI26">
            <v>2.9</v>
          </cell>
          <cell r="AJ26">
            <v>3</v>
          </cell>
        </row>
        <row r="26">
          <cell r="AM26">
            <v>3</v>
          </cell>
          <cell r="AN26">
            <v>3</v>
          </cell>
          <cell r="AO26">
            <v>2.75</v>
          </cell>
        </row>
        <row r="26">
          <cell r="AS26">
            <v>0</v>
          </cell>
        </row>
        <row r="26">
          <cell r="AY26">
            <v>0</v>
          </cell>
        </row>
        <row r="26">
          <cell r="BB26">
            <v>0</v>
          </cell>
        </row>
        <row r="26">
          <cell r="BH26">
            <v>0</v>
          </cell>
        </row>
        <row r="26">
          <cell r="BK26">
            <v>0</v>
          </cell>
        </row>
        <row r="26">
          <cell r="BQ26">
            <v>0</v>
          </cell>
        </row>
        <row r="26">
          <cell r="BS26">
            <v>2.75</v>
          </cell>
          <cell r="BT26">
            <v>1.55357142857143</v>
          </cell>
          <cell r="BU26">
            <v>2</v>
          </cell>
          <cell r="BV26">
            <v>3</v>
          </cell>
        </row>
        <row r="26">
          <cell r="BX26">
            <v>2.94444444444444</v>
          </cell>
          <cell r="BY26">
            <v>3</v>
          </cell>
          <cell r="BZ26">
            <v>15.2480158730159</v>
          </cell>
          <cell r="CA26">
            <v>50.8267195767196</v>
          </cell>
          <cell r="CB26">
            <v>1.375</v>
          </cell>
        </row>
        <row r="27">
          <cell r="B27" t="str">
            <v>2024JULB00029</v>
          </cell>
          <cell r="C27" t="str">
            <v>Aryan Trivedi</v>
          </cell>
          <cell r="D27">
            <v>2</v>
          </cell>
          <cell r="E27">
            <v>2</v>
          </cell>
          <cell r="F27">
            <v>1</v>
          </cell>
        </row>
        <row r="27">
          <cell r="I27">
            <v>1.66666666666667</v>
          </cell>
          <cell r="J27">
            <v>3</v>
          </cell>
          <cell r="K27">
            <v>2</v>
          </cell>
        </row>
        <row r="27">
          <cell r="N27">
            <v>1</v>
          </cell>
          <cell r="O27">
            <v>2</v>
          </cell>
        </row>
        <row r="27">
          <cell r="Q27">
            <v>2</v>
          </cell>
        </row>
        <row r="27">
          <cell r="S27">
            <v>2</v>
          </cell>
          <cell r="T27">
            <v>3</v>
          </cell>
          <cell r="U27">
            <v>1.5</v>
          </cell>
        </row>
        <row r="27">
          <cell r="Y27">
            <v>3.25</v>
          </cell>
          <cell r="Z27">
            <v>0</v>
          </cell>
        </row>
        <row r="27">
          <cell r="AH27">
            <v>2.5</v>
          </cell>
          <cell r="AI27">
            <v>2.6</v>
          </cell>
          <cell r="AJ27">
            <v>2</v>
          </cell>
        </row>
        <row r="27">
          <cell r="AM27">
            <v>2</v>
          </cell>
          <cell r="AN27">
            <v>3</v>
          </cell>
          <cell r="AO27">
            <v>2</v>
          </cell>
        </row>
        <row r="27">
          <cell r="AS27">
            <v>2.33333333333333</v>
          </cell>
        </row>
        <row r="27">
          <cell r="AY27">
            <v>3.5</v>
          </cell>
        </row>
        <row r="27">
          <cell r="BB27">
            <v>0</v>
          </cell>
        </row>
        <row r="27">
          <cell r="BH27">
            <v>0</v>
          </cell>
        </row>
        <row r="27">
          <cell r="BK27">
            <v>0</v>
          </cell>
        </row>
        <row r="27">
          <cell r="BQ27">
            <v>0</v>
          </cell>
        </row>
        <row r="27">
          <cell r="BS27">
            <v>1.83333333333333</v>
          </cell>
          <cell r="BT27">
            <v>1.74047619047619</v>
          </cell>
          <cell r="BU27">
            <v>1</v>
          </cell>
          <cell r="BV27">
            <v>2</v>
          </cell>
        </row>
        <row r="27">
          <cell r="BX27">
            <v>1.88888888888889</v>
          </cell>
          <cell r="BY27">
            <v>3</v>
          </cell>
          <cell r="BZ27">
            <v>11.4626984126984</v>
          </cell>
          <cell r="CA27">
            <v>38.2089947089947</v>
          </cell>
          <cell r="CB27">
            <v>1.5</v>
          </cell>
        </row>
        <row r="28">
          <cell r="B28" t="str">
            <v>2024JULB00030</v>
          </cell>
          <cell r="C28" t="str">
            <v>Ashish Abraham John</v>
          </cell>
          <cell r="D28">
            <v>2.25</v>
          </cell>
          <cell r="E28">
            <v>2.8</v>
          </cell>
          <cell r="F28">
            <v>3</v>
          </cell>
        </row>
        <row r="28">
          <cell r="I28">
            <v>3</v>
          </cell>
          <cell r="J28">
            <v>3</v>
          </cell>
          <cell r="K28">
            <v>3</v>
          </cell>
        </row>
        <row r="28">
          <cell r="N28">
            <v>3</v>
          </cell>
          <cell r="O28">
            <v>3</v>
          </cell>
        </row>
        <row r="28">
          <cell r="Q28">
            <v>3</v>
          </cell>
        </row>
        <row r="28">
          <cell r="S28">
            <v>4</v>
          </cell>
          <cell r="T28">
            <v>3</v>
          </cell>
          <cell r="U28">
            <v>3</v>
          </cell>
        </row>
        <row r="28">
          <cell r="Y28">
            <v>3.75</v>
          </cell>
          <cell r="Z28">
            <v>0</v>
          </cell>
        </row>
        <row r="28">
          <cell r="AH28">
            <v>2.25</v>
          </cell>
          <cell r="AI28">
            <v>3.6</v>
          </cell>
          <cell r="AJ28">
            <v>3</v>
          </cell>
        </row>
        <row r="28">
          <cell r="AM28">
            <v>3</v>
          </cell>
          <cell r="AN28">
            <v>3</v>
          </cell>
          <cell r="AO28">
            <v>3</v>
          </cell>
        </row>
        <row r="28">
          <cell r="AS28">
            <v>3</v>
          </cell>
        </row>
        <row r="28">
          <cell r="AY28">
            <v>4.5</v>
          </cell>
        </row>
        <row r="28">
          <cell r="BB28">
            <v>2.5</v>
          </cell>
        </row>
        <row r="28">
          <cell r="BH28">
            <v>5</v>
          </cell>
        </row>
        <row r="28">
          <cell r="BK28">
            <v>3</v>
          </cell>
        </row>
        <row r="28">
          <cell r="BQ28">
            <v>4</v>
          </cell>
        </row>
        <row r="28">
          <cell r="BS28">
            <v>2.5</v>
          </cell>
          <cell r="BT28">
            <v>3.09285714285714</v>
          </cell>
          <cell r="BU28">
            <v>2</v>
          </cell>
          <cell r="BV28">
            <v>3</v>
          </cell>
        </row>
        <row r="28">
          <cell r="BX28">
            <v>3.33333333333333</v>
          </cell>
          <cell r="BY28">
            <v>3</v>
          </cell>
          <cell r="BZ28">
            <v>16.9261904761905</v>
          </cell>
          <cell r="CA28">
            <v>56.4206349206349</v>
          </cell>
          <cell r="CB28">
            <v>3.75</v>
          </cell>
        </row>
        <row r="29">
          <cell r="B29" t="str">
            <v>2024JULB00031</v>
          </cell>
          <cell r="C29" t="str">
            <v>Ashita Roshan Kumar </v>
          </cell>
          <cell r="D29">
            <v>2</v>
          </cell>
          <cell r="E29">
            <v>2</v>
          </cell>
          <cell r="F29">
            <v>3</v>
          </cell>
        </row>
        <row r="29">
          <cell r="I29">
            <v>3</v>
          </cell>
          <cell r="J29">
            <v>3</v>
          </cell>
          <cell r="K29">
            <v>2.5</v>
          </cell>
        </row>
        <row r="29">
          <cell r="N29">
            <v>3</v>
          </cell>
          <cell r="O29">
            <v>2.5</v>
          </cell>
        </row>
        <row r="29">
          <cell r="Q29">
            <v>2</v>
          </cell>
        </row>
        <row r="29">
          <cell r="S29">
            <v>2.33333333333333</v>
          </cell>
          <cell r="T29">
            <v>3</v>
          </cell>
          <cell r="U29">
            <v>3</v>
          </cell>
        </row>
        <row r="29">
          <cell r="Y29">
            <v>2.5</v>
          </cell>
          <cell r="Z29">
            <v>0</v>
          </cell>
        </row>
        <row r="29">
          <cell r="AH29">
            <v>2</v>
          </cell>
          <cell r="AI29">
            <v>2.4</v>
          </cell>
          <cell r="AJ29">
            <v>3</v>
          </cell>
        </row>
        <row r="29">
          <cell r="AM29">
            <v>3</v>
          </cell>
          <cell r="AN29">
            <v>3</v>
          </cell>
          <cell r="AO29">
            <v>2</v>
          </cell>
        </row>
        <row r="29">
          <cell r="AS29" t="str">
            <v>0</v>
          </cell>
        </row>
        <row r="29">
          <cell r="AY29" t="str">
            <v>0</v>
          </cell>
        </row>
        <row r="29">
          <cell r="BB29" t="str">
            <v>0</v>
          </cell>
        </row>
        <row r="29">
          <cell r="BH29" t="str">
            <v>0</v>
          </cell>
        </row>
        <row r="29">
          <cell r="BK29" t="str">
            <v>0</v>
          </cell>
        </row>
        <row r="29">
          <cell r="BQ29" t="str">
            <v>0</v>
          </cell>
        </row>
        <row r="29">
          <cell r="BS29">
            <v>2.33333333333333</v>
          </cell>
          <cell r="BT29">
            <v>2.35</v>
          </cell>
          <cell r="BU29">
            <v>2</v>
          </cell>
          <cell r="BV29">
            <v>2</v>
          </cell>
        </row>
        <row r="29">
          <cell r="BX29">
            <v>2.77777777777778</v>
          </cell>
          <cell r="BY29">
            <v>3</v>
          </cell>
          <cell r="BZ29">
            <v>14.4611111111111</v>
          </cell>
          <cell r="CA29">
            <v>48.2037037037037</v>
          </cell>
          <cell r="CB29">
            <v>2.5</v>
          </cell>
        </row>
        <row r="30">
          <cell r="B30" t="str">
            <v>2024JULB00032</v>
          </cell>
          <cell r="C30" t="str">
            <v>Ashutosh Sharan</v>
          </cell>
          <cell r="D30">
            <v>3.875</v>
          </cell>
          <cell r="E30">
            <v>3.1</v>
          </cell>
          <cell r="F30">
            <v>3.5</v>
          </cell>
        </row>
        <row r="30">
          <cell r="I30">
            <v>4</v>
          </cell>
          <cell r="J30">
            <v>4</v>
          </cell>
          <cell r="K30">
            <v>4</v>
          </cell>
        </row>
        <row r="30">
          <cell r="N30">
            <v>4</v>
          </cell>
          <cell r="O30">
            <v>4</v>
          </cell>
        </row>
        <row r="30">
          <cell r="Q30">
            <v>4</v>
          </cell>
        </row>
        <row r="30">
          <cell r="S30">
            <v>3.83333333333333</v>
          </cell>
          <cell r="T30">
            <v>4</v>
          </cell>
          <cell r="U30">
            <v>4</v>
          </cell>
        </row>
        <row r="30">
          <cell r="Y30">
            <v>4</v>
          </cell>
          <cell r="Z30">
            <v>0</v>
          </cell>
        </row>
        <row r="30">
          <cell r="AH30">
            <v>3.875</v>
          </cell>
          <cell r="AI30">
            <v>3.9</v>
          </cell>
          <cell r="AJ30">
            <v>3.5</v>
          </cell>
        </row>
        <row r="30">
          <cell r="AM30">
            <v>3.75</v>
          </cell>
          <cell r="AN30">
            <v>4</v>
          </cell>
          <cell r="AO30">
            <v>4</v>
          </cell>
        </row>
        <row r="30">
          <cell r="AS30">
            <v>3</v>
          </cell>
        </row>
        <row r="30">
          <cell r="AY30">
            <v>3.5</v>
          </cell>
        </row>
        <row r="30">
          <cell r="BB30">
            <v>0</v>
          </cell>
        </row>
        <row r="30">
          <cell r="BH30">
            <v>0</v>
          </cell>
        </row>
        <row r="30">
          <cell r="BK30">
            <v>0</v>
          </cell>
        </row>
        <row r="30">
          <cell r="BQ30">
            <v>0</v>
          </cell>
        </row>
        <row r="30">
          <cell r="BS30">
            <v>3.91666666666667</v>
          </cell>
          <cell r="BT30">
            <v>2.57142857142857</v>
          </cell>
          <cell r="BU30">
            <v>2.33333333333333</v>
          </cell>
          <cell r="BV30">
            <v>4</v>
          </cell>
        </row>
        <row r="30">
          <cell r="BX30">
            <v>3.86111111111111</v>
          </cell>
          <cell r="BY30">
            <v>4</v>
          </cell>
          <cell r="BZ30">
            <v>20.6825396825397</v>
          </cell>
          <cell r="CA30">
            <v>68.941798941799</v>
          </cell>
          <cell r="CB30">
            <v>2.58333333333333</v>
          </cell>
        </row>
        <row r="31">
          <cell r="B31" t="str">
            <v>2024JULB00033</v>
          </cell>
          <cell r="C31" t="str">
            <v>Ashwin Bhaskar</v>
          </cell>
          <cell r="D31">
            <v>2</v>
          </cell>
          <cell r="E31">
            <v>2</v>
          </cell>
          <cell r="F31">
            <v>2</v>
          </cell>
        </row>
        <row r="31">
          <cell r="I31">
            <v>2.33333333333333</v>
          </cell>
          <cell r="J31">
            <v>3</v>
          </cell>
          <cell r="K31">
            <v>3</v>
          </cell>
        </row>
        <row r="31">
          <cell r="N31">
            <v>2</v>
          </cell>
          <cell r="O31">
            <v>2.2</v>
          </cell>
        </row>
        <row r="31">
          <cell r="Q31">
            <v>3</v>
          </cell>
        </row>
        <row r="31">
          <cell r="S31">
            <v>2.66666666666667</v>
          </cell>
          <cell r="T31">
            <v>3</v>
          </cell>
          <cell r="U31">
            <v>2.5</v>
          </cell>
        </row>
        <row r="31">
          <cell r="Y31">
            <v>2.75</v>
          </cell>
          <cell r="Z31">
            <v>0</v>
          </cell>
        </row>
        <row r="31">
          <cell r="AH31">
            <v>2</v>
          </cell>
          <cell r="AI31">
            <v>2.6</v>
          </cell>
          <cell r="AJ31">
            <v>2</v>
          </cell>
        </row>
        <row r="31">
          <cell r="AM31">
            <v>2.5</v>
          </cell>
          <cell r="AN31">
            <v>3</v>
          </cell>
          <cell r="AO31">
            <v>3.5</v>
          </cell>
        </row>
        <row r="31">
          <cell r="AS31">
            <v>1</v>
          </cell>
        </row>
        <row r="31">
          <cell r="AY31">
            <v>3</v>
          </cell>
        </row>
        <row r="31">
          <cell r="BB31">
            <v>1</v>
          </cell>
        </row>
        <row r="31">
          <cell r="BH31">
            <v>5</v>
          </cell>
        </row>
        <row r="31">
          <cell r="BK31">
            <v>1.33333333333333</v>
          </cell>
        </row>
        <row r="31">
          <cell r="BQ31">
            <v>3</v>
          </cell>
        </row>
        <row r="31">
          <cell r="BS31">
            <v>2</v>
          </cell>
          <cell r="BT31">
            <v>1.84047619047619</v>
          </cell>
          <cell r="BU31">
            <v>1.33333333333333</v>
          </cell>
          <cell r="BV31">
            <v>3</v>
          </cell>
        </row>
        <row r="31">
          <cell r="BX31">
            <v>2.5</v>
          </cell>
          <cell r="BY31">
            <v>3</v>
          </cell>
          <cell r="BZ31">
            <v>13.6738095238095</v>
          </cell>
          <cell r="CA31">
            <v>45.5793650793651</v>
          </cell>
          <cell r="CB31">
            <v>3.33333333333333</v>
          </cell>
        </row>
        <row r="32">
          <cell r="B32" t="str">
            <v>2024JULB00034</v>
          </cell>
          <cell r="C32" t="str">
            <v>Ayush Anand</v>
          </cell>
          <cell r="D32">
            <v>2</v>
          </cell>
          <cell r="E32">
            <v>1.6</v>
          </cell>
          <cell r="F32">
            <v>2</v>
          </cell>
        </row>
        <row r="32">
          <cell r="I32">
            <v>2</v>
          </cell>
          <cell r="J32">
            <v>2</v>
          </cell>
          <cell r="K32">
            <v>3</v>
          </cell>
        </row>
        <row r="32">
          <cell r="N32">
            <v>2</v>
          </cell>
          <cell r="O32">
            <v>2</v>
          </cell>
        </row>
        <row r="32">
          <cell r="Q32">
            <v>2</v>
          </cell>
        </row>
        <row r="32">
          <cell r="S32">
            <v>1.66666666666667</v>
          </cell>
          <cell r="T32">
            <v>2</v>
          </cell>
          <cell r="U32">
            <v>2</v>
          </cell>
        </row>
        <row r="32">
          <cell r="Y32">
            <v>1.75</v>
          </cell>
          <cell r="Z32">
            <v>0</v>
          </cell>
        </row>
        <row r="32">
          <cell r="AH32">
            <v>2</v>
          </cell>
          <cell r="AI32">
            <v>1.8</v>
          </cell>
          <cell r="AJ32">
            <v>2</v>
          </cell>
        </row>
        <row r="32">
          <cell r="AM32">
            <v>2</v>
          </cell>
          <cell r="AN32">
            <v>3</v>
          </cell>
          <cell r="AO32">
            <v>3</v>
          </cell>
        </row>
        <row r="32">
          <cell r="AS32" t="str">
            <v>0</v>
          </cell>
        </row>
        <row r="32">
          <cell r="AY32" t="str">
            <v>0</v>
          </cell>
        </row>
        <row r="32">
          <cell r="BB32" t="str">
            <v>0</v>
          </cell>
        </row>
        <row r="32">
          <cell r="BH32" t="str">
            <v>0</v>
          </cell>
        </row>
        <row r="32">
          <cell r="BK32" t="str">
            <v>0</v>
          </cell>
        </row>
        <row r="32">
          <cell r="BQ32" t="str">
            <v>0</v>
          </cell>
        </row>
        <row r="32">
          <cell r="BS32">
            <v>2</v>
          </cell>
          <cell r="BT32">
            <v>1.7875</v>
          </cell>
          <cell r="BU32">
            <v>1.33333333333333</v>
          </cell>
          <cell r="BV32">
            <v>2</v>
          </cell>
        </row>
        <row r="32">
          <cell r="BX32">
            <v>1.88888888888889</v>
          </cell>
          <cell r="BY32">
            <v>2.33333333333333</v>
          </cell>
          <cell r="BZ32">
            <v>11.3430555555556</v>
          </cell>
          <cell r="CA32">
            <v>37.8101851851852</v>
          </cell>
          <cell r="CB32">
            <v>2.66666666666667</v>
          </cell>
        </row>
        <row r="33">
          <cell r="B33" t="str">
            <v>2024JULB00037</v>
          </cell>
          <cell r="C33" t="str">
            <v>Bhavik Puri</v>
          </cell>
          <cell r="D33">
            <v>2.5</v>
          </cell>
          <cell r="E33">
            <v>2.6</v>
          </cell>
          <cell r="F33">
            <v>2</v>
          </cell>
        </row>
        <row r="33">
          <cell r="I33">
            <v>2.66666666666667</v>
          </cell>
          <cell r="J33">
            <v>3</v>
          </cell>
          <cell r="K33">
            <v>2.5</v>
          </cell>
        </row>
        <row r="33">
          <cell r="N33">
            <v>3</v>
          </cell>
          <cell r="O33">
            <v>2.7</v>
          </cell>
        </row>
        <row r="33">
          <cell r="Q33">
            <v>3</v>
          </cell>
        </row>
        <row r="33">
          <cell r="S33">
            <v>3.66666666666667</v>
          </cell>
          <cell r="T33">
            <v>3</v>
          </cell>
          <cell r="U33">
            <v>2.5</v>
          </cell>
        </row>
        <row r="33">
          <cell r="Y33">
            <v>3.5</v>
          </cell>
          <cell r="Z33">
            <v>0</v>
          </cell>
        </row>
        <row r="33">
          <cell r="AH33">
            <v>2.5</v>
          </cell>
          <cell r="AI33">
            <v>3.4</v>
          </cell>
          <cell r="AJ33">
            <v>2</v>
          </cell>
        </row>
        <row r="33">
          <cell r="AM33">
            <v>2.75</v>
          </cell>
          <cell r="AN33">
            <v>3</v>
          </cell>
          <cell r="AO33">
            <v>2</v>
          </cell>
        </row>
        <row r="33">
          <cell r="AS33">
            <v>2.33333333333333</v>
          </cell>
        </row>
        <row r="33">
          <cell r="AY33">
            <v>3</v>
          </cell>
        </row>
        <row r="33">
          <cell r="BB33">
            <v>0</v>
          </cell>
        </row>
        <row r="33">
          <cell r="BH33">
            <v>0</v>
          </cell>
        </row>
        <row r="33">
          <cell r="BK33">
            <v>2.66666666666667</v>
          </cell>
        </row>
        <row r="33">
          <cell r="BQ33">
            <v>3.5</v>
          </cell>
        </row>
        <row r="33">
          <cell r="BS33">
            <v>2.66666666666667</v>
          </cell>
          <cell r="BT33">
            <v>2.45714285714286</v>
          </cell>
          <cell r="BU33">
            <v>1.33333333333333</v>
          </cell>
          <cell r="BV33">
            <v>3</v>
          </cell>
        </row>
        <row r="33">
          <cell r="BX33">
            <v>3.02777777777778</v>
          </cell>
          <cell r="BY33">
            <v>3</v>
          </cell>
          <cell r="BZ33">
            <v>15.4849206349206</v>
          </cell>
          <cell r="CA33">
            <v>51.6164021164021</v>
          </cell>
          <cell r="CB33">
            <v>2.25</v>
          </cell>
        </row>
        <row r="34">
          <cell r="B34" t="str">
            <v>2024JULB00038</v>
          </cell>
          <cell r="C34" t="str">
            <v>Bibek Kumar Muduli</v>
          </cell>
          <cell r="D34">
            <v>3.25</v>
          </cell>
          <cell r="E34">
            <v>2.6</v>
          </cell>
          <cell r="F34">
            <v>3</v>
          </cell>
        </row>
        <row r="34">
          <cell r="I34">
            <v>3</v>
          </cell>
          <cell r="J34">
            <v>3</v>
          </cell>
          <cell r="K34">
            <v>3.5</v>
          </cell>
        </row>
        <row r="34">
          <cell r="N34">
            <v>3</v>
          </cell>
          <cell r="O34">
            <v>3.2</v>
          </cell>
        </row>
        <row r="34">
          <cell r="Q34">
            <v>3</v>
          </cell>
        </row>
        <row r="34">
          <cell r="S34">
            <v>3.33333333333333</v>
          </cell>
          <cell r="T34">
            <v>3</v>
          </cell>
          <cell r="U34">
            <v>3</v>
          </cell>
        </row>
        <row r="34">
          <cell r="Y34">
            <v>3.25</v>
          </cell>
          <cell r="Z34">
            <v>0</v>
          </cell>
        </row>
        <row r="34">
          <cell r="AH34">
            <v>3.25</v>
          </cell>
          <cell r="AI34">
            <v>3.2</v>
          </cell>
          <cell r="AJ34">
            <v>3</v>
          </cell>
        </row>
        <row r="34">
          <cell r="AM34">
            <v>3</v>
          </cell>
          <cell r="AN34">
            <v>3</v>
          </cell>
          <cell r="AO34">
            <v>4</v>
          </cell>
        </row>
        <row r="34">
          <cell r="AS34">
            <v>0</v>
          </cell>
        </row>
        <row r="34">
          <cell r="AY34">
            <v>0</v>
          </cell>
        </row>
        <row r="34">
          <cell r="BB34">
            <v>2.66666666666667</v>
          </cell>
        </row>
        <row r="34">
          <cell r="BH34">
            <v>5</v>
          </cell>
        </row>
        <row r="34">
          <cell r="BK34">
            <v>0</v>
          </cell>
        </row>
        <row r="34">
          <cell r="BQ34">
            <v>0</v>
          </cell>
        </row>
        <row r="34">
          <cell r="BS34">
            <v>3.16666666666667</v>
          </cell>
          <cell r="BT34">
            <v>2.13095238095238</v>
          </cell>
          <cell r="BU34">
            <v>2</v>
          </cell>
          <cell r="BV34">
            <v>3</v>
          </cell>
        </row>
        <row r="34">
          <cell r="BX34">
            <v>3.11111111111111</v>
          </cell>
          <cell r="BY34">
            <v>3</v>
          </cell>
          <cell r="BZ34">
            <v>16.4087301587302</v>
          </cell>
          <cell r="CA34">
            <v>54.6957671957672</v>
          </cell>
          <cell r="CB34">
            <v>2.58333333333333</v>
          </cell>
        </row>
        <row r="35">
          <cell r="B35" t="str">
            <v>2024JULB00039</v>
          </cell>
          <cell r="C35" t="str">
            <v>Bipasha Mandal</v>
          </cell>
          <cell r="D35">
            <v>3</v>
          </cell>
          <cell r="E35">
            <v>2.2</v>
          </cell>
          <cell r="F35">
            <v>3</v>
          </cell>
        </row>
        <row r="35">
          <cell r="I35">
            <v>3</v>
          </cell>
          <cell r="J35">
            <v>3</v>
          </cell>
          <cell r="K35">
            <v>3</v>
          </cell>
        </row>
        <row r="35">
          <cell r="N35">
            <v>3</v>
          </cell>
          <cell r="O35">
            <v>3</v>
          </cell>
        </row>
        <row r="35">
          <cell r="Q35">
            <v>3</v>
          </cell>
        </row>
        <row r="35">
          <cell r="S35">
            <v>3</v>
          </cell>
          <cell r="T35">
            <v>3</v>
          </cell>
          <cell r="U35">
            <v>3</v>
          </cell>
        </row>
        <row r="35">
          <cell r="Y35">
            <v>3</v>
          </cell>
          <cell r="Z35">
            <v>0</v>
          </cell>
        </row>
        <row r="35">
          <cell r="AH35">
            <v>3</v>
          </cell>
          <cell r="AI35">
            <v>3</v>
          </cell>
          <cell r="AJ35">
            <v>3</v>
          </cell>
        </row>
        <row r="35">
          <cell r="AM35">
            <v>3</v>
          </cell>
          <cell r="AN35">
            <v>3</v>
          </cell>
          <cell r="AO35">
            <v>3.5</v>
          </cell>
        </row>
        <row r="35">
          <cell r="AS35">
            <v>3</v>
          </cell>
        </row>
        <row r="35">
          <cell r="AY35">
            <v>4</v>
          </cell>
        </row>
        <row r="35">
          <cell r="BB35">
            <v>3</v>
          </cell>
        </row>
        <row r="35">
          <cell r="BH35">
            <v>5</v>
          </cell>
        </row>
        <row r="35">
          <cell r="BK35">
            <v>2</v>
          </cell>
        </row>
        <row r="35">
          <cell r="BQ35">
            <v>3</v>
          </cell>
        </row>
        <row r="35">
          <cell r="BS35">
            <v>3</v>
          </cell>
          <cell r="BT35">
            <v>2.74285714285714</v>
          </cell>
          <cell r="BU35">
            <v>2</v>
          </cell>
          <cell r="BV35">
            <v>3</v>
          </cell>
        </row>
        <row r="35">
          <cell r="BX35">
            <v>3</v>
          </cell>
          <cell r="BY35">
            <v>3</v>
          </cell>
          <cell r="BZ35">
            <v>16.7428571428571</v>
          </cell>
          <cell r="CA35">
            <v>55.8095238095238</v>
          </cell>
          <cell r="CB35">
            <v>3.58333333333333</v>
          </cell>
        </row>
        <row r="36">
          <cell r="B36" t="str">
            <v>2024JULB00040</v>
          </cell>
          <cell r="C36" t="str">
            <v>Bonula Pravallika</v>
          </cell>
          <cell r="D36">
            <v>2.875</v>
          </cell>
          <cell r="E36">
            <v>2.4</v>
          </cell>
          <cell r="F36">
            <v>3</v>
          </cell>
        </row>
        <row r="36">
          <cell r="I36">
            <v>2.83333333333333</v>
          </cell>
          <cell r="J36">
            <v>3</v>
          </cell>
          <cell r="K36">
            <v>3</v>
          </cell>
        </row>
        <row r="36">
          <cell r="N36">
            <v>3</v>
          </cell>
          <cell r="O36">
            <v>2.85</v>
          </cell>
        </row>
        <row r="36">
          <cell r="Q36">
            <v>3</v>
          </cell>
        </row>
        <row r="36">
          <cell r="S36">
            <v>2.83333333333333</v>
          </cell>
          <cell r="T36">
            <v>3</v>
          </cell>
          <cell r="U36">
            <v>3</v>
          </cell>
        </row>
        <row r="36">
          <cell r="Y36">
            <v>2.875</v>
          </cell>
          <cell r="Z36">
            <v>0</v>
          </cell>
        </row>
        <row r="36">
          <cell r="AH36">
            <v>2.875</v>
          </cell>
          <cell r="AI36">
            <v>2.9</v>
          </cell>
          <cell r="AJ36">
            <v>3</v>
          </cell>
        </row>
        <row r="36">
          <cell r="AM36">
            <v>3</v>
          </cell>
          <cell r="AN36">
            <v>2.5</v>
          </cell>
          <cell r="AO36">
            <v>3</v>
          </cell>
        </row>
        <row r="36">
          <cell r="AS36">
            <v>2.5</v>
          </cell>
        </row>
        <row r="36">
          <cell r="AY36">
            <v>3</v>
          </cell>
        </row>
        <row r="36">
          <cell r="BB36">
            <v>3.5</v>
          </cell>
        </row>
        <row r="36">
          <cell r="BH36">
            <v>5</v>
          </cell>
        </row>
        <row r="36">
          <cell r="BK36">
            <v>3</v>
          </cell>
        </row>
        <row r="36">
          <cell r="BQ36">
            <v>4</v>
          </cell>
        </row>
        <row r="36">
          <cell r="BS36">
            <v>2.91666666666667</v>
          </cell>
          <cell r="BT36">
            <v>2.86071428571429</v>
          </cell>
          <cell r="BU36">
            <v>2</v>
          </cell>
          <cell r="BV36">
            <v>3</v>
          </cell>
        </row>
        <row r="36">
          <cell r="BX36">
            <v>2.88888888888889</v>
          </cell>
          <cell r="BY36">
            <v>2.83333333333333</v>
          </cell>
          <cell r="BZ36">
            <v>16.4996031746032</v>
          </cell>
          <cell r="CA36">
            <v>54.9986772486773</v>
          </cell>
          <cell r="CB36">
            <v>3.5</v>
          </cell>
        </row>
        <row r="37">
          <cell r="B37" t="str">
            <v>2024JULB00041</v>
          </cell>
          <cell r="C37" t="str">
            <v>C Divyashree</v>
          </cell>
          <cell r="D37">
            <v>2.75</v>
          </cell>
          <cell r="E37">
            <v>3.4</v>
          </cell>
          <cell r="F37">
            <v>3</v>
          </cell>
        </row>
        <row r="37">
          <cell r="I37">
            <v>3</v>
          </cell>
          <cell r="J37">
            <v>3</v>
          </cell>
          <cell r="K37">
            <v>3</v>
          </cell>
        </row>
        <row r="37">
          <cell r="N37">
            <v>3</v>
          </cell>
          <cell r="O37">
            <v>3.7</v>
          </cell>
        </row>
        <row r="37">
          <cell r="Q37">
            <v>3</v>
          </cell>
        </row>
        <row r="37">
          <cell r="S37">
            <v>3.66666666666667</v>
          </cell>
          <cell r="T37">
            <v>3</v>
          </cell>
          <cell r="U37">
            <v>3</v>
          </cell>
        </row>
        <row r="37">
          <cell r="Y37">
            <v>4</v>
          </cell>
          <cell r="Z37">
            <v>0</v>
          </cell>
        </row>
        <row r="37">
          <cell r="AH37">
            <v>2.75</v>
          </cell>
          <cell r="AI37">
            <v>4</v>
          </cell>
          <cell r="AJ37">
            <v>3</v>
          </cell>
        </row>
        <row r="37">
          <cell r="AM37">
            <v>3</v>
          </cell>
          <cell r="AN37">
            <v>3</v>
          </cell>
          <cell r="AO37">
            <v>3.5</v>
          </cell>
        </row>
        <row r="37">
          <cell r="AS37">
            <v>4</v>
          </cell>
        </row>
        <row r="37">
          <cell r="AY37">
            <v>4.5</v>
          </cell>
        </row>
        <row r="37">
          <cell r="BB37">
            <v>4</v>
          </cell>
        </row>
        <row r="37">
          <cell r="BH37">
            <v>5</v>
          </cell>
        </row>
        <row r="37">
          <cell r="BK37">
            <v>0</v>
          </cell>
        </row>
        <row r="37">
          <cell r="BQ37">
            <v>0</v>
          </cell>
        </row>
        <row r="37">
          <cell r="BS37">
            <v>2.83333333333333</v>
          </cell>
          <cell r="BT37">
            <v>3.3</v>
          </cell>
          <cell r="BU37">
            <v>2</v>
          </cell>
          <cell r="BV37">
            <v>3</v>
          </cell>
        </row>
        <row r="37">
          <cell r="BX37">
            <v>3.22222222222222</v>
          </cell>
          <cell r="BY37">
            <v>3</v>
          </cell>
          <cell r="BZ37">
            <v>17.3555555555556</v>
          </cell>
          <cell r="CA37">
            <v>57.8518518518518</v>
          </cell>
          <cell r="CB37">
            <v>3.16666666666667</v>
          </cell>
        </row>
        <row r="38">
          <cell r="B38" t="str">
            <v>2024JULB00042</v>
          </cell>
          <cell r="C38" t="str">
            <v>Chaitya Swaroop Sahu</v>
          </cell>
          <cell r="D38">
            <v>4</v>
          </cell>
          <cell r="E38">
            <v>2.2</v>
          </cell>
          <cell r="F38">
            <v>3</v>
          </cell>
        </row>
        <row r="38">
          <cell r="I38">
            <v>3.66666666666667</v>
          </cell>
          <cell r="J38">
            <v>3</v>
          </cell>
          <cell r="K38">
            <v>3</v>
          </cell>
        </row>
        <row r="38">
          <cell r="N38">
            <v>2</v>
          </cell>
          <cell r="O38">
            <v>2.8</v>
          </cell>
        </row>
        <row r="38">
          <cell r="Q38">
            <v>2</v>
          </cell>
        </row>
        <row r="38">
          <cell r="S38">
            <v>3.33333333333333</v>
          </cell>
          <cell r="T38">
            <v>3</v>
          </cell>
          <cell r="U38">
            <v>3</v>
          </cell>
        </row>
        <row r="38">
          <cell r="Y38">
            <v>3</v>
          </cell>
          <cell r="Z38">
            <v>0</v>
          </cell>
        </row>
        <row r="38">
          <cell r="AH38">
            <v>2</v>
          </cell>
          <cell r="AI38">
            <v>2.6</v>
          </cell>
          <cell r="AJ38">
            <v>2</v>
          </cell>
        </row>
        <row r="38">
          <cell r="AM38">
            <v>2</v>
          </cell>
          <cell r="AN38">
            <v>3</v>
          </cell>
          <cell r="AO38">
            <v>2</v>
          </cell>
        </row>
        <row r="38">
          <cell r="AS38">
            <v>3</v>
          </cell>
        </row>
        <row r="38">
          <cell r="AY38">
            <v>4</v>
          </cell>
        </row>
        <row r="38">
          <cell r="BB38">
            <v>3.5</v>
          </cell>
        </row>
        <row r="38">
          <cell r="BH38">
            <v>5</v>
          </cell>
        </row>
        <row r="38">
          <cell r="BK38">
            <v>3</v>
          </cell>
        </row>
        <row r="38">
          <cell r="BQ38">
            <v>3.5</v>
          </cell>
        </row>
        <row r="38">
          <cell r="BS38">
            <v>2.66666666666667</v>
          </cell>
          <cell r="BT38">
            <v>2.87142857142857</v>
          </cell>
          <cell r="BU38">
            <v>1.66666666666667</v>
          </cell>
          <cell r="BV38">
            <v>2</v>
          </cell>
        </row>
        <row r="38">
          <cell r="BX38">
            <v>3</v>
          </cell>
          <cell r="BY38">
            <v>3</v>
          </cell>
          <cell r="BZ38">
            <v>15.2047619047619</v>
          </cell>
          <cell r="CA38">
            <v>50.6825396825397</v>
          </cell>
          <cell r="CB38">
            <v>3.41666666666667</v>
          </cell>
        </row>
        <row r="39">
          <cell r="B39" t="str">
            <v>2024JULB00044</v>
          </cell>
          <cell r="C39" t="str">
            <v>Chirag Bhardwaj</v>
          </cell>
          <cell r="D39">
            <v>3</v>
          </cell>
          <cell r="E39">
            <v>2.4</v>
          </cell>
          <cell r="F39">
            <v>3</v>
          </cell>
        </row>
        <row r="39">
          <cell r="I39">
            <v>3.33333333333333</v>
          </cell>
          <cell r="J39">
            <v>3</v>
          </cell>
          <cell r="K39">
            <v>2</v>
          </cell>
        </row>
        <row r="39">
          <cell r="N39">
            <v>3</v>
          </cell>
          <cell r="O39">
            <v>3</v>
          </cell>
        </row>
        <row r="39">
          <cell r="Q39">
            <v>3</v>
          </cell>
        </row>
        <row r="39">
          <cell r="S39">
            <v>3</v>
          </cell>
          <cell r="T39">
            <v>3</v>
          </cell>
          <cell r="U39">
            <v>3.5</v>
          </cell>
        </row>
        <row r="39">
          <cell r="Y39">
            <v>3</v>
          </cell>
          <cell r="Z39">
            <v>0</v>
          </cell>
        </row>
        <row r="39">
          <cell r="AH39">
            <v>3</v>
          </cell>
          <cell r="AI39">
            <v>3</v>
          </cell>
          <cell r="AJ39">
            <v>3</v>
          </cell>
        </row>
        <row r="39">
          <cell r="AM39">
            <v>3.25</v>
          </cell>
          <cell r="AN39">
            <v>3</v>
          </cell>
          <cell r="AO39">
            <v>1</v>
          </cell>
        </row>
        <row r="39">
          <cell r="AS39">
            <v>2.66666666666667</v>
          </cell>
        </row>
        <row r="39">
          <cell r="AY39">
            <v>4</v>
          </cell>
        </row>
        <row r="39">
          <cell r="BB39">
            <v>1.66666666666667</v>
          </cell>
        </row>
        <row r="39">
          <cell r="BH39">
            <v>5</v>
          </cell>
        </row>
        <row r="39">
          <cell r="BK39">
            <v>2.66666666666667</v>
          </cell>
        </row>
        <row r="39">
          <cell r="BQ39">
            <v>4</v>
          </cell>
        </row>
        <row r="39">
          <cell r="BS39">
            <v>3</v>
          </cell>
          <cell r="BT39">
            <v>2.62857142857143</v>
          </cell>
          <cell r="BU39">
            <v>2</v>
          </cell>
          <cell r="BV39">
            <v>3</v>
          </cell>
        </row>
        <row r="39">
          <cell r="BX39">
            <v>3.19444444444444</v>
          </cell>
          <cell r="BY39">
            <v>3</v>
          </cell>
          <cell r="BZ39">
            <v>16.8230158730159</v>
          </cell>
          <cell r="CA39">
            <v>56.0767195767196</v>
          </cell>
          <cell r="CB39">
            <v>3.25</v>
          </cell>
        </row>
        <row r="40">
          <cell r="B40" t="str">
            <v>2024JULB00046</v>
          </cell>
          <cell r="C40" t="str">
            <v>Darsh Nimesh Shah</v>
          </cell>
          <cell r="D40">
            <v>3</v>
          </cell>
          <cell r="E40">
            <v>2.4</v>
          </cell>
          <cell r="F40">
            <v>2</v>
          </cell>
        </row>
        <row r="40">
          <cell r="I40">
            <v>3</v>
          </cell>
          <cell r="J40">
            <v>2</v>
          </cell>
          <cell r="K40">
            <v>2.5</v>
          </cell>
        </row>
        <row r="40">
          <cell r="N40">
            <v>3</v>
          </cell>
          <cell r="O40">
            <v>3.1</v>
          </cell>
        </row>
        <row r="40">
          <cell r="Q40">
            <v>4</v>
          </cell>
        </row>
        <row r="40">
          <cell r="S40">
            <v>3</v>
          </cell>
          <cell r="T40">
            <v>3</v>
          </cell>
          <cell r="U40">
            <v>3.5</v>
          </cell>
        </row>
        <row r="40">
          <cell r="Y40">
            <v>3.25</v>
          </cell>
          <cell r="Z40">
            <v>0</v>
          </cell>
        </row>
        <row r="40">
          <cell r="AH40">
            <v>3.25</v>
          </cell>
          <cell r="AI40">
            <v>2.8</v>
          </cell>
          <cell r="AJ40">
            <v>2</v>
          </cell>
        </row>
        <row r="40">
          <cell r="AM40">
            <v>3.25</v>
          </cell>
          <cell r="AN40">
            <v>3</v>
          </cell>
          <cell r="AO40">
            <v>2.5</v>
          </cell>
        </row>
        <row r="40">
          <cell r="AS40" t="str">
            <v>0</v>
          </cell>
        </row>
        <row r="40">
          <cell r="AY40" t="str">
            <v>0</v>
          </cell>
        </row>
        <row r="40">
          <cell r="BB40" t="str">
            <v>0</v>
          </cell>
        </row>
        <row r="40">
          <cell r="BH40" t="str">
            <v>0</v>
          </cell>
        </row>
        <row r="40">
          <cell r="BK40" t="str">
            <v>0</v>
          </cell>
        </row>
        <row r="40">
          <cell r="BQ40" t="str">
            <v>0</v>
          </cell>
        </row>
        <row r="40">
          <cell r="BS40">
            <v>3.08333333333333</v>
          </cell>
          <cell r="BT40">
            <v>2.8875</v>
          </cell>
          <cell r="BU40">
            <v>1.33333333333333</v>
          </cell>
          <cell r="BV40">
            <v>4</v>
          </cell>
        </row>
        <row r="40">
          <cell r="BX40">
            <v>3.08333333333333</v>
          </cell>
          <cell r="BY40">
            <v>2.66666666666667</v>
          </cell>
          <cell r="BZ40">
            <v>17.0541666666667</v>
          </cell>
          <cell r="CA40">
            <v>56.8472222222222</v>
          </cell>
          <cell r="CB40">
            <v>2.83333333333333</v>
          </cell>
        </row>
        <row r="41">
          <cell r="B41" t="str">
            <v>2024JULB00047</v>
          </cell>
          <cell r="C41" t="str">
            <v>Debotree Roy</v>
          </cell>
          <cell r="D41">
            <v>3</v>
          </cell>
          <cell r="E41">
            <v>2.3</v>
          </cell>
          <cell r="F41">
            <v>3.5</v>
          </cell>
        </row>
        <row r="41">
          <cell r="I41">
            <v>2.83333333333333</v>
          </cell>
          <cell r="J41">
            <v>3</v>
          </cell>
          <cell r="K41">
            <v>3</v>
          </cell>
        </row>
        <row r="41">
          <cell r="N41">
            <v>3.5</v>
          </cell>
          <cell r="O41">
            <v>2.95</v>
          </cell>
        </row>
        <row r="41">
          <cell r="Q41">
            <v>2.5</v>
          </cell>
        </row>
        <row r="41">
          <cell r="S41">
            <v>3</v>
          </cell>
          <cell r="T41">
            <v>3</v>
          </cell>
          <cell r="U41">
            <v>3.5</v>
          </cell>
        </row>
        <row r="41">
          <cell r="Y41">
            <v>2.875</v>
          </cell>
          <cell r="Z41">
            <v>0</v>
          </cell>
        </row>
        <row r="41">
          <cell r="AH41">
            <v>3</v>
          </cell>
          <cell r="AI41">
            <v>2.9</v>
          </cell>
          <cell r="AJ41">
            <v>3</v>
          </cell>
        </row>
        <row r="41">
          <cell r="AM41">
            <v>3</v>
          </cell>
          <cell r="AN41">
            <v>3</v>
          </cell>
          <cell r="AO41">
            <v>2.5</v>
          </cell>
        </row>
        <row r="41">
          <cell r="AS41">
            <v>0</v>
          </cell>
        </row>
        <row r="41">
          <cell r="AY41">
            <v>0</v>
          </cell>
        </row>
        <row r="41">
          <cell r="BB41">
            <v>0</v>
          </cell>
        </row>
        <row r="41">
          <cell r="BH41">
            <v>0</v>
          </cell>
        </row>
        <row r="41">
          <cell r="BK41">
            <v>0</v>
          </cell>
        </row>
        <row r="41">
          <cell r="BQ41">
            <v>0</v>
          </cell>
        </row>
        <row r="41">
          <cell r="BS41">
            <v>3.16666666666667</v>
          </cell>
          <cell r="BT41">
            <v>1.575</v>
          </cell>
          <cell r="BU41">
            <v>2.16666666666667</v>
          </cell>
          <cell r="BV41">
            <v>2.5</v>
          </cell>
        </row>
        <row r="41">
          <cell r="BX41">
            <v>2.94444444444444</v>
          </cell>
          <cell r="BY41">
            <v>3</v>
          </cell>
          <cell r="BZ41">
            <v>15.3527777777778</v>
          </cell>
          <cell r="CA41">
            <v>51.1759259259259</v>
          </cell>
          <cell r="CB41">
            <v>1.5</v>
          </cell>
        </row>
        <row r="42">
          <cell r="B42" t="str">
            <v>2024JULB00048</v>
          </cell>
          <cell r="C42" t="str">
            <v>Deekshitha S</v>
          </cell>
          <cell r="D42">
            <v>3.5</v>
          </cell>
          <cell r="E42">
            <v>2.7</v>
          </cell>
          <cell r="F42">
            <v>4</v>
          </cell>
        </row>
        <row r="42">
          <cell r="I42">
            <v>3.33333333333333</v>
          </cell>
          <cell r="J42">
            <v>3.5</v>
          </cell>
          <cell r="K42">
            <v>3.5</v>
          </cell>
        </row>
        <row r="42">
          <cell r="N42">
            <v>4</v>
          </cell>
          <cell r="O42">
            <v>3.45</v>
          </cell>
        </row>
        <row r="42">
          <cell r="Q42">
            <v>3</v>
          </cell>
        </row>
        <row r="42">
          <cell r="S42">
            <v>3.5</v>
          </cell>
          <cell r="T42">
            <v>3.5</v>
          </cell>
          <cell r="U42">
            <v>4</v>
          </cell>
        </row>
        <row r="42">
          <cell r="Y42">
            <v>3.375</v>
          </cell>
          <cell r="Z42">
            <v>0</v>
          </cell>
        </row>
        <row r="42">
          <cell r="AH42">
            <v>3.5</v>
          </cell>
          <cell r="AI42">
            <v>3.4</v>
          </cell>
          <cell r="AJ42">
            <v>3</v>
          </cell>
        </row>
        <row r="42">
          <cell r="AM42">
            <v>3.375</v>
          </cell>
          <cell r="AN42">
            <v>3.5</v>
          </cell>
          <cell r="AO42">
            <v>3</v>
          </cell>
        </row>
        <row r="42">
          <cell r="AS42" t="str">
            <v>0</v>
          </cell>
        </row>
        <row r="42">
          <cell r="AY42" t="str">
            <v>0</v>
          </cell>
        </row>
        <row r="42">
          <cell r="BB42" t="str">
            <v>0</v>
          </cell>
        </row>
        <row r="42">
          <cell r="BH42" t="str">
            <v>0</v>
          </cell>
        </row>
        <row r="42">
          <cell r="BK42" t="str">
            <v>0</v>
          </cell>
        </row>
        <row r="42">
          <cell r="BQ42" t="str">
            <v>0</v>
          </cell>
        </row>
        <row r="42">
          <cell r="BS42">
            <v>3.66666666666667</v>
          </cell>
          <cell r="BT42">
            <v>3.23125</v>
          </cell>
          <cell r="BU42">
            <v>2.33333333333333</v>
          </cell>
          <cell r="BV42">
            <v>3</v>
          </cell>
        </row>
        <row r="42">
          <cell r="BX42">
            <v>3.40277777777778</v>
          </cell>
          <cell r="BY42">
            <v>3.5</v>
          </cell>
          <cell r="BZ42">
            <v>19.1340277777778</v>
          </cell>
          <cell r="CA42">
            <v>63.7800925925926</v>
          </cell>
          <cell r="CB42">
            <v>3.5</v>
          </cell>
        </row>
        <row r="43">
          <cell r="B43" t="str">
            <v>2024JULB00049</v>
          </cell>
          <cell r="C43" t="str">
            <v>Deepak Birthare</v>
          </cell>
          <cell r="D43">
            <v>4</v>
          </cell>
          <cell r="E43">
            <v>2.8</v>
          </cell>
          <cell r="F43">
            <v>4</v>
          </cell>
        </row>
        <row r="43">
          <cell r="I43">
            <v>4</v>
          </cell>
          <cell r="J43">
            <v>4</v>
          </cell>
          <cell r="K43">
            <v>3</v>
          </cell>
        </row>
        <row r="43">
          <cell r="N43">
            <v>4</v>
          </cell>
          <cell r="O43">
            <v>3.7</v>
          </cell>
        </row>
        <row r="43">
          <cell r="Q43">
            <v>4</v>
          </cell>
        </row>
        <row r="43">
          <cell r="S43">
            <v>3.33333333333333</v>
          </cell>
          <cell r="T43">
            <v>4</v>
          </cell>
          <cell r="U43">
            <v>4</v>
          </cell>
        </row>
        <row r="43">
          <cell r="Y43">
            <v>3.5</v>
          </cell>
          <cell r="Z43">
            <v>0</v>
          </cell>
        </row>
        <row r="43">
          <cell r="AH43">
            <v>4</v>
          </cell>
          <cell r="AI43">
            <v>3.4</v>
          </cell>
          <cell r="AJ43">
            <v>4</v>
          </cell>
        </row>
        <row r="43">
          <cell r="AM43">
            <v>4</v>
          </cell>
          <cell r="AN43">
            <v>3</v>
          </cell>
          <cell r="AO43">
            <v>2.5</v>
          </cell>
        </row>
        <row r="43">
          <cell r="AS43">
            <v>1</v>
          </cell>
        </row>
        <row r="43">
          <cell r="AY43">
            <v>3</v>
          </cell>
        </row>
        <row r="43">
          <cell r="BB43">
            <v>4</v>
          </cell>
        </row>
        <row r="43">
          <cell r="BH43">
            <v>5</v>
          </cell>
        </row>
        <row r="43">
          <cell r="BK43">
            <v>2</v>
          </cell>
        </row>
        <row r="43">
          <cell r="BQ43">
            <v>3.5</v>
          </cell>
        </row>
        <row r="43">
          <cell r="BS43">
            <v>4</v>
          </cell>
          <cell r="BT43">
            <v>2.91428571428571</v>
          </cell>
          <cell r="BU43">
            <v>2.66666666666667</v>
          </cell>
          <cell r="BV43">
            <v>4</v>
          </cell>
        </row>
        <row r="43">
          <cell r="BX43">
            <v>3.77777777777778</v>
          </cell>
          <cell r="BY43">
            <v>3.66666666666667</v>
          </cell>
          <cell r="BZ43">
            <v>21.0253968253968</v>
          </cell>
          <cell r="CA43">
            <v>70.0846560846561</v>
          </cell>
          <cell r="CB43">
            <v>3.5</v>
          </cell>
        </row>
        <row r="44">
          <cell r="B44" t="str">
            <v>2024JULB00053</v>
          </cell>
          <cell r="C44" t="str">
            <v>Disha Baid</v>
          </cell>
          <cell r="D44">
            <v>3</v>
          </cell>
          <cell r="E44">
            <v>2.4</v>
          </cell>
          <cell r="F44">
            <v>3</v>
          </cell>
        </row>
        <row r="44">
          <cell r="I44">
            <v>3</v>
          </cell>
          <cell r="J44">
            <v>3</v>
          </cell>
          <cell r="K44">
            <v>3</v>
          </cell>
        </row>
        <row r="44">
          <cell r="N44">
            <v>3</v>
          </cell>
          <cell r="O44">
            <v>3.15</v>
          </cell>
        </row>
        <row r="44">
          <cell r="Q44">
            <v>3</v>
          </cell>
        </row>
        <row r="44">
          <cell r="S44">
            <v>3</v>
          </cell>
          <cell r="T44">
            <v>3</v>
          </cell>
          <cell r="U44">
            <v>3</v>
          </cell>
        </row>
        <row r="44">
          <cell r="Y44">
            <v>3.125</v>
          </cell>
          <cell r="Z44">
            <v>0</v>
          </cell>
        </row>
        <row r="44">
          <cell r="AH44">
            <v>3.125</v>
          </cell>
          <cell r="AI44">
            <v>3.1</v>
          </cell>
          <cell r="AJ44">
            <v>3</v>
          </cell>
        </row>
        <row r="44">
          <cell r="AM44">
            <v>3</v>
          </cell>
          <cell r="AN44">
            <v>3.5</v>
          </cell>
          <cell r="AO44">
            <v>3</v>
          </cell>
        </row>
        <row r="44">
          <cell r="AS44" t="str">
            <v>0</v>
          </cell>
        </row>
        <row r="44">
          <cell r="AY44" t="str">
            <v>0</v>
          </cell>
        </row>
        <row r="44">
          <cell r="BB44" t="str">
            <v>0</v>
          </cell>
        </row>
        <row r="44">
          <cell r="BH44" t="str">
            <v>0</v>
          </cell>
        </row>
        <row r="44">
          <cell r="BK44" t="str">
            <v>0</v>
          </cell>
        </row>
        <row r="44">
          <cell r="BQ44" t="str">
            <v>0</v>
          </cell>
        </row>
        <row r="44">
          <cell r="BS44">
            <v>3.04166666666667</v>
          </cell>
          <cell r="BT44">
            <v>2.94375</v>
          </cell>
          <cell r="BU44">
            <v>2</v>
          </cell>
          <cell r="BV44">
            <v>3</v>
          </cell>
        </row>
        <row r="44">
          <cell r="BX44">
            <v>3</v>
          </cell>
          <cell r="BY44">
            <v>3.16666666666667</v>
          </cell>
          <cell r="BZ44">
            <v>17.1520833333333</v>
          </cell>
          <cell r="CA44">
            <v>57.1736111111111</v>
          </cell>
          <cell r="CB44">
            <v>3</v>
          </cell>
        </row>
        <row r="45">
          <cell r="B45" t="str">
            <v>2024JULB00054</v>
          </cell>
          <cell r="C45" t="str">
            <v>Divya Ashok</v>
          </cell>
          <cell r="D45">
            <v>2.625</v>
          </cell>
          <cell r="E45">
            <v>2.1</v>
          </cell>
          <cell r="F45">
            <v>3</v>
          </cell>
        </row>
        <row r="45">
          <cell r="I45">
            <v>2.66666666666667</v>
          </cell>
          <cell r="J45">
            <v>2.5</v>
          </cell>
          <cell r="K45">
            <v>2.75</v>
          </cell>
        </row>
        <row r="45">
          <cell r="N45">
            <v>3</v>
          </cell>
          <cell r="O45">
            <v>2.8</v>
          </cell>
        </row>
        <row r="45">
          <cell r="Q45">
            <v>2.5</v>
          </cell>
        </row>
        <row r="45">
          <cell r="S45">
            <v>2.66666666666667</v>
          </cell>
          <cell r="T45">
            <v>2.5</v>
          </cell>
          <cell r="U45">
            <v>3</v>
          </cell>
        </row>
        <row r="45">
          <cell r="Y45">
            <v>2.75</v>
          </cell>
          <cell r="Z45">
            <v>0</v>
          </cell>
        </row>
        <row r="45">
          <cell r="AH45">
            <v>2.75</v>
          </cell>
          <cell r="AI45">
            <v>2.7</v>
          </cell>
          <cell r="AJ45">
            <v>3</v>
          </cell>
        </row>
        <row r="45">
          <cell r="AM45">
            <v>2.75</v>
          </cell>
          <cell r="AN45">
            <v>3</v>
          </cell>
          <cell r="AO45">
            <v>2.5</v>
          </cell>
        </row>
        <row r="45">
          <cell r="AS45">
            <v>1</v>
          </cell>
        </row>
        <row r="45">
          <cell r="AY45">
            <v>3</v>
          </cell>
        </row>
        <row r="45">
          <cell r="BB45">
            <v>2</v>
          </cell>
        </row>
        <row r="45">
          <cell r="BH45">
            <v>5</v>
          </cell>
        </row>
        <row r="45">
          <cell r="BK45">
            <v>0</v>
          </cell>
        </row>
        <row r="45">
          <cell r="BQ45">
            <v>0</v>
          </cell>
        </row>
        <row r="45">
          <cell r="BS45">
            <v>2.79166666666667</v>
          </cell>
          <cell r="BT45">
            <v>1.90714285714286</v>
          </cell>
          <cell r="BU45">
            <v>2</v>
          </cell>
          <cell r="BV45">
            <v>2.5</v>
          </cell>
        </row>
        <row r="45">
          <cell r="BX45">
            <v>2.69444444444444</v>
          </cell>
          <cell r="BY45">
            <v>2.66666666666667</v>
          </cell>
          <cell r="BZ45">
            <v>14.5599206349206</v>
          </cell>
          <cell r="CA45">
            <v>48.5330687830688</v>
          </cell>
          <cell r="CB45">
            <v>2.70833333333333</v>
          </cell>
        </row>
        <row r="46">
          <cell r="B46" t="str">
            <v>2024JULB00055</v>
          </cell>
          <cell r="C46" t="str">
            <v>Divyam Sood</v>
          </cell>
          <cell r="D46">
            <v>3.25</v>
          </cell>
          <cell r="E46">
            <v>3.2</v>
          </cell>
          <cell r="F46">
            <v>4</v>
          </cell>
        </row>
        <row r="46">
          <cell r="I46">
            <v>3.33333333333333</v>
          </cell>
          <cell r="J46">
            <v>2</v>
          </cell>
          <cell r="K46">
            <v>3</v>
          </cell>
        </row>
        <row r="46">
          <cell r="N46">
            <v>3</v>
          </cell>
          <cell r="O46">
            <v>4</v>
          </cell>
        </row>
        <row r="46">
          <cell r="Q46">
            <v>3</v>
          </cell>
        </row>
        <row r="46">
          <cell r="S46">
            <v>4</v>
          </cell>
          <cell r="T46">
            <v>3</v>
          </cell>
          <cell r="U46">
            <v>3</v>
          </cell>
        </row>
        <row r="46">
          <cell r="Y46">
            <v>4</v>
          </cell>
          <cell r="Z46">
            <v>0</v>
          </cell>
        </row>
        <row r="46">
          <cell r="AH46">
            <v>3.25</v>
          </cell>
          <cell r="AI46">
            <v>4</v>
          </cell>
          <cell r="AJ46">
            <v>4</v>
          </cell>
        </row>
        <row r="46">
          <cell r="AM46">
            <v>3</v>
          </cell>
          <cell r="AN46">
            <v>3</v>
          </cell>
          <cell r="AO46">
            <v>2.5</v>
          </cell>
        </row>
        <row r="46">
          <cell r="AS46">
            <v>3.33333333333333</v>
          </cell>
        </row>
        <row r="46">
          <cell r="AY46">
            <v>4</v>
          </cell>
        </row>
        <row r="46">
          <cell r="BB46">
            <v>3.33333333333333</v>
          </cell>
        </row>
        <row r="46">
          <cell r="BH46">
            <v>5</v>
          </cell>
        </row>
        <row r="46">
          <cell r="BK46">
            <v>3.33333333333333</v>
          </cell>
        </row>
        <row r="46">
          <cell r="BQ46">
            <v>4</v>
          </cell>
        </row>
        <row r="46">
          <cell r="BS46">
            <v>3.16666666666667</v>
          </cell>
          <cell r="BT46">
            <v>3.6</v>
          </cell>
          <cell r="BU46">
            <v>2.66666666666667</v>
          </cell>
          <cell r="BV46">
            <v>3</v>
          </cell>
        </row>
        <row r="46">
          <cell r="BX46">
            <v>3.44444444444444</v>
          </cell>
          <cell r="BY46">
            <v>2.66666666666667</v>
          </cell>
          <cell r="BZ46">
            <v>18.5444444444444</v>
          </cell>
          <cell r="CA46">
            <v>61.8148148148148</v>
          </cell>
          <cell r="CB46">
            <v>3.58333333333333</v>
          </cell>
        </row>
        <row r="47">
          <cell r="B47" t="str">
            <v>2024JULB00056</v>
          </cell>
          <cell r="C47" t="str">
            <v>Elina Mahanta</v>
          </cell>
          <cell r="D47">
            <v>3.5</v>
          </cell>
          <cell r="E47">
            <v>2.8</v>
          </cell>
          <cell r="F47">
            <v>2</v>
          </cell>
        </row>
        <row r="47">
          <cell r="I47">
            <v>3.33333333333333</v>
          </cell>
          <cell r="J47">
            <v>3</v>
          </cell>
          <cell r="K47">
            <v>3.5</v>
          </cell>
        </row>
        <row r="47">
          <cell r="N47">
            <v>4</v>
          </cell>
          <cell r="O47">
            <v>2.9</v>
          </cell>
        </row>
        <row r="47">
          <cell r="Q47">
            <v>4</v>
          </cell>
        </row>
        <row r="47">
          <cell r="S47">
            <v>3.66666666666667</v>
          </cell>
          <cell r="T47">
            <v>3</v>
          </cell>
          <cell r="U47">
            <v>3</v>
          </cell>
        </row>
        <row r="47">
          <cell r="Y47">
            <v>3.75</v>
          </cell>
          <cell r="Z47">
            <v>0</v>
          </cell>
        </row>
        <row r="47">
          <cell r="AH47">
            <v>3.5</v>
          </cell>
          <cell r="AI47">
            <v>3.6</v>
          </cell>
          <cell r="AJ47">
            <v>2</v>
          </cell>
        </row>
        <row r="47">
          <cell r="AM47">
            <v>3.25</v>
          </cell>
          <cell r="AN47">
            <v>3</v>
          </cell>
          <cell r="AO47">
            <v>4</v>
          </cell>
        </row>
        <row r="47">
          <cell r="AS47">
            <v>4</v>
          </cell>
        </row>
        <row r="47">
          <cell r="AY47">
            <v>5</v>
          </cell>
        </row>
        <row r="47">
          <cell r="BB47">
            <v>0</v>
          </cell>
        </row>
        <row r="47">
          <cell r="BH47">
            <v>0</v>
          </cell>
        </row>
        <row r="47">
          <cell r="BK47">
            <v>4.33333333333333</v>
          </cell>
        </row>
        <row r="47">
          <cell r="BQ47">
            <v>5</v>
          </cell>
        </row>
        <row r="47">
          <cell r="BS47">
            <v>3.66666666666667</v>
          </cell>
          <cell r="BT47">
            <v>3.0547619047619</v>
          </cell>
          <cell r="BU47">
            <v>1.33333333333333</v>
          </cell>
          <cell r="BV47">
            <v>4</v>
          </cell>
        </row>
        <row r="47">
          <cell r="BX47">
            <v>3.41666666666667</v>
          </cell>
          <cell r="BY47">
            <v>3</v>
          </cell>
          <cell r="BZ47">
            <v>18.4714285714286</v>
          </cell>
          <cell r="CA47">
            <v>61.5714285714286</v>
          </cell>
          <cell r="CB47">
            <v>3.41666666666667</v>
          </cell>
        </row>
        <row r="48">
          <cell r="B48" t="str">
            <v>2024JULB00057</v>
          </cell>
          <cell r="C48" t="str">
            <v>Faizulhusen A Niaz</v>
          </cell>
          <cell r="D48" t="str">
            <v>0</v>
          </cell>
          <cell r="E48" t="str">
            <v>0</v>
          </cell>
          <cell r="F48" t="str">
            <v>0</v>
          </cell>
        </row>
        <row r="48">
          <cell r="I48" t="str">
            <v>0</v>
          </cell>
          <cell r="J48" t="str">
            <v>0</v>
          </cell>
          <cell r="K48" t="str">
            <v>0</v>
          </cell>
        </row>
        <row r="48">
          <cell r="N48" t="str">
            <v>0</v>
          </cell>
          <cell r="O48" t="str">
            <v>0</v>
          </cell>
        </row>
        <row r="48">
          <cell r="Q48" t="str">
            <v>0</v>
          </cell>
        </row>
        <row r="48">
          <cell r="S48" t="str">
            <v>0</v>
          </cell>
          <cell r="T48" t="str">
            <v>0</v>
          </cell>
          <cell r="U48" t="str">
            <v>0</v>
          </cell>
        </row>
        <row r="48">
          <cell r="Y48" t="str">
            <v>0</v>
          </cell>
          <cell r="Z48">
            <v>0</v>
          </cell>
        </row>
        <row r="48">
          <cell r="AH48" t="str">
            <v>0</v>
          </cell>
          <cell r="AI48" t="str">
            <v>0</v>
          </cell>
          <cell r="AJ48" t="str">
            <v>0</v>
          </cell>
        </row>
        <row r="48">
          <cell r="AM48" t="str">
            <v>0</v>
          </cell>
          <cell r="AN48" t="str">
            <v>0</v>
          </cell>
          <cell r="AO48" t="str">
            <v>0</v>
          </cell>
        </row>
        <row r="48">
          <cell r="AS48">
            <v>3</v>
          </cell>
        </row>
        <row r="48">
          <cell r="AY48">
            <v>4</v>
          </cell>
        </row>
        <row r="48">
          <cell r="BB48">
            <v>2</v>
          </cell>
        </row>
        <row r="48">
          <cell r="BH48">
            <v>5</v>
          </cell>
        </row>
        <row r="48">
          <cell r="BK48">
            <v>1</v>
          </cell>
        </row>
        <row r="48">
          <cell r="BQ48">
            <v>3</v>
          </cell>
        </row>
        <row r="48">
          <cell r="BS48" t="str">
            <v>0</v>
          </cell>
          <cell r="BT48">
            <v>2</v>
          </cell>
          <cell r="BU48">
            <v>0</v>
          </cell>
          <cell r="BV48" t="str">
            <v>0</v>
          </cell>
        </row>
        <row r="48">
          <cell r="CB48">
            <v>4</v>
          </cell>
        </row>
        <row r="49">
          <cell r="B49" t="str">
            <v>2024JULB00058</v>
          </cell>
          <cell r="C49" t="str">
            <v>Farheena Taskin Jamadar</v>
          </cell>
          <cell r="D49">
            <v>1</v>
          </cell>
          <cell r="E49">
            <v>1.4</v>
          </cell>
          <cell r="F49">
            <v>1</v>
          </cell>
        </row>
        <row r="49">
          <cell r="I49">
            <v>1</v>
          </cell>
          <cell r="J49">
            <v>1</v>
          </cell>
          <cell r="K49">
            <v>1</v>
          </cell>
        </row>
        <row r="49">
          <cell r="N49">
            <v>2</v>
          </cell>
          <cell r="O49">
            <v>2.5</v>
          </cell>
        </row>
        <row r="49">
          <cell r="Q49">
            <v>3</v>
          </cell>
        </row>
        <row r="49">
          <cell r="S49">
            <v>2.33333333333333</v>
          </cell>
          <cell r="T49">
            <v>3</v>
          </cell>
          <cell r="U49">
            <v>3</v>
          </cell>
        </row>
        <row r="49">
          <cell r="Y49">
            <v>3.5</v>
          </cell>
          <cell r="Z49">
            <v>0</v>
          </cell>
        </row>
        <row r="49">
          <cell r="AH49">
            <v>3</v>
          </cell>
          <cell r="AI49">
            <v>3</v>
          </cell>
          <cell r="AJ49">
            <v>2</v>
          </cell>
        </row>
        <row r="49">
          <cell r="AM49">
            <v>3</v>
          </cell>
          <cell r="AN49">
            <v>3</v>
          </cell>
          <cell r="AO49">
            <v>3</v>
          </cell>
        </row>
        <row r="49">
          <cell r="AS49" t="str">
            <v>0</v>
          </cell>
        </row>
        <row r="49">
          <cell r="AY49" t="str">
            <v>0</v>
          </cell>
        </row>
        <row r="49">
          <cell r="BB49" t="str">
            <v>0</v>
          </cell>
        </row>
        <row r="49">
          <cell r="BH49" t="str">
            <v>0</v>
          </cell>
        </row>
        <row r="49">
          <cell r="BK49" t="str">
            <v>0</v>
          </cell>
        </row>
        <row r="49">
          <cell r="BQ49" t="str">
            <v>0</v>
          </cell>
        </row>
        <row r="49">
          <cell r="BS49">
            <v>2</v>
          </cell>
          <cell r="BT49">
            <v>2.6</v>
          </cell>
          <cell r="BU49">
            <v>1</v>
          </cell>
          <cell r="BV49">
            <v>3</v>
          </cell>
        </row>
        <row r="49">
          <cell r="BX49">
            <v>2.11111111111111</v>
          </cell>
          <cell r="BY49">
            <v>2.33333333333333</v>
          </cell>
          <cell r="BZ49">
            <v>13.0444444444444</v>
          </cell>
          <cell r="CA49">
            <v>43.4814814814815</v>
          </cell>
          <cell r="CB49">
            <v>2.33333333333333</v>
          </cell>
        </row>
        <row r="50">
          <cell r="B50" t="str">
            <v>2024JULB00059</v>
          </cell>
          <cell r="C50" t="str">
            <v>G Tharnath Reddy</v>
          </cell>
          <cell r="D50">
            <v>2</v>
          </cell>
          <cell r="E50">
            <v>1.8</v>
          </cell>
          <cell r="F50">
            <v>2</v>
          </cell>
        </row>
        <row r="50">
          <cell r="I50">
            <v>2.33333333333333</v>
          </cell>
          <cell r="J50">
            <v>3</v>
          </cell>
          <cell r="K50">
            <v>2.5</v>
          </cell>
        </row>
        <row r="50">
          <cell r="N50">
            <v>2</v>
          </cell>
          <cell r="O50">
            <v>2.2</v>
          </cell>
        </row>
        <row r="50">
          <cell r="Q50">
            <v>3</v>
          </cell>
        </row>
        <row r="50">
          <cell r="S50">
            <v>2</v>
          </cell>
          <cell r="T50">
            <v>3</v>
          </cell>
          <cell r="U50">
            <v>2.5</v>
          </cell>
        </row>
        <row r="50">
          <cell r="Y50">
            <v>2.25</v>
          </cell>
          <cell r="Z50">
            <v>0</v>
          </cell>
        </row>
        <row r="50">
          <cell r="AH50">
            <v>2</v>
          </cell>
          <cell r="AI50">
            <v>2.2</v>
          </cell>
          <cell r="AJ50">
            <v>2</v>
          </cell>
        </row>
        <row r="50">
          <cell r="AM50">
            <v>2.5</v>
          </cell>
          <cell r="AN50">
            <v>3</v>
          </cell>
          <cell r="AO50">
            <v>2.5</v>
          </cell>
        </row>
        <row r="50">
          <cell r="AS50">
            <v>2.66666666666667</v>
          </cell>
        </row>
        <row r="50">
          <cell r="AY50">
            <v>4</v>
          </cell>
        </row>
        <row r="50">
          <cell r="BB50">
            <v>2.66666666666667</v>
          </cell>
        </row>
        <row r="50">
          <cell r="BH50">
            <v>5</v>
          </cell>
        </row>
        <row r="50">
          <cell r="BK50">
            <v>1</v>
          </cell>
        </row>
        <row r="50">
          <cell r="BQ50">
            <v>3</v>
          </cell>
        </row>
        <row r="50">
          <cell r="BS50">
            <v>2</v>
          </cell>
          <cell r="BT50">
            <v>2.11190476190476</v>
          </cell>
          <cell r="BU50">
            <v>1.33333333333333</v>
          </cell>
          <cell r="BV50">
            <v>3</v>
          </cell>
        </row>
        <row r="50">
          <cell r="BX50">
            <v>2.27777777777778</v>
          </cell>
          <cell r="BY50">
            <v>3</v>
          </cell>
          <cell r="BZ50">
            <v>13.7230158730159</v>
          </cell>
          <cell r="CA50">
            <v>45.7433862433862</v>
          </cell>
          <cell r="CB50">
            <v>3.25</v>
          </cell>
        </row>
        <row r="51">
          <cell r="B51" t="str">
            <v>2024JULB00060</v>
          </cell>
          <cell r="C51" t="str">
            <v>Gagan C S</v>
          </cell>
          <cell r="D51">
            <v>2.25</v>
          </cell>
          <cell r="E51">
            <v>2</v>
          </cell>
          <cell r="F51">
            <v>2.5</v>
          </cell>
        </row>
        <row r="51">
          <cell r="I51">
            <v>2.66666666666667</v>
          </cell>
          <cell r="J51">
            <v>2</v>
          </cell>
          <cell r="K51">
            <v>2.5</v>
          </cell>
        </row>
        <row r="51">
          <cell r="N51">
            <v>2.5</v>
          </cell>
          <cell r="O51">
            <v>2.65</v>
          </cell>
        </row>
        <row r="51">
          <cell r="Q51">
            <v>2.5</v>
          </cell>
        </row>
        <row r="51">
          <cell r="S51">
            <v>2.5</v>
          </cell>
          <cell r="T51">
            <v>2</v>
          </cell>
          <cell r="U51">
            <v>2.5</v>
          </cell>
        </row>
        <row r="51">
          <cell r="Y51">
            <v>2.75</v>
          </cell>
          <cell r="Z51">
            <v>0</v>
          </cell>
        </row>
        <row r="51">
          <cell r="AH51">
            <v>2.5</v>
          </cell>
          <cell r="AI51">
            <v>2.6</v>
          </cell>
          <cell r="AJ51">
            <v>2.5</v>
          </cell>
        </row>
        <row r="51">
          <cell r="AM51">
            <v>2.5</v>
          </cell>
          <cell r="AN51">
            <v>3</v>
          </cell>
          <cell r="AO51">
            <v>2.75</v>
          </cell>
        </row>
        <row r="51">
          <cell r="AS51">
            <v>2.5</v>
          </cell>
        </row>
        <row r="51">
          <cell r="AY51">
            <v>3.5</v>
          </cell>
        </row>
        <row r="51">
          <cell r="BB51">
            <v>0</v>
          </cell>
        </row>
        <row r="51">
          <cell r="BH51">
            <v>0</v>
          </cell>
        </row>
        <row r="51">
          <cell r="BK51">
            <v>0</v>
          </cell>
        </row>
        <row r="51">
          <cell r="BQ51">
            <v>0</v>
          </cell>
        </row>
        <row r="51">
          <cell r="BS51">
            <v>2.41666666666667</v>
          </cell>
          <cell r="BT51">
            <v>1.78571428571429</v>
          </cell>
          <cell r="BU51">
            <v>1.66666666666667</v>
          </cell>
          <cell r="BV51">
            <v>2.5</v>
          </cell>
        </row>
        <row r="51">
          <cell r="BX51">
            <v>2.55555555555556</v>
          </cell>
          <cell r="BY51">
            <v>2.33333333333333</v>
          </cell>
          <cell r="BZ51">
            <v>13.2579365079365</v>
          </cell>
          <cell r="CA51">
            <v>44.1931216931217</v>
          </cell>
          <cell r="CB51">
            <v>1.875</v>
          </cell>
        </row>
        <row r="52">
          <cell r="B52" t="str">
            <v>2024JULB00061</v>
          </cell>
          <cell r="C52" t="str">
            <v>Gaurav Gaur</v>
          </cell>
          <cell r="D52">
            <v>4.75</v>
          </cell>
          <cell r="E52">
            <v>3.8</v>
          </cell>
          <cell r="F52">
            <v>5</v>
          </cell>
        </row>
        <row r="52">
          <cell r="I52">
            <v>4.66666666666667</v>
          </cell>
          <cell r="J52">
            <v>4</v>
          </cell>
          <cell r="K52">
            <v>3</v>
          </cell>
        </row>
        <row r="52">
          <cell r="N52">
            <v>5</v>
          </cell>
          <cell r="O52">
            <v>4.8</v>
          </cell>
        </row>
        <row r="52">
          <cell r="Q52">
            <v>5</v>
          </cell>
        </row>
        <row r="52">
          <cell r="S52">
            <v>4.66666666666667</v>
          </cell>
          <cell r="T52">
            <v>5</v>
          </cell>
          <cell r="U52">
            <v>4</v>
          </cell>
        </row>
        <row r="52">
          <cell r="Y52">
            <v>4.75</v>
          </cell>
          <cell r="Z52">
            <v>0</v>
          </cell>
        </row>
        <row r="52">
          <cell r="AH52">
            <v>4.75</v>
          </cell>
          <cell r="AI52">
            <v>4.8</v>
          </cell>
          <cell r="AJ52">
            <v>5</v>
          </cell>
        </row>
        <row r="52">
          <cell r="AM52">
            <v>4.5</v>
          </cell>
          <cell r="AN52">
            <v>3</v>
          </cell>
          <cell r="AO52">
            <v>3</v>
          </cell>
        </row>
        <row r="52">
          <cell r="AS52" t="str">
            <v>0</v>
          </cell>
        </row>
        <row r="52">
          <cell r="AY52" t="str">
            <v>0</v>
          </cell>
        </row>
        <row r="52">
          <cell r="BB52" t="str">
            <v>0</v>
          </cell>
        </row>
        <row r="52">
          <cell r="BH52" t="str">
            <v>0</v>
          </cell>
        </row>
        <row r="52">
          <cell r="BK52" t="str">
            <v>0</v>
          </cell>
        </row>
        <row r="52">
          <cell r="BQ52" t="str">
            <v>0</v>
          </cell>
        </row>
        <row r="52">
          <cell r="BS52">
            <v>4.83333333333333</v>
          </cell>
          <cell r="BT52">
            <v>4.5375</v>
          </cell>
          <cell r="BU52">
            <v>3.33333333333333</v>
          </cell>
          <cell r="BV52">
            <v>5</v>
          </cell>
        </row>
        <row r="52">
          <cell r="BX52">
            <v>4.61111111111111</v>
          </cell>
          <cell r="BY52">
            <v>4</v>
          </cell>
          <cell r="BZ52">
            <v>26.3152777777778</v>
          </cell>
          <cell r="CA52">
            <v>87.7175925925926</v>
          </cell>
          <cell r="CB52">
            <v>3.33333333333333</v>
          </cell>
        </row>
        <row r="53">
          <cell r="B53" t="str">
            <v>2024JULB00062</v>
          </cell>
          <cell r="C53" t="str">
            <v>Harish Kumar R</v>
          </cell>
          <cell r="D53">
            <v>2</v>
          </cell>
          <cell r="E53">
            <v>1.8</v>
          </cell>
          <cell r="F53">
            <v>2</v>
          </cell>
        </row>
        <row r="53">
          <cell r="I53">
            <v>2</v>
          </cell>
          <cell r="J53">
            <v>2.5</v>
          </cell>
          <cell r="K53">
            <v>2</v>
          </cell>
        </row>
        <row r="53">
          <cell r="N53">
            <v>2</v>
          </cell>
          <cell r="O53">
            <v>2</v>
          </cell>
        </row>
        <row r="53">
          <cell r="Q53">
            <v>2.5</v>
          </cell>
        </row>
        <row r="53">
          <cell r="S53">
            <v>2</v>
          </cell>
          <cell r="T53">
            <v>2.5</v>
          </cell>
          <cell r="U53">
            <v>2.5</v>
          </cell>
        </row>
        <row r="53">
          <cell r="Y53">
            <v>2.125</v>
          </cell>
          <cell r="Z53">
            <v>0</v>
          </cell>
        </row>
        <row r="53">
          <cell r="AH53">
            <v>2</v>
          </cell>
          <cell r="AI53">
            <v>2.1</v>
          </cell>
          <cell r="AJ53">
            <v>2</v>
          </cell>
        </row>
        <row r="53">
          <cell r="AM53">
            <v>2.25</v>
          </cell>
          <cell r="AN53">
            <v>1.5</v>
          </cell>
          <cell r="AO53">
            <v>2.25</v>
          </cell>
        </row>
        <row r="53">
          <cell r="AS53">
            <v>2.66666666666667</v>
          </cell>
        </row>
        <row r="53">
          <cell r="AY53">
            <v>3.5</v>
          </cell>
        </row>
        <row r="53">
          <cell r="BB53">
            <v>0</v>
          </cell>
        </row>
        <row r="53">
          <cell r="BH53">
            <v>0</v>
          </cell>
        </row>
        <row r="53">
          <cell r="BK53">
            <v>0</v>
          </cell>
        </row>
        <row r="53">
          <cell r="BQ53">
            <v>0</v>
          </cell>
        </row>
        <row r="53">
          <cell r="BS53">
            <v>2</v>
          </cell>
          <cell r="BT53">
            <v>1.52738095238095</v>
          </cell>
          <cell r="BU53">
            <v>1.33333333333333</v>
          </cell>
          <cell r="BV53">
            <v>2.5</v>
          </cell>
        </row>
        <row r="53">
          <cell r="BX53">
            <v>2.08333333333333</v>
          </cell>
          <cell r="BY53">
            <v>2.16666666666667</v>
          </cell>
          <cell r="BZ53">
            <v>11.6107142857143</v>
          </cell>
          <cell r="CA53">
            <v>38.702380952381</v>
          </cell>
          <cell r="CB53">
            <v>1.70833333333333</v>
          </cell>
        </row>
        <row r="54">
          <cell r="B54" t="str">
            <v>2024JULB00063</v>
          </cell>
          <cell r="C54" t="str">
            <v>Harshavarthni K S</v>
          </cell>
          <cell r="D54">
            <v>3.25</v>
          </cell>
          <cell r="E54">
            <v>2.4</v>
          </cell>
          <cell r="F54">
            <v>3</v>
          </cell>
        </row>
        <row r="54">
          <cell r="I54">
            <v>3.33333333333333</v>
          </cell>
          <cell r="J54">
            <v>3</v>
          </cell>
          <cell r="K54">
            <v>4</v>
          </cell>
        </row>
        <row r="54">
          <cell r="N54">
            <v>3</v>
          </cell>
          <cell r="O54">
            <v>2.8</v>
          </cell>
        </row>
        <row r="54">
          <cell r="Q54">
            <v>4</v>
          </cell>
        </row>
        <row r="54">
          <cell r="S54">
            <v>3</v>
          </cell>
          <cell r="T54">
            <v>3</v>
          </cell>
          <cell r="U54">
            <v>4</v>
          </cell>
        </row>
        <row r="54">
          <cell r="Y54">
            <v>3.25</v>
          </cell>
          <cell r="Z54">
            <v>0</v>
          </cell>
        </row>
        <row r="54">
          <cell r="AH54">
            <v>2.5</v>
          </cell>
          <cell r="AI54">
            <v>3</v>
          </cell>
          <cell r="AJ54">
            <v>3</v>
          </cell>
        </row>
        <row r="54">
          <cell r="AM54">
            <v>2.5</v>
          </cell>
          <cell r="AN54">
            <v>3</v>
          </cell>
          <cell r="AO54">
            <v>3</v>
          </cell>
        </row>
        <row r="54">
          <cell r="AS54">
            <v>1</v>
          </cell>
        </row>
        <row r="54">
          <cell r="AY54">
            <v>3</v>
          </cell>
        </row>
        <row r="54">
          <cell r="BB54">
            <v>1</v>
          </cell>
        </row>
        <row r="54">
          <cell r="BH54">
            <v>5</v>
          </cell>
        </row>
        <row r="54">
          <cell r="BK54">
            <v>1.5</v>
          </cell>
        </row>
        <row r="54">
          <cell r="BQ54">
            <v>3</v>
          </cell>
        </row>
        <row r="54">
          <cell r="BS54">
            <v>2.91666666666667</v>
          </cell>
          <cell r="BT54">
            <v>2.13571428571429</v>
          </cell>
          <cell r="BU54">
            <v>2</v>
          </cell>
          <cell r="BV54">
            <v>4</v>
          </cell>
        </row>
        <row r="54">
          <cell r="BX54">
            <v>2.94444444444444</v>
          </cell>
          <cell r="BY54">
            <v>3</v>
          </cell>
          <cell r="BZ54">
            <v>16.9968253968254</v>
          </cell>
          <cell r="CA54">
            <v>56.6560846560847</v>
          </cell>
          <cell r="CB54">
            <v>3.66666666666667</v>
          </cell>
        </row>
        <row r="55">
          <cell r="B55" t="str">
            <v>2024JULB00064</v>
          </cell>
          <cell r="C55" t="str">
            <v>Hemant Prajapat</v>
          </cell>
          <cell r="D55">
            <v>3</v>
          </cell>
          <cell r="E55">
            <v>2.8</v>
          </cell>
          <cell r="F55">
            <v>3</v>
          </cell>
        </row>
        <row r="55">
          <cell r="I55">
            <v>3</v>
          </cell>
          <cell r="J55">
            <v>3</v>
          </cell>
          <cell r="K55">
            <v>2</v>
          </cell>
        </row>
        <row r="55">
          <cell r="N55">
            <v>3</v>
          </cell>
          <cell r="O55">
            <v>3.2</v>
          </cell>
        </row>
        <row r="55">
          <cell r="Q55">
            <v>3</v>
          </cell>
        </row>
        <row r="55">
          <cell r="S55">
            <v>3.33333333333333</v>
          </cell>
          <cell r="T55">
            <v>3</v>
          </cell>
          <cell r="U55">
            <v>3</v>
          </cell>
        </row>
        <row r="55">
          <cell r="Y55">
            <v>3.5</v>
          </cell>
          <cell r="Z55">
            <v>0</v>
          </cell>
        </row>
        <row r="55">
          <cell r="AH55">
            <v>3</v>
          </cell>
          <cell r="AI55">
            <v>3.4</v>
          </cell>
          <cell r="AJ55">
            <v>3</v>
          </cell>
        </row>
        <row r="55">
          <cell r="AM55">
            <v>3</v>
          </cell>
          <cell r="AN55">
            <v>3</v>
          </cell>
          <cell r="AO55">
            <v>1</v>
          </cell>
        </row>
        <row r="55">
          <cell r="AS55">
            <v>3</v>
          </cell>
        </row>
        <row r="55">
          <cell r="AY55">
            <v>3</v>
          </cell>
        </row>
        <row r="55">
          <cell r="BB55">
            <v>0</v>
          </cell>
        </row>
        <row r="55">
          <cell r="BH55">
            <v>0</v>
          </cell>
        </row>
        <row r="55">
          <cell r="BK55">
            <v>3</v>
          </cell>
        </row>
        <row r="55">
          <cell r="BQ55">
            <v>3.5</v>
          </cell>
        </row>
        <row r="55">
          <cell r="BS55">
            <v>3</v>
          </cell>
          <cell r="BT55">
            <v>2.7</v>
          </cell>
          <cell r="BU55">
            <v>2</v>
          </cell>
          <cell r="BV55">
            <v>3</v>
          </cell>
        </row>
        <row r="55">
          <cell r="BX55">
            <v>3.11111111111111</v>
          </cell>
          <cell r="BY55">
            <v>3</v>
          </cell>
          <cell r="BZ55">
            <v>16.8111111111111</v>
          </cell>
          <cell r="CA55">
            <v>56.037037037037</v>
          </cell>
          <cell r="CB55">
            <v>2.08333333333333</v>
          </cell>
        </row>
        <row r="56">
          <cell r="B56" t="str">
            <v>2024JULB00065</v>
          </cell>
          <cell r="C56" t="str">
            <v>Himanshu Chahar</v>
          </cell>
          <cell r="D56">
            <v>1.75</v>
          </cell>
          <cell r="E56">
            <v>1.8</v>
          </cell>
          <cell r="F56">
            <v>1</v>
          </cell>
        </row>
        <row r="56">
          <cell r="I56">
            <v>1.33333333333333</v>
          </cell>
          <cell r="J56">
            <v>3</v>
          </cell>
          <cell r="K56">
            <v>1.5</v>
          </cell>
        </row>
        <row r="56">
          <cell r="N56">
            <v>2</v>
          </cell>
          <cell r="O56">
            <v>1.8</v>
          </cell>
        </row>
        <row r="56">
          <cell r="Q56">
            <v>2</v>
          </cell>
        </row>
        <row r="56">
          <cell r="S56">
            <v>2.66666666666667</v>
          </cell>
          <cell r="T56">
            <v>3</v>
          </cell>
          <cell r="U56">
            <v>3</v>
          </cell>
        </row>
        <row r="56">
          <cell r="Y56">
            <v>2</v>
          </cell>
          <cell r="Z56">
            <v>0</v>
          </cell>
        </row>
        <row r="56">
          <cell r="AH56">
            <v>2.25</v>
          </cell>
          <cell r="AI56">
            <v>2.6</v>
          </cell>
          <cell r="AJ56">
            <v>2</v>
          </cell>
        </row>
        <row r="56">
          <cell r="AM56">
            <v>2.75</v>
          </cell>
          <cell r="AN56">
            <v>3</v>
          </cell>
          <cell r="AO56">
            <v>3</v>
          </cell>
        </row>
        <row r="56">
          <cell r="AS56">
            <v>0</v>
          </cell>
        </row>
        <row r="56">
          <cell r="AY56">
            <v>0</v>
          </cell>
        </row>
        <row r="56">
          <cell r="BB56">
            <v>3</v>
          </cell>
        </row>
        <row r="56">
          <cell r="BH56">
            <v>5</v>
          </cell>
        </row>
        <row r="56">
          <cell r="BK56">
            <v>0</v>
          </cell>
        </row>
        <row r="56">
          <cell r="BQ56">
            <v>0</v>
          </cell>
        </row>
        <row r="56">
          <cell r="BS56">
            <v>2</v>
          </cell>
          <cell r="BT56">
            <v>1.6</v>
          </cell>
          <cell r="BU56">
            <v>1</v>
          </cell>
          <cell r="BV56">
            <v>2</v>
          </cell>
        </row>
        <row r="56">
          <cell r="BX56">
            <v>2.25</v>
          </cell>
          <cell r="BY56">
            <v>3</v>
          </cell>
          <cell r="BZ56">
            <v>11.85</v>
          </cell>
          <cell r="CA56">
            <v>39.5</v>
          </cell>
          <cell r="CB56">
            <v>2.08333333333333</v>
          </cell>
        </row>
        <row r="57">
          <cell r="B57" t="str">
            <v>2024JULB00066</v>
          </cell>
          <cell r="C57" t="str">
            <v>Himanshu Upadhyay</v>
          </cell>
          <cell r="D57">
            <v>2.25</v>
          </cell>
          <cell r="E57">
            <v>2.2</v>
          </cell>
          <cell r="F57">
            <v>2</v>
          </cell>
        </row>
        <row r="57">
          <cell r="I57">
            <v>2.33333333333333</v>
          </cell>
          <cell r="J57">
            <v>3</v>
          </cell>
          <cell r="K57">
            <v>3</v>
          </cell>
        </row>
        <row r="57">
          <cell r="N57">
            <v>2</v>
          </cell>
          <cell r="O57">
            <v>1.8</v>
          </cell>
        </row>
        <row r="57">
          <cell r="Q57">
            <v>2</v>
          </cell>
        </row>
        <row r="57">
          <cell r="S57">
            <v>3.33333333333333</v>
          </cell>
          <cell r="T57">
            <v>3</v>
          </cell>
          <cell r="U57">
            <v>2.5</v>
          </cell>
        </row>
        <row r="57">
          <cell r="Y57">
            <v>3</v>
          </cell>
          <cell r="Z57">
            <v>0</v>
          </cell>
        </row>
        <row r="57">
          <cell r="AH57">
            <v>2.25</v>
          </cell>
          <cell r="AI57">
            <v>2.8</v>
          </cell>
          <cell r="AJ57">
            <v>2</v>
          </cell>
        </row>
        <row r="57">
          <cell r="AM57">
            <v>2.5</v>
          </cell>
          <cell r="AN57">
            <v>3</v>
          </cell>
          <cell r="AO57">
            <v>3</v>
          </cell>
        </row>
        <row r="57">
          <cell r="AS57" t="str">
            <v>0</v>
          </cell>
        </row>
        <row r="57">
          <cell r="AY57" t="str">
            <v>0</v>
          </cell>
        </row>
        <row r="57">
          <cell r="BB57" t="str">
            <v>0</v>
          </cell>
        </row>
        <row r="57">
          <cell r="BH57" t="str">
            <v>0</v>
          </cell>
        </row>
        <row r="57">
          <cell r="BK57" t="str">
            <v>0</v>
          </cell>
        </row>
        <row r="57">
          <cell r="BQ57" t="str">
            <v>0</v>
          </cell>
        </row>
        <row r="57">
          <cell r="BS57">
            <v>2.16666666666667</v>
          </cell>
          <cell r="BT57">
            <v>2.45</v>
          </cell>
          <cell r="BU57">
            <v>1.33333333333333</v>
          </cell>
          <cell r="BV57">
            <v>2</v>
          </cell>
        </row>
        <row r="57">
          <cell r="BX57">
            <v>2.72222222222222</v>
          </cell>
          <cell r="BY57">
            <v>3</v>
          </cell>
          <cell r="BZ57">
            <v>13.6722222222222</v>
          </cell>
          <cell r="CA57">
            <v>45.5740740740741</v>
          </cell>
          <cell r="CB57">
            <v>2.83333333333333</v>
          </cell>
        </row>
        <row r="58">
          <cell r="B58" t="str">
            <v>2024JULB00069</v>
          </cell>
          <cell r="C58" t="str">
            <v>Jay Dwivedi</v>
          </cell>
          <cell r="D58">
            <v>2.25</v>
          </cell>
          <cell r="E58">
            <v>2.8</v>
          </cell>
          <cell r="F58">
            <v>4</v>
          </cell>
        </row>
        <row r="58">
          <cell r="I58">
            <v>2.66666666666667</v>
          </cell>
          <cell r="J58">
            <v>3</v>
          </cell>
          <cell r="K58">
            <v>3</v>
          </cell>
        </row>
        <row r="58">
          <cell r="N58">
            <v>2</v>
          </cell>
          <cell r="O58">
            <v>3</v>
          </cell>
        </row>
        <row r="58">
          <cell r="Q58">
            <v>2</v>
          </cell>
        </row>
        <row r="58">
          <cell r="S58">
            <v>3.66666666666667</v>
          </cell>
          <cell r="T58">
            <v>3</v>
          </cell>
          <cell r="U58">
            <v>3</v>
          </cell>
        </row>
        <row r="58">
          <cell r="Y58">
            <v>3.75</v>
          </cell>
          <cell r="Z58">
            <v>0</v>
          </cell>
        </row>
        <row r="58">
          <cell r="AH58">
            <v>2.25</v>
          </cell>
          <cell r="AI58">
            <v>3.4</v>
          </cell>
          <cell r="AJ58">
            <v>4</v>
          </cell>
        </row>
        <row r="58">
          <cell r="AM58">
            <v>2.75</v>
          </cell>
          <cell r="AN58">
            <v>3</v>
          </cell>
          <cell r="AO58">
            <v>3</v>
          </cell>
        </row>
        <row r="58">
          <cell r="AS58">
            <v>4</v>
          </cell>
        </row>
        <row r="58">
          <cell r="AY58">
            <v>4.5</v>
          </cell>
        </row>
        <row r="58">
          <cell r="BB58">
            <v>4</v>
          </cell>
        </row>
        <row r="58">
          <cell r="BH58">
            <v>5</v>
          </cell>
        </row>
        <row r="58">
          <cell r="BK58">
            <v>0</v>
          </cell>
        </row>
        <row r="58">
          <cell r="BQ58">
            <v>0</v>
          </cell>
        </row>
        <row r="58">
          <cell r="BS58">
            <v>2.16666666666667</v>
          </cell>
          <cell r="BT58">
            <v>2.99285714285714</v>
          </cell>
          <cell r="BU58">
            <v>2.66666666666667</v>
          </cell>
          <cell r="BV58">
            <v>2</v>
          </cell>
        </row>
        <row r="58">
          <cell r="BX58">
            <v>3.02777777777778</v>
          </cell>
          <cell r="BY58">
            <v>3</v>
          </cell>
          <cell r="BZ58">
            <v>15.8539682539683</v>
          </cell>
          <cell r="CA58">
            <v>52.8465608465608</v>
          </cell>
          <cell r="CB58">
            <v>3.08333333333333</v>
          </cell>
        </row>
        <row r="59">
          <cell r="B59" t="str">
            <v>2024JULB00071</v>
          </cell>
          <cell r="C59" t="str">
            <v>Jyoti Sahoo</v>
          </cell>
          <cell r="D59">
            <v>3</v>
          </cell>
          <cell r="E59">
            <v>2.2</v>
          </cell>
          <cell r="F59">
            <v>4</v>
          </cell>
        </row>
        <row r="59">
          <cell r="I59">
            <v>3</v>
          </cell>
          <cell r="J59">
            <v>3</v>
          </cell>
          <cell r="K59">
            <v>3</v>
          </cell>
        </row>
        <row r="59">
          <cell r="N59">
            <v>3</v>
          </cell>
          <cell r="O59">
            <v>2.8</v>
          </cell>
        </row>
        <row r="59">
          <cell r="Q59">
            <v>4</v>
          </cell>
        </row>
        <row r="59">
          <cell r="S59">
            <v>3.33333333333333</v>
          </cell>
          <cell r="T59">
            <v>3</v>
          </cell>
          <cell r="U59">
            <v>3</v>
          </cell>
        </row>
        <row r="59">
          <cell r="Y59">
            <v>3.25</v>
          </cell>
          <cell r="Z59">
            <v>0</v>
          </cell>
        </row>
        <row r="59">
          <cell r="AH59">
            <v>3</v>
          </cell>
          <cell r="AI59">
            <v>3</v>
          </cell>
          <cell r="AJ59">
            <v>4</v>
          </cell>
        </row>
        <row r="59">
          <cell r="AM59">
            <v>3</v>
          </cell>
          <cell r="AN59">
            <v>3</v>
          </cell>
          <cell r="AO59">
            <v>3</v>
          </cell>
        </row>
        <row r="59">
          <cell r="AS59">
            <v>4</v>
          </cell>
        </row>
        <row r="59">
          <cell r="AY59">
            <v>4.5</v>
          </cell>
        </row>
        <row r="59">
          <cell r="BB59">
            <v>4.66666666666667</v>
          </cell>
        </row>
        <row r="59">
          <cell r="BH59">
            <v>5</v>
          </cell>
        </row>
        <row r="59">
          <cell r="BK59">
            <v>4</v>
          </cell>
        </row>
        <row r="59">
          <cell r="BQ59">
            <v>5</v>
          </cell>
        </row>
        <row r="59">
          <cell r="BS59">
            <v>3</v>
          </cell>
          <cell r="BT59">
            <v>3.41666666666667</v>
          </cell>
          <cell r="BU59">
            <v>2.66666666666667</v>
          </cell>
          <cell r="BV59">
            <v>4</v>
          </cell>
        </row>
        <row r="59">
          <cell r="BX59">
            <v>3.11111111111111</v>
          </cell>
          <cell r="BY59">
            <v>3</v>
          </cell>
          <cell r="BZ59">
            <v>19.1944444444444</v>
          </cell>
          <cell r="CA59">
            <v>63.9814814814815</v>
          </cell>
          <cell r="CB59">
            <v>3.91666666666667</v>
          </cell>
        </row>
        <row r="60">
          <cell r="B60" t="str">
            <v>2024JULB00072</v>
          </cell>
          <cell r="C60" t="str">
            <v>Kajal Choudhary</v>
          </cell>
          <cell r="D60">
            <v>3</v>
          </cell>
          <cell r="E60">
            <v>2.2</v>
          </cell>
          <cell r="F60">
            <v>4</v>
          </cell>
        </row>
        <row r="60">
          <cell r="I60">
            <v>2.33333333333333</v>
          </cell>
          <cell r="J60">
            <v>4</v>
          </cell>
          <cell r="K60">
            <v>4</v>
          </cell>
        </row>
        <row r="60">
          <cell r="N60">
            <v>3</v>
          </cell>
          <cell r="O60">
            <v>2.8</v>
          </cell>
        </row>
        <row r="60">
          <cell r="Q60">
            <v>3</v>
          </cell>
        </row>
        <row r="60">
          <cell r="S60">
            <v>2.66666666666667</v>
          </cell>
          <cell r="T60">
            <v>3</v>
          </cell>
          <cell r="U60">
            <v>3.5</v>
          </cell>
        </row>
        <row r="60">
          <cell r="Y60">
            <v>3.5</v>
          </cell>
          <cell r="Z60">
            <v>0</v>
          </cell>
        </row>
        <row r="60">
          <cell r="AH60" t="str">
            <v>0</v>
          </cell>
          <cell r="AI60" t="str">
            <v>0</v>
          </cell>
          <cell r="AJ60">
            <v>0</v>
          </cell>
        </row>
        <row r="60">
          <cell r="AM60" t="str">
            <v>0</v>
          </cell>
          <cell r="AN60">
            <v>0</v>
          </cell>
          <cell r="AO60" t="str">
            <v>0</v>
          </cell>
        </row>
        <row r="60">
          <cell r="AS60" t="str">
            <v>0</v>
          </cell>
        </row>
        <row r="60">
          <cell r="AY60" t="str">
            <v>0</v>
          </cell>
        </row>
        <row r="60">
          <cell r="BB60" t="str">
            <v>0</v>
          </cell>
        </row>
        <row r="60">
          <cell r="BH60" t="str">
            <v>0</v>
          </cell>
        </row>
        <row r="60">
          <cell r="BK60" t="str">
            <v>0</v>
          </cell>
        </row>
        <row r="60">
          <cell r="BQ60" t="str">
            <v>0</v>
          </cell>
        </row>
        <row r="60">
          <cell r="BS60">
            <v>3</v>
          </cell>
          <cell r="BT60">
            <v>2.83333333333333</v>
          </cell>
          <cell r="BU60">
            <v>1.33333333333333</v>
          </cell>
          <cell r="BV60">
            <v>3</v>
          </cell>
        </row>
        <row r="60">
          <cell r="BX60">
            <v>2.5</v>
          </cell>
          <cell r="BY60">
            <v>2.33333333333333</v>
          </cell>
          <cell r="BZ60">
            <v>15</v>
          </cell>
          <cell r="CA60">
            <v>50</v>
          </cell>
          <cell r="CB60">
            <v>3.75</v>
          </cell>
        </row>
        <row r="61">
          <cell r="B61" t="str">
            <v>2024JULB00073</v>
          </cell>
          <cell r="C61" t="str">
            <v>K Balaji Reddy</v>
          </cell>
          <cell r="D61">
            <v>2</v>
          </cell>
          <cell r="E61">
            <v>1.6</v>
          </cell>
          <cell r="F61">
            <v>2</v>
          </cell>
        </row>
        <row r="61">
          <cell r="I61">
            <v>2.33333333333333</v>
          </cell>
          <cell r="J61">
            <v>3</v>
          </cell>
          <cell r="K61">
            <v>2.5</v>
          </cell>
        </row>
        <row r="61">
          <cell r="N61">
            <v>2</v>
          </cell>
          <cell r="O61">
            <v>2</v>
          </cell>
        </row>
        <row r="61">
          <cell r="Q61">
            <v>2</v>
          </cell>
        </row>
        <row r="61">
          <cell r="S61">
            <v>2</v>
          </cell>
          <cell r="T61">
            <v>2</v>
          </cell>
          <cell r="U61">
            <v>3</v>
          </cell>
        </row>
        <row r="61">
          <cell r="Y61">
            <v>2</v>
          </cell>
          <cell r="Z61">
            <v>0</v>
          </cell>
        </row>
        <row r="61">
          <cell r="AH61">
            <v>2</v>
          </cell>
          <cell r="AI61">
            <v>2</v>
          </cell>
          <cell r="AJ61">
            <v>2</v>
          </cell>
        </row>
        <row r="61">
          <cell r="AM61">
            <v>2.5</v>
          </cell>
          <cell r="AN61">
            <v>3</v>
          </cell>
          <cell r="AO61">
            <v>2.5</v>
          </cell>
        </row>
        <row r="61">
          <cell r="AS61" t="str">
            <v>0</v>
          </cell>
        </row>
        <row r="61">
          <cell r="AY61" t="str">
            <v>0</v>
          </cell>
        </row>
        <row r="61">
          <cell r="BB61" t="str">
            <v>0</v>
          </cell>
        </row>
        <row r="61">
          <cell r="BH61" t="str">
            <v>0</v>
          </cell>
        </row>
        <row r="61">
          <cell r="BK61" t="str">
            <v>0</v>
          </cell>
        </row>
        <row r="61">
          <cell r="BQ61" t="str">
            <v>0</v>
          </cell>
        </row>
        <row r="61">
          <cell r="BS61">
            <v>2</v>
          </cell>
          <cell r="BT61">
            <v>1.9</v>
          </cell>
          <cell r="BU61">
            <v>1.33333333333333</v>
          </cell>
          <cell r="BV61">
            <v>2</v>
          </cell>
        </row>
        <row r="61">
          <cell r="BX61">
            <v>2.27777777777778</v>
          </cell>
          <cell r="BY61">
            <v>2.66666666666667</v>
          </cell>
          <cell r="BZ61">
            <v>12.1777777777778</v>
          </cell>
          <cell r="CA61">
            <v>40.5925925925926</v>
          </cell>
          <cell r="CB61">
            <v>2.66666666666667</v>
          </cell>
        </row>
        <row r="62">
          <cell r="B62" t="str">
            <v>2024JULB00074</v>
          </cell>
          <cell r="C62" t="str">
            <v>Karan Kashyap</v>
          </cell>
          <cell r="D62">
            <v>2.75</v>
          </cell>
          <cell r="E62">
            <v>2.8</v>
          </cell>
          <cell r="F62">
            <v>2</v>
          </cell>
        </row>
        <row r="62">
          <cell r="I62">
            <v>2.66666666666667</v>
          </cell>
          <cell r="J62">
            <v>4</v>
          </cell>
          <cell r="K62">
            <v>2.5</v>
          </cell>
        </row>
        <row r="62">
          <cell r="N62">
            <v>3</v>
          </cell>
          <cell r="O62">
            <v>2.9</v>
          </cell>
        </row>
        <row r="62">
          <cell r="Q62">
            <v>3</v>
          </cell>
        </row>
        <row r="62">
          <cell r="S62">
            <v>3.66666666666667</v>
          </cell>
          <cell r="T62">
            <v>3</v>
          </cell>
          <cell r="U62">
            <v>3</v>
          </cell>
        </row>
        <row r="62">
          <cell r="Y62">
            <v>3.75</v>
          </cell>
          <cell r="Z62">
            <v>0</v>
          </cell>
        </row>
        <row r="62">
          <cell r="AH62">
            <v>2.75</v>
          </cell>
          <cell r="AI62">
            <v>3.6</v>
          </cell>
          <cell r="AJ62">
            <v>2</v>
          </cell>
        </row>
        <row r="62">
          <cell r="AM62">
            <v>3</v>
          </cell>
          <cell r="AN62">
            <v>3</v>
          </cell>
          <cell r="AO62">
            <v>2</v>
          </cell>
        </row>
        <row r="62">
          <cell r="AS62">
            <v>2.33333333333333</v>
          </cell>
        </row>
        <row r="62">
          <cell r="AY62">
            <v>3.5</v>
          </cell>
        </row>
        <row r="62">
          <cell r="BB62">
            <v>3</v>
          </cell>
        </row>
        <row r="62">
          <cell r="BH62">
            <v>5</v>
          </cell>
        </row>
        <row r="62">
          <cell r="BK62">
            <v>0</v>
          </cell>
        </row>
        <row r="62">
          <cell r="BQ62">
            <v>0</v>
          </cell>
        </row>
        <row r="62">
          <cell r="BS62">
            <v>2.83333333333333</v>
          </cell>
          <cell r="BT62">
            <v>2.62619047619048</v>
          </cell>
          <cell r="BU62">
            <v>1.33333333333333</v>
          </cell>
          <cell r="BV62">
            <v>3</v>
          </cell>
        </row>
        <row r="62">
          <cell r="BX62">
            <v>3.11111111111111</v>
          </cell>
          <cell r="BY62">
            <v>3.33333333333333</v>
          </cell>
          <cell r="BZ62">
            <v>16.2373015873016</v>
          </cell>
          <cell r="CA62">
            <v>54.1243386243386</v>
          </cell>
          <cell r="CB62">
            <v>2.66666666666667</v>
          </cell>
        </row>
        <row r="63">
          <cell r="B63" t="str">
            <v>2024JULB00075</v>
          </cell>
          <cell r="C63" t="str">
            <v>Kartheek Surya Devarapalli</v>
          </cell>
          <cell r="D63">
            <v>2.875</v>
          </cell>
          <cell r="E63">
            <v>2.3</v>
          </cell>
          <cell r="F63">
            <v>3</v>
          </cell>
        </row>
        <row r="63">
          <cell r="I63">
            <v>2.83333333333333</v>
          </cell>
          <cell r="J63">
            <v>3</v>
          </cell>
          <cell r="K63">
            <v>2.5</v>
          </cell>
        </row>
        <row r="63">
          <cell r="N63">
            <v>2.5</v>
          </cell>
          <cell r="O63">
            <v>2.8</v>
          </cell>
        </row>
        <row r="63">
          <cell r="Q63">
            <v>3</v>
          </cell>
        </row>
        <row r="63">
          <cell r="S63">
            <v>3</v>
          </cell>
          <cell r="T63">
            <v>3</v>
          </cell>
          <cell r="U63">
            <v>3</v>
          </cell>
        </row>
        <row r="63">
          <cell r="Y63">
            <v>2.875</v>
          </cell>
          <cell r="Z63">
            <v>0</v>
          </cell>
        </row>
        <row r="63">
          <cell r="AH63">
            <v>2.875</v>
          </cell>
          <cell r="AI63">
            <v>2.9</v>
          </cell>
          <cell r="AJ63">
            <v>3</v>
          </cell>
        </row>
        <row r="63">
          <cell r="AM63">
            <v>3</v>
          </cell>
          <cell r="AN63">
            <v>3</v>
          </cell>
          <cell r="AO63">
            <v>2.75</v>
          </cell>
        </row>
        <row r="63">
          <cell r="AS63">
            <v>0</v>
          </cell>
        </row>
        <row r="63">
          <cell r="AY63">
            <v>0</v>
          </cell>
        </row>
        <row r="63">
          <cell r="BB63">
            <v>0</v>
          </cell>
        </row>
        <row r="63">
          <cell r="BH63">
            <v>0</v>
          </cell>
        </row>
        <row r="63">
          <cell r="BK63">
            <v>0</v>
          </cell>
        </row>
        <row r="63">
          <cell r="BQ63">
            <v>0</v>
          </cell>
        </row>
        <row r="63">
          <cell r="BS63">
            <v>2.75</v>
          </cell>
          <cell r="BT63">
            <v>1.55357142857143</v>
          </cell>
          <cell r="BU63">
            <v>2</v>
          </cell>
          <cell r="BV63">
            <v>3</v>
          </cell>
        </row>
        <row r="63">
          <cell r="BX63">
            <v>2.94444444444444</v>
          </cell>
          <cell r="BY63">
            <v>3</v>
          </cell>
          <cell r="BZ63">
            <v>15.2480158730159</v>
          </cell>
          <cell r="CA63">
            <v>50.8267195767196</v>
          </cell>
          <cell r="CB63">
            <v>1.375</v>
          </cell>
        </row>
        <row r="64">
          <cell r="B64" t="str">
            <v>2024JULB00076</v>
          </cell>
          <cell r="C64" t="str">
            <v>Karthik Gr</v>
          </cell>
          <cell r="D64">
            <v>1</v>
          </cell>
          <cell r="E64">
            <v>1.4</v>
          </cell>
          <cell r="F64">
            <v>1</v>
          </cell>
        </row>
        <row r="64">
          <cell r="I64">
            <v>1</v>
          </cell>
          <cell r="J64">
            <v>1</v>
          </cell>
          <cell r="K64">
            <v>1</v>
          </cell>
        </row>
        <row r="64">
          <cell r="N64">
            <v>2</v>
          </cell>
          <cell r="O64">
            <v>3</v>
          </cell>
        </row>
        <row r="64">
          <cell r="Q64">
            <v>3</v>
          </cell>
        </row>
        <row r="64">
          <cell r="S64">
            <v>2</v>
          </cell>
          <cell r="T64">
            <v>3</v>
          </cell>
          <cell r="U64">
            <v>3</v>
          </cell>
        </row>
        <row r="64">
          <cell r="Y64">
            <v>2.25</v>
          </cell>
          <cell r="Z64">
            <v>0</v>
          </cell>
        </row>
        <row r="64">
          <cell r="AH64">
            <v>2</v>
          </cell>
          <cell r="AI64">
            <v>3</v>
          </cell>
          <cell r="AJ64">
            <v>2</v>
          </cell>
        </row>
        <row r="64">
          <cell r="AM64">
            <v>2.75</v>
          </cell>
          <cell r="AN64">
            <v>3</v>
          </cell>
          <cell r="AO64">
            <v>3</v>
          </cell>
        </row>
        <row r="64">
          <cell r="AS64">
            <v>4</v>
          </cell>
        </row>
        <row r="64">
          <cell r="AY64">
            <v>4.5</v>
          </cell>
        </row>
        <row r="64">
          <cell r="BB64">
            <v>2.66666666666667</v>
          </cell>
        </row>
        <row r="64">
          <cell r="BH64">
            <v>5</v>
          </cell>
        </row>
        <row r="64">
          <cell r="BK64">
            <v>3.33333333333333</v>
          </cell>
        </row>
        <row r="64">
          <cell r="BQ64">
            <v>4.5</v>
          </cell>
        </row>
        <row r="64">
          <cell r="BS64">
            <v>1.66666666666667</v>
          </cell>
          <cell r="BT64">
            <v>2.80714285714286</v>
          </cell>
          <cell r="BU64">
            <v>1</v>
          </cell>
          <cell r="BV64">
            <v>3</v>
          </cell>
        </row>
        <row r="64">
          <cell r="BX64">
            <v>1.91666666666667</v>
          </cell>
          <cell r="BY64">
            <v>2.33333333333333</v>
          </cell>
          <cell r="BZ64">
            <v>12.7238095238095</v>
          </cell>
          <cell r="CA64">
            <v>42.4126984126984</v>
          </cell>
          <cell r="CB64">
            <v>3.5</v>
          </cell>
        </row>
        <row r="65">
          <cell r="B65" t="str">
            <v>2024JULB00077</v>
          </cell>
          <cell r="C65" t="str">
            <v>V L S Kavya Devarapalli</v>
          </cell>
          <cell r="D65">
            <v>1.5</v>
          </cell>
          <cell r="E65">
            <v>2.2</v>
          </cell>
          <cell r="F65">
            <v>1</v>
          </cell>
        </row>
        <row r="65">
          <cell r="I65">
            <v>2.66666666666667</v>
          </cell>
          <cell r="J65">
            <v>3</v>
          </cell>
          <cell r="K65">
            <v>3</v>
          </cell>
        </row>
        <row r="65">
          <cell r="N65">
            <v>2</v>
          </cell>
          <cell r="O65">
            <v>1.8</v>
          </cell>
        </row>
        <row r="65">
          <cell r="Q65">
            <v>2</v>
          </cell>
        </row>
        <row r="65">
          <cell r="S65">
            <v>2.66666666666667</v>
          </cell>
          <cell r="T65">
            <v>3</v>
          </cell>
          <cell r="U65">
            <v>3</v>
          </cell>
        </row>
        <row r="65">
          <cell r="Y65">
            <v>2.5</v>
          </cell>
          <cell r="Z65">
            <v>0</v>
          </cell>
        </row>
        <row r="65">
          <cell r="AH65">
            <v>1.5</v>
          </cell>
          <cell r="AI65">
            <v>2.6</v>
          </cell>
          <cell r="AJ65">
            <v>1</v>
          </cell>
        </row>
        <row r="65">
          <cell r="AM65">
            <v>2.75</v>
          </cell>
          <cell r="AN65">
            <v>3</v>
          </cell>
          <cell r="AO65">
            <v>3</v>
          </cell>
        </row>
        <row r="65">
          <cell r="AS65">
            <v>3</v>
          </cell>
        </row>
        <row r="65">
          <cell r="AY65">
            <v>4</v>
          </cell>
        </row>
        <row r="65">
          <cell r="BB65">
            <v>2</v>
          </cell>
        </row>
        <row r="65">
          <cell r="BH65">
            <v>5</v>
          </cell>
        </row>
        <row r="65">
          <cell r="BK65">
            <v>2.5</v>
          </cell>
        </row>
        <row r="65">
          <cell r="BQ65">
            <v>4</v>
          </cell>
        </row>
        <row r="65">
          <cell r="BS65">
            <v>1.66666666666667</v>
          </cell>
          <cell r="BT65">
            <v>2.37142857142857</v>
          </cell>
          <cell r="BU65">
            <v>0.666666666666667</v>
          </cell>
          <cell r="BV65">
            <v>2</v>
          </cell>
        </row>
        <row r="65">
          <cell r="BX65">
            <v>2.69444444444444</v>
          </cell>
          <cell r="BY65">
            <v>3</v>
          </cell>
          <cell r="BZ65">
            <v>12.3992063492063</v>
          </cell>
          <cell r="CA65">
            <v>41.3306878306878</v>
          </cell>
          <cell r="CB65">
            <v>3.66666666666667</v>
          </cell>
        </row>
        <row r="66">
          <cell r="B66" t="str">
            <v>2024JULB00078</v>
          </cell>
          <cell r="C66" t="str">
            <v>Keshav Dhoot</v>
          </cell>
          <cell r="D66">
            <v>3.75</v>
          </cell>
          <cell r="E66">
            <v>3.4</v>
          </cell>
          <cell r="F66">
            <v>4</v>
          </cell>
        </row>
        <row r="66">
          <cell r="I66">
            <v>3.33333333333333</v>
          </cell>
          <cell r="J66">
            <v>3</v>
          </cell>
          <cell r="K66">
            <v>5</v>
          </cell>
        </row>
        <row r="66">
          <cell r="N66">
            <v>2</v>
          </cell>
          <cell r="O66">
            <v>2.5</v>
          </cell>
        </row>
        <row r="66">
          <cell r="Q66">
            <v>3</v>
          </cell>
        </row>
        <row r="66">
          <cell r="S66">
            <v>3</v>
          </cell>
          <cell r="T66">
            <v>3</v>
          </cell>
          <cell r="U66">
            <v>4</v>
          </cell>
        </row>
        <row r="66">
          <cell r="Y66">
            <v>3.25</v>
          </cell>
          <cell r="Z66">
            <v>0</v>
          </cell>
        </row>
        <row r="66">
          <cell r="AH66">
            <v>4</v>
          </cell>
          <cell r="AI66">
            <v>3.8</v>
          </cell>
          <cell r="AJ66">
            <v>4</v>
          </cell>
        </row>
        <row r="66">
          <cell r="AM66">
            <v>4</v>
          </cell>
          <cell r="AN66">
            <v>3</v>
          </cell>
          <cell r="AO66">
            <v>4.5</v>
          </cell>
        </row>
        <row r="66">
          <cell r="AS66">
            <v>3.66666666666667</v>
          </cell>
        </row>
        <row r="66">
          <cell r="AY66">
            <v>4.5</v>
          </cell>
        </row>
        <row r="66">
          <cell r="BB66">
            <v>0</v>
          </cell>
        </row>
        <row r="66">
          <cell r="BH66">
            <v>0</v>
          </cell>
        </row>
        <row r="66">
          <cell r="BK66">
            <v>3</v>
          </cell>
        </row>
        <row r="66">
          <cell r="BQ66">
            <v>4</v>
          </cell>
        </row>
        <row r="66">
          <cell r="BS66">
            <v>3.25</v>
          </cell>
          <cell r="BT66">
            <v>2.80238095238095</v>
          </cell>
          <cell r="BU66">
            <v>2.66666666666667</v>
          </cell>
          <cell r="BV66">
            <v>3</v>
          </cell>
        </row>
        <row r="66">
          <cell r="BX66">
            <v>3.44444444444444</v>
          </cell>
          <cell r="BY66">
            <v>3</v>
          </cell>
          <cell r="BZ66">
            <v>18.1634920634921</v>
          </cell>
          <cell r="CA66">
            <v>60.5449735449735</v>
          </cell>
          <cell r="CB66">
            <v>3.66666666666667</v>
          </cell>
        </row>
        <row r="67">
          <cell r="B67" t="str">
            <v>2024JULB00080</v>
          </cell>
          <cell r="C67" t="str">
            <v>Koustav  Biswas</v>
          </cell>
          <cell r="D67">
            <v>4</v>
          </cell>
          <cell r="E67">
            <v>3.2</v>
          </cell>
          <cell r="F67">
            <v>2</v>
          </cell>
        </row>
        <row r="67">
          <cell r="I67">
            <v>4</v>
          </cell>
          <cell r="J67">
            <v>3</v>
          </cell>
          <cell r="K67">
            <v>4</v>
          </cell>
        </row>
        <row r="67">
          <cell r="N67">
            <v>2</v>
          </cell>
          <cell r="O67">
            <v>2</v>
          </cell>
        </row>
        <row r="67">
          <cell r="Q67">
            <v>2</v>
          </cell>
        </row>
        <row r="67">
          <cell r="S67">
            <v>2</v>
          </cell>
          <cell r="T67">
            <v>2</v>
          </cell>
          <cell r="U67">
            <v>2</v>
          </cell>
        </row>
        <row r="67">
          <cell r="Y67">
            <v>3.75</v>
          </cell>
          <cell r="Z67">
            <v>0</v>
          </cell>
        </row>
        <row r="67">
          <cell r="AH67">
            <v>2.25</v>
          </cell>
          <cell r="AI67">
            <v>2.8</v>
          </cell>
          <cell r="AJ67">
            <v>2</v>
          </cell>
        </row>
        <row r="67">
          <cell r="AM67">
            <v>2</v>
          </cell>
          <cell r="AN67">
            <v>3</v>
          </cell>
          <cell r="AO67">
            <v>2.5</v>
          </cell>
        </row>
        <row r="67">
          <cell r="AS67" t="str">
            <v>0</v>
          </cell>
        </row>
        <row r="67">
          <cell r="AY67" t="str">
            <v>0</v>
          </cell>
        </row>
        <row r="67">
          <cell r="BB67" t="str">
            <v>0</v>
          </cell>
        </row>
        <row r="67">
          <cell r="BH67" t="str">
            <v>0</v>
          </cell>
        </row>
        <row r="67">
          <cell r="BK67" t="str">
            <v>0</v>
          </cell>
        </row>
        <row r="67">
          <cell r="BQ67" t="str">
            <v>0</v>
          </cell>
        </row>
        <row r="67">
          <cell r="BS67">
            <v>2.75</v>
          </cell>
          <cell r="BT67">
            <v>2.9375</v>
          </cell>
          <cell r="BU67">
            <v>1.33333333333333</v>
          </cell>
          <cell r="BV67">
            <v>2</v>
          </cell>
        </row>
        <row r="67">
          <cell r="BX67">
            <v>2.66666666666667</v>
          </cell>
          <cell r="BY67">
            <v>2.66666666666667</v>
          </cell>
          <cell r="BZ67">
            <v>14.3541666666667</v>
          </cell>
          <cell r="CA67">
            <v>47.8472222222222</v>
          </cell>
          <cell r="CB67">
            <v>2.83333333333333</v>
          </cell>
        </row>
        <row r="68">
          <cell r="B68" t="str">
            <v>2024JULB00081</v>
          </cell>
          <cell r="C68" t="str">
            <v>Krish Chakraborty</v>
          </cell>
          <cell r="D68">
            <v>3</v>
          </cell>
          <cell r="E68">
            <v>3</v>
          </cell>
          <cell r="F68">
            <v>4</v>
          </cell>
        </row>
        <row r="68">
          <cell r="I68">
            <v>3.33333333333333</v>
          </cell>
          <cell r="J68">
            <v>4</v>
          </cell>
          <cell r="K68">
            <v>3.5</v>
          </cell>
        </row>
        <row r="68">
          <cell r="N68">
            <v>3</v>
          </cell>
          <cell r="O68">
            <v>4.4</v>
          </cell>
        </row>
        <row r="68">
          <cell r="Q68">
            <v>3</v>
          </cell>
        </row>
        <row r="68">
          <cell r="S68">
            <v>3</v>
          </cell>
          <cell r="T68">
            <v>3</v>
          </cell>
          <cell r="U68">
            <v>4</v>
          </cell>
        </row>
        <row r="68">
          <cell r="Y68">
            <v>3.5</v>
          </cell>
          <cell r="Z68">
            <v>0</v>
          </cell>
        </row>
        <row r="68">
          <cell r="AH68">
            <v>3</v>
          </cell>
          <cell r="AI68">
            <v>3.6</v>
          </cell>
          <cell r="AJ68">
            <v>4</v>
          </cell>
        </row>
        <row r="68">
          <cell r="AM68">
            <v>3.5</v>
          </cell>
          <cell r="AN68">
            <v>3</v>
          </cell>
          <cell r="AO68">
            <v>4</v>
          </cell>
        </row>
        <row r="68">
          <cell r="AS68">
            <v>3.33333333333333</v>
          </cell>
        </row>
        <row r="68">
          <cell r="AY68">
            <v>4.5</v>
          </cell>
        </row>
        <row r="68">
          <cell r="BB68">
            <v>3</v>
          </cell>
        </row>
        <row r="68">
          <cell r="BH68">
            <v>5</v>
          </cell>
        </row>
        <row r="68">
          <cell r="BK68">
            <v>0</v>
          </cell>
        </row>
        <row r="68">
          <cell r="BQ68">
            <v>0</v>
          </cell>
        </row>
        <row r="68">
          <cell r="BS68">
            <v>3</v>
          </cell>
          <cell r="BT68">
            <v>2.97619047619048</v>
          </cell>
          <cell r="BU68">
            <v>2.66666666666667</v>
          </cell>
          <cell r="BV68">
            <v>3</v>
          </cell>
        </row>
        <row r="68">
          <cell r="BX68">
            <v>3.27777777777778</v>
          </cell>
          <cell r="BY68">
            <v>3.33333333333333</v>
          </cell>
          <cell r="BZ68">
            <v>18.2539682539683</v>
          </cell>
          <cell r="CA68">
            <v>60.8465608465608</v>
          </cell>
          <cell r="CB68">
            <v>3.5</v>
          </cell>
        </row>
        <row r="69">
          <cell r="B69" t="str">
            <v>2024JULB00083</v>
          </cell>
          <cell r="C69" t="str">
            <v>Kunal Khurana</v>
          </cell>
          <cell r="D69" t="str">
            <v>0</v>
          </cell>
          <cell r="E69" t="str">
            <v>0</v>
          </cell>
          <cell r="F69" t="str">
            <v>0</v>
          </cell>
        </row>
        <row r="69">
          <cell r="I69" t="str">
            <v>0</v>
          </cell>
          <cell r="J69" t="str">
            <v>0</v>
          </cell>
          <cell r="K69" t="str">
            <v>0</v>
          </cell>
        </row>
        <row r="69">
          <cell r="N69" t="str">
            <v>0</v>
          </cell>
          <cell r="O69" t="str">
            <v>0</v>
          </cell>
        </row>
        <row r="69">
          <cell r="Q69" t="str">
            <v>0</v>
          </cell>
        </row>
        <row r="69">
          <cell r="S69" t="str">
            <v>0</v>
          </cell>
          <cell r="T69" t="str">
            <v>0</v>
          </cell>
          <cell r="U69" t="str">
            <v>0</v>
          </cell>
        </row>
        <row r="69">
          <cell r="Y69" t="str">
            <v>0</v>
          </cell>
          <cell r="Z69">
            <v>0</v>
          </cell>
        </row>
        <row r="69">
          <cell r="AH69" t="str">
            <v>0</v>
          </cell>
          <cell r="AI69" t="str">
            <v>0</v>
          </cell>
          <cell r="AJ69" t="str">
            <v>0</v>
          </cell>
        </row>
        <row r="69">
          <cell r="AM69" t="str">
            <v>0</v>
          </cell>
          <cell r="AN69" t="str">
            <v>0</v>
          </cell>
          <cell r="AO69" t="str">
            <v>0</v>
          </cell>
        </row>
        <row r="69">
          <cell r="AS69">
            <v>1</v>
          </cell>
        </row>
        <row r="69">
          <cell r="AY69">
            <v>3</v>
          </cell>
        </row>
        <row r="69">
          <cell r="BB69">
            <v>4</v>
          </cell>
        </row>
        <row r="69">
          <cell r="BH69">
            <v>5</v>
          </cell>
        </row>
        <row r="69">
          <cell r="BK69">
            <v>2</v>
          </cell>
        </row>
        <row r="69">
          <cell r="BQ69">
            <v>3.5</v>
          </cell>
        </row>
        <row r="69">
          <cell r="BS69" t="str">
            <v>0</v>
          </cell>
          <cell r="BT69">
            <v>2.33333333333333</v>
          </cell>
          <cell r="BU69">
            <v>0</v>
          </cell>
          <cell r="BV69" t="str">
            <v>0</v>
          </cell>
        </row>
        <row r="69">
          <cell r="CB69">
            <v>3.83333333333333</v>
          </cell>
        </row>
        <row r="70">
          <cell r="B70" t="str">
            <v>2024JULB00084</v>
          </cell>
          <cell r="C70" t="str">
            <v>Kushal Badalia</v>
          </cell>
          <cell r="D70">
            <v>4</v>
          </cell>
          <cell r="E70">
            <v>2.8</v>
          </cell>
          <cell r="F70">
            <v>2</v>
          </cell>
        </row>
        <row r="70">
          <cell r="I70">
            <v>3.66666666666667</v>
          </cell>
          <cell r="J70">
            <v>3</v>
          </cell>
          <cell r="K70">
            <v>4</v>
          </cell>
        </row>
        <row r="70">
          <cell r="N70">
            <v>3</v>
          </cell>
          <cell r="O70">
            <v>3.8</v>
          </cell>
        </row>
        <row r="70">
          <cell r="Q70">
            <v>4</v>
          </cell>
        </row>
        <row r="70">
          <cell r="S70">
            <v>2.66666666666667</v>
          </cell>
          <cell r="T70">
            <v>3</v>
          </cell>
          <cell r="U70">
            <v>4</v>
          </cell>
        </row>
        <row r="70">
          <cell r="Y70">
            <v>3.5</v>
          </cell>
          <cell r="Z70">
            <v>0</v>
          </cell>
        </row>
        <row r="70">
          <cell r="AH70">
            <v>2.75</v>
          </cell>
          <cell r="AI70">
            <v>3.6</v>
          </cell>
          <cell r="AJ70">
            <v>2</v>
          </cell>
        </row>
        <row r="70">
          <cell r="AM70">
            <v>2.75</v>
          </cell>
          <cell r="AN70">
            <v>3</v>
          </cell>
          <cell r="AO70">
            <v>2.5</v>
          </cell>
        </row>
        <row r="70">
          <cell r="AS70">
            <v>4</v>
          </cell>
        </row>
        <row r="70">
          <cell r="AY70">
            <v>5</v>
          </cell>
        </row>
        <row r="70">
          <cell r="BB70">
            <v>4</v>
          </cell>
        </row>
        <row r="70">
          <cell r="BH70">
            <v>5</v>
          </cell>
        </row>
        <row r="70">
          <cell r="BK70">
            <v>4</v>
          </cell>
        </row>
        <row r="70">
          <cell r="BQ70">
            <v>4.5</v>
          </cell>
        </row>
        <row r="70">
          <cell r="BS70">
            <v>3.25</v>
          </cell>
          <cell r="BT70">
            <v>3.67142857142857</v>
          </cell>
          <cell r="BU70">
            <v>1.33333333333333</v>
          </cell>
          <cell r="BV70">
            <v>4</v>
          </cell>
        </row>
        <row r="70">
          <cell r="BX70">
            <v>3.02777777777778</v>
          </cell>
          <cell r="BY70">
            <v>3</v>
          </cell>
          <cell r="BZ70">
            <v>18.2825396825397</v>
          </cell>
          <cell r="CA70">
            <v>60.9417989417989</v>
          </cell>
          <cell r="CB70">
            <v>4.16666666666667</v>
          </cell>
        </row>
        <row r="71">
          <cell r="B71" t="str">
            <v>2024JULB00085</v>
          </cell>
          <cell r="C71" t="str">
            <v>Kushal Srivastav</v>
          </cell>
          <cell r="D71">
            <v>4</v>
          </cell>
          <cell r="E71">
            <v>2.4</v>
          </cell>
          <cell r="F71">
            <v>3</v>
          </cell>
        </row>
        <row r="71">
          <cell r="I71">
            <v>3.33333333333333</v>
          </cell>
          <cell r="J71">
            <v>3</v>
          </cell>
          <cell r="K71">
            <v>3</v>
          </cell>
        </row>
        <row r="71">
          <cell r="N71">
            <v>2</v>
          </cell>
          <cell r="O71">
            <v>2.5</v>
          </cell>
        </row>
        <row r="71">
          <cell r="Q71">
            <v>2</v>
          </cell>
        </row>
        <row r="71">
          <cell r="S71">
            <v>3.33333333333333</v>
          </cell>
          <cell r="T71">
            <v>3</v>
          </cell>
          <cell r="U71">
            <v>2</v>
          </cell>
        </row>
        <row r="71">
          <cell r="Y71">
            <v>2</v>
          </cell>
          <cell r="Z71">
            <v>0</v>
          </cell>
        </row>
        <row r="71">
          <cell r="AH71">
            <v>2.75</v>
          </cell>
          <cell r="AI71">
            <v>3.6</v>
          </cell>
          <cell r="AJ71">
            <v>2</v>
          </cell>
        </row>
        <row r="71">
          <cell r="AM71">
            <v>2.5</v>
          </cell>
          <cell r="AN71">
            <v>3</v>
          </cell>
          <cell r="AO71">
            <v>3</v>
          </cell>
        </row>
        <row r="71">
          <cell r="AS71">
            <v>3.5</v>
          </cell>
        </row>
        <row r="71">
          <cell r="AY71">
            <v>4</v>
          </cell>
        </row>
        <row r="71">
          <cell r="BB71">
            <v>3.5</v>
          </cell>
        </row>
        <row r="71">
          <cell r="BH71">
            <v>5</v>
          </cell>
        </row>
        <row r="71">
          <cell r="BK71">
            <v>3.5</v>
          </cell>
        </row>
        <row r="71">
          <cell r="BQ71">
            <v>4</v>
          </cell>
        </row>
        <row r="71">
          <cell r="BS71">
            <v>2.91666666666667</v>
          </cell>
          <cell r="BT71">
            <v>3</v>
          </cell>
          <cell r="BU71">
            <v>1.66666666666667</v>
          </cell>
          <cell r="BV71">
            <v>2</v>
          </cell>
        </row>
        <row r="71">
          <cell r="BX71">
            <v>3.05555555555556</v>
          </cell>
          <cell r="BY71">
            <v>3</v>
          </cell>
          <cell r="BZ71">
            <v>15.6388888888889</v>
          </cell>
          <cell r="CA71">
            <v>52.1296296296296</v>
          </cell>
          <cell r="CB71">
            <v>3.5</v>
          </cell>
        </row>
        <row r="72">
          <cell r="B72" t="str">
            <v>2024JULB00086</v>
          </cell>
          <cell r="C72" t="str">
            <v>Lakshita Chandak</v>
          </cell>
          <cell r="D72">
            <v>2.25</v>
          </cell>
          <cell r="E72">
            <v>2.6</v>
          </cell>
          <cell r="F72">
            <v>3</v>
          </cell>
        </row>
        <row r="72">
          <cell r="I72">
            <v>3</v>
          </cell>
          <cell r="J72">
            <v>2</v>
          </cell>
          <cell r="K72">
            <v>3</v>
          </cell>
        </row>
        <row r="72">
          <cell r="N72">
            <v>3</v>
          </cell>
          <cell r="O72">
            <v>2.8</v>
          </cell>
        </row>
        <row r="72">
          <cell r="Q72">
            <v>3</v>
          </cell>
        </row>
        <row r="72">
          <cell r="S72">
            <v>3</v>
          </cell>
          <cell r="T72">
            <v>3</v>
          </cell>
          <cell r="U72">
            <v>2.5</v>
          </cell>
        </row>
        <row r="72">
          <cell r="Y72">
            <v>3</v>
          </cell>
          <cell r="Z72">
            <v>0</v>
          </cell>
        </row>
        <row r="72">
          <cell r="AH72">
            <v>2.25</v>
          </cell>
          <cell r="AI72">
            <v>3</v>
          </cell>
          <cell r="AJ72">
            <v>3</v>
          </cell>
        </row>
        <row r="72">
          <cell r="AM72">
            <v>2.75</v>
          </cell>
          <cell r="AN72">
            <v>3</v>
          </cell>
          <cell r="AO72">
            <v>2.5</v>
          </cell>
        </row>
        <row r="72">
          <cell r="AS72">
            <v>3</v>
          </cell>
        </row>
        <row r="72">
          <cell r="AY72">
            <v>3.5</v>
          </cell>
        </row>
        <row r="72">
          <cell r="BB72">
            <v>2</v>
          </cell>
        </row>
        <row r="72">
          <cell r="BH72">
            <v>5</v>
          </cell>
        </row>
        <row r="72">
          <cell r="BK72">
            <v>1.66666666666667</v>
          </cell>
        </row>
        <row r="72">
          <cell r="BQ72">
            <v>3</v>
          </cell>
        </row>
        <row r="72">
          <cell r="BS72">
            <v>2.5</v>
          </cell>
          <cell r="BT72">
            <v>2.58095238095238</v>
          </cell>
          <cell r="BU72">
            <v>2</v>
          </cell>
          <cell r="BV72">
            <v>3</v>
          </cell>
        </row>
        <row r="72">
          <cell r="BX72">
            <v>2.91666666666667</v>
          </cell>
          <cell r="BY72">
            <v>2.66666666666667</v>
          </cell>
          <cell r="BZ72">
            <v>15.6642857142857</v>
          </cell>
          <cell r="CA72">
            <v>52.2142857142857</v>
          </cell>
          <cell r="CB72">
            <v>3.25</v>
          </cell>
        </row>
        <row r="73">
          <cell r="B73" t="str">
            <v>2024JULB00087</v>
          </cell>
          <cell r="C73" t="str">
            <v>Laxmi Poorvaja S</v>
          </cell>
          <cell r="D73">
            <v>3</v>
          </cell>
          <cell r="E73">
            <v>2.4</v>
          </cell>
          <cell r="F73">
            <v>4</v>
          </cell>
        </row>
        <row r="73">
          <cell r="I73">
            <v>3</v>
          </cell>
          <cell r="J73">
            <v>3</v>
          </cell>
          <cell r="K73">
            <v>4</v>
          </cell>
        </row>
        <row r="73">
          <cell r="N73">
            <v>2</v>
          </cell>
          <cell r="O73">
            <v>2.8</v>
          </cell>
        </row>
        <row r="73">
          <cell r="Q73">
            <v>2</v>
          </cell>
        </row>
        <row r="73">
          <cell r="S73">
            <v>2</v>
          </cell>
          <cell r="T73">
            <v>3</v>
          </cell>
          <cell r="U73">
            <v>3</v>
          </cell>
        </row>
        <row r="73">
          <cell r="Y73">
            <v>2.5</v>
          </cell>
          <cell r="Z73">
            <v>0</v>
          </cell>
        </row>
        <row r="73">
          <cell r="AH73">
            <v>3.5</v>
          </cell>
          <cell r="AI73">
            <v>3.2</v>
          </cell>
          <cell r="AJ73">
            <v>3</v>
          </cell>
        </row>
        <row r="73">
          <cell r="AM73">
            <v>3.5</v>
          </cell>
          <cell r="AN73">
            <v>3</v>
          </cell>
          <cell r="AO73">
            <v>4</v>
          </cell>
        </row>
        <row r="73">
          <cell r="AS73" t="str">
            <v>0</v>
          </cell>
        </row>
        <row r="73">
          <cell r="AY73" t="str">
            <v>0</v>
          </cell>
        </row>
        <row r="73">
          <cell r="BB73" t="str">
            <v>0</v>
          </cell>
        </row>
        <row r="73">
          <cell r="BH73" t="str">
            <v>0</v>
          </cell>
        </row>
        <row r="73">
          <cell r="BK73" t="str">
            <v>0</v>
          </cell>
        </row>
        <row r="73">
          <cell r="BQ73" t="str">
            <v>0</v>
          </cell>
        </row>
        <row r="73">
          <cell r="BS73">
            <v>2.83333333333333</v>
          </cell>
          <cell r="BT73">
            <v>2.725</v>
          </cell>
          <cell r="BU73">
            <v>2.33333333333333</v>
          </cell>
          <cell r="BV73">
            <v>2</v>
          </cell>
        </row>
        <row r="73">
          <cell r="BX73">
            <v>2.83333333333333</v>
          </cell>
          <cell r="BY73">
            <v>3</v>
          </cell>
          <cell r="BZ73">
            <v>15.725</v>
          </cell>
          <cell r="CA73">
            <v>52.4166666666667</v>
          </cell>
          <cell r="CB73">
            <v>3.66666666666667</v>
          </cell>
        </row>
        <row r="74">
          <cell r="B74" t="str">
            <v>2024JULB00088</v>
          </cell>
          <cell r="C74" t="str">
            <v>Leena D</v>
          </cell>
          <cell r="D74">
            <v>0</v>
          </cell>
          <cell r="E74">
            <v>0</v>
          </cell>
          <cell r="F74">
            <v>0</v>
          </cell>
        </row>
        <row r="74">
          <cell r="I74">
            <v>0</v>
          </cell>
          <cell r="J74">
            <v>0</v>
          </cell>
          <cell r="K74">
            <v>2.5</v>
          </cell>
        </row>
        <row r="74">
          <cell r="N74">
            <v>0</v>
          </cell>
          <cell r="O74">
            <v>0</v>
          </cell>
        </row>
        <row r="74">
          <cell r="Q74">
            <v>0</v>
          </cell>
        </row>
        <row r="74">
          <cell r="S74">
            <v>0</v>
          </cell>
          <cell r="T74">
            <v>0</v>
          </cell>
          <cell r="U74">
            <v>0</v>
          </cell>
        </row>
        <row r="74">
          <cell r="Y74">
            <v>0</v>
          </cell>
          <cell r="Z74">
            <v>0</v>
          </cell>
        </row>
        <row r="74">
          <cell r="AH74">
            <v>0</v>
          </cell>
          <cell r="AI74">
            <v>0</v>
          </cell>
          <cell r="AJ74">
            <v>0</v>
          </cell>
        </row>
        <row r="74">
          <cell r="AM74">
            <v>0</v>
          </cell>
          <cell r="AN74">
            <v>3</v>
          </cell>
          <cell r="AO74">
            <v>2</v>
          </cell>
        </row>
        <row r="74">
          <cell r="AS74">
            <v>3.33333333333333</v>
          </cell>
        </row>
        <row r="74">
          <cell r="AY74">
            <v>4</v>
          </cell>
        </row>
        <row r="74">
          <cell r="BB74">
            <v>1</v>
          </cell>
        </row>
        <row r="74">
          <cell r="BH74">
            <v>5</v>
          </cell>
        </row>
        <row r="74">
          <cell r="BK74">
            <v>3</v>
          </cell>
        </row>
        <row r="74">
          <cell r="BQ74">
            <v>4</v>
          </cell>
        </row>
        <row r="74">
          <cell r="BS74">
            <v>0</v>
          </cell>
          <cell r="BT74">
            <v>1.04761904761905</v>
          </cell>
          <cell r="BU74">
            <v>0</v>
          </cell>
          <cell r="BV74">
            <v>0</v>
          </cell>
        </row>
        <row r="74">
          <cell r="BX74">
            <v>0</v>
          </cell>
          <cell r="BY74">
            <v>1</v>
          </cell>
          <cell r="BZ74">
            <v>2.04761904761905</v>
          </cell>
          <cell r="CA74">
            <v>6.82539682539683</v>
          </cell>
          <cell r="CB74">
            <v>2.91666666666667</v>
          </cell>
        </row>
        <row r="75">
          <cell r="B75" t="str">
            <v>2024JULB00090</v>
          </cell>
          <cell r="C75" t="str">
            <v>M Maureen Mandy</v>
          </cell>
          <cell r="D75">
            <v>2.125</v>
          </cell>
          <cell r="E75">
            <v>1.8</v>
          </cell>
          <cell r="F75">
            <v>2</v>
          </cell>
        </row>
        <row r="75">
          <cell r="I75">
            <v>2.16666666666667</v>
          </cell>
          <cell r="J75">
            <v>2.5</v>
          </cell>
          <cell r="K75">
            <v>2</v>
          </cell>
        </row>
        <row r="75">
          <cell r="N75">
            <v>2</v>
          </cell>
          <cell r="O75">
            <v>2.15</v>
          </cell>
        </row>
        <row r="75">
          <cell r="Q75">
            <v>2.5</v>
          </cell>
        </row>
        <row r="75">
          <cell r="S75">
            <v>2.16666666666667</v>
          </cell>
          <cell r="T75">
            <v>2.5</v>
          </cell>
          <cell r="U75">
            <v>2.5</v>
          </cell>
        </row>
        <row r="75">
          <cell r="Y75">
            <v>2.25</v>
          </cell>
          <cell r="Z75">
            <v>0</v>
          </cell>
        </row>
        <row r="75">
          <cell r="AH75">
            <v>2.125</v>
          </cell>
          <cell r="AI75">
            <v>2.2</v>
          </cell>
          <cell r="AJ75">
            <v>2.5</v>
          </cell>
        </row>
        <row r="75">
          <cell r="AM75">
            <v>2.375</v>
          </cell>
          <cell r="AN75">
            <v>2</v>
          </cell>
          <cell r="AO75">
            <v>2.25</v>
          </cell>
        </row>
        <row r="75">
          <cell r="AS75">
            <v>4</v>
          </cell>
        </row>
        <row r="75">
          <cell r="AY75">
            <v>5</v>
          </cell>
        </row>
        <row r="75">
          <cell r="BB75">
            <v>0</v>
          </cell>
        </row>
        <row r="75">
          <cell r="BH75">
            <v>0</v>
          </cell>
        </row>
        <row r="75">
          <cell r="BK75">
            <v>4.5</v>
          </cell>
        </row>
        <row r="75">
          <cell r="BQ75">
            <v>5</v>
          </cell>
        </row>
        <row r="75">
          <cell r="BS75">
            <v>2.08333333333333</v>
          </cell>
          <cell r="BT75">
            <v>2.41428571428571</v>
          </cell>
          <cell r="BU75">
            <v>1.5</v>
          </cell>
          <cell r="BV75">
            <v>2.5</v>
          </cell>
        </row>
        <row r="75">
          <cell r="BX75">
            <v>2.23611111111111</v>
          </cell>
          <cell r="BY75">
            <v>2.33333333333333</v>
          </cell>
          <cell r="BZ75">
            <v>13.0670634920635</v>
          </cell>
          <cell r="CA75">
            <v>43.5568783068783</v>
          </cell>
          <cell r="CB75">
            <v>2.79166666666667</v>
          </cell>
        </row>
        <row r="76">
          <cell r="B76" t="str">
            <v>2024JULB00091</v>
          </cell>
          <cell r="C76" t="str">
            <v>Madhav Sharma</v>
          </cell>
          <cell r="D76">
            <v>3.25</v>
          </cell>
          <cell r="E76">
            <v>2.4</v>
          </cell>
          <cell r="F76">
            <v>3</v>
          </cell>
        </row>
        <row r="76">
          <cell r="I76">
            <v>3.33333333333333</v>
          </cell>
          <cell r="J76">
            <v>4</v>
          </cell>
          <cell r="K76">
            <v>3</v>
          </cell>
        </row>
        <row r="76">
          <cell r="N76">
            <v>3</v>
          </cell>
          <cell r="O76">
            <v>2.8</v>
          </cell>
        </row>
        <row r="76">
          <cell r="Q76">
            <v>4</v>
          </cell>
        </row>
        <row r="76">
          <cell r="S76">
            <v>3</v>
          </cell>
          <cell r="T76">
            <v>3</v>
          </cell>
          <cell r="U76">
            <v>4</v>
          </cell>
        </row>
        <row r="76">
          <cell r="Y76">
            <v>3</v>
          </cell>
          <cell r="Z76">
            <v>0</v>
          </cell>
        </row>
        <row r="76">
          <cell r="AH76">
            <v>3.25</v>
          </cell>
          <cell r="AI76">
            <v>3</v>
          </cell>
          <cell r="AJ76">
            <v>3</v>
          </cell>
        </row>
        <row r="76">
          <cell r="AM76">
            <v>3.5</v>
          </cell>
          <cell r="AN76">
            <v>3</v>
          </cell>
          <cell r="AO76">
            <v>3</v>
          </cell>
        </row>
        <row r="76">
          <cell r="AS76">
            <v>2.5</v>
          </cell>
        </row>
        <row r="76">
          <cell r="AY76">
            <v>4</v>
          </cell>
        </row>
        <row r="76">
          <cell r="BB76">
            <v>3</v>
          </cell>
        </row>
        <row r="76">
          <cell r="BH76">
            <v>5</v>
          </cell>
        </row>
        <row r="76">
          <cell r="BK76">
            <v>1</v>
          </cell>
        </row>
        <row r="76">
          <cell r="BQ76">
            <v>3</v>
          </cell>
        </row>
        <row r="76">
          <cell r="BS76">
            <v>3.16666666666667</v>
          </cell>
          <cell r="BT76">
            <v>2.52857142857143</v>
          </cell>
          <cell r="BU76">
            <v>2</v>
          </cell>
          <cell r="BV76">
            <v>4</v>
          </cell>
        </row>
        <row r="76">
          <cell r="BX76">
            <v>3.27777777777778</v>
          </cell>
          <cell r="BY76">
            <v>3.33333333333333</v>
          </cell>
          <cell r="BZ76">
            <v>18.3063492063492</v>
          </cell>
          <cell r="CA76">
            <v>61.021164021164</v>
          </cell>
          <cell r="CB76">
            <v>3.66666666666667</v>
          </cell>
        </row>
        <row r="77">
          <cell r="B77" t="str">
            <v>2024JULB00093</v>
          </cell>
          <cell r="C77" t="str">
            <v>Akhileswaradu Manikireddy</v>
          </cell>
          <cell r="D77">
            <v>2</v>
          </cell>
          <cell r="E77">
            <v>1.6</v>
          </cell>
          <cell r="F77">
            <v>1</v>
          </cell>
        </row>
        <row r="77">
          <cell r="I77">
            <v>2.33333333333333</v>
          </cell>
          <cell r="J77">
            <v>2</v>
          </cell>
          <cell r="K77">
            <v>3</v>
          </cell>
        </row>
        <row r="77">
          <cell r="N77">
            <v>2</v>
          </cell>
          <cell r="O77">
            <v>2.8</v>
          </cell>
        </row>
        <row r="77">
          <cell r="Q77">
            <v>3</v>
          </cell>
        </row>
        <row r="77">
          <cell r="S77">
            <v>2.33333333333333</v>
          </cell>
          <cell r="T77">
            <v>3</v>
          </cell>
          <cell r="U77">
            <v>3</v>
          </cell>
        </row>
        <row r="77">
          <cell r="Y77">
            <v>2.5</v>
          </cell>
          <cell r="Z77">
            <v>0</v>
          </cell>
        </row>
        <row r="77">
          <cell r="AH77">
            <v>2.5</v>
          </cell>
          <cell r="AI77">
            <v>2.6</v>
          </cell>
          <cell r="AJ77">
            <v>2</v>
          </cell>
        </row>
        <row r="77">
          <cell r="AM77">
            <v>2.5</v>
          </cell>
          <cell r="AN77">
            <v>3</v>
          </cell>
          <cell r="AO77">
            <v>3.5</v>
          </cell>
        </row>
        <row r="77">
          <cell r="AS77" t="str">
            <v>0</v>
          </cell>
        </row>
        <row r="77">
          <cell r="AY77" t="str">
            <v>0</v>
          </cell>
        </row>
        <row r="77">
          <cell r="BB77" t="str">
            <v>0</v>
          </cell>
        </row>
        <row r="77">
          <cell r="BH77" t="str">
            <v>0</v>
          </cell>
        </row>
        <row r="77">
          <cell r="BK77" t="str">
            <v>0</v>
          </cell>
        </row>
        <row r="77">
          <cell r="BQ77" t="str">
            <v>0</v>
          </cell>
        </row>
        <row r="77">
          <cell r="BS77">
            <v>2.16666666666667</v>
          </cell>
          <cell r="BT77">
            <v>2.375</v>
          </cell>
          <cell r="BU77">
            <v>1</v>
          </cell>
          <cell r="BV77">
            <v>3</v>
          </cell>
        </row>
        <row r="77">
          <cell r="BX77">
            <v>2.38888888888889</v>
          </cell>
          <cell r="BY77">
            <v>2.66666666666667</v>
          </cell>
          <cell r="BZ77">
            <v>13.5972222222222</v>
          </cell>
          <cell r="CA77">
            <v>45.3240740740741</v>
          </cell>
          <cell r="CB77">
            <v>3.16666666666667</v>
          </cell>
        </row>
        <row r="78">
          <cell r="B78" t="str">
            <v>2024JULB00094</v>
          </cell>
          <cell r="C78" t="str">
            <v>Megha Prajapati</v>
          </cell>
          <cell r="D78">
            <v>2.125</v>
          </cell>
          <cell r="E78">
            <v>1.7</v>
          </cell>
          <cell r="F78">
            <v>2.5</v>
          </cell>
        </row>
        <row r="78">
          <cell r="I78">
            <v>2.16666666666667</v>
          </cell>
          <cell r="J78">
            <v>2</v>
          </cell>
          <cell r="K78">
            <v>2.25</v>
          </cell>
        </row>
        <row r="78">
          <cell r="N78">
            <v>2.5</v>
          </cell>
          <cell r="O78">
            <v>2.3</v>
          </cell>
        </row>
        <row r="78">
          <cell r="Q78">
            <v>2</v>
          </cell>
        </row>
        <row r="78">
          <cell r="S78">
            <v>2.16666666666667</v>
          </cell>
          <cell r="T78">
            <v>2</v>
          </cell>
          <cell r="U78">
            <v>2.5</v>
          </cell>
        </row>
        <row r="78">
          <cell r="Y78">
            <v>2.25</v>
          </cell>
          <cell r="Z78">
            <v>0</v>
          </cell>
        </row>
        <row r="78">
          <cell r="AH78">
            <v>2.25</v>
          </cell>
          <cell r="AI78">
            <v>2.2</v>
          </cell>
          <cell r="AJ78">
            <v>2</v>
          </cell>
        </row>
        <row r="78">
          <cell r="AM78">
            <v>2.125</v>
          </cell>
          <cell r="AN78">
            <v>2.5</v>
          </cell>
          <cell r="AO78">
            <v>2</v>
          </cell>
        </row>
        <row r="78">
          <cell r="AS78" t="str">
            <v>0</v>
          </cell>
        </row>
        <row r="78">
          <cell r="AY78" t="str">
            <v>0</v>
          </cell>
        </row>
        <row r="78">
          <cell r="BB78" t="str">
            <v>0</v>
          </cell>
        </row>
        <row r="78">
          <cell r="BH78" t="str">
            <v>0</v>
          </cell>
        </row>
        <row r="78">
          <cell r="BK78" t="str">
            <v>0</v>
          </cell>
        </row>
        <row r="78">
          <cell r="BQ78" t="str">
            <v>0</v>
          </cell>
        </row>
        <row r="78">
          <cell r="BS78">
            <v>2.29166666666667</v>
          </cell>
          <cell r="BT78">
            <v>2.1125</v>
          </cell>
          <cell r="BU78">
            <v>1.5</v>
          </cell>
          <cell r="BV78">
            <v>2</v>
          </cell>
        </row>
        <row r="78">
          <cell r="BX78">
            <v>2.15277777777778</v>
          </cell>
          <cell r="BY78">
            <v>2.16666666666667</v>
          </cell>
          <cell r="BZ78">
            <v>12.2236111111111</v>
          </cell>
          <cell r="CA78">
            <v>40.7453703703704</v>
          </cell>
          <cell r="CB78">
            <v>2.25</v>
          </cell>
        </row>
        <row r="79">
          <cell r="B79" t="str">
            <v>2024JULB00095</v>
          </cell>
          <cell r="C79" t="str">
            <v>Melvin Roche. A</v>
          </cell>
          <cell r="D79">
            <v>3.5</v>
          </cell>
          <cell r="E79">
            <v>3.4</v>
          </cell>
          <cell r="F79">
            <v>4</v>
          </cell>
        </row>
        <row r="79">
          <cell r="I79">
            <v>3.33333333333333</v>
          </cell>
          <cell r="J79">
            <v>4</v>
          </cell>
          <cell r="K79">
            <v>3</v>
          </cell>
        </row>
        <row r="79">
          <cell r="N79">
            <v>3</v>
          </cell>
          <cell r="O79">
            <v>4.2</v>
          </cell>
        </row>
        <row r="79">
          <cell r="Q79">
            <v>4</v>
          </cell>
        </row>
        <row r="79">
          <cell r="S79">
            <v>4</v>
          </cell>
          <cell r="T79">
            <v>3</v>
          </cell>
          <cell r="U79">
            <v>4</v>
          </cell>
        </row>
        <row r="79">
          <cell r="Y79">
            <v>4.25</v>
          </cell>
          <cell r="Z79">
            <v>0</v>
          </cell>
        </row>
        <row r="79">
          <cell r="AH79">
            <v>3.5</v>
          </cell>
          <cell r="AI79">
            <v>4.2</v>
          </cell>
          <cell r="AJ79">
            <v>4</v>
          </cell>
        </row>
        <row r="79">
          <cell r="AM79">
            <v>3.5</v>
          </cell>
          <cell r="AN79">
            <v>3</v>
          </cell>
          <cell r="AO79">
            <v>3</v>
          </cell>
        </row>
        <row r="79">
          <cell r="AS79" t="str">
            <v>0</v>
          </cell>
        </row>
        <row r="79">
          <cell r="AY79" t="str">
            <v>0</v>
          </cell>
        </row>
        <row r="79">
          <cell r="BB79" t="str">
            <v>0</v>
          </cell>
        </row>
        <row r="79">
          <cell r="BH79" t="str">
            <v>0</v>
          </cell>
        </row>
        <row r="79">
          <cell r="BK79" t="str">
            <v>0</v>
          </cell>
        </row>
        <row r="79">
          <cell r="BQ79" t="str">
            <v>0</v>
          </cell>
        </row>
        <row r="79">
          <cell r="BS79">
            <v>3.33333333333333</v>
          </cell>
          <cell r="BT79">
            <v>4.0125</v>
          </cell>
          <cell r="BU79">
            <v>2.66666666666667</v>
          </cell>
          <cell r="BV79">
            <v>4</v>
          </cell>
        </row>
        <row r="79">
          <cell r="BX79">
            <v>3.61111111111111</v>
          </cell>
          <cell r="BY79">
            <v>3.33333333333333</v>
          </cell>
          <cell r="BZ79">
            <v>20.9569444444444</v>
          </cell>
          <cell r="CA79">
            <v>69.8564814814815</v>
          </cell>
          <cell r="CB79">
            <v>3.33333333333333</v>
          </cell>
        </row>
        <row r="80">
          <cell r="B80" t="str">
            <v>2024JULB00096</v>
          </cell>
          <cell r="C80" t="str">
            <v>Milan Krishna N E</v>
          </cell>
          <cell r="D80">
            <v>2.75</v>
          </cell>
          <cell r="E80">
            <v>2.2</v>
          </cell>
          <cell r="F80">
            <v>2</v>
          </cell>
        </row>
        <row r="80">
          <cell r="I80">
            <v>3</v>
          </cell>
          <cell r="J80">
            <v>3</v>
          </cell>
          <cell r="K80">
            <v>3</v>
          </cell>
        </row>
        <row r="80">
          <cell r="N80">
            <v>3</v>
          </cell>
          <cell r="O80">
            <v>2.2</v>
          </cell>
        </row>
        <row r="80">
          <cell r="Q80">
            <v>3</v>
          </cell>
        </row>
        <row r="80">
          <cell r="S80">
            <v>3</v>
          </cell>
          <cell r="T80">
            <v>3</v>
          </cell>
          <cell r="U80">
            <v>3</v>
          </cell>
        </row>
        <row r="80">
          <cell r="Y80">
            <v>3</v>
          </cell>
          <cell r="Z80">
            <v>0</v>
          </cell>
        </row>
        <row r="80">
          <cell r="AH80">
            <v>2.75</v>
          </cell>
          <cell r="AI80">
            <v>2.8</v>
          </cell>
          <cell r="AJ80">
            <v>2</v>
          </cell>
        </row>
        <row r="80">
          <cell r="AM80">
            <v>3</v>
          </cell>
          <cell r="AN80">
            <v>3</v>
          </cell>
          <cell r="AO80">
            <v>3</v>
          </cell>
        </row>
        <row r="80">
          <cell r="AS80" t="str">
            <v>0</v>
          </cell>
        </row>
        <row r="80">
          <cell r="AY80" t="str">
            <v>0</v>
          </cell>
        </row>
        <row r="80">
          <cell r="BB80" t="str">
            <v>0</v>
          </cell>
        </row>
        <row r="80">
          <cell r="BH80" t="str">
            <v>0</v>
          </cell>
        </row>
        <row r="80">
          <cell r="BK80" t="str">
            <v>0</v>
          </cell>
        </row>
        <row r="80">
          <cell r="BQ80" t="str">
            <v>0</v>
          </cell>
        </row>
        <row r="80">
          <cell r="BS80">
            <v>2.83333333333333</v>
          </cell>
          <cell r="BT80">
            <v>2.55</v>
          </cell>
          <cell r="BU80">
            <v>1.33333333333333</v>
          </cell>
          <cell r="BV80">
            <v>3</v>
          </cell>
        </row>
        <row r="80">
          <cell r="BX80">
            <v>3</v>
          </cell>
          <cell r="BY80">
            <v>3</v>
          </cell>
          <cell r="BZ80">
            <v>15.7166666666667</v>
          </cell>
          <cell r="CA80">
            <v>52.3888888888889</v>
          </cell>
          <cell r="CB80">
            <v>3</v>
          </cell>
        </row>
        <row r="81">
          <cell r="B81" t="str">
            <v>2024JULB00098</v>
          </cell>
          <cell r="C81" t="str">
            <v>Naitik Roy</v>
          </cell>
          <cell r="D81">
            <v>2.25</v>
          </cell>
          <cell r="E81">
            <v>2.4</v>
          </cell>
          <cell r="F81">
            <v>3</v>
          </cell>
        </row>
        <row r="81">
          <cell r="I81">
            <v>3</v>
          </cell>
          <cell r="J81">
            <v>3</v>
          </cell>
          <cell r="K81">
            <v>1.5</v>
          </cell>
        </row>
        <row r="81">
          <cell r="N81">
            <v>3</v>
          </cell>
          <cell r="O81">
            <v>3</v>
          </cell>
        </row>
        <row r="81">
          <cell r="Q81">
            <v>3</v>
          </cell>
        </row>
        <row r="81">
          <cell r="S81">
            <v>3</v>
          </cell>
          <cell r="T81">
            <v>3</v>
          </cell>
          <cell r="U81">
            <v>3</v>
          </cell>
        </row>
        <row r="81">
          <cell r="Y81">
            <v>3</v>
          </cell>
          <cell r="Z81">
            <v>0</v>
          </cell>
        </row>
        <row r="81">
          <cell r="AH81">
            <v>2.25</v>
          </cell>
          <cell r="AI81">
            <v>3</v>
          </cell>
          <cell r="AJ81">
            <v>3</v>
          </cell>
        </row>
        <row r="81">
          <cell r="AM81">
            <v>3</v>
          </cell>
          <cell r="AN81">
            <v>2</v>
          </cell>
          <cell r="AO81">
            <v>1.5</v>
          </cell>
        </row>
        <row r="81">
          <cell r="AS81" t="str">
            <v>0</v>
          </cell>
        </row>
        <row r="81">
          <cell r="AY81" t="str">
            <v>0</v>
          </cell>
        </row>
        <row r="81">
          <cell r="BB81" t="str">
            <v>0</v>
          </cell>
        </row>
        <row r="81">
          <cell r="BH81" t="str">
            <v>0</v>
          </cell>
        </row>
        <row r="81">
          <cell r="BK81" t="str">
            <v>0</v>
          </cell>
        </row>
        <row r="81">
          <cell r="BQ81" t="str">
            <v>0</v>
          </cell>
        </row>
        <row r="81">
          <cell r="BS81">
            <v>2.5</v>
          </cell>
          <cell r="BT81">
            <v>2.85</v>
          </cell>
          <cell r="BU81">
            <v>2</v>
          </cell>
          <cell r="BV81">
            <v>3</v>
          </cell>
        </row>
        <row r="81">
          <cell r="BX81">
            <v>3</v>
          </cell>
          <cell r="BY81">
            <v>2.66666666666667</v>
          </cell>
          <cell r="BZ81">
            <v>16.0166666666667</v>
          </cell>
          <cell r="CA81">
            <v>53.3888888888889</v>
          </cell>
          <cell r="CB81">
            <v>2</v>
          </cell>
        </row>
        <row r="82">
          <cell r="B82" t="str">
            <v>2024JULB00099</v>
          </cell>
          <cell r="C82" t="str">
            <v>Nandan Ganapati Bhat</v>
          </cell>
          <cell r="D82">
            <v>2</v>
          </cell>
          <cell r="E82">
            <v>1.8</v>
          </cell>
          <cell r="F82">
            <v>2</v>
          </cell>
        </row>
        <row r="82">
          <cell r="I82">
            <v>2</v>
          </cell>
          <cell r="J82">
            <v>3</v>
          </cell>
          <cell r="K82">
            <v>2.5</v>
          </cell>
        </row>
        <row r="82">
          <cell r="N82">
            <v>2</v>
          </cell>
          <cell r="O82">
            <v>1.8</v>
          </cell>
        </row>
        <row r="82">
          <cell r="Q82">
            <v>2</v>
          </cell>
        </row>
        <row r="82">
          <cell r="S82">
            <v>3.33333333333333</v>
          </cell>
          <cell r="T82">
            <v>3</v>
          </cell>
          <cell r="U82">
            <v>2.5</v>
          </cell>
        </row>
        <row r="82">
          <cell r="Y82">
            <v>2.25</v>
          </cell>
          <cell r="Z82">
            <v>0</v>
          </cell>
        </row>
        <row r="82">
          <cell r="AH82">
            <v>2.25</v>
          </cell>
          <cell r="AI82">
            <v>2.6</v>
          </cell>
          <cell r="AJ82">
            <v>2</v>
          </cell>
        </row>
        <row r="82">
          <cell r="AM82">
            <v>2.75</v>
          </cell>
          <cell r="AN82">
            <v>3</v>
          </cell>
          <cell r="AO82">
            <v>3</v>
          </cell>
        </row>
        <row r="82">
          <cell r="AS82">
            <v>3</v>
          </cell>
        </row>
        <row r="82">
          <cell r="AY82">
            <v>3.5</v>
          </cell>
        </row>
        <row r="82">
          <cell r="BB82">
            <v>0</v>
          </cell>
        </row>
        <row r="82">
          <cell r="BH82">
            <v>0</v>
          </cell>
        </row>
        <row r="82">
          <cell r="BK82">
            <v>0</v>
          </cell>
        </row>
        <row r="82">
          <cell r="BQ82">
            <v>0</v>
          </cell>
        </row>
        <row r="82">
          <cell r="BS82">
            <v>2.08333333333333</v>
          </cell>
          <cell r="BT82">
            <v>1.63571428571429</v>
          </cell>
          <cell r="BU82">
            <v>1.33333333333333</v>
          </cell>
          <cell r="BV82">
            <v>2</v>
          </cell>
        </row>
        <row r="82">
          <cell r="BX82">
            <v>2.69444444444444</v>
          </cell>
          <cell r="BY82">
            <v>3</v>
          </cell>
          <cell r="BZ82">
            <v>12.7468253968254</v>
          </cell>
          <cell r="CA82">
            <v>42.489417989418</v>
          </cell>
          <cell r="CB82">
            <v>1.91666666666667</v>
          </cell>
        </row>
        <row r="83">
          <cell r="B83" t="str">
            <v>2024JULB00100</v>
          </cell>
          <cell r="C83" t="str">
            <v>Nihal Poojary</v>
          </cell>
          <cell r="D83">
            <v>2.5</v>
          </cell>
          <cell r="E83">
            <v>2.4</v>
          </cell>
          <cell r="F83">
            <v>3</v>
          </cell>
        </row>
        <row r="83">
          <cell r="I83">
            <v>2.66666666666667</v>
          </cell>
          <cell r="J83">
            <v>4</v>
          </cell>
          <cell r="K83">
            <v>4</v>
          </cell>
        </row>
        <row r="83">
          <cell r="N83">
            <v>3</v>
          </cell>
          <cell r="O83">
            <v>2.8</v>
          </cell>
        </row>
        <row r="83">
          <cell r="Q83">
            <v>3</v>
          </cell>
        </row>
        <row r="83">
          <cell r="S83">
            <v>2.66666666666667</v>
          </cell>
          <cell r="T83">
            <v>3</v>
          </cell>
          <cell r="U83">
            <v>3</v>
          </cell>
        </row>
        <row r="83">
          <cell r="Y83">
            <v>2.75</v>
          </cell>
          <cell r="Z83">
            <v>0</v>
          </cell>
        </row>
        <row r="83">
          <cell r="AH83">
            <v>2</v>
          </cell>
          <cell r="AI83">
            <v>2.6</v>
          </cell>
          <cell r="AJ83">
            <v>2</v>
          </cell>
        </row>
        <row r="83">
          <cell r="AM83">
            <v>2</v>
          </cell>
          <cell r="AN83">
            <v>3</v>
          </cell>
          <cell r="AO83">
            <v>2</v>
          </cell>
        </row>
        <row r="83">
          <cell r="AS83" t="str">
            <v>0</v>
          </cell>
        </row>
        <row r="83">
          <cell r="AY83" t="str">
            <v>0</v>
          </cell>
        </row>
        <row r="83">
          <cell r="BB83" t="str">
            <v>0</v>
          </cell>
        </row>
        <row r="83">
          <cell r="BH83" t="str">
            <v>0</v>
          </cell>
        </row>
        <row r="83">
          <cell r="BK83" t="str">
            <v>0</v>
          </cell>
        </row>
        <row r="83">
          <cell r="BQ83" t="str">
            <v>0</v>
          </cell>
        </row>
        <row r="83">
          <cell r="BS83">
            <v>2.5</v>
          </cell>
          <cell r="BT83">
            <v>2.6375</v>
          </cell>
          <cell r="BU83">
            <v>1.66666666666667</v>
          </cell>
          <cell r="BV83">
            <v>3</v>
          </cell>
        </row>
        <row r="83">
          <cell r="BX83">
            <v>2.44444444444444</v>
          </cell>
          <cell r="BY83">
            <v>3.33333333333333</v>
          </cell>
          <cell r="BZ83">
            <v>15.5819444444444</v>
          </cell>
          <cell r="CA83">
            <v>51.9398148148148</v>
          </cell>
          <cell r="CB83">
            <v>3</v>
          </cell>
        </row>
        <row r="84">
          <cell r="B84" t="str">
            <v>2024JULB00101</v>
          </cell>
          <cell r="C84" t="str">
            <v>Nimisha Baruah</v>
          </cell>
          <cell r="D84">
            <v>3</v>
          </cell>
          <cell r="E84">
            <v>1.8</v>
          </cell>
          <cell r="F84">
            <v>3</v>
          </cell>
        </row>
        <row r="84">
          <cell r="I84">
            <v>2.33333333333333</v>
          </cell>
          <cell r="J84">
            <v>3</v>
          </cell>
          <cell r="K84">
            <v>2.5</v>
          </cell>
        </row>
        <row r="84">
          <cell r="N84">
            <v>2</v>
          </cell>
          <cell r="O84">
            <v>2.3</v>
          </cell>
        </row>
        <row r="84">
          <cell r="Q84">
            <v>2</v>
          </cell>
        </row>
        <row r="84">
          <cell r="S84">
            <v>2.66666666666667</v>
          </cell>
          <cell r="T84">
            <v>3</v>
          </cell>
          <cell r="U84">
            <v>2.5</v>
          </cell>
        </row>
        <row r="84">
          <cell r="Y84">
            <v>2.5</v>
          </cell>
          <cell r="Z84">
            <v>0</v>
          </cell>
        </row>
        <row r="84">
          <cell r="AH84">
            <v>3</v>
          </cell>
          <cell r="AI84">
            <v>2.4</v>
          </cell>
          <cell r="AJ84">
            <v>3</v>
          </cell>
        </row>
        <row r="84">
          <cell r="AM84">
            <v>2.5</v>
          </cell>
          <cell r="AN84">
            <v>3</v>
          </cell>
          <cell r="AO84">
            <v>2</v>
          </cell>
        </row>
        <row r="84">
          <cell r="AS84" t="str">
            <v>0</v>
          </cell>
        </row>
        <row r="84">
          <cell r="AY84" t="str">
            <v>0</v>
          </cell>
        </row>
        <row r="84">
          <cell r="BB84" t="str">
            <v>0</v>
          </cell>
        </row>
        <row r="84">
          <cell r="BH84" t="str">
            <v>0</v>
          </cell>
        </row>
        <row r="84">
          <cell r="BK84" t="str">
            <v>0</v>
          </cell>
        </row>
        <row r="84">
          <cell r="BQ84" t="str">
            <v>0</v>
          </cell>
        </row>
        <row r="84">
          <cell r="BS84">
            <v>2.66666666666667</v>
          </cell>
          <cell r="BT84">
            <v>2.25</v>
          </cell>
          <cell r="BU84">
            <v>2</v>
          </cell>
          <cell r="BV84">
            <v>2</v>
          </cell>
        </row>
        <row r="84">
          <cell r="BX84">
            <v>2.5</v>
          </cell>
          <cell r="BY84">
            <v>3</v>
          </cell>
          <cell r="BZ84">
            <v>14.4166666666667</v>
          </cell>
          <cell r="CA84">
            <v>48.0555555555556</v>
          </cell>
          <cell r="CB84">
            <v>2.33333333333333</v>
          </cell>
        </row>
        <row r="85">
          <cell r="B85" t="str">
            <v>2024JULB00102</v>
          </cell>
          <cell r="C85" t="str">
            <v>Niranjana Hari</v>
          </cell>
          <cell r="D85">
            <v>3.875</v>
          </cell>
          <cell r="E85">
            <v>2.8</v>
          </cell>
          <cell r="F85">
            <v>4.5</v>
          </cell>
        </row>
        <row r="85">
          <cell r="I85">
            <v>3.33333333333333</v>
          </cell>
          <cell r="J85">
            <v>4</v>
          </cell>
          <cell r="K85">
            <v>3.75</v>
          </cell>
        </row>
        <row r="85">
          <cell r="N85">
            <v>4.5</v>
          </cell>
          <cell r="O85">
            <v>3.6</v>
          </cell>
        </row>
        <row r="85">
          <cell r="Q85">
            <v>3</v>
          </cell>
        </row>
        <row r="85">
          <cell r="S85">
            <v>3.66666666666667</v>
          </cell>
          <cell r="T85">
            <v>4</v>
          </cell>
          <cell r="U85">
            <v>4.5</v>
          </cell>
        </row>
        <row r="85">
          <cell r="Y85">
            <v>3.375</v>
          </cell>
          <cell r="Z85">
            <v>0</v>
          </cell>
        </row>
        <row r="85">
          <cell r="AH85">
            <v>3.75</v>
          </cell>
          <cell r="AI85">
            <v>3.8</v>
          </cell>
          <cell r="AJ85">
            <v>4</v>
          </cell>
        </row>
        <row r="85">
          <cell r="AM85">
            <v>4.125</v>
          </cell>
          <cell r="AN85">
            <v>3.5</v>
          </cell>
          <cell r="AO85">
            <v>3.5</v>
          </cell>
        </row>
        <row r="85">
          <cell r="AS85">
            <v>0</v>
          </cell>
        </row>
        <row r="85">
          <cell r="AY85">
            <v>0</v>
          </cell>
        </row>
        <row r="85">
          <cell r="BB85">
            <v>0</v>
          </cell>
        </row>
        <row r="85">
          <cell r="BH85">
            <v>5</v>
          </cell>
        </row>
        <row r="85">
          <cell r="BK85">
            <v>4</v>
          </cell>
        </row>
        <row r="85">
          <cell r="BQ85">
            <v>4.5</v>
          </cell>
        </row>
        <row r="85">
          <cell r="BS85">
            <v>4.04166666666667</v>
          </cell>
          <cell r="BT85">
            <v>2.51071428571429</v>
          </cell>
          <cell r="BU85">
            <v>2.83333333333333</v>
          </cell>
          <cell r="BV85">
            <v>3</v>
          </cell>
        </row>
        <row r="85">
          <cell r="BX85">
            <v>3.70833333333333</v>
          </cell>
          <cell r="BY85">
            <v>3.83333333333333</v>
          </cell>
          <cell r="BZ85">
            <v>19.927380952381</v>
          </cell>
          <cell r="CA85">
            <v>66.4246031746032</v>
          </cell>
          <cell r="CB85">
            <v>3.54166666666667</v>
          </cell>
        </row>
        <row r="86">
          <cell r="B86" t="str">
            <v>2024JULB00103</v>
          </cell>
          <cell r="C86" t="str">
            <v>Nishant Mishra</v>
          </cell>
          <cell r="D86">
            <v>2.25</v>
          </cell>
          <cell r="E86">
            <v>2</v>
          </cell>
          <cell r="F86">
            <v>2</v>
          </cell>
        </row>
        <row r="86">
          <cell r="I86">
            <v>2.66666666666667</v>
          </cell>
          <cell r="J86">
            <v>2</v>
          </cell>
          <cell r="K86">
            <v>3.5</v>
          </cell>
        </row>
        <row r="86">
          <cell r="N86">
            <v>3</v>
          </cell>
          <cell r="O86">
            <v>2</v>
          </cell>
        </row>
        <row r="86">
          <cell r="Q86">
            <v>3</v>
          </cell>
        </row>
        <row r="86">
          <cell r="S86">
            <v>2.66666666666667</v>
          </cell>
          <cell r="T86">
            <v>3</v>
          </cell>
          <cell r="U86">
            <v>2</v>
          </cell>
        </row>
        <row r="86">
          <cell r="Y86">
            <v>2.5</v>
          </cell>
          <cell r="Z86">
            <v>0</v>
          </cell>
        </row>
        <row r="86">
          <cell r="AH86">
            <v>2.25</v>
          </cell>
          <cell r="AI86">
            <v>2.4</v>
          </cell>
          <cell r="AJ86">
            <v>2</v>
          </cell>
        </row>
        <row r="86">
          <cell r="AM86">
            <v>2.5</v>
          </cell>
          <cell r="AN86">
            <v>3</v>
          </cell>
          <cell r="AO86">
            <v>4</v>
          </cell>
        </row>
        <row r="86">
          <cell r="AS86">
            <v>3</v>
          </cell>
        </row>
        <row r="86">
          <cell r="AY86">
            <v>4.5</v>
          </cell>
        </row>
        <row r="86">
          <cell r="BB86">
            <v>2</v>
          </cell>
        </row>
        <row r="86">
          <cell r="BH86">
            <v>5</v>
          </cell>
        </row>
        <row r="86">
          <cell r="BK86">
            <v>0</v>
          </cell>
        </row>
        <row r="86">
          <cell r="BQ86">
            <v>0</v>
          </cell>
        </row>
        <row r="86">
          <cell r="BS86">
            <v>2.5</v>
          </cell>
          <cell r="BT86">
            <v>1.98571428571429</v>
          </cell>
          <cell r="BU86">
            <v>1.33333333333333</v>
          </cell>
          <cell r="BV86">
            <v>3</v>
          </cell>
        </row>
        <row r="86">
          <cell r="BX86">
            <v>2.61111111111111</v>
          </cell>
          <cell r="BY86">
            <v>2.66666666666667</v>
          </cell>
          <cell r="BZ86">
            <v>14.0968253968254</v>
          </cell>
          <cell r="CA86">
            <v>46.989417989418</v>
          </cell>
          <cell r="CB86">
            <v>3.16666666666667</v>
          </cell>
        </row>
        <row r="87">
          <cell r="B87" t="str">
            <v>2024JULB00104</v>
          </cell>
          <cell r="C87" t="str">
            <v>Nitesh Ramniwas Saini</v>
          </cell>
          <cell r="D87">
            <v>3</v>
          </cell>
          <cell r="E87">
            <v>2.4</v>
          </cell>
          <cell r="F87">
            <v>3</v>
          </cell>
        </row>
        <row r="87">
          <cell r="I87">
            <v>3</v>
          </cell>
          <cell r="J87">
            <v>3</v>
          </cell>
          <cell r="K87">
            <v>2.5</v>
          </cell>
        </row>
        <row r="87">
          <cell r="N87">
            <v>3</v>
          </cell>
          <cell r="O87">
            <v>3</v>
          </cell>
        </row>
        <row r="87">
          <cell r="Q87">
            <v>3</v>
          </cell>
        </row>
        <row r="87">
          <cell r="S87">
            <v>3</v>
          </cell>
          <cell r="T87">
            <v>3</v>
          </cell>
          <cell r="U87">
            <v>3</v>
          </cell>
        </row>
        <row r="87">
          <cell r="Y87">
            <v>3</v>
          </cell>
          <cell r="Z87">
            <v>0</v>
          </cell>
        </row>
        <row r="87">
          <cell r="AH87">
            <v>3</v>
          </cell>
          <cell r="AI87">
            <v>3</v>
          </cell>
          <cell r="AJ87">
            <v>3</v>
          </cell>
        </row>
        <row r="87">
          <cell r="AM87">
            <v>3</v>
          </cell>
          <cell r="AN87">
            <v>3</v>
          </cell>
          <cell r="AO87">
            <v>1.5</v>
          </cell>
        </row>
        <row r="87">
          <cell r="AS87" t="str">
            <v>0</v>
          </cell>
        </row>
        <row r="87">
          <cell r="AY87" t="str">
            <v>0</v>
          </cell>
        </row>
        <row r="87">
          <cell r="BB87" t="str">
            <v>0</v>
          </cell>
        </row>
        <row r="87">
          <cell r="BH87" t="str">
            <v>0</v>
          </cell>
        </row>
        <row r="87">
          <cell r="BK87" t="str">
            <v>0</v>
          </cell>
        </row>
        <row r="87">
          <cell r="BQ87" t="str">
            <v>0</v>
          </cell>
        </row>
        <row r="87">
          <cell r="BS87">
            <v>3</v>
          </cell>
          <cell r="BT87">
            <v>2.85</v>
          </cell>
          <cell r="BU87">
            <v>2</v>
          </cell>
          <cell r="BV87">
            <v>3</v>
          </cell>
        </row>
        <row r="87">
          <cell r="BX87">
            <v>3</v>
          </cell>
          <cell r="BY87">
            <v>3</v>
          </cell>
          <cell r="BZ87">
            <v>16.85</v>
          </cell>
          <cell r="CA87">
            <v>56.1666666666667</v>
          </cell>
          <cell r="CB87">
            <v>2.33333333333333</v>
          </cell>
        </row>
        <row r="88">
          <cell r="B88" t="str">
            <v>2024JULB00105</v>
          </cell>
          <cell r="C88" t="str">
            <v>Nithish Yuvaraj</v>
          </cell>
          <cell r="D88">
            <v>4</v>
          </cell>
          <cell r="E88">
            <v>3.2</v>
          </cell>
          <cell r="F88">
            <v>4</v>
          </cell>
        </row>
        <row r="88">
          <cell r="I88">
            <v>4</v>
          </cell>
          <cell r="J88">
            <v>4</v>
          </cell>
          <cell r="K88">
            <v>3</v>
          </cell>
        </row>
        <row r="88">
          <cell r="N88">
            <v>4</v>
          </cell>
          <cell r="O88">
            <v>4</v>
          </cell>
        </row>
        <row r="88">
          <cell r="Q88">
            <v>4</v>
          </cell>
        </row>
        <row r="88">
          <cell r="S88">
            <v>4</v>
          </cell>
          <cell r="T88">
            <v>4</v>
          </cell>
          <cell r="U88">
            <v>4</v>
          </cell>
        </row>
        <row r="88">
          <cell r="Y88">
            <v>4</v>
          </cell>
          <cell r="Z88">
            <v>0</v>
          </cell>
        </row>
        <row r="88">
          <cell r="AH88">
            <v>4</v>
          </cell>
          <cell r="AI88">
            <v>4</v>
          </cell>
          <cell r="AJ88">
            <v>4</v>
          </cell>
        </row>
        <row r="88">
          <cell r="AM88">
            <v>4</v>
          </cell>
          <cell r="AN88">
            <v>3</v>
          </cell>
          <cell r="AO88">
            <v>3</v>
          </cell>
        </row>
        <row r="88">
          <cell r="AS88">
            <v>0</v>
          </cell>
        </row>
        <row r="88">
          <cell r="AY88">
            <v>0</v>
          </cell>
        </row>
        <row r="88">
          <cell r="BB88">
            <v>0</v>
          </cell>
        </row>
        <row r="88">
          <cell r="BH88">
            <v>0</v>
          </cell>
        </row>
        <row r="88">
          <cell r="BK88">
            <v>0</v>
          </cell>
        </row>
        <row r="88">
          <cell r="BQ88">
            <v>0</v>
          </cell>
        </row>
        <row r="88">
          <cell r="BS88">
            <v>4</v>
          </cell>
          <cell r="BT88">
            <v>2.17142857142857</v>
          </cell>
          <cell r="BU88">
            <v>2.66666666666667</v>
          </cell>
          <cell r="BV88">
            <v>4</v>
          </cell>
        </row>
        <row r="88">
          <cell r="BX88">
            <v>4</v>
          </cell>
          <cell r="BY88">
            <v>3.66666666666667</v>
          </cell>
          <cell r="BZ88">
            <v>20.5047619047619</v>
          </cell>
          <cell r="CA88">
            <v>68.3492063492064</v>
          </cell>
          <cell r="CB88">
            <v>1.66666666666667</v>
          </cell>
        </row>
        <row r="89">
          <cell r="B89" t="str">
            <v>2024JULB00106</v>
          </cell>
          <cell r="C89" t="str">
            <v>O K Srivyshnu</v>
          </cell>
          <cell r="D89">
            <v>3.25</v>
          </cell>
          <cell r="E89">
            <v>2.6</v>
          </cell>
          <cell r="F89">
            <v>3</v>
          </cell>
        </row>
        <row r="89">
          <cell r="I89">
            <v>3.33333333333333</v>
          </cell>
          <cell r="J89">
            <v>4</v>
          </cell>
          <cell r="K89">
            <v>4</v>
          </cell>
        </row>
        <row r="89">
          <cell r="N89">
            <v>2</v>
          </cell>
          <cell r="O89">
            <v>2.5</v>
          </cell>
        </row>
        <row r="89">
          <cell r="Q89">
            <v>2</v>
          </cell>
        </row>
        <row r="89">
          <cell r="S89">
            <v>2.66666666666667</v>
          </cell>
          <cell r="T89">
            <v>3</v>
          </cell>
          <cell r="U89">
            <v>3</v>
          </cell>
        </row>
        <row r="89">
          <cell r="Y89">
            <v>3.25</v>
          </cell>
          <cell r="Z89">
            <v>0</v>
          </cell>
        </row>
        <row r="89">
          <cell r="AH89">
            <v>3.25</v>
          </cell>
          <cell r="AI89">
            <v>3</v>
          </cell>
          <cell r="AJ89">
            <v>3</v>
          </cell>
        </row>
        <row r="89">
          <cell r="AM89">
            <v>2.75</v>
          </cell>
          <cell r="AN89">
            <v>3</v>
          </cell>
          <cell r="AO89">
            <v>4</v>
          </cell>
        </row>
        <row r="89">
          <cell r="AS89">
            <v>3</v>
          </cell>
        </row>
        <row r="89">
          <cell r="AY89">
            <v>4</v>
          </cell>
        </row>
        <row r="89">
          <cell r="BB89">
            <v>3</v>
          </cell>
        </row>
        <row r="89">
          <cell r="BH89">
            <v>5</v>
          </cell>
        </row>
        <row r="89">
          <cell r="BK89">
            <v>0</v>
          </cell>
        </row>
        <row r="89">
          <cell r="BQ89">
            <v>0</v>
          </cell>
        </row>
        <row r="89">
          <cell r="BS89">
            <v>2.83333333333333</v>
          </cell>
          <cell r="BT89">
            <v>2.47857142857143</v>
          </cell>
          <cell r="BU89">
            <v>2</v>
          </cell>
          <cell r="BV89">
            <v>2</v>
          </cell>
        </row>
        <row r="89">
          <cell r="BX89">
            <v>2.91666666666667</v>
          </cell>
          <cell r="BY89">
            <v>3.33333333333333</v>
          </cell>
          <cell r="BZ89">
            <v>15.5619047619048</v>
          </cell>
          <cell r="CA89">
            <v>51.8730158730159</v>
          </cell>
          <cell r="CB89">
            <v>3.33333333333333</v>
          </cell>
        </row>
        <row r="90">
          <cell r="B90" t="str">
            <v>2024JULB00107</v>
          </cell>
          <cell r="C90" t="str">
            <v>Pavitra V</v>
          </cell>
          <cell r="D90">
            <v>3</v>
          </cell>
          <cell r="E90">
            <v>2.8</v>
          </cell>
          <cell r="F90">
            <v>4</v>
          </cell>
        </row>
        <row r="90">
          <cell r="I90">
            <v>4</v>
          </cell>
          <cell r="J90">
            <v>4</v>
          </cell>
          <cell r="K90">
            <v>2</v>
          </cell>
        </row>
        <row r="90">
          <cell r="N90">
            <v>4</v>
          </cell>
          <cell r="O90">
            <v>3.5</v>
          </cell>
        </row>
        <row r="90">
          <cell r="Q90">
            <v>4</v>
          </cell>
        </row>
        <row r="90">
          <cell r="S90">
            <v>3.33333333333333</v>
          </cell>
          <cell r="T90">
            <v>4</v>
          </cell>
          <cell r="U90">
            <v>4</v>
          </cell>
        </row>
        <row r="90">
          <cell r="Y90">
            <v>3.5</v>
          </cell>
          <cell r="Z90">
            <v>0</v>
          </cell>
        </row>
        <row r="90">
          <cell r="AH90">
            <v>3</v>
          </cell>
          <cell r="AI90">
            <v>3.4</v>
          </cell>
          <cell r="AJ90">
            <v>4</v>
          </cell>
        </row>
        <row r="90">
          <cell r="AM90">
            <v>4</v>
          </cell>
          <cell r="AN90">
            <v>2</v>
          </cell>
          <cell r="AO90">
            <v>2</v>
          </cell>
        </row>
        <row r="90">
          <cell r="AS90" t="str">
            <v>0</v>
          </cell>
        </row>
        <row r="90">
          <cell r="AY90" t="str">
            <v>0</v>
          </cell>
        </row>
        <row r="90">
          <cell r="BB90" t="str">
            <v>0</v>
          </cell>
        </row>
        <row r="90">
          <cell r="BH90" t="str">
            <v>0</v>
          </cell>
        </row>
        <row r="90">
          <cell r="BK90" t="str">
            <v>0</v>
          </cell>
        </row>
        <row r="90">
          <cell r="BQ90" t="str">
            <v>0</v>
          </cell>
        </row>
        <row r="90">
          <cell r="BS90">
            <v>3.33333333333333</v>
          </cell>
          <cell r="BT90">
            <v>3.3</v>
          </cell>
          <cell r="BU90">
            <v>2.66666666666667</v>
          </cell>
          <cell r="BV90">
            <v>4</v>
          </cell>
        </row>
        <row r="90">
          <cell r="BX90">
            <v>3.77777777777778</v>
          </cell>
          <cell r="BY90">
            <v>3.33333333333333</v>
          </cell>
          <cell r="BZ90">
            <v>20.4111111111111</v>
          </cell>
          <cell r="CA90">
            <v>68.037037037037</v>
          </cell>
          <cell r="CB90">
            <v>2.66666666666667</v>
          </cell>
        </row>
        <row r="91">
          <cell r="B91" t="str">
            <v>2024JULB00108</v>
          </cell>
          <cell r="C91" t="str">
            <v>Pooja . S</v>
          </cell>
          <cell r="D91">
            <v>3</v>
          </cell>
          <cell r="E91">
            <v>2.8</v>
          </cell>
          <cell r="F91">
            <v>3</v>
          </cell>
        </row>
        <row r="91">
          <cell r="I91">
            <v>3.33333333333333</v>
          </cell>
          <cell r="J91">
            <v>3</v>
          </cell>
          <cell r="K91">
            <v>3.5</v>
          </cell>
        </row>
        <row r="91">
          <cell r="N91">
            <v>3</v>
          </cell>
          <cell r="O91">
            <v>3.2</v>
          </cell>
        </row>
        <row r="91">
          <cell r="Q91">
            <v>4</v>
          </cell>
        </row>
        <row r="91">
          <cell r="S91">
            <v>3.66666666666667</v>
          </cell>
          <cell r="T91">
            <v>3</v>
          </cell>
          <cell r="U91">
            <v>3.5</v>
          </cell>
        </row>
        <row r="91">
          <cell r="Y91">
            <v>3.75</v>
          </cell>
          <cell r="Z91">
            <v>0</v>
          </cell>
        </row>
        <row r="91">
          <cell r="AH91">
            <v>3</v>
          </cell>
          <cell r="AI91">
            <v>3.6</v>
          </cell>
          <cell r="AJ91">
            <v>3</v>
          </cell>
        </row>
        <row r="91">
          <cell r="AM91">
            <v>3.25</v>
          </cell>
          <cell r="AN91">
            <v>3</v>
          </cell>
          <cell r="AO91">
            <v>3.5</v>
          </cell>
        </row>
        <row r="91">
          <cell r="AS91">
            <v>4</v>
          </cell>
        </row>
        <row r="91">
          <cell r="AY91">
            <v>4.5</v>
          </cell>
        </row>
        <row r="91">
          <cell r="BB91">
            <v>0</v>
          </cell>
        </row>
        <row r="91">
          <cell r="BH91">
            <v>5</v>
          </cell>
        </row>
        <row r="91">
          <cell r="BK91">
            <v>0</v>
          </cell>
        </row>
        <row r="91">
          <cell r="BQ91">
            <v>0</v>
          </cell>
        </row>
        <row r="91">
          <cell r="BS91">
            <v>3</v>
          </cell>
          <cell r="BT91">
            <v>2.47857142857143</v>
          </cell>
          <cell r="BU91">
            <v>2</v>
          </cell>
          <cell r="BV91">
            <v>4</v>
          </cell>
        </row>
        <row r="91">
          <cell r="BX91">
            <v>3.41666666666667</v>
          </cell>
          <cell r="BY91">
            <v>3</v>
          </cell>
          <cell r="BZ91">
            <v>17.8952380952381</v>
          </cell>
          <cell r="CA91">
            <v>59.6507936507937</v>
          </cell>
          <cell r="CB91">
            <v>3.33333333333333</v>
          </cell>
        </row>
        <row r="92">
          <cell r="B92" t="str">
            <v>2024JULB00109</v>
          </cell>
          <cell r="C92" t="str">
            <v>Poulami Sarkar</v>
          </cell>
          <cell r="D92">
            <v>4</v>
          </cell>
          <cell r="E92">
            <v>3.2</v>
          </cell>
          <cell r="F92">
            <v>4</v>
          </cell>
        </row>
        <row r="92">
          <cell r="I92">
            <v>4</v>
          </cell>
          <cell r="J92">
            <v>3</v>
          </cell>
          <cell r="K92">
            <v>3</v>
          </cell>
        </row>
        <row r="92">
          <cell r="N92">
            <v>4</v>
          </cell>
          <cell r="O92">
            <v>4</v>
          </cell>
        </row>
        <row r="92">
          <cell r="Q92">
            <v>4</v>
          </cell>
        </row>
        <row r="92">
          <cell r="S92">
            <v>4</v>
          </cell>
          <cell r="T92">
            <v>4</v>
          </cell>
          <cell r="U92">
            <v>3.5</v>
          </cell>
        </row>
        <row r="92">
          <cell r="Y92">
            <v>4</v>
          </cell>
          <cell r="Z92">
            <v>0</v>
          </cell>
        </row>
        <row r="92">
          <cell r="AH92">
            <v>4</v>
          </cell>
          <cell r="AI92">
            <v>4</v>
          </cell>
          <cell r="AJ92">
            <v>4</v>
          </cell>
        </row>
        <row r="92">
          <cell r="AM92">
            <v>3.75</v>
          </cell>
          <cell r="AN92">
            <v>3</v>
          </cell>
          <cell r="AO92">
            <v>3.5</v>
          </cell>
        </row>
        <row r="92">
          <cell r="AS92">
            <v>3.66666666666667</v>
          </cell>
        </row>
        <row r="92">
          <cell r="AY92">
            <v>5</v>
          </cell>
        </row>
        <row r="92">
          <cell r="BB92">
            <v>3</v>
          </cell>
        </row>
        <row r="92">
          <cell r="BH92">
            <v>5</v>
          </cell>
        </row>
        <row r="92">
          <cell r="BK92">
            <v>2</v>
          </cell>
        </row>
        <row r="92">
          <cell r="BQ92">
            <v>2</v>
          </cell>
        </row>
        <row r="92">
          <cell r="BS92">
            <v>4</v>
          </cell>
          <cell r="BT92">
            <v>3.40952380952381</v>
          </cell>
          <cell r="BU92">
            <v>2.66666666666667</v>
          </cell>
          <cell r="BV92">
            <v>4</v>
          </cell>
        </row>
        <row r="92">
          <cell r="BX92">
            <v>3.91666666666667</v>
          </cell>
          <cell r="BY92">
            <v>3.33333333333333</v>
          </cell>
          <cell r="BZ92">
            <v>21.3261904761905</v>
          </cell>
          <cell r="CA92">
            <v>71.0873015873016</v>
          </cell>
          <cell r="CB92">
            <v>3.66666666666667</v>
          </cell>
        </row>
        <row r="93">
          <cell r="B93" t="str">
            <v>2024JULB00110</v>
          </cell>
          <cell r="C93" t="str">
            <v>Prachi Chauhan</v>
          </cell>
          <cell r="D93">
            <v>3.25</v>
          </cell>
          <cell r="E93">
            <v>2.8</v>
          </cell>
          <cell r="F93">
            <v>3</v>
          </cell>
        </row>
        <row r="93">
          <cell r="I93">
            <v>2.66666666666667</v>
          </cell>
          <cell r="J93">
            <v>4</v>
          </cell>
          <cell r="K93">
            <v>4</v>
          </cell>
        </row>
        <row r="93">
          <cell r="N93">
            <v>3</v>
          </cell>
          <cell r="O93">
            <v>3</v>
          </cell>
        </row>
        <row r="93">
          <cell r="Q93">
            <v>3</v>
          </cell>
        </row>
        <row r="93">
          <cell r="S93">
            <v>2.33333333333333</v>
          </cell>
          <cell r="T93">
            <v>3</v>
          </cell>
          <cell r="U93">
            <v>3</v>
          </cell>
        </row>
        <row r="93">
          <cell r="Y93">
            <v>1</v>
          </cell>
          <cell r="Z93">
            <v>0</v>
          </cell>
        </row>
        <row r="93">
          <cell r="AH93">
            <v>2.75</v>
          </cell>
          <cell r="AI93">
            <v>3.2</v>
          </cell>
          <cell r="AJ93">
            <v>2</v>
          </cell>
        </row>
        <row r="93">
          <cell r="AM93">
            <v>3</v>
          </cell>
          <cell r="AN93">
            <v>3</v>
          </cell>
          <cell r="AO93">
            <v>3</v>
          </cell>
        </row>
        <row r="93">
          <cell r="AS93">
            <v>0</v>
          </cell>
        </row>
        <row r="93">
          <cell r="AY93">
            <v>0</v>
          </cell>
        </row>
        <row r="93">
          <cell r="BB93">
            <v>0</v>
          </cell>
        </row>
        <row r="93">
          <cell r="BH93">
            <v>0</v>
          </cell>
        </row>
        <row r="93">
          <cell r="BK93">
            <v>0</v>
          </cell>
        </row>
        <row r="93">
          <cell r="BQ93">
            <v>0</v>
          </cell>
        </row>
        <row r="93">
          <cell r="BS93">
            <v>3</v>
          </cell>
          <cell r="BT93">
            <v>1.42857142857143</v>
          </cell>
          <cell r="BU93">
            <v>1.66666666666667</v>
          </cell>
          <cell r="BV93">
            <v>3</v>
          </cell>
        </row>
        <row r="93">
          <cell r="BX93">
            <v>2.66666666666667</v>
          </cell>
          <cell r="BY93">
            <v>3.33333333333333</v>
          </cell>
          <cell r="BZ93">
            <v>15.0952380952381</v>
          </cell>
          <cell r="CA93">
            <v>50.3174603174603</v>
          </cell>
          <cell r="CB93">
            <v>1.66666666666667</v>
          </cell>
        </row>
        <row r="94">
          <cell r="B94" t="str">
            <v>2024JULB00113</v>
          </cell>
          <cell r="C94" t="str">
            <v>Prajwal P Kulkarni</v>
          </cell>
          <cell r="D94">
            <v>1</v>
          </cell>
          <cell r="E94">
            <v>1.4</v>
          </cell>
          <cell r="F94">
            <v>1</v>
          </cell>
        </row>
        <row r="94">
          <cell r="I94">
            <v>1</v>
          </cell>
          <cell r="J94">
            <v>1</v>
          </cell>
          <cell r="K94">
            <v>1</v>
          </cell>
        </row>
        <row r="94">
          <cell r="N94">
            <v>2</v>
          </cell>
          <cell r="O94">
            <v>1.9</v>
          </cell>
        </row>
        <row r="94">
          <cell r="Q94">
            <v>1</v>
          </cell>
        </row>
        <row r="94">
          <cell r="S94">
            <v>1</v>
          </cell>
          <cell r="T94">
            <v>3</v>
          </cell>
          <cell r="U94">
            <v>1</v>
          </cell>
        </row>
        <row r="94">
          <cell r="Y94" t="str">
            <v>0</v>
          </cell>
          <cell r="Z94">
            <v>0</v>
          </cell>
        </row>
        <row r="94">
          <cell r="AH94">
            <v>1</v>
          </cell>
          <cell r="AI94">
            <v>2.6</v>
          </cell>
          <cell r="AJ94">
            <v>1</v>
          </cell>
        </row>
        <row r="94">
          <cell r="AM94">
            <v>1.5</v>
          </cell>
          <cell r="AN94">
            <v>3</v>
          </cell>
          <cell r="AO94">
            <v>1.5</v>
          </cell>
        </row>
        <row r="94">
          <cell r="AS94">
            <v>0</v>
          </cell>
        </row>
        <row r="94">
          <cell r="AY94">
            <v>0</v>
          </cell>
        </row>
        <row r="94">
          <cell r="BB94">
            <v>0</v>
          </cell>
        </row>
        <row r="94">
          <cell r="BH94">
            <v>0</v>
          </cell>
        </row>
        <row r="94">
          <cell r="BK94">
            <v>0</v>
          </cell>
        </row>
        <row r="94">
          <cell r="BQ94">
            <v>0</v>
          </cell>
        </row>
        <row r="94">
          <cell r="BS94">
            <v>1.33333333333333</v>
          </cell>
          <cell r="BT94">
            <v>0.983333333333333</v>
          </cell>
          <cell r="BU94">
            <v>0.666666666666667</v>
          </cell>
          <cell r="BV94">
            <v>1</v>
          </cell>
        </row>
        <row r="94">
          <cell r="BX94">
            <v>1.16666666666667</v>
          </cell>
          <cell r="BY94">
            <v>2.33333333333333</v>
          </cell>
          <cell r="BZ94">
            <v>7.48333333333333</v>
          </cell>
          <cell r="CA94">
            <v>24.9444444444444</v>
          </cell>
          <cell r="CB94">
            <v>0.583333333333333</v>
          </cell>
        </row>
        <row r="95">
          <cell r="B95" t="str">
            <v>2024JULB00114</v>
          </cell>
          <cell r="C95" t="str">
            <v>Prince Kumar</v>
          </cell>
          <cell r="D95">
            <v>3.5</v>
          </cell>
          <cell r="E95">
            <v>2.2</v>
          </cell>
          <cell r="F95">
            <v>4</v>
          </cell>
        </row>
        <row r="95">
          <cell r="I95">
            <v>3</v>
          </cell>
          <cell r="J95">
            <v>4</v>
          </cell>
          <cell r="K95">
            <v>4</v>
          </cell>
        </row>
        <row r="95">
          <cell r="N95">
            <v>3</v>
          </cell>
          <cell r="O95">
            <v>2.3</v>
          </cell>
        </row>
        <row r="95">
          <cell r="Q95">
            <v>3</v>
          </cell>
        </row>
        <row r="95">
          <cell r="S95">
            <v>3</v>
          </cell>
          <cell r="T95">
            <v>3</v>
          </cell>
          <cell r="U95">
            <v>2.5</v>
          </cell>
        </row>
        <row r="95">
          <cell r="Y95">
            <v>3.25</v>
          </cell>
          <cell r="Z95">
            <v>0</v>
          </cell>
        </row>
        <row r="95">
          <cell r="AH95">
            <v>3.5</v>
          </cell>
          <cell r="AI95">
            <v>2.8</v>
          </cell>
          <cell r="AJ95">
            <v>3</v>
          </cell>
        </row>
        <row r="95">
          <cell r="AM95">
            <v>3.5</v>
          </cell>
          <cell r="AN95">
            <v>3</v>
          </cell>
          <cell r="AO95">
            <v>4</v>
          </cell>
        </row>
        <row r="95">
          <cell r="AS95">
            <v>4</v>
          </cell>
        </row>
        <row r="95">
          <cell r="AY95">
            <v>4.5</v>
          </cell>
        </row>
        <row r="95">
          <cell r="BB95">
            <v>5</v>
          </cell>
        </row>
        <row r="95">
          <cell r="BH95">
            <v>5</v>
          </cell>
        </row>
        <row r="95">
          <cell r="BK95">
            <v>4</v>
          </cell>
        </row>
        <row r="95">
          <cell r="BQ95">
            <v>5</v>
          </cell>
        </row>
        <row r="95">
          <cell r="BS95">
            <v>3.33333333333333</v>
          </cell>
          <cell r="BT95">
            <v>3.36428571428571</v>
          </cell>
          <cell r="BU95">
            <v>2.33333333333333</v>
          </cell>
          <cell r="BV95">
            <v>3</v>
          </cell>
        </row>
        <row r="95">
          <cell r="BX95">
            <v>3.16666666666667</v>
          </cell>
          <cell r="BY95">
            <v>3.33333333333333</v>
          </cell>
          <cell r="BZ95">
            <v>18.5309523809524</v>
          </cell>
          <cell r="CA95">
            <v>61.7698412698413</v>
          </cell>
          <cell r="CB95">
            <v>4.16666666666667</v>
          </cell>
        </row>
        <row r="96">
          <cell r="B96" t="str">
            <v>2024JULB00115</v>
          </cell>
          <cell r="C96" t="str">
            <v>Pujarchana Nayak</v>
          </cell>
          <cell r="D96">
            <v>2.25</v>
          </cell>
          <cell r="E96">
            <v>1.6</v>
          </cell>
          <cell r="F96">
            <v>2</v>
          </cell>
        </row>
        <row r="96">
          <cell r="I96">
            <v>2.33333333333333</v>
          </cell>
          <cell r="J96">
            <v>2</v>
          </cell>
          <cell r="K96">
            <v>2</v>
          </cell>
        </row>
        <row r="96">
          <cell r="N96">
            <v>2</v>
          </cell>
          <cell r="O96">
            <v>2.2</v>
          </cell>
        </row>
        <row r="96">
          <cell r="Q96">
            <v>2</v>
          </cell>
        </row>
        <row r="96">
          <cell r="S96">
            <v>2</v>
          </cell>
          <cell r="T96">
            <v>3</v>
          </cell>
          <cell r="U96">
            <v>2</v>
          </cell>
        </row>
        <row r="96">
          <cell r="Y96">
            <v>2</v>
          </cell>
          <cell r="Z96">
            <v>0</v>
          </cell>
        </row>
        <row r="96">
          <cell r="AH96">
            <v>2.25</v>
          </cell>
          <cell r="AI96">
            <v>2</v>
          </cell>
          <cell r="AJ96">
            <v>2</v>
          </cell>
        </row>
        <row r="96">
          <cell r="AM96">
            <v>2.25</v>
          </cell>
          <cell r="AN96">
            <v>3</v>
          </cell>
          <cell r="AO96">
            <v>1.5</v>
          </cell>
        </row>
        <row r="96">
          <cell r="AS96" t="str">
            <v>0</v>
          </cell>
        </row>
        <row r="96">
          <cell r="AY96" t="str">
            <v>0</v>
          </cell>
        </row>
        <row r="96">
          <cell r="BB96" t="str">
            <v>0</v>
          </cell>
        </row>
        <row r="96">
          <cell r="BH96" t="str">
            <v>0</v>
          </cell>
        </row>
        <row r="96">
          <cell r="BK96" t="str">
            <v>0</v>
          </cell>
        </row>
        <row r="96">
          <cell r="BQ96" t="str">
            <v>0</v>
          </cell>
        </row>
        <row r="96">
          <cell r="BS96">
            <v>2.16666666666667</v>
          </cell>
          <cell r="BT96">
            <v>1.95</v>
          </cell>
          <cell r="BU96">
            <v>1.33333333333333</v>
          </cell>
          <cell r="BV96">
            <v>2</v>
          </cell>
        </row>
        <row r="96">
          <cell r="BX96">
            <v>2.19444444444444</v>
          </cell>
          <cell r="BY96">
            <v>2.66666666666667</v>
          </cell>
          <cell r="BZ96">
            <v>12.3111111111111</v>
          </cell>
          <cell r="CA96">
            <v>41.037037037037</v>
          </cell>
          <cell r="CB96">
            <v>1.83333333333333</v>
          </cell>
        </row>
        <row r="97">
          <cell r="B97" t="str">
            <v>2024JULB00116</v>
          </cell>
          <cell r="C97" t="str">
            <v>Pushkar Dey</v>
          </cell>
          <cell r="D97">
            <v>2.5</v>
          </cell>
          <cell r="E97">
            <v>2.8</v>
          </cell>
          <cell r="F97">
            <v>2</v>
          </cell>
        </row>
        <row r="97">
          <cell r="I97">
            <v>2.66666666666667</v>
          </cell>
          <cell r="J97">
            <v>4</v>
          </cell>
          <cell r="K97">
            <v>4</v>
          </cell>
        </row>
        <row r="97">
          <cell r="N97">
            <v>3</v>
          </cell>
          <cell r="O97">
            <v>2.9</v>
          </cell>
        </row>
        <row r="97">
          <cell r="Q97">
            <v>3</v>
          </cell>
        </row>
        <row r="97">
          <cell r="S97">
            <v>3.33333333333333</v>
          </cell>
          <cell r="T97">
            <v>3</v>
          </cell>
          <cell r="U97">
            <v>3</v>
          </cell>
        </row>
        <row r="97">
          <cell r="Y97">
            <v>3.5</v>
          </cell>
          <cell r="Z97">
            <v>0</v>
          </cell>
        </row>
        <row r="97">
          <cell r="AH97">
            <v>2.5</v>
          </cell>
          <cell r="AI97">
            <v>3.4</v>
          </cell>
          <cell r="AJ97">
            <v>2</v>
          </cell>
        </row>
        <row r="97">
          <cell r="AM97">
            <v>3</v>
          </cell>
          <cell r="AN97">
            <v>3</v>
          </cell>
          <cell r="AO97">
            <v>5</v>
          </cell>
        </row>
        <row r="97">
          <cell r="AS97">
            <v>3</v>
          </cell>
        </row>
        <row r="97">
          <cell r="AY97">
            <v>4</v>
          </cell>
        </row>
        <row r="97">
          <cell r="BB97">
            <v>2.66666666666667</v>
          </cell>
        </row>
        <row r="97">
          <cell r="BH97">
            <v>5</v>
          </cell>
        </row>
        <row r="97">
          <cell r="BK97">
            <v>2.66666666666667</v>
          </cell>
        </row>
        <row r="97">
          <cell r="BQ97">
            <v>4</v>
          </cell>
        </row>
        <row r="97">
          <cell r="BS97">
            <v>2.66666666666667</v>
          </cell>
          <cell r="BT97">
            <v>2.99047619047619</v>
          </cell>
          <cell r="BU97">
            <v>1.33333333333333</v>
          </cell>
          <cell r="BV97">
            <v>3</v>
          </cell>
        </row>
        <row r="97">
          <cell r="BX97">
            <v>3</v>
          </cell>
          <cell r="BY97">
            <v>3.33333333333333</v>
          </cell>
          <cell r="BZ97">
            <v>16.3238095238095</v>
          </cell>
          <cell r="CA97">
            <v>54.4126984126984</v>
          </cell>
          <cell r="CB97">
            <v>4.16666666666667</v>
          </cell>
        </row>
        <row r="98">
          <cell r="B98" t="str">
            <v>2024JULB00118</v>
          </cell>
          <cell r="C98" t="str">
            <v>Rahul Ghosh</v>
          </cell>
          <cell r="D98">
            <v>2.25</v>
          </cell>
          <cell r="E98">
            <v>2.4</v>
          </cell>
          <cell r="F98">
            <v>3</v>
          </cell>
        </row>
        <row r="98">
          <cell r="I98">
            <v>2.66666666666667</v>
          </cell>
          <cell r="J98">
            <v>3</v>
          </cell>
          <cell r="K98">
            <v>3</v>
          </cell>
        </row>
        <row r="98">
          <cell r="N98">
            <v>2</v>
          </cell>
          <cell r="O98">
            <v>3</v>
          </cell>
        </row>
        <row r="98">
          <cell r="Q98">
            <v>3</v>
          </cell>
        </row>
        <row r="98">
          <cell r="S98">
            <v>3</v>
          </cell>
          <cell r="T98">
            <v>3</v>
          </cell>
          <cell r="U98">
            <v>3</v>
          </cell>
        </row>
        <row r="98">
          <cell r="Y98">
            <v>3</v>
          </cell>
          <cell r="Z98">
            <v>0</v>
          </cell>
        </row>
        <row r="98">
          <cell r="AH98">
            <v>2.25</v>
          </cell>
          <cell r="AI98">
            <v>3</v>
          </cell>
          <cell r="AJ98">
            <v>3</v>
          </cell>
        </row>
        <row r="98">
          <cell r="AM98">
            <v>2.75</v>
          </cell>
          <cell r="AN98">
            <v>3</v>
          </cell>
          <cell r="AO98">
            <v>3</v>
          </cell>
        </row>
        <row r="98">
          <cell r="AS98">
            <v>2.5</v>
          </cell>
        </row>
        <row r="98">
          <cell r="AY98">
            <v>3.5</v>
          </cell>
        </row>
        <row r="98">
          <cell r="BB98">
            <v>3</v>
          </cell>
        </row>
        <row r="98">
          <cell r="BH98">
            <v>5</v>
          </cell>
        </row>
        <row r="98">
          <cell r="BK98">
            <v>0</v>
          </cell>
        </row>
        <row r="98">
          <cell r="BQ98">
            <v>0</v>
          </cell>
        </row>
        <row r="98">
          <cell r="BS98">
            <v>2.16666666666667</v>
          </cell>
          <cell r="BT98">
            <v>2.41428571428571</v>
          </cell>
          <cell r="BU98">
            <v>2</v>
          </cell>
          <cell r="BV98">
            <v>3</v>
          </cell>
        </row>
        <row r="98">
          <cell r="BX98">
            <v>2.80555555555556</v>
          </cell>
          <cell r="BY98">
            <v>3</v>
          </cell>
          <cell r="BZ98">
            <v>15.3865079365079</v>
          </cell>
          <cell r="CA98">
            <v>51.2883597883598</v>
          </cell>
          <cell r="CB98">
            <v>2.91666666666667</v>
          </cell>
        </row>
        <row r="99">
          <cell r="B99" t="str">
            <v>2024JULB00119</v>
          </cell>
          <cell r="C99" t="str">
            <v>RAHUL LAL P. P</v>
          </cell>
          <cell r="D99">
            <v>2.25</v>
          </cell>
          <cell r="E99">
            <v>2.4</v>
          </cell>
          <cell r="F99">
            <v>3</v>
          </cell>
        </row>
        <row r="99">
          <cell r="I99">
            <v>2.33333333333333</v>
          </cell>
          <cell r="J99">
            <v>2</v>
          </cell>
          <cell r="K99">
            <v>3</v>
          </cell>
        </row>
        <row r="99">
          <cell r="N99">
            <v>2</v>
          </cell>
          <cell r="O99">
            <v>2.5</v>
          </cell>
        </row>
        <row r="99">
          <cell r="Q99">
            <v>2</v>
          </cell>
        </row>
        <row r="99">
          <cell r="S99">
            <v>3.33333333333333</v>
          </cell>
          <cell r="T99">
            <v>3</v>
          </cell>
          <cell r="U99">
            <v>2</v>
          </cell>
        </row>
        <row r="99">
          <cell r="Y99">
            <v>3.25</v>
          </cell>
          <cell r="Z99">
            <v>0</v>
          </cell>
        </row>
        <row r="99">
          <cell r="AH99">
            <v>2.25</v>
          </cell>
          <cell r="AI99">
            <v>3</v>
          </cell>
          <cell r="AJ99">
            <v>3</v>
          </cell>
        </row>
        <row r="99">
          <cell r="AM99">
            <v>2.25</v>
          </cell>
          <cell r="AN99">
            <v>3</v>
          </cell>
          <cell r="AO99">
            <v>3</v>
          </cell>
        </row>
        <row r="99">
          <cell r="AS99" t="str">
            <v>0</v>
          </cell>
        </row>
        <row r="99">
          <cell r="AY99" t="str">
            <v>0</v>
          </cell>
        </row>
        <row r="99">
          <cell r="BB99" t="str">
            <v>0</v>
          </cell>
        </row>
        <row r="99">
          <cell r="BH99" t="str">
            <v>0</v>
          </cell>
        </row>
        <row r="99">
          <cell r="BK99" t="str">
            <v>0</v>
          </cell>
        </row>
        <row r="99">
          <cell r="BQ99" t="str">
            <v>0</v>
          </cell>
        </row>
        <row r="99">
          <cell r="BS99">
            <v>2.16666666666667</v>
          </cell>
          <cell r="BT99">
            <v>2.7875</v>
          </cell>
          <cell r="BU99">
            <v>2</v>
          </cell>
          <cell r="BV99">
            <v>2</v>
          </cell>
        </row>
        <row r="99">
          <cell r="BX99">
            <v>2.63888888888889</v>
          </cell>
          <cell r="BY99">
            <v>2.66666666666667</v>
          </cell>
          <cell r="BZ99">
            <v>14.2597222222222</v>
          </cell>
          <cell r="CA99">
            <v>47.5324074074074</v>
          </cell>
          <cell r="CB99">
            <v>2.66666666666667</v>
          </cell>
        </row>
        <row r="100">
          <cell r="B100" t="str">
            <v>2024JULB00120</v>
          </cell>
          <cell r="C100" t="str">
            <v>Ramya H</v>
          </cell>
          <cell r="D100">
            <v>3.125</v>
          </cell>
          <cell r="E100">
            <v>2.5</v>
          </cell>
          <cell r="F100">
            <v>3.5</v>
          </cell>
        </row>
        <row r="100">
          <cell r="I100">
            <v>3.16666666666667</v>
          </cell>
          <cell r="J100">
            <v>3</v>
          </cell>
          <cell r="K100">
            <v>3.25</v>
          </cell>
        </row>
        <row r="100">
          <cell r="N100">
            <v>3.5</v>
          </cell>
          <cell r="O100">
            <v>3.3</v>
          </cell>
        </row>
        <row r="100">
          <cell r="Q100">
            <v>3</v>
          </cell>
        </row>
        <row r="100">
          <cell r="S100">
            <v>3.16666666666667</v>
          </cell>
          <cell r="T100">
            <v>3</v>
          </cell>
          <cell r="U100">
            <v>3.5</v>
          </cell>
        </row>
        <row r="100">
          <cell r="Y100">
            <v>3.25</v>
          </cell>
          <cell r="Z100">
            <v>0</v>
          </cell>
        </row>
        <row r="100">
          <cell r="AH100">
            <v>3.25</v>
          </cell>
          <cell r="AI100">
            <v>3.2</v>
          </cell>
          <cell r="AJ100">
            <v>3.5</v>
          </cell>
        </row>
        <row r="100">
          <cell r="AM100">
            <v>3.25</v>
          </cell>
          <cell r="AN100">
            <v>3.5</v>
          </cell>
          <cell r="AO100">
            <v>3</v>
          </cell>
        </row>
        <row r="100">
          <cell r="AS100">
            <v>0</v>
          </cell>
        </row>
        <row r="100">
          <cell r="AY100">
            <v>0</v>
          </cell>
        </row>
        <row r="100">
          <cell r="BB100">
            <v>0</v>
          </cell>
        </row>
        <row r="100">
          <cell r="BH100">
            <v>0</v>
          </cell>
        </row>
        <row r="100">
          <cell r="BK100">
            <v>0</v>
          </cell>
        </row>
        <row r="100">
          <cell r="BQ100">
            <v>0</v>
          </cell>
        </row>
        <row r="100">
          <cell r="BS100">
            <v>3.29166666666667</v>
          </cell>
          <cell r="BT100">
            <v>1.75</v>
          </cell>
          <cell r="BU100">
            <v>2.33333333333333</v>
          </cell>
          <cell r="BV100">
            <v>3</v>
          </cell>
        </row>
        <row r="100">
          <cell r="BX100">
            <v>3.19444444444444</v>
          </cell>
          <cell r="BY100">
            <v>3.16666666666667</v>
          </cell>
          <cell r="BZ100">
            <v>16.7361111111111</v>
          </cell>
          <cell r="CA100">
            <v>55.787037037037</v>
          </cell>
          <cell r="CB100">
            <v>1.625</v>
          </cell>
        </row>
        <row r="101">
          <cell r="B101" t="str">
            <v>2024JULB00121</v>
          </cell>
          <cell r="C101" t="str">
            <v>Renukha S</v>
          </cell>
          <cell r="D101">
            <v>2</v>
          </cell>
          <cell r="E101">
            <v>2</v>
          </cell>
          <cell r="F101">
            <v>2</v>
          </cell>
        </row>
        <row r="101">
          <cell r="I101">
            <v>2.66666666666667</v>
          </cell>
          <cell r="J101">
            <v>3</v>
          </cell>
          <cell r="K101">
            <v>2</v>
          </cell>
        </row>
        <row r="101">
          <cell r="N101">
            <v>3</v>
          </cell>
          <cell r="O101">
            <v>2.6</v>
          </cell>
        </row>
        <row r="101">
          <cell r="Q101">
            <v>3</v>
          </cell>
        </row>
        <row r="101">
          <cell r="S101">
            <v>2.33333333333333</v>
          </cell>
          <cell r="T101">
            <v>3</v>
          </cell>
          <cell r="U101">
            <v>3</v>
          </cell>
        </row>
        <row r="101">
          <cell r="Y101">
            <v>3</v>
          </cell>
          <cell r="Z101">
            <v>0</v>
          </cell>
        </row>
        <row r="101">
          <cell r="AH101">
            <v>2.25</v>
          </cell>
          <cell r="AI101">
            <v>3.2</v>
          </cell>
          <cell r="AJ101">
            <v>3</v>
          </cell>
        </row>
        <row r="101">
          <cell r="AM101">
            <v>2.75</v>
          </cell>
          <cell r="AN101">
            <v>3</v>
          </cell>
          <cell r="AO101">
            <v>3</v>
          </cell>
        </row>
        <row r="101">
          <cell r="AS101" t="str">
            <v>0</v>
          </cell>
        </row>
        <row r="101">
          <cell r="AY101" t="str">
            <v>0</v>
          </cell>
        </row>
        <row r="101">
          <cell r="BB101" t="str">
            <v>0</v>
          </cell>
        </row>
        <row r="101">
          <cell r="BH101" t="str">
            <v>0</v>
          </cell>
        </row>
        <row r="101">
          <cell r="BK101" t="str">
            <v>0</v>
          </cell>
        </row>
        <row r="101">
          <cell r="BQ101" t="str">
            <v>0</v>
          </cell>
        </row>
        <row r="101">
          <cell r="BS101">
            <v>2.41666666666667</v>
          </cell>
          <cell r="BT101">
            <v>2.7</v>
          </cell>
          <cell r="BU101">
            <v>1.66666666666667</v>
          </cell>
          <cell r="BV101">
            <v>3</v>
          </cell>
        </row>
        <row r="101">
          <cell r="BX101">
            <v>2.58333333333333</v>
          </cell>
          <cell r="BY101">
            <v>3</v>
          </cell>
          <cell r="BZ101">
            <v>15.3666666666667</v>
          </cell>
          <cell r="CA101">
            <v>51.2222222222222</v>
          </cell>
          <cell r="CB101">
            <v>2.66666666666667</v>
          </cell>
        </row>
        <row r="102">
          <cell r="B102" t="str">
            <v>2024JULB00122</v>
          </cell>
          <cell r="C102" t="str">
            <v>Riddhiman Saha</v>
          </cell>
          <cell r="D102">
            <v>0</v>
          </cell>
          <cell r="E102">
            <v>0</v>
          </cell>
          <cell r="F102">
            <v>0</v>
          </cell>
        </row>
        <row r="102">
          <cell r="I102" t="str">
            <v>0</v>
          </cell>
          <cell r="J102">
            <v>0</v>
          </cell>
          <cell r="K102" t="str">
            <v>0</v>
          </cell>
        </row>
        <row r="102">
          <cell r="N102">
            <v>1</v>
          </cell>
          <cell r="O102">
            <v>1.2</v>
          </cell>
        </row>
        <row r="102">
          <cell r="Q102">
            <v>1</v>
          </cell>
        </row>
        <row r="102">
          <cell r="S102">
            <v>1</v>
          </cell>
          <cell r="T102">
            <v>3</v>
          </cell>
          <cell r="U102">
            <v>1.5</v>
          </cell>
        </row>
        <row r="102">
          <cell r="Y102">
            <v>1.5</v>
          </cell>
          <cell r="Z102">
            <v>0</v>
          </cell>
        </row>
        <row r="102">
          <cell r="AH102">
            <v>1</v>
          </cell>
          <cell r="AI102">
            <v>2</v>
          </cell>
          <cell r="AJ102">
            <v>1</v>
          </cell>
        </row>
        <row r="102">
          <cell r="AM102">
            <v>1</v>
          </cell>
          <cell r="AN102">
            <v>3</v>
          </cell>
          <cell r="AO102">
            <v>1</v>
          </cell>
        </row>
        <row r="102">
          <cell r="AS102">
            <v>4</v>
          </cell>
        </row>
        <row r="102">
          <cell r="AY102">
            <v>4.5</v>
          </cell>
        </row>
        <row r="102">
          <cell r="BB102">
            <v>3</v>
          </cell>
        </row>
        <row r="102">
          <cell r="BH102">
            <v>5</v>
          </cell>
        </row>
        <row r="102">
          <cell r="BK102">
            <v>3</v>
          </cell>
        </row>
        <row r="102">
          <cell r="BQ102">
            <v>4.5</v>
          </cell>
        </row>
        <row r="102">
          <cell r="BS102">
            <v>0.666666666666667</v>
          </cell>
          <cell r="BT102">
            <v>2.1</v>
          </cell>
          <cell r="BU102">
            <v>0.333333333333333</v>
          </cell>
          <cell r="BV102">
            <v>1</v>
          </cell>
        </row>
        <row r="102">
          <cell r="BX102">
            <v>1</v>
          </cell>
          <cell r="BY102">
            <v>2</v>
          </cell>
          <cell r="BZ102">
            <v>7.1</v>
          </cell>
          <cell r="CA102">
            <v>23.6666666666667</v>
          </cell>
          <cell r="CB102">
            <v>3.3</v>
          </cell>
        </row>
        <row r="103">
          <cell r="B103" t="str">
            <v>2024JULB00123</v>
          </cell>
          <cell r="C103" t="str">
            <v>Rishik Chandra Pasupuleti</v>
          </cell>
          <cell r="D103">
            <v>0</v>
          </cell>
          <cell r="E103">
            <v>0</v>
          </cell>
          <cell r="F103">
            <v>0</v>
          </cell>
        </row>
        <row r="103">
          <cell r="I103" t="str">
            <v>0</v>
          </cell>
          <cell r="J103">
            <v>0</v>
          </cell>
          <cell r="K103" t="str">
            <v>0</v>
          </cell>
        </row>
        <row r="103">
          <cell r="N103">
            <v>1</v>
          </cell>
          <cell r="O103">
            <v>1.7</v>
          </cell>
        </row>
        <row r="103">
          <cell r="Q103">
            <v>1</v>
          </cell>
        </row>
        <row r="103">
          <cell r="S103">
            <v>1.66666666666667</v>
          </cell>
          <cell r="T103">
            <v>3</v>
          </cell>
          <cell r="U103">
            <v>1</v>
          </cell>
        </row>
        <row r="103">
          <cell r="Y103">
            <v>1</v>
          </cell>
          <cell r="Z103">
            <v>0</v>
          </cell>
        </row>
        <row r="103">
          <cell r="AH103">
            <v>1</v>
          </cell>
          <cell r="AI103">
            <v>2</v>
          </cell>
          <cell r="AJ103">
            <v>1</v>
          </cell>
        </row>
        <row r="103">
          <cell r="AM103">
            <v>1</v>
          </cell>
          <cell r="AN103">
            <v>3</v>
          </cell>
          <cell r="AO103">
            <v>1</v>
          </cell>
        </row>
        <row r="103">
          <cell r="AS103">
            <v>3.33333333333333</v>
          </cell>
        </row>
        <row r="103">
          <cell r="AY103">
            <v>4</v>
          </cell>
        </row>
        <row r="103">
          <cell r="BB103">
            <v>0</v>
          </cell>
        </row>
        <row r="103">
          <cell r="BH103">
            <v>0</v>
          </cell>
        </row>
        <row r="103">
          <cell r="BK103">
            <v>1</v>
          </cell>
        </row>
        <row r="103">
          <cell r="BQ103">
            <v>3</v>
          </cell>
        </row>
        <row r="103">
          <cell r="BS103">
            <v>0.666666666666667</v>
          </cell>
          <cell r="BT103">
            <v>1.29047619047619</v>
          </cell>
          <cell r="BU103">
            <v>0.333333333333333</v>
          </cell>
          <cell r="BV103">
            <v>1</v>
          </cell>
        </row>
        <row r="103">
          <cell r="BX103">
            <v>1.33333333333333</v>
          </cell>
          <cell r="BY103">
            <v>2</v>
          </cell>
          <cell r="BZ103">
            <v>6.62380952380952</v>
          </cell>
          <cell r="CA103">
            <v>22.0793650793651</v>
          </cell>
          <cell r="CB103">
            <v>1.8</v>
          </cell>
        </row>
        <row r="104">
          <cell r="B104" t="str">
            <v>2024JULB00124</v>
          </cell>
          <cell r="C104" t="str">
            <v>Ritaban Roy</v>
          </cell>
          <cell r="D104">
            <v>3.5</v>
          </cell>
          <cell r="E104">
            <v>2.8</v>
          </cell>
          <cell r="F104">
            <v>4</v>
          </cell>
        </row>
        <row r="104">
          <cell r="I104">
            <v>3.66666666666667</v>
          </cell>
          <cell r="J104">
            <v>4</v>
          </cell>
          <cell r="K104">
            <v>3</v>
          </cell>
        </row>
        <row r="104">
          <cell r="N104">
            <v>4</v>
          </cell>
          <cell r="O104">
            <v>3.7</v>
          </cell>
        </row>
        <row r="104">
          <cell r="Q104">
            <v>2</v>
          </cell>
        </row>
        <row r="104">
          <cell r="S104">
            <v>3.33333333333333</v>
          </cell>
          <cell r="T104">
            <v>3</v>
          </cell>
          <cell r="U104">
            <v>4</v>
          </cell>
        </row>
        <row r="104">
          <cell r="Y104">
            <v>3.5</v>
          </cell>
          <cell r="Z104">
            <v>0</v>
          </cell>
        </row>
        <row r="104">
          <cell r="AH104">
            <v>3.5</v>
          </cell>
          <cell r="AI104">
            <v>3.4</v>
          </cell>
          <cell r="AJ104">
            <v>4</v>
          </cell>
        </row>
        <row r="104">
          <cell r="AM104">
            <v>3.75</v>
          </cell>
          <cell r="AN104">
            <v>3</v>
          </cell>
          <cell r="AO104">
            <v>3</v>
          </cell>
        </row>
        <row r="104">
          <cell r="AS104" t="str">
            <v>0</v>
          </cell>
        </row>
        <row r="104">
          <cell r="AY104" t="str">
            <v>0</v>
          </cell>
        </row>
        <row r="104">
          <cell r="BB104" t="str">
            <v>0</v>
          </cell>
        </row>
        <row r="104">
          <cell r="BH104" t="str">
            <v>0</v>
          </cell>
        </row>
        <row r="104">
          <cell r="BK104" t="str">
            <v>0</v>
          </cell>
        </row>
        <row r="104">
          <cell r="BQ104" t="str">
            <v>0</v>
          </cell>
        </row>
        <row r="104">
          <cell r="BS104">
            <v>3.66666666666667</v>
          </cell>
          <cell r="BT104">
            <v>3.35</v>
          </cell>
          <cell r="BU104">
            <v>2.66666666666667</v>
          </cell>
          <cell r="BV104">
            <v>2</v>
          </cell>
        </row>
        <row r="104">
          <cell r="BX104">
            <v>3.58333333333333</v>
          </cell>
          <cell r="BY104">
            <v>3.33333333333333</v>
          </cell>
          <cell r="BZ104">
            <v>18.6</v>
          </cell>
          <cell r="CA104">
            <v>62</v>
          </cell>
          <cell r="CB104">
            <v>3.33333333333333</v>
          </cell>
        </row>
        <row r="105">
          <cell r="B105" t="str">
            <v>2024JULB00125</v>
          </cell>
          <cell r="C105" t="str">
            <v>Riya Guliya</v>
          </cell>
          <cell r="D105">
            <v>2.5</v>
          </cell>
          <cell r="E105">
            <v>2.4</v>
          </cell>
          <cell r="F105">
            <v>2</v>
          </cell>
        </row>
        <row r="105">
          <cell r="I105">
            <v>3</v>
          </cell>
          <cell r="J105">
            <v>3</v>
          </cell>
          <cell r="K105">
            <v>3</v>
          </cell>
        </row>
        <row r="105">
          <cell r="N105">
            <v>3</v>
          </cell>
          <cell r="O105">
            <v>3</v>
          </cell>
        </row>
        <row r="105">
          <cell r="Q105">
            <v>3</v>
          </cell>
        </row>
        <row r="105">
          <cell r="S105">
            <v>3.66666666666667</v>
          </cell>
          <cell r="T105">
            <v>3</v>
          </cell>
          <cell r="U105">
            <v>3.5</v>
          </cell>
        </row>
        <row r="105">
          <cell r="Y105">
            <v>3.5</v>
          </cell>
          <cell r="Z105">
            <v>0</v>
          </cell>
        </row>
        <row r="105">
          <cell r="AH105">
            <v>3</v>
          </cell>
          <cell r="AI105">
            <v>3.6</v>
          </cell>
          <cell r="AJ105">
            <v>3</v>
          </cell>
        </row>
        <row r="105">
          <cell r="AM105">
            <v>3</v>
          </cell>
          <cell r="AN105">
            <v>3</v>
          </cell>
          <cell r="AO105">
            <v>3.5</v>
          </cell>
        </row>
        <row r="105">
          <cell r="AS105" t="str">
            <v>0</v>
          </cell>
        </row>
        <row r="105">
          <cell r="AY105" t="str">
            <v>0</v>
          </cell>
        </row>
        <row r="105">
          <cell r="BB105" t="str">
            <v>0</v>
          </cell>
        </row>
        <row r="105">
          <cell r="BH105" t="str">
            <v>0</v>
          </cell>
        </row>
        <row r="105">
          <cell r="BK105" t="str">
            <v>0</v>
          </cell>
        </row>
        <row r="105">
          <cell r="BQ105" t="str">
            <v>0</v>
          </cell>
        </row>
        <row r="105">
          <cell r="BS105">
            <v>2.83333333333333</v>
          </cell>
          <cell r="BT105">
            <v>3.125</v>
          </cell>
          <cell r="BU105">
            <v>1.66666666666667</v>
          </cell>
          <cell r="BV105">
            <v>3</v>
          </cell>
        </row>
        <row r="105">
          <cell r="BX105">
            <v>3.22222222222222</v>
          </cell>
          <cell r="BY105">
            <v>3</v>
          </cell>
          <cell r="BZ105">
            <v>16.8472222222222</v>
          </cell>
          <cell r="CA105">
            <v>56.1574074074074</v>
          </cell>
          <cell r="CB105">
            <v>3.33333333333333</v>
          </cell>
        </row>
        <row r="106">
          <cell r="B106" t="str">
            <v>2024JULB00126</v>
          </cell>
          <cell r="C106" t="str">
            <v>Riya Rose</v>
          </cell>
          <cell r="D106">
            <v>2.5</v>
          </cell>
          <cell r="E106">
            <v>2.4</v>
          </cell>
          <cell r="F106">
            <v>2</v>
          </cell>
        </row>
        <row r="106">
          <cell r="I106">
            <v>2.33333333333333</v>
          </cell>
          <cell r="J106">
            <v>2</v>
          </cell>
          <cell r="K106">
            <v>3</v>
          </cell>
        </row>
        <row r="106">
          <cell r="N106">
            <v>2</v>
          </cell>
          <cell r="O106">
            <v>2.2</v>
          </cell>
        </row>
        <row r="106">
          <cell r="Q106">
            <v>3</v>
          </cell>
        </row>
        <row r="106">
          <cell r="S106">
            <v>2.33333333333333</v>
          </cell>
          <cell r="T106">
            <v>3</v>
          </cell>
          <cell r="U106">
            <v>3</v>
          </cell>
        </row>
        <row r="106">
          <cell r="Y106">
            <v>2.75</v>
          </cell>
          <cell r="Z106">
            <v>0</v>
          </cell>
        </row>
        <row r="106">
          <cell r="AH106">
            <v>2</v>
          </cell>
          <cell r="AI106">
            <v>2.8</v>
          </cell>
          <cell r="AJ106">
            <v>2</v>
          </cell>
        </row>
        <row r="106">
          <cell r="AM106">
            <v>2</v>
          </cell>
          <cell r="AN106">
            <v>3</v>
          </cell>
          <cell r="AO106">
            <v>2.5</v>
          </cell>
        </row>
        <row r="106">
          <cell r="AS106">
            <v>2.66666666666667</v>
          </cell>
        </row>
        <row r="106">
          <cell r="AY106">
            <v>4</v>
          </cell>
        </row>
        <row r="106">
          <cell r="BB106">
            <v>2.66666666666667</v>
          </cell>
        </row>
        <row r="106">
          <cell r="BH106">
            <v>5</v>
          </cell>
        </row>
        <row r="106">
          <cell r="BK106">
            <v>0</v>
          </cell>
        </row>
        <row r="106">
          <cell r="BQ106">
            <v>0</v>
          </cell>
        </row>
        <row r="106">
          <cell r="BS106">
            <v>2.16666666666667</v>
          </cell>
          <cell r="BT106">
            <v>2.21190476190476</v>
          </cell>
          <cell r="BU106">
            <v>1.33333333333333</v>
          </cell>
          <cell r="BV106">
            <v>3</v>
          </cell>
        </row>
        <row r="106">
          <cell r="BX106">
            <v>2.22222222222222</v>
          </cell>
          <cell r="BY106">
            <v>2.66666666666667</v>
          </cell>
          <cell r="BZ106">
            <v>13.6007936507937</v>
          </cell>
          <cell r="CA106">
            <v>45.3359788359788</v>
          </cell>
          <cell r="CB106">
            <v>2.91666666666667</v>
          </cell>
        </row>
        <row r="107">
          <cell r="B107" t="str">
            <v>2024JULB00129</v>
          </cell>
          <cell r="C107" t="str">
            <v>Prithviraj Srinivasan</v>
          </cell>
          <cell r="D107">
            <v>3.75</v>
          </cell>
          <cell r="E107">
            <v>3.4</v>
          </cell>
          <cell r="F107">
            <v>4</v>
          </cell>
        </row>
        <row r="107">
          <cell r="I107">
            <v>3.66666666666667</v>
          </cell>
          <cell r="J107">
            <v>4</v>
          </cell>
          <cell r="K107">
            <v>4</v>
          </cell>
        </row>
        <row r="107">
          <cell r="N107">
            <v>3</v>
          </cell>
          <cell r="O107">
            <v>4.4</v>
          </cell>
        </row>
        <row r="107">
          <cell r="Q107">
            <v>3</v>
          </cell>
        </row>
        <row r="107">
          <cell r="S107">
            <v>3.66666666666667</v>
          </cell>
          <cell r="T107">
            <v>3</v>
          </cell>
          <cell r="U107">
            <v>4</v>
          </cell>
        </row>
        <row r="107">
          <cell r="Y107">
            <v>3</v>
          </cell>
          <cell r="Z107">
            <v>0</v>
          </cell>
        </row>
        <row r="107">
          <cell r="AH107">
            <v>4</v>
          </cell>
          <cell r="AI107">
            <v>4.6</v>
          </cell>
          <cell r="AJ107">
            <v>3</v>
          </cell>
        </row>
        <row r="107">
          <cell r="AM107">
            <v>4</v>
          </cell>
          <cell r="AN107">
            <v>3</v>
          </cell>
          <cell r="AO107">
            <v>4</v>
          </cell>
        </row>
        <row r="107">
          <cell r="AS107">
            <v>1</v>
          </cell>
        </row>
        <row r="107">
          <cell r="AY107">
            <v>3</v>
          </cell>
        </row>
        <row r="107">
          <cell r="BB107">
            <v>0</v>
          </cell>
        </row>
        <row r="107">
          <cell r="BH107">
            <v>0</v>
          </cell>
        </row>
        <row r="107">
          <cell r="BK107">
            <v>0</v>
          </cell>
        </row>
        <row r="107">
          <cell r="BQ107">
            <v>0</v>
          </cell>
        </row>
        <row r="107">
          <cell r="BS107">
            <v>3.58333333333333</v>
          </cell>
          <cell r="BT107">
            <v>2.34285714285714</v>
          </cell>
          <cell r="BU107">
            <v>2.33333333333333</v>
          </cell>
          <cell r="BV107">
            <v>3</v>
          </cell>
        </row>
        <row r="107">
          <cell r="BX107">
            <v>3.77777777777778</v>
          </cell>
          <cell r="BY107">
            <v>3.33333333333333</v>
          </cell>
          <cell r="BZ107">
            <v>18.3706349206349</v>
          </cell>
          <cell r="CA107">
            <v>61.2354497354497</v>
          </cell>
          <cell r="CB107">
            <v>2.5</v>
          </cell>
        </row>
        <row r="108">
          <cell r="B108" t="str">
            <v>2024JULB00130</v>
          </cell>
          <cell r="C108" t="str">
            <v>Sadya Anwar</v>
          </cell>
          <cell r="D108">
            <v>3.25</v>
          </cell>
          <cell r="E108">
            <v>3.4</v>
          </cell>
          <cell r="F108">
            <v>4</v>
          </cell>
        </row>
        <row r="108">
          <cell r="I108">
            <v>3</v>
          </cell>
          <cell r="J108">
            <v>3</v>
          </cell>
          <cell r="K108">
            <v>4</v>
          </cell>
        </row>
        <row r="108">
          <cell r="N108">
            <v>3</v>
          </cell>
          <cell r="O108">
            <v>4.2</v>
          </cell>
        </row>
        <row r="108">
          <cell r="Q108">
            <v>3</v>
          </cell>
        </row>
        <row r="108">
          <cell r="S108">
            <v>3.66666666666667</v>
          </cell>
          <cell r="T108">
            <v>3</v>
          </cell>
          <cell r="U108">
            <v>3</v>
          </cell>
        </row>
        <row r="108">
          <cell r="Y108">
            <v>4</v>
          </cell>
          <cell r="Z108">
            <v>0</v>
          </cell>
        </row>
        <row r="108">
          <cell r="AH108">
            <v>3.25</v>
          </cell>
          <cell r="AI108">
            <v>4</v>
          </cell>
          <cell r="AJ108">
            <v>4</v>
          </cell>
        </row>
        <row r="108">
          <cell r="AM108">
            <v>3</v>
          </cell>
          <cell r="AN108">
            <v>3</v>
          </cell>
          <cell r="AO108">
            <v>4.5</v>
          </cell>
        </row>
        <row r="108">
          <cell r="AS108">
            <v>4</v>
          </cell>
        </row>
        <row r="108">
          <cell r="AY108">
            <v>4.5</v>
          </cell>
        </row>
        <row r="108">
          <cell r="BB108">
            <v>4</v>
          </cell>
        </row>
        <row r="108">
          <cell r="BH108">
            <v>5</v>
          </cell>
        </row>
        <row r="108">
          <cell r="BK108">
            <v>4</v>
          </cell>
        </row>
        <row r="108">
          <cell r="BQ108">
            <v>4.5</v>
          </cell>
        </row>
        <row r="108">
          <cell r="BS108">
            <v>3.16666666666667</v>
          </cell>
          <cell r="BT108">
            <v>3.94285714285714</v>
          </cell>
          <cell r="BU108">
            <v>2.66666666666667</v>
          </cell>
          <cell r="BV108">
            <v>3</v>
          </cell>
        </row>
        <row r="108">
          <cell r="BX108">
            <v>3.22222222222222</v>
          </cell>
          <cell r="BY108">
            <v>3</v>
          </cell>
          <cell r="BZ108">
            <v>18.9984126984127</v>
          </cell>
          <cell r="CA108">
            <v>63.3280423280423</v>
          </cell>
          <cell r="CB108">
            <v>4.25</v>
          </cell>
        </row>
        <row r="109">
          <cell r="B109" t="str">
            <v>2024JULB00131</v>
          </cell>
          <cell r="C109" t="str">
            <v>Sai Krishna Kaveti</v>
          </cell>
          <cell r="D109">
            <v>2.25</v>
          </cell>
          <cell r="E109">
            <v>2.4</v>
          </cell>
          <cell r="F109">
            <v>3</v>
          </cell>
        </row>
        <row r="109">
          <cell r="I109">
            <v>3.33333333333333</v>
          </cell>
          <cell r="J109">
            <v>4</v>
          </cell>
          <cell r="K109">
            <v>3.5</v>
          </cell>
        </row>
        <row r="109">
          <cell r="N109">
            <v>3</v>
          </cell>
          <cell r="O109">
            <v>3</v>
          </cell>
        </row>
        <row r="109">
          <cell r="Q109">
            <v>3</v>
          </cell>
        </row>
        <row r="109">
          <cell r="S109">
            <v>3</v>
          </cell>
          <cell r="T109">
            <v>3</v>
          </cell>
          <cell r="U109">
            <v>4</v>
          </cell>
        </row>
        <row r="109">
          <cell r="Y109">
            <v>3</v>
          </cell>
          <cell r="Z109">
            <v>0</v>
          </cell>
        </row>
        <row r="109">
          <cell r="AH109">
            <v>2.25</v>
          </cell>
          <cell r="AI109">
            <v>3</v>
          </cell>
          <cell r="AJ109">
            <v>3</v>
          </cell>
        </row>
        <row r="109">
          <cell r="AM109">
            <v>3.5</v>
          </cell>
          <cell r="AN109">
            <v>3</v>
          </cell>
          <cell r="AO109">
            <v>3.5</v>
          </cell>
        </row>
        <row r="109">
          <cell r="AS109" t="str">
            <v>0</v>
          </cell>
        </row>
        <row r="109">
          <cell r="AY109" t="str">
            <v>0</v>
          </cell>
        </row>
        <row r="109">
          <cell r="BB109" t="str">
            <v>0</v>
          </cell>
        </row>
        <row r="109">
          <cell r="BH109" t="str">
            <v>0</v>
          </cell>
        </row>
        <row r="109">
          <cell r="BK109" t="str">
            <v>0</v>
          </cell>
        </row>
        <row r="109">
          <cell r="BQ109" t="str">
            <v>0</v>
          </cell>
        </row>
        <row r="109">
          <cell r="BS109">
            <v>2.5</v>
          </cell>
          <cell r="BT109">
            <v>2.85</v>
          </cell>
          <cell r="BU109">
            <v>2</v>
          </cell>
          <cell r="BV109">
            <v>3</v>
          </cell>
        </row>
        <row r="109">
          <cell r="BX109">
            <v>3.27777777777778</v>
          </cell>
          <cell r="BY109">
            <v>3.33333333333333</v>
          </cell>
          <cell r="BZ109">
            <v>16.9611111111111</v>
          </cell>
          <cell r="CA109">
            <v>56.537037037037</v>
          </cell>
          <cell r="CB109">
            <v>3.66666666666667</v>
          </cell>
        </row>
        <row r="110">
          <cell r="B110" t="str">
            <v>2024JULB00132</v>
          </cell>
          <cell r="C110" t="str">
            <v>Sakchi Suryavanshi</v>
          </cell>
          <cell r="D110">
            <v>3.25</v>
          </cell>
          <cell r="E110">
            <v>3.6</v>
          </cell>
          <cell r="F110">
            <v>4</v>
          </cell>
        </row>
        <row r="110">
          <cell r="I110">
            <v>3</v>
          </cell>
          <cell r="J110">
            <v>3</v>
          </cell>
          <cell r="K110">
            <v>4</v>
          </cell>
        </row>
        <row r="110">
          <cell r="N110">
            <v>2</v>
          </cell>
          <cell r="O110">
            <v>4.2</v>
          </cell>
        </row>
        <row r="110">
          <cell r="Q110">
            <v>2</v>
          </cell>
        </row>
        <row r="110">
          <cell r="S110">
            <v>3.33333333333333</v>
          </cell>
          <cell r="T110">
            <v>3</v>
          </cell>
          <cell r="U110">
            <v>3</v>
          </cell>
        </row>
        <row r="110">
          <cell r="Y110">
            <v>3.75</v>
          </cell>
          <cell r="Z110">
            <v>0</v>
          </cell>
        </row>
        <row r="110">
          <cell r="AH110">
            <v>2</v>
          </cell>
          <cell r="AI110">
            <v>4.4</v>
          </cell>
          <cell r="AJ110">
            <v>3</v>
          </cell>
        </row>
        <row r="110">
          <cell r="AM110">
            <v>2</v>
          </cell>
          <cell r="AN110">
            <v>3</v>
          </cell>
          <cell r="AO110">
            <v>2.5</v>
          </cell>
        </row>
        <row r="110">
          <cell r="AS110" t="str">
            <v>0</v>
          </cell>
        </row>
        <row r="110">
          <cell r="AY110" t="str">
            <v>0</v>
          </cell>
        </row>
        <row r="110">
          <cell r="BB110" t="str">
            <v>0</v>
          </cell>
        </row>
        <row r="110">
          <cell r="BH110" t="str">
            <v>0</v>
          </cell>
        </row>
        <row r="110">
          <cell r="BK110" t="str">
            <v>0</v>
          </cell>
        </row>
        <row r="110">
          <cell r="BQ110" t="str">
            <v>0</v>
          </cell>
        </row>
        <row r="110">
          <cell r="BS110">
            <v>2.41666666666667</v>
          </cell>
          <cell r="BT110">
            <v>3.9875</v>
          </cell>
          <cell r="BU110">
            <v>2.33333333333333</v>
          </cell>
          <cell r="BV110">
            <v>2</v>
          </cell>
        </row>
        <row r="110">
          <cell r="BX110">
            <v>2.77777777777778</v>
          </cell>
          <cell r="BY110">
            <v>3</v>
          </cell>
          <cell r="BZ110">
            <v>16.5152777777778</v>
          </cell>
          <cell r="CA110">
            <v>55.0509259259259</v>
          </cell>
          <cell r="CB110">
            <v>3.16666666666667</v>
          </cell>
        </row>
        <row r="111">
          <cell r="B111" t="str">
            <v>2024JULB00133</v>
          </cell>
          <cell r="C111" t="str">
            <v>S Sandeep</v>
          </cell>
          <cell r="D111">
            <v>3</v>
          </cell>
          <cell r="E111">
            <v>2</v>
          </cell>
          <cell r="F111">
            <v>3</v>
          </cell>
        </row>
        <row r="111">
          <cell r="I111">
            <v>2.33333333333333</v>
          </cell>
          <cell r="J111">
            <v>4</v>
          </cell>
          <cell r="K111">
            <v>3.5</v>
          </cell>
        </row>
        <row r="111">
          <cell r="N111">
            <v>2</v>
          </cell>
          <cell r="O111">
            <v>2</v>
          </cell>
        </row>
        <row r="111">
          <cell r="Q111">
            <v>2</v>
          </cell>
        </row>
        <row r="111">
          <cell r="S111">
            <v>2.66666666666667</v>
          </cell>
          <cell r="T111">
            <v>3</v>
          </cell>
          <cell r="U111">
            <v>2.5</v>
          </cell>
        </row>
        <row r="111">
          <cell r="Y111">
            <v>2</v>
          </cell>
          <cell r="Z111">
            <v>0</v>
          </cell>
        </row>
        <row r="111">
          <cell r="AH111">
            <v>1.75</v>
          </cell>
          <cell r="AI111">
            <v>2.4</v>
          </cell>
          <cell r="AJ111">
            <v>2</v>
          </cell>
        </row>
        <row r="111">
          <cell r="AM111">
            <v>2.25</v>
          </cell>
          <cell r="AN111">
            <v>3</v>
          </cell>
          <cell r="AO111">
            <v>2</v>
          </cell>
        </row>
        <row r="111">
          <cell r="AS111">
            <v>3.5</v>
          </cell>
        </row>
        <row r="111">
          <cell r="AY111">
            <v>4.5</v>
          </cell>
        </row>
        <row r="111">
          <cell r="BB111">
            <v>0</v>
          </cell>
        </row>
        <row r="111">
          <cell r="BH111">
            <v>0</v>
          </cell>
        </row>
        <row r="111">
          <cell r="BK111">
            <v>3</v>
          </cell>
        </row>
        <row r="111">
          <cell r="BQ111">
            <v>4</v>
          </cell>
        </row>
        <row r="111">
          <cell r="BS111">
            <v>2.25</v>
          </cell>
          <cell r="BT111">
            <v>2.12857142857143</v>
          </cell>
          <cell r="BU111">
            <v>1.66666666666667</v>
          </cell>
          <cell r="BV111">
            <v>2</v>
          </cell>
        </row>
        <row r="111">
          <cell r="BX111">
            <v>2.41666666666667</v>
          </cell>
          <cell r="BY111">
            <v>3.33333333333333</v>
          </cell>
          <cell r="BZ111">
            <v>13.7952380952381</v>
          </cell>
          <cell r="CA111">
            <v>45.984126984127</v>
          </cell>
          <cell r="CB111">
            <v>2.75</v>
          </cell>
        </row>
        <row r="112">
          <cell r="B112" t="str">
            <v>2024JULB00134</v>
          </cell>
          <cell r="C112" t="str">
            <v>Sanjay Baliga</v>
          </cell>
          <cell r="D112">
            <v>2.75</v>
          </cell>
          <cell r="E112">
            <v>2.4</v>
          </cell>
          <cell r="F112">
            <v>4</v>
          </cell>
        </row>
        <row r="112">
          <cell r="I112">
            <v>2.66666666666667</v>
          </cell>
          <cell r="J112">
            <v>3</v>
          </cell>
          <cell r="K112">
            <v>2.5</v>
          </cell>
        </row>
        <row r="112">
          <cell r="N112">
            <v>2</v>
          </cell>
          <cell r="O112">
            <v>2.8</v>
          </cell>
        </row>
        <row r="112">
          <cell r="Q112">
            <v>2</v>
          </cell>
        </row>
        <row r="112">
          <cell r="S112">
            <v>3.33333333333333</v>
          </cell>
          <cell r="T112">
            <v>3</v>
          </cell>
          <cell r="U112">
            <v>3</v>
          </cell>
        </row>
        <row r="112">
          <cell r="Y112">
            <v>3.25</v>
          </cell>
          <cell r="Z112">
            <v>0</v>
          </cell>
        </row>
        <row r="112">
          <cell r="AH112">
            <v>2.75</v>
          </cell>
          <cell r="AI112">
            <v>3</v>
          </cell>
          <cell r="AJ112">
            <v>4</v>
          </cell>
        </row>
        <row r="112">
          <cell r="AM112">
            <v>2.75</v>
          </cell>
          <cell r="AN112">
            <v>3</v>
          </cell>
          <cell r="AO112">
            <v>2</v>
          </cell>
        </row>
        <row r="112">
          <cell r="AS112">
            <v>3.5</v>
          </cell>
        </row>
        <row r="112">
          <cell r="AY112">
            <v>4.5</v>
          </cell>
        </row>
        <row r="112">
          <cell r="BB112">
            <v>3</v>
          </cell>
        </row>
        <row r="112">
          <cell r="BH112">
            <v>5</v>
          </cell>
        </row>
        <row r="112">
          <cell r="BK112">
            <v>0</v>
          </cell>
        </row>
        <row r="112">
          <cell r="BQ112">
            <v>0</v>
          </cell>
        </row>
        <row r="112">
          <cell r="BS112">
            <v>2.5</v>
          </cell>
          <cell r="BT112">
            <v>2.56428571428571</v>
          </cell>
          <cell r="BU112">
            <v>2.66666666666667</v>
          </cell>
          <cell r="BV112">
            <v>2</v>
          </cell>
        </row>
        <row r="112">
          <cell r="BX112">
            <v>2.91666666666667</v>
          </cell>
          <cell r="BY112">
            <v>3</v>
          </cell>
          <cell r="BZ112">
            <v>15.647619047619</v>
          </cell>
          <cell r="CA112">
            <v>52.1587301587302</v>
          </cell>
          <cell r="CB112">
            <v>2.83333333333333</v>
          </cell>
        </row>
        <row r="113">
          <cell r="B113" t="str">
            <v>2024JULB00135</v>
          </cell>
          <cell r="C113" t="str">
            <v>Saqib Kalandar Attar</v>
          </cell>
          <cell r="D113">
            <v>1.75</v>
          </cell>
          <cell r="E113">
            <v>1.8</v>
          </cell>
          <cell r="F113">
            <v>2</v>
          </cell>
        </row>
        <row r="113">
          <cell r="I113">
            <v>2</v>
          </cell>
          <cell r="J113">
            <v>2</v>
          </cell>
          <cell r="K113">
            <v>2.5</v>
          </cell>
        </row>
        <row r="113">
          <cell r="N113">
            <v>2</v>
          </cell>
          <cell r="O113">
            <v>2</v>
          </cell>
        </row>
        <row r="113">
          <cell r="Q113">
            <v>2</v>
          </cell>
        </row>
        <row r="113">
          <cell r="S113">
            <v>2.33333333333333</v>
          </cell>
          <cell r="T113">
            <v>2</v>
          </cell>
          <cell r="U113">
            <v>2</v>
          </cell>
        </row>
        <row r="113">
          <cell r="Y113">
            <v>2.25</v>
          </cell>
          <cell r="Z113">
            <v>0</v>
          </cell>
        </row>
        <row r="113">
          <cell r="AH113">
            <v>1.75</v>
          </cell>
          <cell r="AI113">
            <v>2.2</v>
          </cell>
          <cell r="AJ113">
            <v>2</v>
          </cell>
        </row>
        <row r="113">
          <cell r="AM113">
            <v>2</v>
          </cell>
          <cell r="AN113">
            <v>3</v>
          </cell>
          <cell r="AO113">
            <v>2</v>
          </cell>
        </row>
        <row r="113">
          <cell r="AS113">
            <v>3</v>
          </cell>
        </row>
        <row r="113">
          <cell r="AY113">
            <v>3.5</v>
          </cell>
        </row>
        <row r="113">
          <cell r="BB113">
            <v>2</v>
          </cell>
        </row>
        <row r="113">
          <cell r="BH113">
            <v>5</v>
          </cell>
        </row>
        <row r="113">
          <cell r="BK113">
            <v>2</v>
          </cell>
        </row>
        <row r="113">
          <cell r="BQ113">
            <v>3</v>
          </cell>
        </row>
        <row r="113">
          <cell r="BS113">
            <v>1.83333333333333</v>
          </cell>
          <cell r="BT113">
            <v>2.17857142857143</v>
          </cell>
          <cell r="BU113">
            <v>1.33333333333333</v>
          </cell>
          <cell r="BV113">
            <v>2</v>
          </cell>
        </row>
        <row r="113">
          <cell r="BX113">
            <v>2.11111111111111</v>
          </cell>
          <cell r="BY113">
            <v>2.33333333333333</v>
          </cell>
          <cell r="BZ113">
            <v>11.7896825396825</v>
          </cell>
          <cell r="CA113">
            <v>39.2989417989418</v>
          </cell>
          <cell r="CB113">
            <v>3</v>
          </cell>
        </row>
        <row r="114">
          <cell r="B114" t="str">
            <v>2024JULB00137</v>
          </cell>
          <cell r="C114" t="str">
            <v>Saurav Kumar</v>
          </cell>
          <cell r="D114">
            <v>2.25</v>
          </cell>
          <cell r="E114">
            <v>2</v>
          </cell>
          <cell r="F114">
            <v>2</v>
          </cell>
        </row>
        <row r="114">
          <cell r="I114">
            <v>2</v>
          </cell>
          <cell r="J114">
            <v>2</v>
          </cell>
          <cell r="K114">
            <v>1</v>
          </cell>
        </row>
        <row r="114">
          <cell r="N114">
            <v>2</v>
          </cell>
          <cell r="O114">
            <v>2.2</v>
          </cell>
        </row>
        <row r="114">
          <cell r="Q114">
            <v>3</v>
          </cell>
        </row>
        <row r="114">
          <cell r="S114">
            <v>2.33333333333333</v>
          </cell>
          <cell r="T114">
            <v>2</v>
          </cell>
          <cell r="U114">
            <v>2</v>
          </cell>
        </row>
        <row r="114">
          <cell r="Y114">
            <v>2.5</v>
          </cell>
          <cell r="Z114">
            <v>0</v>
          </cell>
        </row>
        <row r="114">
          <cell r="AH114">
            <v>2.25</v>
          </cell>
          <cell r="AI114">
            <v>2.4</v>
          </cell>
          <cell r="AJ114">
            <v>2</v>
          </cell>
        </row>
        <row r="114">
          <cell r="AM114">
            <v>2</v>
          </cell>
          <cell r="AN114">
            <v>1</v>
          </cell>
          <cell r="AO114">
            <v>1</v>
          </cell>
        </row>
        <row r="114">
          <cell r="AS114">
            <v>3</v>
          </cell>
        </row>
        <row r="114">
          <cell r="AY114">
            <v>4</v>
          </cell>
        </row>
        <row r="114">
          <cell r="BB114">
            <v>1</v>
          </cell>
        </row>
        <row r="114">
          <cell r="BH114">
            <v>5</v>
          </cell>
        </row>
        <row r="114">
          <cell r="BK114">
            <v>3</v>
          </cell>
        </row>
        <row r="114">
          <cell r="BQ114">
            <v>4</v>
          </cell>
        </row>
        <row r="114">
          <cell r="BS114">
            <v>2.16666666666667</v>
          </cell>
          <cell r="BT114">
            <v>2.3</v>
          </cell>
          <cell r="BU114">
            <v>1.33333333333333</v>
          </cell>
          <cell r="BV114">
            <v>3</v>
          </cell>
        </row>
        <row r="114">
          <cell r="BX114">
            <v>2.11111111111111</v>
          </cell>
          <cell r="BY114">
            <v>1.66666666666667</v>
          </cell>
          <cell r="BZ114">
            <v>12.5777777777778</v>
          </cell>
          <cell r="CA114">
            <v>41.9259259259259</v>
          </cell>
          <cell r="CB114">
            <v>2.83333333333333</v>
          </cell>
        </row>
        <row r="115">
          <cell r="B115" t="str">
            <v>2024JULB00138</v>
          </cell>
          <cell r="C115" t="str">
            <v>Shankar Vyas</v>
          </cell>
          <cell r="D115">
            <v>2</v>
          </cell>
          <cell r="E115">
            <v>2.4</v>
          </cell>
          <cell r="F115">
            <v>2</v>
          </cell>
        </row>
        <row r="115">
          <cell r="I115">
            <v>2</v>
          </cell>
          <cell r="J115">
            <v>3</v>
          </cell>
          <cell r="K115">
            <v>2</v>
          </cell>
        </row>
        <row r="115">
          <cell r="N115">
            <v>2</v>
          </cell>
          <cell r="O115">
            <v>2.3</v>
          </cell>
        </row>
        <row r="115">
          <cell r="Q115">
            <v>2</v>
          </cell>
        </row>
        <row r="115">
          <cell r="S115">
            <v>2</v>
          </cell>
          <cell r="T115">
            <v>3</v>
          </cell>
          <cell r="U115">
            <v>3</v>
          </cell>
        </row>
        <row r="115">
          <cell r="Y115">
            <v>2.75</v>
          </cell>
          <cell r="Z115">
            <v>0</v>
          </cell>
        </row>
        <row r="115">
          <cell r="AH115">
            <v>3</v>
          </cell>
          <cell r="AI115">
            <v>3</v>
          </cell>
          <cell r="AJ115">
            <v>3</v>
          </cell>
        </row>
        <row r="115">
          <cell r="AM115">
            <v>2.5</v>
          </cell>
          <cell r="AN115">
            <v>3</v>
          </cell>
          <cell r="AO115">
            <v>3</v>
          </cell>
        </row>
        <row r="115">
          <cell r="AS115">
            <v>4</v>
          </cell>
        </row>
        <row r="115">
          <cell r="AY115">
            <v>4.5</v>
          </cell>
        </row>
        <row r="115">
          <cell r="BB115">
            <v>3.66666666666667</v>
          </cell>
        </row>
        <row r="115">
          <cell r="BH115">
            <v>5</v>
          </cell>
        </row>
        <row r="115">
          <cell r="BK115">
            <v>3</v>
          </cell>
        </row>
        <row r="115">
          <cell r="BQ115">
            <v>3.5</v>
          </cell>
        </row>
        <row r="115">
          <cell r="BS115">
            <v>2.33333333333333</v>
          </cell>
          <cell r="BT115">
            <v>3.01666666666667</v>
          </cell>
          <cell r="BU115">
            <v>1.66666666666667</v>
          </cell>
          <cell r="BV115">
            <v>2</v>
          </cell>
        </row>
        <row r="115">
          <cell r="BX115">
            <v>2.16666666666667</v>
          </cell>
          <cell r="BY115">
            <v>3</v>
          </cell>
          <cell r="BZ115">
            <v>14.1833333333333</v>
          </cell>
          <cell r="CA115">
            <v>47.2777777777778</v>
          </cell>
          <cell r="CB115">
            <v>3.5</v>
          </cell>
        </row>
        <row r="116">
          <cell r="B116" t="str">
            <v>2024JULB00139</v>
          </cell>
          <cell r="C116" t="str">
            <v>Shaswat Mishra</v>
          </cell>
          <cell r="D116">
            <v>3.25</v>
          </cell>
          <cell r="E116">
            <v>2.4</v>
          </cell>
          <cell r="F116">
            <v>2</v>
          </cell>
        </row>
        <row r="116">
          <cell r="I116">
            <v>2.33333333333333</v>
          </cell>
          <cell r="J116">
            <v>3</v>
          </cell>
          <cell r="K116">
            <v>3.5</v>
          </cell>
        </row>
        <row r="116">
          <cell r="N116">
            <v>2</v>
          </cell>
          <cell r="O116">
            <v>3</v>
          </cell>
        </row>
        <row r="116">
          <cell r="Q116">
            <v>3</v>
          </cell>
        </row>
        <row r="116">
          <cell r="S116">
            <v>3</v>
          </cell>
          <cell r="T116">
            <v>3</v>
          </cell>
          <cell r="U116">
            <v>3</v>
          </cell>
        </row>
        <row r="116">
          <cell r="Y116">
            <v>3</v>
          </cell>
          <cell r="Z116">
            <v>0</v>
          </cell>
        </row>
        <row r="116">
          <cell r="AH116">
            <v>4</v>
          </cell>
          <cell r="AI116">
            <v>3</v>
          </cell>
          <cell r="AJ116">
            <v>3</v>
          </cell>
        </row>
        <row r="116">
          <cell r="AM116">
            <v>3.5</v>
          </cell>
          <cell r="AN116">
            <v>3</v>
          </cell>
          <cell r="AO116">
            <v>4</v>
          </cell>
        </row>
        <row r="116">
          <cell r="AS116">
            <v>4</v>
          </cell>
        </row>
        <row r="116">
          <cell r="AY116">
            <v>4.5</v>
          </cell>
        </row>
        <row r="116">
          <cell r="BB116">
            <v>0</v>
          </cell>
        </row>
        <row r="116">
          <cell r="BH116">
            <v>0</v>
          </cell>
        </row>
        <row r="116">
          <cell r="BK116">
            <v>0</v>
          </cell>
        </row>
        <row r="116">
          <cell r="BQ116">
            <v>0</v>
          </cell>
        </row>
        <row r="116">
          <cell r="BS116">
            <v>3.08333333333333</v>
          </cell>
          <cell r="BT116">
            <v>2.2</v>
          </cell>
          <cell r="BU116">
            <v>1.66666666666667</v>
          </cell>
          <cell r="BV116">
            <v>3</v>
          </cell>
        </row>
        <row r="116">
          <cell r="BX116">
            <v>2.94444444444444</v>
          </cell>
          <cell r="BY116">
            <v>3</v>
          </cell>
          <cell r="BZ116">
            <v>15.8944444444444</v>
          </cell>
          <cell r="CA116">
            <v>52.9814814814815</v>
          </cell>
          <cell r="CB116">
            <v>2.5</v>
          </cell>
        </row>
        <row r="117">
          <cell r="B117" t="str">
            <v>2024JULB00140</v>
          </cell>
          <cell r="C117" t="str">
            <v>Shatabarta Chanda</v>
          </cell>
          <cell r="D117">
            <v>1.5</v>
          </cell>
          <cell r="E117">
            <v>1.6</v>
          </cell>
          <cell r="F117">
            <v>2</v>
          </cell>
        </row>
        <row r="117">
          <cell r="I117">
            <v>2</v>
          </cell>
          <cell r="J117">
            <v>2</v>
          </cell>
          <cell r="K117">
            <v>2.5</v>
          </cell>
        </row>
        <row r="117">
          <cell r="N117">
            <v>2</v>
          </cell>
          <cell r="O117">
            <v>2</v>
          </cell>
        </row>
        <row r="117">
          <cell r="Q117">
            <v>2</v>
          </cell>
        </row>
        <row r="117">
          <cell r="S117">
            <v>2</v>
          </cell>
          <cell r="T117">
            <v>2</v>
          </cell>
          <cell r="U117">
            <v>2</v>
          </cell>
        </row>
        <row r="117">
          <cell r="Y117">
            <v>2</v>
          </cell>
          <cell r="Z117">
            <v>0</v>
          </cell>
        </row>
        <row r="117">
          <cell r="AH117">
            <v>1.5</v>
          </cell>
          <cell r="AI117">
            <v>2</v>
          </cell>
          <cell r="AJ117">
            <v>2</v>
          </cell>
        </row>
        <row r="117">
          <cell r="AM117">
            <v>2</v>
          </cell>
          <cell r="AN117">
            <v>3</v>
          </cell>
          <cell r="AO117">
            <v>2</v>
          </cell>
        </row>
        <row r="117">
          <cell r="AS117">
            <v>0</v>
          </cell>
        </row>
        <row r="117">
          <cell r="AY117">
            <v>0</v>
          </cell>
        </row>
        <row r="117">
          <cell r="BB117">
            <v>0</v>
          </cell>
        </row>
        <row r="117">
          <cell r="BH117">
            <v>5</v>
          </cell>
        </row>
        <row r="117">
          <cell r="BK117">
            <v>4</v>
          </cell>
        </row>
        <row r="117">
          <cell r="BQ117">
            <v>4.5</v>
          </cell>
        </row>
        <row r="117">
          <cell r="BS117">
            <v>1.66666666666667</v>
          </cell>
          <cell r="BT117">
            <v>1.65714285714286</v>
          </cell>
          <cell r="BU117">
            <v>1.33333333333333</v>
          </cell>
          <cell r="BV117">
            <v>2</v>
          </cell>
        </row>
        <row r="117">
          <cell r="BX117">
            <v>2</v>
          </cell>
          <cell r="BY117">
            <v>2.33333333333333</v>
          </cell>
          <cell r="BZ117">
            <v>10.9904761904762</v>
          </cell>
          <cell r="CA117">
            <v>36.6349206349206</v>
          </cell>
          <cell r="CB117">
            <v>2.66666666666667</v>
          </cell>
        </row>
        <row r="118">
          <cell r="B118" t="str">
            <v>2024JULB00142</v>
          </cell>
          <cell r="C118" t="str">
            <v>Shivang Mishra</v>
          </cell>
          <cell r="D118">
            <v>2.5</v>
          </cell>
          <cell r="E118">
            <v>2</v>
          </cell>
          <cell r="F118">
            <v>2.5</v>
          </cell>
        </row>
        <row r="118">
          <cell r="I118">
            <v>2.5</v>
          </cell>
          <cell r="J118">
            <v>2.5</v>
          </cell>
          <cell r="K118">
            <v>2.5</v>
          </cell>
        </row>
        <row r="118">
          <cell r="N118">
            <v>2.5</v>
          </cell>
          <cell r="O118">
            <v>2.5</v>
          </cell>
        </row>
        <row r="118">
          <cell r="Q118">
            <v>2.5</v>
          </cell>
        </row>
        <row r="118">
          <cell r="S118">
            <v>2.5</v>
          </cell>
          <cell r="T118">
            <v>2.5</v>
          </cell>
          <cell r="U118">
            <v>2.5</v>
          </cell>
        </row>
        <row r="118">
          <cell r="Y118">
            <v>2.5</v>
          </cell>
          <cell r="Z118">
            <v>0</v>
          </cell>
        </row>
        <row r="118">
          <cell r="AH118">
            <v>2.5</v>
          </cell>
          <cell r="AI118">
            <v>2.5</v>
          </cell>
          <cell r="AJ118">
            <v>2.5</v>
          </cell>
        </row>
        <row r="118">
          <cell r="AM118">
            <v>2.5</v>
          </cell>
          <cell r="AN118">
            <v>2.5</v>
          </cell>
          <cell r="AO118">
            <v>2.5</v>
          </cell>
        </row>
        <row r="118">
          <cell r="AS118">
            <v>3</v>
          </cell>
        </row>
        <row r="118">
          <cell r="AY118">
            <v>4.5</v>
          </cell>
        </row>
        <row r="118">
          <cell r="BB118">
            <v>2</v>
          </cell>
        </row>
        <row r="118">
          <cell r="BH118">
            <v>5</v>
          </cell>
        </row>
        <row r="118">
          <cell r="BK118">
            <v>0</v>
          </cell>
        </row>
        <row r="118">
          <cell r="BQ118">
            <v>0</v>
          </cell>
        </row>
        <row r="118">
          <cell r="BS118">
            <v>2.5</v>
          </cell>
          <cell r="BT118">
            <v>2.07142857142857</v>
          </cell>
          <cell r="BU118">
            <v>1.66666666666667</v>
          </cell>
          <cell r="BV118">
            <v>2.5</v>
          </cell>
        </row>
        <row r="118">
          <cell r="BX118">
            <v>2.5</v>
          </cell>
          <cell r="BY118">
            <v>2.5</v>
          </cell>
          <cell r="BZ118">
            <v>13.7380952380952</v>
          </cell>
          <cell r="CA118">
            <v>45.7936507936508</v>
          </cell>
          <cell r="CB118">
            <v>2.83333333333333</v>
          </cell>
        </row>
        <row r="119">
          <cell r="B119" t="str">
            <v>2024JULB00143</v>
          </cell>
          <cell r="C119" t="str">
            <v>Shreya Bohre</v>
          </cell>
          <cell r="D119">
            <v>4</v>
          </cell>
          <cell r="E119">
            <v>3</v>
          </cell>
          <cell r="F119">
            <v>2</v>
          </cell>
        </row>
        <row r="119">
          <cell r="I119">
            <v>3.66666666666667</v>
          </cell>
          <cell r="J119">
            <v>3</v>
          </cell>
          <cell r="K119">
            <v>4</v>
          </cell>
        </row>
        <row r="119">
          <cell r="N119">
            <v>4</v>
          </cell>
          <cell r="O119">
            <v>4</v>
          </cell>
        </row>
        <row r="119">
          <cell r="Q119">
            <v>4</v>
          </cell>
        </row>
        <row r="119">
          <cell r="S119">
            <v>4</v>
          </cell>
          <cell r="T119">
            <v>3</v>
          </cell>
          <cell r="U119">
            <v>4</v>
          </cell>
        </row>
        <row r="119">
          <cell r="Y119">
            <v>4</v>
          </cell>
          <cell r="Z119">
            <v>0</v>
          </cell>
        </row>
        <row r="119">
          <cell r="AH119">
            <v>4</v>
          </cell>
          <cell r="AI119">
            <v>4</v>
          </cell>
          <cell r="AJ119">
            <v>4</v>
          </cell>
        </row>
        <row r="119">
          <cell r="AM119">
            <v>4</v>
          </cell>
          <cell r="AN119">
            <v>3</v>
          </cell>
          <cell r="AO119">
            <v>4</v>
          </cell>
        </row>
        <row r="119">
          <cell r="AS119" t="str">
            <v>0</v>
          </cell>
        </row>
        <row r="119">
          <cell r="AY119" t="str">
            <v>0</v>
          </cell>
        </row>
        <row r="119">
          <cell r="BB119" t="str">
            <v>0</v>
          </cell>
        </row>
        <row r="119">
          <cell r="BH119" t="str">
            <v>0</v>
          </cell>
        </row>
        <row r="119">
          <cell r="BK119" t="str">
            <v>0</v>
          </cell>
        </row>
        <row r="119">
          <cell r="BQ119" t="str">
            <v>0</v>
          </cell>
        </row>
        <row r="119">
          <cell r="BS119">
            <v>4</v>
          </cell>
          <cell r="BT119">
            <v>3.75</v>
          </cell>
          <cell r="BU119">
            <v>2</v>
          </cell>
          <cell r="BV119">
            <v>4</v>
          </cell>
        </row>
        <row r="119">
          <cell r="BX119">
            <v>3.88888888888889</v>
          </cell>
          <cell r="BY119">
            <v>3</v>
          </cell>
          <cell r="BZ119">
            <v>20.6388888888889</v>
          </cell>
          <cell r="CA119">
            <v>68.7962962962963</v>
          </cell>
          <cell r="CB119">
            <v>4</v>
          </cell>
        </row>
        <row r="120">
          <cell r="B120" t="str">
            <v>2024JULB00145</v>
          </cell>
          <cell r="C120" t="str">
            <v>Shruti Rajale</v>
          </cell>
          <cell r="D120">
            <v>3.5</v>
          </cell>
          <cell r="E120">
            <v>2.8</v>
          </cell>
          <cell r="F120">
            <v>4</v>
          </cell>
        </row>
        <row r="120">
          <cell r="I120">
            <v>3.33333333333333</v>
          </cell>
          <cell r="J120">
            <v>4</v>
          </cell>
          <cell r="K120">
            <v>4</v>
          </cell>
        </row>
        <row r="120">
          <cell r="N120">
            <v>3</v>
          </cell>
          <cell r="O120">
            <v>3.8</v>
          </cell>
        </row>
        <row r="120">
          <cell r="Q120">
            <v>4</v>
          </cell>
        </row>
        <row r="120">
          <cell r="S120">
            <v>3.66666666666667</v>
          </cell>
          <cell r="T120">
            <v>3</v>
          </cell>
          <cell r="U120">
            <v>4</v>
          </cell>
        </row>
        <row r="120">
          <cell r="Y120">
            <v>3.75</v>
          </cell>
          <cell r="Z120">
            <v>0</v>
          </cell>
        </row>
        <row r="120">
          <cell r="AH120">
            <v>4</v>
          </cell>
          <cell r="AI120">
            <v>3.6</v>
          </cell>
          <cell r="AJ120">
            <v>4</v>
          </cell>
        </row>
        <row r="120">
          <cell r="AM120">
            <v>4</v>
          </cell>
          <cell r="AN120">
            <v>3</v>
          </cell>
          <cell r="AO120">
            <v>4</v>
          </cell>
        </row>
        <row r="120">
          <cell r="AS120">
            <v>0</v>
          </cell>
        </row>
        <row r="120">
          <cell r="AY120">
            <v>0</v>
          </cell>
        </row>
        <row r="120">
          <cell r="BB120">
            <v>0</v>
          </cell>
        </row>
        <row r="120">
          <cell r="BH120">
            <v>0</v>
          </cell>
        </row>
        <row r="120">
          <cell r="BK120">
            <v>0</v>
          </cell>
        </row>
        <row r="120">
          <cell r="BQ120">
            <v>0</v>
          </cell>
        </row>
        <row r="120">
          <cell r="BS120">
            <v>3.5</v>
          </cell>
          <cell r="BT120">
            <v>1.99285714285714</v>
          </cell>
          <cell r="BU120">
            <v>2.66666666666667</v>
          </cell>
          <cell r="BV120">
            <v>4</v>
          </cell>
        </row>
        <row r="120">
          <cell r="BX120">
            <v>3.66666666666667</v>
          </cell>
          <cell r="BY120">
            <v>3.33333333333333</v>
          </cell>
          <cell r="BZ120">
            <v>19.1595238095238</v>
          </cell>
          <cell r="CA120">
            <v>63.8650793650794</v>
          </cell>
          <cell r="CB120">
            <v>2</v>
          </cell>
        </row>
        <row r="121">
          <cell r="B121" t="str">
            <v>2024JULB00146</v>
          </cell>
          <cell r="C121" t="str">
            <v>Shruti Sharma</v>
          </cell>
          <cell r="D121">
            <v>2.5</v>
          </cell>
          <cell r="E121">
            <v>2.2</v>
          </cell>
          <cell r="F121">
            <v>2</v>
          </cell>
        </row>
        <row r="121">
          <cell r="I121">
            <v>2.33333333333333</v>
          </cell>
          <cell r="J121">
            <v>2</v>
          </cell>
          <cell r="K121">
            <v>2.5</v>
          </cell>
        </row>
        <row r="121">
          <cell r="N121">
            <v>2</v>
          </cell>
          <cell r="O121">
            <v>2.5</v>
          </cell>
        </row>
        <row r="121">
          <cell r="Q121">
            <v>3</v>
          </cell>
        </row>
        <row r="121">
          <cell r="S121">
            <v>2.66666666666667</v>
          </cell>
          <cell r="T121">
            <v>3</v>
          </cell>
          <cell r="U121">
            <v>2</v>
          </cell>
        </row>
        <row r="121">
          <cell r="Y121">
            <v>2.75</v>
          </cell>
          <cell r="Z121">
            <v>0</v>
          </cell>
        </row>
        <row r="121">
          <cell r="AH121">
            <v>2.5</v>
          </cell>
          <cell r="AI121">
            <v>2.8</v>
          </cell>
          <cell r="AJ121">
            <v>2</v>
          </cell>
        </row>
        <row r="121">
          <cell r="AM121">
            <v>2.25</v>
          </cell>
          <cell r="AN121">
            <v>3</v>
          </cell>
          <cell r="AO121">
            <v>2.5</v>
          </cell>
        </row>
        <row r="121">
          <cell r="AS121" t="str">
            <v>0</v>
          </cell>
        </row>
        <row r="121">
          <cell r="AY121" t="str">
            <v>0</v>
          </cell>
        </row>
        <row r="121">
          <cell r="BB121" t="str">
            <v>0</v>
          </cell>
        </row>
        <row r="121">
          <cell r="BH121" t="str">
            <v>0</v>
          </cell>
        </row>
        <row r="121">
          <cell r="BK121" t="str">
            <v>0</v>
          </cell>
        </row>
        <row r="121">
          <cell r="BQ121" t="str">
            <v>0</v>
          </cell>
        </row>
        <row r="121">
          <cell r="BS121">
            <v>2.33333333333333</v>
          </cell>
          <cell r="BT121">
            <v>2.5625</v>
          </cell>
          <cell r="BU121">
            <v>1.33333333333333</v>
          </cell>
          <cell r="BV121">
            <v>3</v>
          </cell>
        </row>
        <row r="121">
          <cell r="BX121">
            <v>2.41666666666667</v>
          </cell>
          <cell r="BY121">
            <v>2.66666666666667</v>
          </cell>
          <cell r="BZ121">
            <v>14.3125</v>
          </cell>
          <cell r="CA121">
            <v>47.7083333333333</v>
          </cell>
          <cell r="CB121">
            <v>2.33333333333333</v>
          </cell>
        </row>
        <row r="122">
          <cell r="B122" t="str">
            <v>2024JULB00147</v>
          </cell>
          <cell r="C122" t="str">
            <v>Shruti Vishamber Buchasia</v>
          </cell>
          <cell r="D122">
            <v>3.625</v>
          </cell>
          <cell r="E122">
            <v>2.9</v>
          </cell>
          <cell r="F122">
            <v>4</v>
          </cell>
        </row>
        <row r="122">
          <cell r="I122">
            <v>3.66666666666667</v>
          </cell>
          <cell r="J122">
            <v>3.5</v>
          </cell>
          <cell r="K122">
            <v>3.75</v>
          </cell>
        </row>
        <row r="122">
          <cell r="N122">
            <v>4</v>
          </cell>
          <cell r="O122">
            <v>3.8</v>
          </cell>
        </row>
        <row r="122">
          <cell r="Q122">
            <v>3.5</v>
          </cell>
        </row>
        <row r="122">
          <cell r="S122">
            <v>3.66666666666667</v>
          </cell>
          <cell r="T122">
            <v>3.5</v>
          </cell>
          <cell r="U122">
            <v>4</v>
          </cell>
        </row>
        <row r="122">
          <cell r="Y122">
            <v>3.75</v>
          </cell>
          <cell r="Z122">
            <v>0</v>
          </cell>
        </row>
        <row r="122">
          <cell r="AH122">
            <v>3.75</v>
          </cell>
          <cell r="AI122">
            <v>3.7</v>
          </cell>
          <cell r="AJ122">
            <v>4</v>
          </cell>
        </row>
        <row r="122">
          <cell r="AM122">
            <v>3.75</v>
          </cell>
          <cell r="AN122">
            <v>4</v>
          </cell>
          <cell r="AO122">
            <v>3.5</v>
          </cell>
        </row>
        <row r="122">
          <cell r="AS122" t="str">
            <v>0</v>
          </cell>
        </row>
        <row r="122">
          <cell r="AY122" t="str">
            <v>0</v>
          </cell>
        </row>
        <row r="122">
          <cell r="BB122" t="str">
            <v>0</v>
          </cell>
        </row>
        <row r="122">
          <cell r="BH122" t="str">
            <v>0</v>
          </cell>
        </row>
        <row r="122">
          <cell r="BK122" t="str">
            <v>0</v>
          </cell>
        </row>
        <row r="122">
          <cell r="BQ122" t="str">
            <v>0</v>
          </cell>
        </row>
        <row r="122">
          <cell r="BS122">
            <v>3.79166666666667</v>
          </cell>
          <cell r="BT122">
            <v>3.5375</v>
          </cell>
          <cell r="BU122">
            <v>2.66666666666667</v>
          </cell>
          <cell r="BV122">
            <v>3.5</v>
          </cell>
        </row>
        <row r="122">
          <cell r="BX122">
            <v>3.69444444444444</v>
          </cell>
          <cell r="BY122">
            <v>3.66666666666667</v>
          </cell>
          <cell r="BZ122">
            <v>20.8569444444444</v>
          </cell>
          <cell r="CA122">
            <v>69.5231481481482</v>
          </cell>
          <cell r="CB122">
            <v>3.75</v>
          </cell>
        </row>
        <row r="123">
          <cell r="B123" t="str">
            <v>2024JULB00148</v>
          </cell>
          <cell r="C123" t="str">
            <v>Shubham Goel</v>
          </cell>
          <cell r="D123">
            <v>1</v>
          </cell>
          <cell r="E123">
            <v>2</v>
          </cell>
          <cell r="F123">
            <v>1</v>
          </cell>
        </row>
        <row r="123">
          <cell r="I123">
            <v>1</v>
          </cell>
          <cell r="J123">
            <v>2</v>
          </cell>
          <cell r="K123">
            <v>1</v>
          </cell>
        </row>
        <row r="123">
          <cell r="N123">
            <v>2</v>
          </cell>
          <cell r="O123">
            <v>2</v>
          </cell>
        </row>
        <row r="123">
          <cell r="Q123">
            <v>3</v>
          </cell>
        </row>
        <row r="123">
          <cell r="S123">
            <v>3</v>
          </cell>
          <cell r="T123">
            <v>3</v>
          </cell>
          <cell r="U123">
            <v>2</v>
          </cell>
        </row>
        <row r="123">
          <cell r="Y123">
            <v>2</v>
          </cell>
          <cell r="Z123">
            <v>0</v>
          </cell>
        </row>
        <row r="123">
          <cell r="AH123">
            <v>2.5</v>
          </cell>
          <cell r="AI123">
            <v>2.8</v>
          </cell>
          <cell r="AJ123">
            <v>2</v>
          </cell>
        </row>
        <row r="123">
          <cell r="AM123">
            <v>2.25</v>
          </cell>
          <cell r="AN123">
            <v>3</v>
          </cell>
          <cell r="AO123">
            <v>2.5</v>
          </cell>
        </row>
        <row r="123">
          <cell r="AS123">
            <v>0</v>
          </cell>
        </row>
        <row r="123">
          <cell r="AY123">
            <v>0</v>
          </cell>
        </row>
        <row r="123">
          <cell r="BB123">
            <v>0</v>
          </cell>
        </row>
        <row r="123">
          <cell r="BH123">
            <v>0</v>
          </cell>
        </row>
        <row r="123">
          <cell r="BK123">
            <v>0</v>
          </cell>
        </row>
        <row r="123">
          <cell r="BQ123">
            <v>0</v>
          </cell>
        </row>
        <row r="123">
          <cell r="BS123">
            <v>1.83333333333333</v>
          </cell>
          <cell r="BT123">
            <v>1.25714285714286</v>
          </cell>
          <cell r="BU123">
            <v>1</v>
          </cell>
          <cell r="BV123">
            <v>3</v>
          </cell>
        </row>
        <row r="123">
          <cell r="BX123">
            <v>2.08333333333333</v>
          </cell>
          <cell r="BY123">
            <v>2.66666666666667</v>
          </cell>
          <cell r="BZ123">
            <v>11.8404761904762</v>
          </cell>
          <cell r="CA123">
            <v>39.468253968254</v>
          </cell>
          <cell r="CB123">
            <v>0.916666666666667</v>
          </cell>
        </row>
        <row r="124">
          <cell r="B124" t="str">
            <v>2024JULB00149</v>
          </cell>
          <cell r="C124" t="str">
            <v>Shubham  Kumar</v>
          </cell>
          <cell r="D124">
            <v>1.25</v>
          </cell>
          <cell r="E124">
            <v>1.4</v>
          </cell>
          <cell r="F124">
            <v>1</v>
          </cell>
        </row>
        <row r="124">
          <cell r="I124">
            <v>2.33333333333333</v>
          </cell>
          <cell r="J124">
            <v>2</v>
          </cell>
          <cell r="K124">
            <v>2.5</v>
          </cell>
        </row>
        <row r="124">
          <cell r="N124">
            <v>2</v>
          </cell>
          <cell r="O124">
            <v>1.7</v>
          </cell>
        </row>
        <row r="124">
          <cell r="Q124">
            <v>2</v>
          </cell>
        </row>
        <row r="124">
          <cell r="S124">
            <v>1.66666666666667</v>
          </cell>
          <cell r="T124">
            <v>3</v>
          </cell>
          <cell r="U124">
            <v>2</v>
          </cell>
        </row>
        <row r="124">
          <cell r="Y124">
            <v>1.75</v>
          </cell>
          <cell r="Z124">
            <v>0</v>
          </cell>
        </row>
        <row r="124">
          <cell r="AH124">
            <v>1.25</v>
          </cell>
          <cell r="AI124">
            <v>1.8</v>
          </cell>
          <cell r="AJ124">
            <v>1</v>
          </cell>
        </row>
        <row r="124">
          <cell r="AM124">
            <v>2.25</v>
          </cell>
          <cell r="AN124">
            <v>3</v>
          </cell>
          <cell r="AO124">
            <v>2</v>
          </cell>
        </row>
        <row r="124">
          <cell r="AS124" t="str">
            <v>0</v>
          </cell>
        </row>
        <row r="124">
          <cell r="AY124" t="str">
            <v>0</v>
          </cell>
        </row>
        <row r="124">
          <cell r="BB124" t="str">
            <v>0</v>
          </cell>
        </row>
        <row r="124">
          <cell r="BH124" t="str">
            <v>0</v>
          </cell>
        </row>
        <row r="124">
          <cell r="BK124" t="str">
            <v>0</v>
          </cell>
        </row>
        <row r="124">
          <cell r="BQ124" t="str">
            <v>0</v>
          </cell>
        </row>
        <row r="124">
          <cell r="BS124">
            <v>1.5</v>
          </cell>
          <cell r="BT124">
            <v>1.6625</v>
          </cell>
          <cell r="BU124">
            <v>0.666666666666667</v>
          </cell>
          <cell r="BV124">
            <v>2</v>
          </cell>
        </row>
        <row r="124">
          <cell r="BX124">
            <v>2.08333333333333</v>
          </cell>
          <cell r="BY124">
            <v>2.66666666666667</v>
          </cell>
          <cell r="BZ124">
            <v>10.5791666666667</v>
          </cell>
          <cell r="CA124">
            <v>35.2638888888889</v>
          </cell>
          <cell r="CB124">
            <v>2.16666666666667</v>
          </cell>
        </row>
        <row r="125">
          <cell r="B125" t="str">
            <v>2024JULB00150</v>
          </cell>
          <cell r="C125" t="str">
            <v>Siddharth Singh</v>
          </cell>
          <cell r="D125">
            <v>3.5</v>
          </cell>
          <cell r="E125">
            <v>3.2</v>
          </cell>
          <cell r="F125">
            <v>4</v>
          </cell>
        </row>
        <row r="125">
          <cell r="I125">
            <v>3</v>
          </cell>
          <cell r="J125">
            <v>4</v>
          </cell>
          <cell r="K125">
            <v>4</v>
          </cell>
        </row>
        <row r="125">
          <cell r="N125">
            <v>3</v>
          </cell>
          <cell r="O125">
            <v>4</v>
          </cell>
        </row>
        <row r="125">
          <cell r="Q125">
            <v>3</v>
          </cell>
        </row>
        <row r="125">
          <cell r="S125">
            <v>4</v>
          </cell>
          <cell r="T125">
            <v>3</v>
          </cell>
          <cell r="U125">
            <v>3.5</v>
          </cell>
        </row>
        <row r="125">
          <cell r="Y125">
            <v>4</v>
          </cell>
          <cell r="Z125">
            <v>0</v>
          </cell>
        </row>
        <row r="125">
          <cell r="AH125">
            <v>3.5</v>
          </cell>
          <cell r="AI125">
            <v>4</v>
          </cell>
          <cell r="AJ125">
            <v>4</v>
          </cell>
        </row>
        <row r="125">
          <cell r="AM125">
            <v>3.25</v>
          </cell>
          <cell r="AN125">
            <v>3</v>
          </cell>
          <cell r="AO125">
            <v>4.5</v>
          </cell>
        </row>
        <row r="125">
          <cell r="AS125" t="str">
            <v>0</v>
          </cell>
        </row>
        <row r="125">
          <cell r="AY125" t="str">
            <v>0</v>
          </cell>
        </row>
        <row r="125">
          <cell r="BB125" t="str">
            <v>0</v>
          </cell>
        </row>
        <row r="125">
          <cell r="BH125" t="str">
            <v>0</v>
          </cell>
        </row>
        <row r="125">
          <cell r="BK125" t="str">
            <v>0</v>
          </cell>
        </row>
        <row r="125">
          <cell r="BQ125" t="str">
            <v>0</v>
          </cell>
        </row>
        <row r="125">
          <cell r="BS125">
            <v>3.33333333333333</v>
          </cell>
          <cell r="BT125">
            <v>3.8</v>
          </cell>
          <cell r="BU125">
            <v>2.66666666666667</v>
          </cell>
          <cell r="BV125">
            <v>3</v>
          </cell>
        </row>
        <row r="125">
          <cell r="BX125">
            <v>3.41666666666667</v>
          </cell>
          <cell r="BY125">
            <v>3.33333333333333</v>
          </cell>
          <cell r="BZ125">
            <v>19.55</v>
          </cell>
          <cell r="CA125">
            <v>65.1666666666667</v>
          </cell>
          <cell r="CB125">
            <v>4</v>
          </cell>
        </row>
        <row r="126">
          <cell r="B126" t="str">
            <v>2024JULB00151</v>
          </cell>
          <cell r="C126" t="str">
            <v>Sivaraman S</v>
          </cell>
          <cell r="D126">
            <v>3</v>
          </cell>
          <cell r="E126">
            <v>3</v>
          </cell>
          <cell r="F126">
            <v>3</v>
          </cell>
        </row>
        <row r="126">
          <cell r="I126">
            <v>3.33333333333333</v>
          </cell>
          <cell r="J126">
            <v>4</v>
          </cell>
          <cell r="K126">
            <v>3.5</v>
          </cell>
        </row>
        <row r="126">
          <cell r="N126">
            <v>3</v>
          </cell>
          <cell r="O126">
            <v>2.9</v>
          </cell>
        </row>
        <row r="126">
          <cell r="Q126">
            <v>3</v>
          </cell>
        </row>
        <row r="126">
          <cell r="S126">
            <v>3.33333333333333</v>
          </cell>
          <cell r="T126">
            <v>3</v>
          </cell>
          <cell r="U126">
            <v>3</v>
          </cell>
        </row>
        <row r="126">
          <cell r="Y126">
            <v>3.75</v>
          </cell>
          <cell r="Z126">
            <v>0</v>
          </cell>
        </row>
        <row r="126">
          <cell r="AH126">
            <v>5</v>
          </cell>
          <cell r="AI126">
            <v>3.4</v>
          </cell>
          <cell r="AJ126">
            <v>4</v>
          </cell>
        </row>
        <row r="126">
          <cell r="AM126">
            <v>4.75</v>
          </cell>
          <cell r="AN126">
            <v>3</v>
          </cell>
          <cell r="AO126">
            <v>5</v>
          </cell>
        </row>
        <row r="126">
          <cell r="AS126" t="str">
            <v>0</v>
          </cell>
        </row>
        <row r="126">
          <cell r="AY126" t="str">
            <v>0</v>
          </cell>
        </row>
        <row r="126">
          <cell r="BB126" t="str">
            <v>0</v>
          </cell>
        </row>
        <row r="126">
          <cell r="BH126" t="str">
            <v>0</v>
          </cell>
        </row>
        <row r="126">
          <cell r="BK126" t="str">
            <v>0</v>
          </cell>
        </row>
        <row r="126">
          <cell r="BQ126" t="str">
            <v>0</v>
          </cell>
        </row>
        <row r="126">
          <cell r="BS126">
            <v>3.66666666666667</v>
          </cell>
          <cell r="BT126">
            <v>3.2625</v>
          </cell>
          <cell r="BU126">
            <v>2.33333333333333</v>
          </cell>
          <cell r="BV126">
            <v>3</v>
          </cell>
        </row>
        <row r="126">
          <cell r="BX126">
            <v>3.80555555555556</v>
          </cell>
          <cell r="BY126">
            <v>3.33333333333333</v>
          </cell>
          <cell r="BZ126">
            <v>19.4013888888889</v>
          </cell>
          <cell r="CA126">
            <v>64.6712962962963</v>
          </cell>
          <cell r="CB126">
            <v>3.83333333333333</v>
          </cell>
        </row>
        <row r="127">
          <cell r="B127" t="str">
            <v>2024JULB00152</v>
          </cell>
          <cell r="C127" t="str">
            <v>Snehith Samala</v>
          </cell>
          <cell r="D127">
            <v>3.25</v>
          </cell>
          <cell r="E127">
            <v>2.7</v>
          </cell>
          <cell r="F127">
            <v>3.5</v>
          </cell>
        </row>
        <row r="127">
          <cell r="I127">
            <v>3.16666666666667</v>
          </cell>
          <cell r="J127">
            <v>3.5</v>
          </cell>
          <cell r="K127">
            <v>3</v>
          </cell>
        </row>
        <row r="127">
          <cell r="N127">
            <v>3</v>
          </cell>
          <cell r="O127">
            <v>3.15</v>
          </cell>
        </row>
        <row r="127">
          <cell r="Q127">
            <v>3.5</v>
          </cell>
        </row>
        <row r="127">
          <cell r="S127">
            <v>3.33333333333333</v>
          </cell>
          <cell r="T127">
            <v>3.5</v>
          </cell>
          <cell r="U127">
            <v>3.5</v>
          </cell>
        </row>
        <row r="127">
          <cell r="Y127">
            <v>3.25</v>
          </cell>
          <cell r="Z127">
            <v>0</v>
          </cell>
        </row>
        <row r="127">
          <cell r="AH127">
            <v>3.25</v>
          </cell>
          <cell r="AI127">
            <v>3.3</v>
          </cell>
          <cell r="AJ127">
            <v>3</v>
          </cell>
        </row>
        <row r="127">
          <cell r="AM127">
            <v>3.375</v>
          </cell>
          <cell r="AN127">
            <v>3</v>
          </cell>
          <cell r="AO127">
            <v>3.25</v>
          </cell>
        </row>
        <row r="127">
          <cell r="AS127">
            <v>4</v>
          </cell>
        </row>
        <row r="127">
          <cell r="AY127">
            <v>5</v>
          </cell>
        </row>
        <row r="127">
          <cell r="BB127">
            <v>1.66666666666667</v>
          </cell>
        </row>
        <row r="127">
          <cell r="BH127">
            <v>5</v>
          </cell>
        </row>
        <row r="127">
          <cell r="BK127">
            <v>0</v>
          </cell>
        </row>
        <row r="127">
          <cell r="BQ127">
            <v>0</v>
          </cell>
        </row>
        <row r="127">
          <cell r="BS127">
            <v>3.16666666666667</v>
          </cell>
          <cell r="BT127">
            <v>2.58095238095238</v>
          </cell>
          <cell r="BU127">
            <v>2.16666666666667</v>
          </cell>
          <cell r="BV127">
            <v>3.5</v>
          </cell>
        </row>
        <row r="127">
          <cell r="BX127">
            <v>3.29166666666667</v>
          </cell>
          <cell r="BY127">
            <v>3.33333333333333</v>
          </cell>
          <cell r="BZ127">
            <v>18.0392857142857</v>
          </cell>
          <cell r="CA127">
            <v>60.1309523809524</v>
          </cell>
          <cell r="CB127">
            <v>3.29166666666667</v>
          </cell>
        </row>
        <row r="128">
          <cell r="B128" t="str">
            <v>2024JULB00153</v>
          </cell>
          <cell r="C128" t="str">
            <v>Sofia Do Carmo Rodrigues</v>
          </cell>
          <cell r="D128">
            <v>3.375</v>
          </cell>
          <cell r="E128">
            <v>2.7</v>
          </cell>
          <cell r="F128">
            <v>3.5</v>
          </cell>
        </row>
        <row r="128">
          <cell r="I128">
            <v>3.33333333333333</v>
          </cell>
          <cell r="J128">
            <v>3.5</v>
          </cell>
          <cell r="K128">
            <v>3.25</v>
          </cell>
        </row>
        <row r="128">
          <cell r="N128">
            <v>3.5</v>
          </cell>
          <cell r="O128">
            <v>3.45</v>
          </cell>
        </row>
        <row r="128">
          <cell r="Q128">
            <v>3</v>
          </cell>
        </row>
        <row r="128">
          <cell r="S128">
            <v>3.5</v>
          </cell>
          <cell r="T128">
            <v>3.5</v>
          </cell>
          <cell r="U128">
            <v>3.5</v>
          </cell>
        </row>
        <row r="128">
          <cell r="Y128">
            <v>3.5</v>
          </cell>
          <cell r="Z128">
            <v>0</v>
          </cell>
        </row>
        <row r="128">
          <cell r="AH128">
            <v>3.5</v>
          </cell>
          <cell r="AI128">
            <v>3.5</v>
          </cell>
          <cell r="AJ128">
            <v>3.5</v>
          </cell>
        </row>
        <row r="128">
          <cell r="AM128">
            <v>3.5</v>
          </cell>
          <cell r="AN128">
            <v>4</v>
          </cell>
          <cell r="AO128">
            <v>3.25</v>
          </cell>
        </row>
        <row r="128">
          <cell r="AS128">
            <v>4</v>
          </cell>
        </row>
        <row r="128">
          <cell r="AY128">
            <v>4.5</v>
          </cell>
        </row>
        <row r="128">
          <cell r="BB128">
            <v>0</v>
          </cell>
        </row>
        <row r="128">
          <cell r="BH128">
            <v>5</v>
          </cell>
        </row>
        <row r="128">
          <cell r="BK128">
            <v>0</v>
          </cell>
        </row>
        <row r="128">
          <cell r="BQ128">
            <v>0</v>
          </cell>
        </row>
        <row r="128">
          <cell r="BS128">
            <v>3.45833333333333</v>
          </cell>
          <cell r="BT128">
            <v>2.45</v>
          </cell>
          <cell r="BU128">
            <v>2.33333333333333</v>
          </cell>
          <cell r="BV128">
            <v>3</v>
          </cell>
        </row>
        <row r="128">
          <cell r="BX128">
            <v>3.44444444444444</v>
          </cell>
          <cell r="BY128">
            <v>3.66666666666667</v>
          </cell>
          <cell r="BZ128">
            <v>18.3527777777778</v>
          </cell>
          <cell r="CA128">
            <v>61.1759259259259</v>
          </cell>
          <cell r="CB128">
            <v>3.25</v>
          </cell>
        </row>
        <row r="129">
          <cell r="B129" t="str">
            <v>2024JULB00154</v>
          </cell>
          <cell r="C129" t="str">
            <v>Somya Sahoo</v>
          </cell>
          <cell r="D129">
            <v>2</v>
          </cell>
          <cell r="E129">
            <v>1.6</v>
          </cell>
          <cell r="F129">
            <v>2</v>
          </cell>
        </row>
        <row r="129">
          <cell r="I129">
            <v>2</v>
          </cell>
          <cell r="J129">
            <v>2</v>
          </cell>
          <cell r="K129">
            <v>3</v>
          </cell>
        </row>
        <row r="129">
          <cell r="N129">
            <v>2</v>
          </cell>
          <cell r="O129">
            <v>2</v>
          </cell>
        </row>
        <row r="129">
          <cell r="Q129">
            <v>2</v>
          </cell>
        </row>
        <row r="129">
          <cell r="S129">
            <v>2</v>
          </cell>
          <cell r="T129">
            <v>2</v>
          </cell>
          <cell r="U129">
            <v>2</v>
          </cell>
        </row>
        <row r="129">
          <cell r="Y129">
            <v>2</v>
          </cell>
          <cell r="Z129">
            <v>0</v>
          </cell>
        </row>
        <row r="129">
          <cell r="AH129">
            <v>2</v>
          </cell>
          <cell r="AI129">
            <v>2</v>
          </cell>
          <cell r="AJ129">
            <v>2</v>
          </cell>
        </row>
        <row r="129">
          <cell r="AM129">
            <v>2</v>
          </cell>
          <cell r="AN129">
            <v>3</v>
          </cell>
          <cell r="AO129">
            <v>3</v>
          </cell>
        </row>
        <row r="129">
          <cell r="AS129">
            <v>3.5</v>
          </cell>
        </row>
        <row r="129">
          <cell r="AY129">
            <v>5</v>
          </cell>
        </row>
        <row r="129">
          <cell r="BB129">
            <v>3</v>
          </cell>
        </row>
        <row r="129">
          <cell r="BH129">
            <v>5</v>
          </cell>
        </row>
        <row r="129">
          <cell r="BK129">
            <v>2</v>
          </cell>
        </row>
        <row r="129">
          <cell r="BQ129">
            <v>2</v>
          </cell>
        </row>
        <row r="129">
          <cell r="BS129">
            <v>2</v>
          </cell>
          <cell r="BT129">
            <v>2.3</v>
          </cell>
          <cell r="BU129">
            <v>1.33333333333333</v>
          </cell>
          <cell r="BV129">
            <v>2</v>
          </cell>
        </row>
        <row r="129">
          <cell r="BX129">
            <v>2</v>
          </cell>
          <cell r="BY129">
            <v>2.33333333333333</v>
          </cell>
          <cell r="BZ129">
            <v>11.9666666666667</v>
          </cell>
          <cell r="CA129">
            <v>39.8888888888889</v>
          </cell>
          <cell r="CB129">
            <v>3.33333333333333</v>
          </cell>
        </row>
        <row r="130">
          <cell r="B130" t="str">
            <v>2024JULB00155</v>
          </cell>
          <cell r="C130" t="str">
            <v>Sonali Agarwal</v>
          </cell>
          <cell r="D130">
            <v>2.25</v>
          </cell>
          <cell r="E130">
            <v>1.7</v>
          </cell>
          <cell r="F130">
            <v>2</v>
          </cell>
        </row>
        <row r="130">
          <cell r="I130">
            <v>2.33333333333333</v>
          </cell>
          <cell r="J130">
            <v>2</v>
          </cell>
          <cell r="K130">
            <v>2.5</v>
          </cell>
        </row>
        <row r="130">
          <cell r="N130">
            <v>2.5</v>
          </cell>
          <cell r="O130">
            <v>2.35</v>
          </cell>
        </row>
        <row r="130">
          <cell r="Q130">
            <v>2</v>
          </cell>
        </row>
        <row r="130">
          <cell r="S130">
            <v>2.16666666666667</v>
          </cell>
          <cell r="T130">
            <v>2</v>
          </cell>
          <cell r="U130">
            <v>2</v>
          </cell>
        </row>
        <row r="130">
          <cell r="Y130">
            <v>2.25</v>
          </cell>
          <cell r="Z130">
            <v>0</v>
          </cell>
        </row>
        <row r="130">
          <cell r="AH130">
            <v>2.25</v>
          </cell>
          <cell r="AI130">
            <v>2.2</v>
          </cell>
          <cell r="AJ130">
            <v>2.5</v>
          </cell>
        </row>
        <row r="130">
          <cell r="AM130">
            <v>2.125</v>
          </cell>
          <cell r="AN130">
            <v>2.5</v>
          </cell>
          <cell r="AO130">
            <v>2.25</v>
          </cell>
        </row>
        <row r="130">
          <cell r="AS130" t="str">
            <v>0</v>
          </cell>
        </row>
        <row r="130">
          <cell r="AY130" t="str">
            <v>0</v>
          </cell>
        </row>
        <row r="130">
          <cell r="BB130" t="str">
            <v>0</v>
          </cell>
        </row>
        <row r="130">
          <cell r="BH130" t="str">
            <v>0</v>
          </cell>
        </row>
        <row r="130">
          <cell r="BK130" t="str">
            <v>0</v>
          </cell>
        </row>
        <row r="130">
          <cell r="BQ130" t="str">
            <v>0</v>
          </cell>
        </row>
        <row r="130">
          <cell r="BS130">
            <v>2.33333333333333</v>
          </cell>
          <cell r="BT130">
            <v>2.125</v>
          </cell>
          <cell r="BU130">
            <v>1.5</v>
          </cell>
          <cell r="BV130">
            <v>2</v>
          </cell>
        </row>
        <row r="130">
          <cell r="BX130">
            <v>2.20833333333333</v>
          </cell>
          <cell r="BY130">
            <v>2.16666666666667</v>
          </cell>
          <cell r="BZ130">
            <v>12.3333333333333</v>
          </cell>
          <cell r="CA130">
            <v>41.1111111111111</v>
          </cell>
          <cell r="CB130">
            <v>2.25</v>
          </cell>
        </row>
        <row r="131">
          <cell r="B131" t="str">
            <v>2024JULB00156</v>
          </cell>
          <cell r="C131" t="str">
            <v>Souvik Roy</v>
          </cell>
          <cell r="D131">
            <v>2.5</v>
          </cell>
          <cell r="E131">
            <v>2.6</v>
          </cell>
          <cell r="F131">
            <v>3</v>
          </cell>
        </row>
        <row r="131">
          <cell r="I131">
            <v>2.66666666666667</v>
          </cell>
          <cell r="J131">
            <v>3</v>
          </cell>
          <cell r="K131">
            <v>3</v>
          </cell>
        </row>
        <row r="131">
          <cell r="N131">
            <v>2</v>
          </cell>
          <cell r="O131">
            <v>3.3</v>
          </cell>
        </row>
        <row r="131">
          <cell r="Q131">
            <v>3</v>
          </cell>
        </row>
        <row r="131">
          <cell r="S131">
            <v>2.66666666666667</v>
          </cell>
          <cell r="T131">
            <v>3</v>
          </cell>
          <cell r="U131">
            <v>3</v>
          </cell>
        </row>
        <row r="131">
          <cell r="Y131">
            <v>3.5</v>
          </cell>
          <cell r="Z131">
            <v>0</v>
          </cell>
        </row>
        <row r="131">
          <cell r="AH131">
            <v>3.25</v>
          </cell>
          <cell r="AI131">
            <v>2.8</v>
          </cell>
          <cell r="AJ131">
            <v>3</v>
          </cell>
        </row>
        <row r="131">
          <cell r="AM131">
            <v>2.75</v>
          </cell>
          <cell r="AN131">
            <v>3</v>
          </cell>
          <cell r="AO131">
            <v>3</v>
          </cell>
        </row>
        <row r="131">
          <cell r="AS131" t="str">
            <v>0</v>
          </cell>
        </row>
        <row r="131">
          <cell r="AY131" t="str">
            <v>0</v>
          </cell>
        </row>
        <row r="131">
          <cell r="BB131" t="str">
            <v>0</v>
          </cell>
        </row>
        <row r="131">
          <cell r="BH131" t="str">
            <v>0</v>
          </cell>
        </row>
        <row r="131">
          <cell r="BK131" t="str">
            <v>0</v>
          </cell>
        </row>
        <row r="131">
          <cell r="BQ131" t="str">
            <v>0</v>
          </cell>
        </row>
        <row r="131">
          <cell r="BS131">
            <v>2.58333333333333</v>
          </cell>
          <cell r="BT131">
            <v>3.05</v>
          </cell>
          <cell r="BU131">
            <v>2</v>
          </cell>
          <cell r="BV131">
            <v>3</v>
          </cell>
        </row>
        <row r="131">
          <cell r="BX131">
            <v>2.69444444444444</v>
          </cell>
          <cell r="BY131">
            <v>3</v>
          </cell>
          <cell r="BZ131">
            <v>16.3277777777778</v>
          </cell>
          <cell r="CA131">
            <v>54.4259259259259</v>
          </cell>
          <cell r="CB131">
            <v>3</v>
          </cell>
        </row>
        <row r="132">
          <cell r="B132" t="str">
            <v>2024JULB00157</v>
          </cell>
          <cell r="C132" t="str">
            <v>Spandana Chandragiri</v>
          </cell>
          <cell r="D132">
            <v>3.25</v>
          </cell>
          <cell r="E132">
            <v>2.6</v>
          </cell>
          <cell r="F132">
            <v>4</v>
          </cell>
        </row>
        <row r="132">
          <cell r="I132">
            <v>2.66666666666667</v>
          </cell>
          <cell r="J132">
            <v>3</v>
          </cell>
          <cell r="K132">
            <v>4</v>
          </cell>
        </row>
        <row r="132">
          <cell r="N132">
            <v>2</v>
          </cell>
          <cell r="O132">
            <v>2.7</v>
          </cell>
        </row>
        <row r="132">
          <cell r="Q132">
            <v>2</v>
          </cell>
        </row>
        <row r="132">
          <cell r="S132">
            <v>2.33333333333333</v>
          </cell>
          <cell r="T132">
            <v>3</v>
          </cell>
          <cell r="U132">
            <v>3</v>
          </cell>
        </row>
        <row r="132">
          <cell r="Y132">
            <v>3.5</v>
          </cell>
          <cell r="Z132">
            <v>0</v>
          </cell>
        </row>
        <row r="132">
          <cell r="AH132">
            <v>3.5</v>
          </cell>
          <cell r="AI132">
            <v>3</v>
          </cell>
          <cell r="AJ132">
            <v>3</v>
          </cell>
        </row>
        <row r="132">
          <cell r="AM132">
            <v>3.25</v>
          </cell>
          <cell r="AN132">
            <v>3</v>
          </cell>
          <cell r="AO132">
            <v>4</v>
          </cell>
        </row>
        <row r="132">
          <cell r="AS132">
            <v>0</v>
          </cell>
        </row>
        <row r="132">
          <cell r="AY132">
            <v>0</v>
          </cell>
        </row>
        <row r="132">
          <cell r="BB132">
            <v>0</v>
          </cell>
        </row>
        <row r="132">
          <cell r="BH132">
            <v>0</v>
          </cell>
        </row>
        <row r="132">
          <cell r="BK132">
            <v>0</v>
          </cell>
        </row>
        <row r="132">
          <cell r="BQ132">
            <v>0</v>
          </cell>
        </row>
        <row r="132">
          <cell r="BS132">
            <v>2.91666666666667</v>
          </cell>
          <cell r="BT132">
            <v>1.68571428571429</v>
          </cell>
          <cell r="BU132">
            <v>2.33333333333333</v>
          </cell>
          <cell r="BV132">
            <v>2</v>
          </cell>
        </row>
        <row r="132">
          <cell r="BX132">
            <v>2.75</v>
          </cell>
          <cell r="BY132">
            <v>3</v>
          </cell>
          <cell r="BZ132">
            <v>14.6857142857143</v>
          </cell>
          <cell r="CA132">
            <v>48.952380952381</v>
          </cell>
          <cell r="CB132">
            <v>1.83333333333333</v>
          </cell>
        </row>
        <row r="133">
          <cell r="B133" t="str">
            <v>2024JULB00158</v>
          </cell>
          <cell r="C133" t="str">
            <v>Sree Nithish</v>
          </cell>
          <cell r="D133">
            <v>3.375</v>
          </cell>
          <cell r="E133">
            <v>2.8</v>
          </cell>
          <cell r="F133">
            <v>3.5</v>
          </cell>
        </row>
        <row r="133">
          <cell r="I133">
            <v>3.33333333333333</v>
          </cell>
          <cell r="J133">
            <v>3.5</v>
          </cell>
          <cell r="K133">
            <v>3.5</v>
          </cell>
        </row>
        <row r="133">
          <cell r="N133">
            <v>3.5</v>
          </cell>
          <cell r="O133">
            <v>3.35</v>
          </cell>
        </row>
        <row r="133">
          <cell r="Q133">
            <v>3.5</v>
          </cell>
        </row>
        <row r="133">
          <cell r="S133">
            <v>3.33333333333333</v>
          </cell>
          <cell r="T133">
            <v>3.5</v>
          </cell>
          <cell r="U133">
            <v>3.5</v>
          </cell>
        </row>
        <row r="133">
          <cell r="Y133">
            <v>3.375</v>
          </cell>
          <cell r="Z133">
            <v>0</v>
          </cell>
        </row>
        <row r="133">
          <cell r="AH133">
            <v>3.375</v>
          </cell>
          <cell r="AI133">
            <v>3.4</v>
          </cell>
          <cell r="AJ133">
            <v>3.5</v>
          </cell>
        </row>
        <row r="133">
          <cell r="AM133">
            <v>3.5</v>
          </cell>
          <cell r="AN133">
            <v>3</v>
          </cell>
          <cell r="AO133">
            <v>3.5</v>
          </cell>
        </row>
        <row r="133">
          <cell r="AS133">
            <v>0</v>
          </cell>
        </row>
        <row r="133">
          <cell r="AY133">
            <v>0</v>
          </cell>
        </row>
        <row r="133">
          <cell r="BB133">
            <v>0</v>
          </cell>
        </row>
        <row r="133">
          <cell r="BH133">
            <v>0</v>
          </cell>
        </row>
        <row r="133">
          <cell r="BK133">
            <v>0</v>
          </cell>
        </row>
        <row r="133">
          <cell r="BQ133">
            <v>0</v>
          </cell>
        </row>
        <row r="133">
          <cell r="BS133">
            <v>3.41666666666667</v>
          </cell>
          <cell r="BT133">
            <v>1.84642857142857</v>
          </cell>
          <cell r="BU133">
            <v>2.33333333333333</v>
          </cell>
          <cell r="BV133">
            <v>3.5</v>
          </cell>
        </row>
        <row r="133">
          <cell r="BX133">
            <v>3.38888888888889</v>
          </cell>
          <cell r="BY133">
            <v>3.33333333333333</v>
          </cell>
          <cell r="BZ133">
            <v>17.8186507936508</v>
          </cell>
          <cell r="CA133">
            <v>59.3955026455027</v>
          </cell>
          <cell r="CB133">
            <v>1.75</v>
          </cell>
        </row>
        <row r="134">
          <cell r="B134" t="str">
            <v>2024JULB00159</v>
          </cell>
          <cell r="C134" t="str">
            <v>Sreya Sivadas</v>
          </cell>
          <cell r="D134">
            <v>3</v>
          </cell>
          <cell r="E134">
            <v>3.2</v>
          </cell>
          <cell r="F134">
            <v>4</v>
          </cell>
        </row>
        <row r="134">
          <cell r="I134">
            <v>4</v>
          </cell>
          <cell r="J134">
            <v>4</v>
          </cell>
          <cell r="K134">
            <v>2</v>
          </cell>
        </row>
        <row r="134">
          <cell r="N134">
            <v>4</v>
          </cell>
          <cell r="O134">
            <v>4</v>
          </cell>
        </row>
        <row r="134">
          <cell r="Q134">
            <v>4</v>
          </cell>
        </row>
        <row r="134">
          <cell r="S134">
            <v>4</v>
          </cell>
          <cell r="T134">
            <v>4</v>
          </cell>
          <cell r="U134">
            <v>4</v>
          </cell>
        </row>
        <row r="134">
          <cell r="Y134">
            <v>4</v>
          </cell>
          <cell r="Z134">
            <v>0</v>
          </cell>
        </row>
        <row r="134">
          <cell r="AH134">
            <v>3</v>
          </cell>
          <cell r="AI134">
            <v>4</v>
          </cell>
          <cell r="AJ134">
            <v>4</v>
          </cell>
        </row>
        <row r="134">
          <cell r="AM134">
            <v>4</v>
          </cell>
          <cell r="AN134">
            <v>2</v>
          </cell>
          <cell r="AO134">
            <v>1.5</v>
          </cell>
        </row>
        <row r="134">
          <cell r="AS134">
            <v>0</v>
          </cell>
        </row>
        <row r="134">
          <cell r="AY134">
            <v>0</v>
          </cell>
        </row>
        <row r="134">
          <cell r="BB134">
            <v>0</v>
          </cell>
        </row>
        <row r="134">
          <cell r="BH134">
            <v>0</v>
          </cell>
        </row>
        <row r="134">
          <cell r="BK134">
            <v>0</v>
          </cell>
        </row>
        <row r="134">
          <cell r="BQ134">
            <v>0</v>
          </cell>
        </row>
        <row r="134">
          <cell r="BS134">
            <v>3.33333333333333</v>
          </cell>
          <cell r="BT134">
            <v>2.17142857142857</v>
          </cell>
          <cell r="BU134">
            <v>2.66666666666667</v>
          </cell>
          <cell r="BV134">
            <v>4</v>
          </cell>
        </row>
        <row r="134">
          <cell r="BX134">
            <v>4</v>
          </cell>
          <cell r="BY134">
            <v>3.33333333333333</v>
          </cell>
          <cell r="BZ134">
            <v>19.5047619047619</v>
          </cell>
          <cell r="CA134">
            <v>65.015873015873</v>
          </cell>
          <cell r="CB134">
            <v>1.25</v>
          </cell>
        </row>
        <row r="135">
          <cell r="B135" t="str">
            <v>2024JULB00160</v>
          </cell>
          <cell r="C135" t="str">
            <v>Srishti</v>
          </cell>
          <cell r="D135">
            <v>2.75</v>
          </cell>
          <cell r="E135">
            <v>2.8</v>
          </cell>
          <cell r="F135">
            <v>3</v>
          </cell>
        </row>
        <row r="135">
          <cell r="I135">
            <v>2.66666666666667</v>
          </cell>
          <cell r="J135">
            <v>2</v>
          </cell>
          <cell r="K135">
            <v>4</v>
          </cell>
        </row>
        <row r="135">
          <cell r="N135">
            <v>3</v>
          </cell>
          <cell r="O135">
            <v>2.3</v>
          </cell>
        </row>
        <row r="135">
          <cell r="Q135">
            <v>3</v>
          </cell>
        </row>
        <row r="135">
          <cell r="S135">
            <v>2.33333333333333</v>
          </cell>
          <cell r="T135">
            <v>3</v>
          </cell>
          <cell r="U135">
            <v>2.5</v>
          </cell>
        </row>
        <row r="135">
          <cell r="Y135">
            <v>3</v>
          </cell>
          <cell r="Z135">
            <v>0</v>
          </cell>
        </row>
        <row r="135">
          <cell r="AH135" t="str">
            <v>0</v>
          </cell>
          <cell r="AI135" t="str">
            <v>0</v>
          </cell>
          <cell r="AJ135">
            <v>0</v>
          </cell>
        </row>
        <row r="135">
          <cell r="AM135" t="str">
            <v>0</v>
          </cell>
          <cell r="AN135">
            <v>0</v>
          </cell>
          <cell r="AO135" t="str">
            <v>0</v>
          </cell>
        </row>
        <row r="135">
          <cell r="AS135">
            <v>3</v>
          </cell>
        </row>
        <row r="135">
          <cell r="AY135">
            <v>4</v>
          </cell>
        </row>
        <row r="135">
          <cell r="BB135">
            <v>3.66666666666667</v>
          </cell>
        </row>
        <row r="135">
          <cell r="BH135">
            <v>5</v>
          </cell>
        </row>
        <row r="135">
          <cell r="BK135">
            <v>3</v>
          </cell>
        </row>
        <row r="135">
          <cell r="BQ135">
            <v>3.5</v>
          </cell>
        </row>
        <row r="135">
          <cell r="BS135">
            <v>2.875</v>
          </cell>
          <cell r="BT135">
            <v>2.96111111111111</v>
          </cell>
          <cell r="BU135">
            <v>1</v>
          </cell>
          <cell r="BV135">
            <v>3</v>
          </cell>
        </row>
        <row r="135">
          <cell r="BX135">
            <v>2.5</v>
          </cell>
          <cell r="BY135">
            <v>1.66666666666667</v>
          </cell>
          <cell r="BZ135">
            <v>14.0027777777778</v>
          </cell>
          <cell r="CA135">
            <v>46.6759259259259</v>
          </cell>
          <cell r="CB135">
            <v>3.8</v>
          </cell>
        </row>
        <row r="136">
          <cell r="B136" t="str">
            <v>2024JULB00161</v>
          </cell>
          <cell r="C136" t="str">
            <v>Subham Kumar Sahana</v>
          </cell>
          <cell r="D136">
            <v>0</v>
          </cell>
          <cell r="E136">
            <v>0</v>
          </cell>
          <cell r="F136">
            <v>0</v>
          </cell>
        </row>
        <row r="136">
          <cell r="I136">
            <v>0</v>
          </cell>
          <cell r="J136">
            <v>0</v>
          </cell>
          <cell r="K136">
            <v>0</v>
          </cell>
        </row>
        <row r="136">
          <cell r="N136">
            <v>2</v>
          </cell>
          <cell r="O136">
            <v>2.15</v>
          </cell>
        </row>
        <row r="136">
          <cell r="Q136">
            <v>2</v>
          </cell>
        </row>
        <row r="136">
          <cell r="S136">
            <v>2.16666666666667</v>
          </cell>
          <cell r="T136">
            <v>2</v>
          </cell>
          <cell r="U136">
            <v>2.25</v>
          </cell>
        </row>
        <row r="136">
          <cell r="Y136">
            <v>2.25</v>
          </cell>
          <cell r="Z136">
            <v>0</v>
          </cell>
        </row>
        <row r="136">
          <cell r="AH136">
            <v>2.25</v>
          </cell>
          <cell r="AI136">
            <v>2.2</v>
          </cell>
          <cell r="AJ136">
            <v>2.5</v>
          </cell>
        </row>
        <row r="136">
          <cell r="AM136">
            <v>2.25</v>
          </cell>
          <cell r="AN136">
            <v>2</v>
          </cell>
          <cell r="AO136">
            <v>2.25</v>
          </cell>
        </row>
        <row r="136">
          <cell r="AS136">
            <v>3.66666666666667</v>
          </cell>
        </row>
        <row r="136">
          <cell r="AY136">
            <v>4.5</v>
          </cell>
        </row>
        <row r="136">
          <cell r="BB136">
            <v>4</v>
          </cell>
        </row>
        <row r="136">
          <cell r="BH136">
            <v>5</v>
          </cell>
        </row>
        <row r="136">
          <cell r="BK136">
            <v>4</v>
          </cell>
        </row>
        <row r="136">
          <cell r="BQ136">
            <v>4.5</v>
          </cell>
        </row>
        <row r="136">
          <cell r="BS136">
            <v>1.41666666666667</v>
          </cell>
          <cell r="BT136">
            <v>2.60952380952381</v>
          </cell>
          <cell r="BU136">
            <v>0.833333333333333</v>
          </cell>
          <cell r="BV136">
            <v>2</v>
          </cell>
        </row>
        <row r="136">
          <cell r="BX136">
            <v>1.47222222222222</v>
          </cell>
          <cell r="BY136">
            <v>1.33333333333333</v>
          </cell>
          <cell r="BZ136">
            <v>9.66507936507936</v>
          </cell>
          <cell r="CA136">
            <v>32.2169312169312</v>
          </cell>
          <cell r="CB136">
            <v>3.08333333333333</v>
          </cell>
        </row>
        <row r="137">
          <cell r="B137" t="str">
            <v>2024JULB00162</v>
          </cell>
          <cell r="C137" t="str">
            <v>Subhrojit Ghosh</v>
          </cell>
          <cell r="D137">
            <v>2</v>
          </cell>
          <cell r="E137">
            <v>2</v>
          </cell>
          <cell r="F137">
            <v>3</v>
          </cell>
        </row>
        <row r="137">
          <cell r="I137">
            <v>2.66666666666667</v>
          </cell>
          <cell r="J137">
            <v>3</v>
          </cell>
          <cell r="K137">
            <v>1</v>
          </cell>
        </row>
        <row r="137">
          <cell r="N137">
            <v>2</v>
          </cell>
          <cell r="O137">
            <v>3</v>
          </cell>
        </row>
        <row r="137">
          <cell r="Q137">
            <v>2</v>
          </cell>
        </row>
        <row r="137">
          <cell r="S137">
            <v>2</v>
          </cell>
          <cell r="T137">
            <v>3</v>
          </cell>
          <cell r="U137">
            <v>3</v>
          </cell>
        </row>
        <row r="137">
          <cell r="Y137">
            <v>2.25</v>
          </cell>
          <cell r="Z137">
            <v>0</v>
          </cell>
        </row>
        <row r="137">
          <cell r="AH137">
            <v>2</v>
          </cell>
          <cell r="AI137">
            <v>2.4</v>
          </cell>
          <cell r="AJ137">
            <v>3</v>
          </cell>
        </row>
        <row r="137">
          <cell r="AM137">
            <v>2.75</v>
          </cell>
          <cell r="AN137">
            <v>1</v>
          </cell>
          <cell r="AO137">
            <v>1</v>
          </cell>
        </row>
        <row r="137">
          <cell r="AS137">
            <v>1</v>
          </cell>
        </row>
        <row r="137">
          <cell r="AY137">
            <v>3</v>
          </cell>
        </row>
        <row r="137">
          <cell r="BB137">
            <v>0</v>
          </cell>
        </row>
        <row r="137">
          <cell r="BH137">
            <v>0</v>
          </cell>
        </row>
        <row r="137">
          <cell r="BK137">
            <v>0</v>
          </cell>
        </row>
        <row r="137">
          <cell r="BQ137">
            <v>0</v>
          </cell>
        </row>
        <row r="137">
          <cell r="BS137">
            <v>2</v>
          </cell>
          <cell r="BT137">
            <v>1.52142857142857</v>
          </cell>
          <cell r="BU137">
            <v>2</v>
          </cell>
          <cell r="BV137">
            <v>2</v>
          </cell>
        </row>
        <row r="137">
          <cell r="BX137">
            <v>2.47222222222222</v>
          </cell>
          <cell r="BY137">
            <v>2.33333333333333</v>
          </cell>
          <cell r="BZ137">
            <v>12.3269841269841</v>
          </cell>
          <cell r="CA137">
            <v>41.0899470899471</v>
          </cell>
          <cell r="CB137">
            <v>1.33333333333333</v>
          </cell>
        </row>
        <row r="138">
          <cell r="B138" t="str">
            <v>2024JULB00163</v>
          </cell>
          <cell r="C138" t="str">
            <v>Sudharsan B</v>
          </cell>
          <cell r="D138">
            <v>1.25</v>
          </cell>
          <cell r="E138">
            <v>2.2</v>
          </cell>
          <cell r="F138">
            <v>2</v>
          </cell>
        </row>
        <row r="138">
          <cell r="I138">
            <v>2.33333333333333</v>
          </cell>
          <cell r="J138">
            <v>2</v>
          </cell>
          <cell r="K138">
            <v>2.5</v>
          </cell>
        </row>
        <row r="138">
          <cell r="N138">
            <v>2</v>
          </cell>
          <cell r="O138">
            <v>2.5</v>
          </cell>
        </row>
        <row r="138">
          <cell r="Q138">
            <v>2</v>
          </cell>
        </row>
        <row r="138">
          <cell r="S138">
            <v>2.66666666666667</v>
          </cell>
          <cell r="T138">
            <v>3</v>
          </cell>
          <cell r="U138">
            <v>2</v>
          </cell>
        </row>
        <row r="138">
          <cell r="Y138">
            <v>2.75</v>
          </cell>
          <cell r="Z138">
            <v>0</v>
          </cell>
        </row>
        <row r="138">
          <cell r="AH138">
            <v>1.25</v>
          </cell>
          <cell r="AI138">
            <v>2.8</v>
          </cell>
          <cell r="AJ138">
            <v>2</v>
          </cell>
        </row>
        <row r="138">
          <cell r="AM138">
            <v>2.25</v>
          </cell>
          <cell r="AN138">
            <v>3</v>
          </cell>
          <cell r="AO138">
            <v>2</v>
          </cell>
        </row>
        <row r="138">
          <cell r="AS138" t="str">
            <v>0</v>
          </cell>
        </row>
        <row r="138">
          <cell r="AY138" t="str">
            <v>0</v>
          </cell>
        </row>
        <row r="138">
          <cell r="BB138" t="str">
            <v>0</v>
          </cell>
        </row>
        <row r="138">
          <cell r="BH138" t="str">
            <v>0</v>
          </cell>
        </row>
        <row r="138">
          <cell r="BK138" t="str">
            <v>0</v>
          </cell>
        </row>
        <row r="138">
          <cell r="BQ138" t="str">
            <v>0</v>
          </cell>
        </row>
        <row r="138">
          <cell r="BS138">
            <v>1.5</v>
          </cell>
          <cell r="BT138">
            <v>2.5625</v>
          </cell>
          <cell r="BU138">
            <v>1.33333333333333</v>
          </cell>
          <cell r="BV138">
            <v>2</v>
          </cell>
        </row>
        <row r="138">
          <cell r="BX138">
            <v>2.41666666666667</v>
          </cell>
          <cell r="BY138">
            <v>2.66666666666667</v>
          </cell>
          <cell r="BZ138">
            <v>12.4791666666667</v>
          </cell>
          <cell r="CA138">
            <v>41.5972222222222</v>
          </cell>
          <cell r="CB138">
            <v>2.16666666666667</v>
          </cell>
        </row>
        <row r="139">
          <cell r="B139" t="str">
            <v>2024JULB00165</v>
          </cell>
          <cell r="C139" t="str">
            <v>Shristi Prakash</v>
          </cell>
          <cell r="D139">
            <v>2.25</v>
          </cell>
          <cell r="E139">
            <v>2.2</v>
          </cell>
          <cell r="F139">
            <v>2</v>
          </cell>
        </row>
        <row r="139">
          <cell r="I139">
            <v>2</v>
          </cell>
          <cell r="J139">
            <v>3</v>
          </cell>
          <cell r="K139">
            <v>3</v>
          </cell>
        </row>
        <row r="139">
          <cell r="N139">
            <v>2</v>
          </cell>
          <cell r="O139">
            <v>2.8</v>
          </cell>
        </row>
        <row r="139">
          <cell r="Q139">
            <v>3</v>
          </cell>
        </row>
        <row r="139">
          <cell r="S139">
            <v>2.33333333333333</v>
          </cell>
          <cell r="T139">
            <v>3</v>
          </cell>
          <cell r="U139">
            <v>3.5</v>
          </cell>
        </row>
        <row r="139">
          <cell r="Y139">
            <v>3.25</v>
          </cell>
          <cell r="Z139">
            <v>0</v>
          </cell>
        </row>
        <row r="139">
          <cell r="AH139">
            <v>2.5</v>
          </cell>
          <cell r="AI139">
            <v>2.6</v>
          </cell>
          <cell r="AJ139">
            <v>2</v>
          </cell>
        </row>
        <row r="139">
          <cell r="AM139">
            <v>2</v>
          </cell>
          <cell r="AN139">
            <v>3</v>
          </cell>
          <cell r="AO139">
            <v>3</v>
          </cell>
        </row>
        <row r="139">
          <cell r="AS139" t="str">
            <v>0</v>
          </cell>
        </row>
        <row r="139">
          <cell r="AY139" t="str">
            <v>0</v>
          </cell>
        </row>
        <row r="139">
          <cell r="BB139" t="str">
            <v>0</v>
          </cell>
        </row>
        <row r="139">
          <cell r="BH139" t="str">
            <v>0</v>
          </cell>
        </row>
        <row r="139">
          <cell r="BK139" t="str">
            <v>0</v>
          </cell>
        </row>
        <row r="139">
          <cell r="BQ139" t="str">
            <v>0</v>
          </cell>
        </row>
        <row r="139">
          <cell r="BS139">
            <v>2.25</v>
          </cell>
          <cell r="BT139">
            <v>2.7125</v>
          </cell>
          <cell r="BU139">
            <v>1.33333333333333</v>
          </cell>
          <cell r="BV139">
            <v>3</v>
          </cell>
        </row>
        <row r="139">
          <cell r="BX139">
            <v>2.11111111111111</v>
          </cell>
          <cell r="BY139">
            <v>3</v>
          </cell>
          <cell r="BZ139">
            <v>14.4069444444444</v>
          </cell>
          <cell r="CA139">
            <v>48.0231481481482</v>
          </cell>
          <cell r="CB139">
            <v>3.16666666666667</v>
          </cell>
        </row>
        <row r="140">
          <cell r="B140" t="str">
            <v>2024JULB00167</v>
          </cell>
          <cell r="C140" t="str">
            <v>Sukhman Sandhu</v>
          </cell>
          <cell r="D140">
            <v>2</v>
          </cell>
          <cell r="E140">
            <v>2.2</v>
          </cell>
          <cell r="F140">
            <v>2</v>
          </cell>
        </row>
        <row r="140">
          <cell r="I140">
            <v>1.66666666666667</v>
          </cell>
          <cell r="J140">
            <v>4</v>
          </cell>
          <cell r="K140">
            <v>2</v>
          </cell>
        </row>
        <row r="140">
          <cell r="N140">
            <v>2</v>
          </cell>
          <cell r="O140">
            <v>3</v>
          </cell>
        </row>
        <row r="140">
          <cell r="Q140">
            <v>2</v>
          </cell>
        </row>
        <row r="140">
          <cell r="S140">
            <v>2.33333333333333</v>
          </cell>
          <cell r="T140">
            <v>3</v>
          </cell>
          <cell r="U140">
            <v>3</v>
          </cell>
        </row>
        <row r="140">
          <cell r="Y140">
            <v>2.75</v>
          </cell>
          <cell r="Z140">
            <v>0</v>
          </cell>
        </row>
        <row r="140">
          <cell r="AH140" t="str">
            <v>0</v>
          </cell>
          <cell r="AI140" t="str">
            <v>0</v>
          </cell>
          <cell r="AJ140">
            <v>0</v>
          </cell>
        </row>
        <row r="140">
          <cell r="AM140" t="str">
            <v>0</v>
          </cell>
          <cell r="AN140">
            <v>0</v>
          </cell>
          <cell r="AO140" t="str">
            <v>0</v>
          </cell>
        </row>
        <row r="140">
          <cell r="AS140">
            <v>3</v>
          </cell>
        </row>
        <row r="140">
          <cell r="AY140">
            <v>4</v>
          </cell>
        </row>
        <row r="140">
          <cell r="BB140">
            <v>2.5</v>
          </cell>
        </row>
        <row r="140">
          <cell r="BH140">
            <v>5</v>
          </cell>
        </row>
        <row r="140">
          <cell r="BK140">
            <v>2.5</v>
          </cell>
        </row>
        <row r="140">
          <cell r="BQ140">
            <v>4</v>
          </cell>
        </row>
        <row r="140">
          <cell r="BS140">
            <v>2</v>
          </cell>
          <cell r="BT140">
            <v>2.65833333333333</v>
          </cell>
          <cell r="BU140">
            <v>0.666666666666667</v>
          </cell>
          <cell r="BV140">
            <v>2</v>
          </cell>
        </row>
        <row r="140">
          <cell r="BX140">
            <v>2</v>
          </cell>
          <cell r="BY140">
            <v>2.33333333333333</v>
          </cell>
          <cell r="BZ140">
            <v>11.6583333333333</v>
          </cell>
          <cell r="CA140">
            <v>38.8611111111111</v>
          </cell>
          <cell r="CB140">
            <v>3.6</v>
          </cell>
        </row>
        <row r="141">
          <cell r="B141" t="str">
            <v>2024JULB00169</v>
          </cell>
          <cell r="C141" t="str">
            <v>Syed Sofia Mehazabeen</v>
          </cell>
          <cell r="D141">
            <v>3.25</v>
          </cell>
          <cell r="E141">
            <v>2.6</v>
          </cell>
          <cell r="F141">
            <v>3</v>
          </cell>
        </row>
        <row r="141">
          <cell r="I141">
            <v>3</v>
          </cell>
          <cell r="J141">
            <v>4</v>
          </cell>
          <cell r="K141">
            <v>3.5</v>
          </cell>
        </row>
        <row r="141">
          <cell r="N141">
            <v>3</v>
          </cell>
          <cell r="O141">
            <v>2.7</v>
          </cell>
        </row>
        <row r="141">
          <cell r="Q141">
            <v>3</v>
          </cell>
        </row>
        <row r="141">
          <cell r="S141">
            <v>3</v>
          </cell>
          <cell r="T141">
            <v>3</v>
          </cell>
          <cell r="U141">
            <v>3.5</v>
          </cell>
        </row>
        <row r="141">
          <cell r="Y141">
            <v>3.25</v>
          </cell>
          <cell r="Z141">
            <v>0</v>
          </cell>
        </row>
        <row r="141">
          <cell r="AH141">
            <v>2.5</v>
          </cell>
          <cell r="AI141">
            <v>3</v>
          </cell>
          <cell r="AJ141">
            <v>2</v>
          </cell>
        </row>
        <row r="141">
          <cell r="AM141">
            <v>2.75</v>
          </cell>
          <cell r="AN141">
            <v>3</v>
          </cell>
          <cell r="AO141">
            <v>3.5</v>
          </cell>
        </row>
        <row r="141">
          <cell r="AS141">
            <v>2.5</v>
          </cell>
        </row>
        <row r="141">
          <cell r="AY141">
            <v>3.5</v>
          </cell>
        </row>
        <row r="141">
          <cell r="BB141">
            <v>2</v>
          </cell>
        </row>
        <row r="141">
          <cell r="BH141">
            <v>5</v>
          </cell>
        </row>
        <row r="141">
          <cell r="BK141">
            <v>2</v>
          </cell>
        </row>
        <row r="141">
          <cell r="BQ141">
            <v>3.5</v>
          </cell>
        </row>
        <row r="141">
          <cell r="BS141">
            <v>2.91666666666667</v>
          </cell>
          <cell r="BT141">
            <v>2.57857142857143</v>
          </cell>
          <cell r="BU141">
            <v>1.66666666666667</v>
          </cell>
          <cell r="BV141">
            <v>3</v>
          </cell>
        </row>
        <row r="141">
          <cell r="BX141">
            <v>2.91666666666667</v>
          </cell>
          <cell r="BY141">
            <v>3.33333333333333</v>
          </cell>
          <cell r="BZ141">
            <v>16.4119047619048</v>
          </cell>
          <cell r="CA141">
            <v>54.7063492063492</v>
          </cell>
          <cell r="CB141">
            <v>3.75</v>
          </cell>
        </row>
        <row r="142">
          <cell r="B142" t="str">
            <v>2024JULB00171</v>
          </cell>
          <cell r="C142" t="str">
            <v>Thribhuvan Gowda</v>
          </cell>
          <cell r="D142">
            <v>2.5</v>
          </cell>
          <cell r="E142">
            <v>2.2</v>
          </cell>
          <cell r="F142">
            <v>2</v>
          </cell>
        </row>
        <row r="142">
          <cell r="I142">
            <v>2.66666666666667</v>
          </cell>
          <cell r="J142">
            <v>3</v>
          </cell>
          <cell r="K142">
            <v>3.5</v>
          </cell>
        </row>
        <row r="142">
          <cell r="N142">
            <v>2</v>
          </cell>
          <cell r="O142">
            <v>2.7</v>
          </cell>
        </row>
        <row r="142">
          <cell r="Q142">
            <v>2</v>
          </cell>
        </row>
        <row r="142">
          <cell r="S142">
            <v>2.33333333333333</v>
          </cell>
          <cell r="T142">
            <v>3</v>
          </cell>
          <cell r="U142">
            <v>3</v>
          </cell>
        </row>
        <row r="142">
          <cell r="Y142">
            <v>2.5</v>
          </cell>
          <cell r="Z142">
            <v>0</v>
          </cell>
        </row>
        <row r="142">
          <cell r="AH142">
            <v>2.5</v>
          </cell>
          <cell r="AI142">
            <v>2.6</v>
          </cell>
          <cell r="AJ142">
            <v>2</v>
          </cell>
        </row>
        <row r="142">
          <cell r="AM142">
            <v>2.75</v>
          </cell>
          <cell r="AN142">
            <v>3</v>
          </cell>
          <cell r="AO142">
            <v>4</v>
          </cell>
        </row>
        <row r="142">
          <cell r="AS142">
            <v>4</v>
          </cell>
        </row>
        <row r="142">
          <cell r="AY142">
            <v>5</v>
          </cell>
        </row>
        <row r="142">
          <cell r="BB142">
            <v>0</v>
          </cell>
        </row>
        <row r="142">
          <cell r="BH142">
            <v>0</v>
          </cell>
        </row>
        <row r="142">
          <cell r="BK142">
            <v>0</v>
          </cell>
        </row>
        <row r="142">
          <cell r="BQ142">
            <v>0</v>
          </cell>
        </row>
        <row r="142">
          <cell r="BS142">
            <v>2.33333333333333</v>
          </cell>
          <cell r="BT142">
            <v>2</v>
          </cell>
          <cell r="BU142">
            <v>1.33333333333333</v>
          </cell>
          <cell r="BV142">
            <v>2</v>
          </cell>
        </row>
        <row r="142">
          <cell r="BX142">
            <v>2.58333333333333</v>
          </cell>
          <cell r="BY142">
            <v>3</v>
          </cell>
          <cell r="BZ142">
            <v>13.25</v>
          </cell>
          <cell r="CA142">
            <v>44.1666666666667</v>
          </cell>
          <cell r="CB142">
            <v>2.58333333333333</v>
          </cell>
        </row>
        <row r="143">
          <cell r="B143" t="str">
            <v>2024JULB00172</v>
          </cell>
          <cell r="C143" t="str">
            <v>Trinanjan Purkait</v>
          </cell>
          <cell r="D143">
            <v>1.25</v>
          </cell>
          <cell r="E143">
            <v>1.4</v>
          </cell>
          <cell r="F143">
            <v>1</v>
          </cell>
        </row>
        <row r="143">
          <cell r="I143">
            <v>1</v>
          </cell>
          <cell r="J143">
            <v>3</v>
          </cell>
          <cell r="K143">
            <v>2</v>
          </cell>
        </row>
        <row r="143">
          <cell r="N143">
            <v>2</v>
          </cell>
          <cell r="O143">
            <v>2.3</v>
          </cell>
        </row>
        <row r="143">
          <cell r="Q143">
            <v>2</v>
          </cell>
        </row>
        <row r="143">
          <cell r="S143">
            <v>2.66666666666667</v>
          </cell>
          <cell r="T143">
            <v>3</v>
          </cell>
          <cell r="U143">
            <v>2.5</v>
          </cell>
        </row>
        <row r="143">
          <cell r="Y143">
            <v>2</v>
          </cell>
          <cell r="Z143">
            <v>0</v>
          </cell>
        </row>
        <row r="143">
          <cell r="AH143">
            <v>2.25</v>
          </cell>
          <cell r="AI143">
            <v>2.6</v>
          </cell>
          <cell r="AJ143">
            <v>2</v>
          </cell>
        </row>
        <row r="143">
          <cell r="AM143">
            <v>2</v>
          </cell>
          <cell r="AN143">
            <v>3</v>
          </cell>
          <cell r="AO143">
            <v>2</v>
          </cell>
        </row>
        <row r="143">
          <cell r="AS143" t="str">
            <v>0</v>
          </cell>
        </row>
        <row r="143">
          <cell r="AY143" t="str">
            <v>0</v>
          </cell>
        </row>
        <row r="143">
          <cell r="BB143" t="str">
            <v>0</v>
          </cell>
        </row>
        <row r="143">
          <cell r="BH143" t="str">
            <v>0</v>
          </cell>
        </row>
        <row r="143">
          <cell r="BK143" t="str">
            <v>0</v>
          </cell>
        </row>
        <row r="143">
          <cell r="BQ143" t="str">
            <v>0</v>
          </cell>
        </row>
        <row r="143">
          <cell r="BS143">
            <v>1.83333333333333</v>
          </cell>
          <cell r="BT143">
            <v>2.075</v>
          </cell>
          <cell r="BU143">
            <v>1</v>
          </cell>
          <cell r="BV143">
            <v>2</v>
          </cell>
        </row>
        <row r="143">
          <cell r="BX143">
            <v>1.88888888888889</v>
          </cell>
          <cell r="BY143">
            <v>3</v>
          </cell>
          <cell r="BZ143">
            <v>11.7972222222222</v>
          </cell>
          <cell r="CA143">
            <v>39.3240740740741</v>
          </cell>
          <cell r="CB143">
            <v>2.16666666666667</v>
          </cell>
        </row>
        <row r="144">
          <cell r="B144" t="str">
            <v>2024JULB00173</v>
          </cell>
          <cell r="C144" t="str">
            <v>Tushar Kant Panda</v>
          </cell>
          <cell r="D144">
            <v>3</v>
          </cell>
          <cell r="E144">
            <v>2.3</v>
          </cell>
          <cell r="F144">
            <v>3.5</v>
          </cell>
        </row>
        <row r="144">
          <cell r="I144">
            <v>2.83333333333333</v>
          </cell>
          <cell r="J144">
            <v>3</v>
          </cell>
          <cell r="K144">
            <v>3</v>
          </cell>
        </row>
        <row r="144">
          <cell r="N144">
            <v>3.5</v>
          </cell>
          <cell r="O144">
            <v>2.95</v>
          </cell>
        </row>
        <row r="144">
          <cell r="Q144">
            <v>2.5</v>
          </cell>
        </row>
        <row r="144">
          <cell r="S144">
            <v>3</v>
          </cell>
          <cell r="T144">
            <v>3</v>
          </cell>
          <cell r="U144">
            <v>3.5</v>
          </cell>
        </row>
        <row r="144">
          <cell r="Y144">
            <v>2.875</v>
          </cell>
          <cell r="Z144">
            <v>0</v>
          </cell>
        </row>
        <row r="144">
          <cell r="AH144">
            <v>3</v>
          </cell>
          <cell r="AI144">
            <v>2.9</v>
          </cell>
          <cell r="AJ144">
            <v>3</v>
          </cell>
        </row>
        <row r="144">
          <cell r="AM144">
            <v>3</v>
          </cell>
          <cell r="AN144">
            <v>3</v>
          </cell>
          <cell r="AO144">
            <v>2.5</v>
          </cell>
        </row>
        <row r="144">
          <cell r="AS144">
            <v>3.5</v>
          </cell>
        </row>
        <row r="144">
          <cell r="AY144">
            <v>4.5</v>
          </cell>
        </row>
        <row r="144">
          <cell r="BB144">
            <v>4</v>
          </cell>
        </row>
        <row r="144">
          <cell r="BH144">
            <v>5</v>
          </cell>
        </row>
        <row r="144">
          <cell r="BK144">
            <v>0</v>
          </cell>
        </row>
        <row r="144">
          <cell r="BQ144">
            <v>0</v>
          </cell>
        </row>
        <row r="144">
          <cell r="BS144">
            <v>3.16666666666667</v>
          </cell>
          <cell r="BT144">
            <v>2.64642857142857</v>
          </cell>
          <cell r="BU144">
            <v>2.16666666666667</v>
          </cell>
          <cell r="BV144">
            <v>2.5</v>
          </cell>
        </row>
        <row r="144">
          <cell r="BX144">
            <v>2.94444444444444</v>
          </cell>
          <cell r="BY144">
            <v>3</v>
          </cell>
          <cell r="BZ144">
            <v>16.4242063492064</v>
          </cell>
          <cell r="CA144">
            <v>54.7473544973545</v>
          </cell>
          <cell r="CB144">
            <v>3.08333333333333</v>
          </cell>
        </row>
        <row r="145">
          <cell r="B145" t="str">
            <v>2024JULB00174</v>
          </cell>
          <cell r="C145" t="str">
            <v>Urvi Verma</v>
          </cell>
          <cell r="D145">
            <v>3.5</v>
          </cell>
          <cell r="E145">
            <v>2.4</v>
          </cell>
          <cell r="F145">
            <v>3</v>
          </cell>
        </row>
        <row r="145">
          <cell r="I145">
            <v>3</v>
          </cell>
          <cell r="J145">
            <v>3</v>
          </cell>
          <cell r="K145">
            <v>3.5</v>
          </cell>
        </row>
        <row r="145">
          <cell r="N145">
            <v>3</v>
          </cell>
          <cell r="O145">
            <v>3</v>
          </cell>
        </row>
        <row r="145">
          <cell r="Q145">
            <v>3</v>
          </cell>
        </row>
        <row r="145">
          <cell r="S145">
            <v>3</v>
          </cell>
          <cell r="T145">
            <v>3</v>
          </cell>
          <cell r="U145">
            <v>3</v>
          </cell>
        </row>
        <row r="145">
          <cell r="Y145">
            <v>3</v>
          </cell>
          <cell r="Z145">
            <v>0</v>
          </cell>
        </row>
        <row r="145">
          <cell r="AH145">
            <v>3.5</v>
          </cell>
          <cell r="AI145">
            <v>3</v>
          </cell>
          <cell r="AJ145">
            <v>3</v>
          </cell>
        </row>
        <row r="145">
          <cell r="AM145">
            <v>3</v>
          </cell>
          <cell r="AN145">
            <v>3</v>
          </cell>
          <cell r="AO145">
            <v>3.5</v>
          </cell>
        </row>
        <row r="145">
          <cell r="AS145">
            <v>3</v>
          </cell>
        </row>
        <row r="145">
          <cell r="AY145">
            <v>4</v>
          </cell>
        </row>
        <row r="145">
          <cell r="BB145">
            <v>0</v>
          </cell>
        </row>
        <row r="145">
          <cell r="BH145">
            <v>0</v>
          </cell>
        </row>
        <row r="145">
          <cell r="BK145">
            <v>1</v>
          </cell>
        </row>
        <row r="145">
          <cell r="BQ145">
            <v>3</v>
          </cell>
        </row>
        <row r="145">
          <cell r="BS145">
            <v>3.33333333333333</v>
          </cell>
          <cell r="BT145">
            <v>2.2</v>
          </cell>
          <cell r="BU145">
            <v>2</v>
          </cell>
          <cell r="BV145">
            <v>3</v>
          </cell>
        </row>
        <row r="145">
          <cell r="BX145">
            <v>3</v>
          </cell>
          <cell r="BY145">
            <v>3</v>
          </cell>
          <cell r="BZ145">
            <v>16.5333333333333</v>
          </cell>
          <cell r="CA145">
            <v>55.1111111111111</v>
          </cell>
          <cell r="CB145">
            <v>2.83333333333333</v>
          </cell>
        </row>
        <row r="146">
          <cell r="B146" t="str">
            <v>2024JULB00175</v>
          </cell>
          <cell r="C146" t="str">
            <v>Vaibhav Laldas</v>
          </cell>
          <cell r="D146">
            <v>2.5</v>
          </cell>
          <cell r="E146">
            <v>2.4</v>
          </cell>
          <cell r="F146">
            <v>3</v>
          </cell>
        </row>
        <row r="146">
          <cell r="I146">
            <v>3</v>
          </cell>
          <cell r="J146">
            <v>3</v>
          </cell>
          <cell r="K146">
            <v>3</v>
          </cell>
        </row>
        <row r="146">
          <cell r="N146">
            <v>3</v>
          </cell>
          <cell r="O146">
            <v>3</v>
          </cell>
        </row>
        <row r="146">
          <cell r="Q146">
            <v>3</v>
          </cell>
        </row>
        <row r="146">
          <cell r="S146">
            <v>3</v>
          </cell>
          <cell r="T146">
            <v>3</v>
          </cell>
          <cell r="U146">
            <v>3</v>
          </cell>
        </row>
        <row r="146">
          <cell r="Y146">
            <v>3</v>
          </cell>
          <cell r="Z146">
            <v>0</v>
          </cell>
        </row>
        <row r="146">
          <cell r="AH146">
            <v>2.5</v>
          </cell>
          <cell r="AI146">
            <v>3</v>
          </cell>
          <cell r="AJ146">
            <v>3</v>
          </cell>
        </row>
        <row r="146">
          <cell r="AM146">
            <v>3</v>
          </cell>
          <cell r="AN146">
            <v>3</v>
          </cell>
          <cell r="AO146">
            <v>3</v>
          </cell>
        </row>
        <row r="146">
          <cell r="AS146">
            <v>3</v>
          </cell>
        </row>
        <row r="146">
          <cell r="AY146">
            <v>4</v>
          </cell>
        </row>
        <row r="146">
          <cell r="BB146">
            <v>3</v>
          </cell>
        </row>
        <row r="146">
          <cell r="BH146">
            <v>5</v>
          </cell>
        </row>
        <row r="146">
          <cell r="BK146">
            <v>0</v>
          </cell>
        </row>
        <row r="146">
          <cell r="BQ146">
            <v>0</v>
          </cell>
        </row>
        <row r="146">
          <cell r="BS146">
            <v>2.66666666666667</v>
          </cell>
          <cell r="BT146">
            <v>2.48571428571429</v>
          </cell>
          <cell r="BU146">
            <v>2</v>
          </cell>
          <cell r="BV146">
            <v>3</v>
          </cell>
        </row>
        <row r="146">
          <cell r="BX146">
            <v>3</v>
          </cell>
          <cell r="BY146">
            <v>3</v>
          </cell>
          <cell r="BZ146">
            <v>16.152380952381</v>
          </cell>
          <cell r="CA146">
            <v>53.8412698412698</v>
          </cell>
          <cell r="CB146">
            <v>3</v>
          </cell>
        </row>
        <row r="147">
          <cell r="B147" t="str">
            <v>2024JULB00176</v>
          </cell>
          <cell r="C147" t="str">
            <v>Vaibhav Pandey</v>
          </cell>
          <cell r="D147">
            <v>3</v>
          </cell>
          <cell r="E147">
            <v>2.8</v>
          </cell>
          <cell r="F147">
            <v>3</v>
          </cell>
        </row>
        <row r="147">
          <cell r="I147">
            <v>3</v>
          </cell>
          <cell r="J147">
            <v>3</v>
          </cell>
          <cell r="K147">
            <v>3.5</v>
          </cell>
        </row>
        <row r="147">
          <cell r="N147">
            <v>3</v>
          </cell>
          <cell r="O147">
            <v>3.3</v>
          </cell>
        </row>
        <row r="147">
          <cell r="Q147">
            <v>3</v>
          </cell>
        </row>
        <row r="147">
          <cell r="S147">
            <v>3.33333333333333</v>
          </cell>
          <cell r="T147">
            <v>3</v>
          </cell>
          <cell r="U147">
            <v>3</v>
          </cell>
        </row>
        <row r="147">
          <cell r="Y147">
            <v>3.25</v>
          </cell>
          <cell r="Z147">
            <v>0</v>
          </cell>
        </row>
        <row r="147">
          <cell r="AH147">
            <v>3</v>
          </cell>
          <cell r="AI147">
            <v>3.4</v>
          </cell>
          <cell r="AJ147">
            <v>3</v>
          </cell>
        </row>
        <row r="147">
          <cell r="AM147">
            <v>3</v>
          </cell>
          <cell r="AN147">
            <v>3</v>
          </cell>
          <cell r="AO147">
            <v>4</v>
          </cell>
        </row>
        <row r="147">
          <cell r="AS147">
            <v>4</v>
          </cell>
        </row>
        <row r="147">
          <cell r="AY147">
            <v>4.5</v>
          </cell>
        </row>
        <row r="147">
          <cell r="BB147">
            <v>4</v>
          </cell>
        </row>
        <row r="147">
          <cell r="BH147">
            <v>5</v>
          </cell>
        </row>
        <row r="147">
          <cell r="BK147">
            <v>4</v>
          </cell>
        </row>
        <row r="147">
          <cell r="BQ147">
            <v>4.5</v>
          </cell>
        </row>
        <row r="147">
          <cell r="BS147">
            <v>3</v>
          </cell>
          <cell r="BT147">
            <v>3.53571428571429</v>
          </cell>
          <cell r="BU147">
            <v>2</v>
          </cell>
          <cell r="BV147">
            <v>3</v>
          </cell>
        </row>
        <row r="147">
          <cell r="BX147">
            <v>3.11111111111111</v>
          </cell>
          <cell r="BY147">
            <v>3</v>
          </cell>
          <cell r="BZ147">
            <v>17.6468253968254</v>
          </cell>
          <cell r="CA147">
            <v>58.8227513227513</v>
          </cell>
          <cell r="CB147">
            <v>4.08333333333333</v>
          </cell>
        </row>
        <row r="148">
          <cell r="B148" t="str">
            <v>2024JULB00177</v>
          </cell>
          <cell r="C148" t="str">
            <v>Vanshika Bihani</v>
          </cell>
          <cell r="D148">
            <v>2.75</v>
          </cell>
          <cell r="E148">
            <v>2.3</v>
          </cell>
          <cell r="F148">
            <v>2.5</v>
          </cell>
        </row>
        <row r="148">
          <cell r="I148">
            <v>2.83333333333333</v>
          </cell>
          <cell r="J148">
            <v>3</v>
          </cell>
          <cell r="K148">
            <v>3</v>
          </cell>
        </row>
        <row r="148">
          <cell r="N148">
            <v>3</v>
          </cell>
          <cell r="O148">
            <v>2.85</v>
          </cell>
        </row>
        <row r="148">
          <cell r="Q148">
            <v>3</v>
          </cell>
        </row>
        <row r="148">
          <cell r="S148">
            <v>2.66666666666667</v>
          </cell>
          <cell r="T148">
            <v>3</v>
          </cell>
          <cell r="U148">
            <v>3</v>
          </cell>
        </row>
        <row r="148">
          <cell r="Y148">
            <v>2.875</v>
          </cell>
          <cell r="Z148">
            <v>0</v>
          </cell>
        </row>
        <row r="148">
          <cell r="AH148">
            <v>2.75</v>
          </cell>
          <cell r="AI148">
            <v>2.8</v>
          </cell>
          <cell r="AJ148">
            <v>3</v>
          </cell>
        </row>
        <row r="148">
          <cell r="AM148">
            <v>2.875</v>
          </cell>
          <cell r="AN148">
            <v>2.5</v>
          </cell>
          <cell r="AO148">
            <v>3</v>
          </cell>
        </row>
        <row r="148">
          <cell r="AS148" t="str">
            <v>0</v>
          </cell>
        </row>
        <row r="148">
          <cell r="AY148" t="str">
            <v>0</v>
          </cell>
        </row>
        <row r="148">
          <cell r="BB148" t="str">
            <v>0</v>
          </cell>
        </row>
        <row r="148">
          <cell r="BH148" t="str">
            <v>0</v>
          </cell>
        </row>
        <row r="148">
          <cell r="BK148" t="str">
            <v>0</v>
          </cell>
        </row>
        <row r="148">
          <cell r="BQ148" t="str">
            <v>0</v>
          </cell>
        </row>
        <row r="148">
          <cell r="BS148">
            <v>2.83333333333333</v>
          </cell>
          <cell r="BT148">
            <v>2.70625</v>
          </cell>
          <cell r="BU148">
            <v>1.83333333333333</v>
          </cell>
          <cell r="BV148">
            <v>3</v>
          </cell>
        </row>
        <row r="148">
          <cell r="BX148">
            <v>2.79166666666667</v>
          </cell>
          <cell r="BY148">
            <v>2.83333333333333</v>
          </cell>
          <cell r="BZ148">
            <v>15.9979166666667</v>
          </cell>
          <cell r="CA148">
            <v>53.3263888888889</v>
          </cell>
          <cell r="CB148">
            <v>3</v>
          </cell>
        </row>
        <row r="149">
          <cell r="B149" t="str">
            <v>2024JULB00178</v>
          </cell>
          <cell r="C149" t="str">
            <v>Varsha Saji</v>
          </cell>
          <cell r="D149">
            <v>4</v>
          </cell>
          <cell r="E149">
            <v>3.6</v>
          </cell>
          <cell r="F149">
            <v>4</v>
          </cell>
        </row>
        <row r="149">
          <cell r="I149">
            <v>4</v>
          </cell>
          <cell r="J149">
            <v>2</v>
          </cell>
          <cell r="K149">
            <v>4</v>
          </cell>
        </row>
        <row r="149">
          <cell r="N149">
            <v>4</v>
          </cell>
          <cell r="O149">
            <v>4.5</v>
          </cell>
        </row>
        <row r="149">
          <cell r="Q149">
            <v>4</v>
          </cell>
        </row>
        <row r="149">
          <cell r="S149">
            <v>4.66666666666667</v>
          </cell>
          <cell r="T149">
            <v>3</v>
          </cell>
          <cell r="U149">
            <v>5</v>
          </cell>
        </row>
        <row r="149">
          <cell r="Y149">
            <v>3.75</v>
          </cell>
          <cell r="Z149">
            <v>0</v>
          </cell>
        </row>
        <row r="149">
          <cell r="AH149">
            <v>5</v>
          </cell>
          <cell r="AI149">
            <v>4.4</v>
          </cell>
          <cell r="AJ149">
            <v>4</v>
          </cell>
        </row>
        <row r="149">
          <cell r="AM149">
            <v>4.75</v>
          </cell>
          <cell r="AN149">
            <v>3</v>
          </cell>
          <cell r="AO149">
            <v>5</v>
          </cell>
        </row>
        <row r="149">
          <cell r="AS149" t="str">
            <v>0</v>
          </cell>
        </row>
        <row r="149">
          <cell r="AY149" t="str">
            <v>0</v>
          </cell>
        </row>
        <row r="149">
          <cell r="BB149" t="str">
            <v>0</v>
          </cell>
        </row>
        <row r="149">
          <cell r="BH149" t="str">
            <v>0</v>
          </cell>
        </row>
        <row r="149">
          <cell r="BK149" t="str">
            <v>0</v>
          </cell>
        </row>
        <row r="149">
          <cell r="BQ149" t="str">
            <v>0</v>
          </cell>
        </row>
        <row r="149">
          <cell r="BS149">
            <v>4.33333333333333</v>
          </cell>
          <cell r="BT149">
            <v>4.0625</v>
          </cell>
          <cell r="BU149">
            <v>2.66666666666667</v>
          </cell>
          <cell r="BV149">
            <v>4</v>
          </cell>
        </row>
        <row r="149">
          <cell r="BX149">
            <v>4.47222222222222</v>
          </cell>
          <cell r="BY149">
            <v>2.66666666666667</v>
          </cell>
          <cell r="BZ149">
            <v>22.2013888888889</v>
          </cell>
          <cell r="CA149">
            <v>74.0046296296296</v>
          </cell>
          <cell r="CB149">
            <v>4.66666666666667</v>
          </cell>
        </row>
        <row r="150">
          <cell r="B150" t="str">
            <v>2024JULB00179</v>
          </cell>
          <cell r="C150" t="str">
            <v>Veeraj Vasu Poojari</v>
          </cell>
          <cell r="D150">
            <v>2.75</v>
          </cell>
          <cell r="E150">
            <v>2.6</v>
          </cell>
          <cell r="F150">
            <v>3</v>
          </cell>
        </row>
        <row r="150">
          <cell r="I150">
            <v>2.66666666666667</v>
          </cell>
          <cell r="J150">
            <v>2</v>
          </cell>
          <cell r="K150">
            <v>2.5</v>
          </cell>
        </row>
        <row r="150">
          <cell r="N150">
            <v>3</v>
          </cell>
          <cell r="O150">
            <v>2.8</v>
          </cell>
        </row>
        <row r="150">
          <cell r="Q150">
            <v>3</v>
          </cell>
        </row>
        <row r="150">
          <cell r="S150">
            <v>3</v>
          </cell>
          <cell r="T150">
            <v>3</v>
          </cell>
          <cell r="U150">
            <v>2.5</v>
          </cell>
        </row>
        <row r="150">
          <cell r="Y150">
            <v>2.5</v>
          </cell>
          <cell r="Z150">
            <v>0</v>
          </cell>
        </row>
        <row r="150">
          <cell r="AH150">
            <v>3.25</v>
          </cell>
          <cell r="AI150">
            <v>2.8</v>
          </cell>
          <cell r="AJ150">
            <v>3</v>
          </cell>
        </row>
        <row r="150">
          <cell r="AM150">
            <v>3.25</v>
          </cell>
          <cell r="AN150">
            <v>3</v>
          </cell>
          <cell r="AO150">
            <v>2.5</v>
          </cell>
        </row>
        <row r="150">
          <cell r="AS150">
            <v>3.33333333333333</v>
          </cell>
        </row>
        <row r="150">
          <cell r="AY150">
            <v>4</v>
          </cell>
        </row>
        <row r="150">
          <cell r="BB150">
            <v>3.33333333333333</v>
          </cell>
        </row>
        <row r="150">
          <cell r="BH150">
            <v>5</v>
          </cell>
        </row>
        <row r="150">
          <cell r="BK150">
            <v>3.66666666666667</v>
          </cell>
        </row>
        <row r="150">
          <cell r="BQ150">
            <v>4.5</v>
          </cell>
        </row>
        <row r="150">
          <cell r="BS150">
            <v>3</v>
          </cell>
          <cell r="BT150">
            <v>3.0047619047619</v>
          </cell>
          <cell r="BU150">
            <v>2</v>
          </cell>
          <cell r="BV150">
            <v>3</v>
          </cell>
        </row>
        <row r="150">
          <cell r="BX150">
            <v>2.97222222222222</v>
          </cell>
          <cell r="BY150">
            <v>2.66666666666667</v>
          </cell>
          <cell r="BZ150">
            <v>16.6436507936508</v>
          </cell>
          <cell r="CA150">
            <v>55.478835978836</v>
          </cell>
          <cell r="CB150">
            <v>3.5</v>
          </cell>
        </row>
        <row r="151">
          <cell r="B151" t="str">
            <v>2024JULB00181</v>
          </cell>
          <cell r="C151" t="str">
            <v>Vishal Bhagat</v>
          </cell>
          <cell r="D151">
            <v>2.5</v>
          </cell>
          <cell r="E151">
            <v>2.4</v>
          </cell>
          <cell r="F151">
            <v>3</v>
          </cell>
        </row>
        <row r="151">
          <cell r="I151">
            <v>2</v>
          </cell>
          <cell r="J151">
            <v>3</v>
          </cell>
          <cell r="K151">
            <v>3</v>
          </cell>
        </row>
        <row r="151">
          <cell r="N151">
            <v>2</v>
          </cell>
          <cell r="O151">
            <v>1.7</v>
          </cell>
        </row>
        <row r="151">
          <cell r="Q151">
            <v>2</v>
          </cell>
        </row>
        <row r="151">
          <cell r="S151">
            <v>1.66666666666667</v>
          </cell>
          <cell r="T151">
            <v>3</v>
          </cell>
          <cell r="U151">
            <v>2</v>
          </cell>
        </row>
        <row r="151">
          <cell r="Y151">
            <v>2.75</v>
          </cell>
          <cell r="Z151">
            <v>0</v>
          </cell>
        </row>
        <row r="151">
          <cell r="AH151">
            <v>1.5</v>
          </cell>
          <cell r="AI151">
            <v>2.2</v>
          </cell>
          <cell r="AJ151">
            <v>2</v>
          </cell>
        </row>
        <row r="151">
          <cell r="AM151">
            <v>2</v>
          </cell>
          <cell r="AN151">
            <v>3</v>
          </cell>
          <cell r="AO151">
            <v>2</v>
          </cell>
        </row>
        <row r="151">
          <cell r="AS151" t="str">
            <v>0</v>
          </cell>
        </row>
        <row r="151">
          <cell r="AY151" t="str">
            <v>0</v>
          </cell>
        </row>
        <row r="151">
          <cell r="BB151" t="str">
            <v>0</v>
          </cell>
        </row>
        <row r="151">
          <cell r="BH151" t="str">
            <v>0</v>
          </cell>
        </row>
        <row r="151">
          <cell r="BK151" t="str">
            <v>0</v>
          </cell>
        </row>
        <row r="151">
          <cell r="BQ151" t="str">
            <v>0</v>
          </cell>
        </row>
        <row r="151">
          <cell r="BS151">
            <v>2</v>
          </cell>
          <cell r="BT151">
            <v>2.2625</v>
          </cell>
          <cell r="BU151">
            <v>1.66666666666667</v>
          </cell>
          <cell r="BV151">
            <v>2</v>
          </cell>
        </row>
        <row r="151">
          <cell r="BX151">
            <v>1.88888888888889</v>
          </cell>
          <cell r="BY151">
            <v>3</v>
          </cell>
          <cell r="BZ151">
            <v>12.8180555555556</v>
          </cell>
          <cell r="CA151">
            <v>42.7268518518519</v>
          </cell>
          <cell r="CB151">
            <v>2.33333333333333</v>
          </cell>
        </row>
        <row r="152">
          <cell r="B152" t="str">
            <v>2024JULB00182</v>
          </cell>
          <cell r="C152" t="str">
            <v>Weslin Raj</v>
          </cell>
          <cell r="D152">
            <v>3</v>
          </cell>
          <cell r="E152">
            <v>1.8</v>
          </cell>
          <cell r="F152">
            <v>2</v>
          </cell>
        </row>
        <row r="152">
          <cell r="I152">
            <v>3</v>
          </cell>
          <cell r="J152">
            <v>3</v>
          </cell>
          <cell r="K152">
            <v>2.5</v>
          </cell>
        </row>
        <row r="152">
          <cell r="N152">
            <v>3</v>
          </cell>
          <cell r="O152">
            <v>2.2</v>
          </cell>
        </row>
        <row r="152">
          <cell r="Q152">
            <v>3</v>
          </cell>
        </row>
        <row r="152">
          <cell r="S152">
            <v>2.33333333333333</v>
          </cell>
          <cell r="T152">
            <v>3</v>
          </cell>
          <cell r="U152">
            <v>3</v>
          </cell>
        </row>
        <row r="152">
          <cell r="Y152">
            <v>2.25</v>
          </cell>
          <cell r="Z152">
            <v>0</v>
          </cell>
        </row>
        <row r="152">
          <cell r="AH152">
            <v>3</v>
          </cell>
          <cell r="AI152">
            <v>2.2</v>
          </cell>
          <cell r="AJ152">
            <v>2</v>
          </cell>
        </row>
        <row r="152">
          <cell r="AM152">
            <v>3</v>
          </cell>
          <cell r="AN152">
            <v>3</v>
          </cell>
          <cell r="AO152">
            <v>2</v>
          </cell>
        </row>
        <row r="152">
          <cell r="AS152">
            <v>1</v>
          </cell>
        </row>
        <row r="152">
          <cell r="AY152">
            <v>3</v>
          </cell>
        </row>
        <row r="152">
          <cell r="BB152">
            <v>0</v>
          </cell>
        </row>
        <row r="152">
          <cell r="BH152">
            <v>0</v>
          </cell>
        </row>
        <row r="152">
          <cell r="BK152">
            <v>0</v>
          </cell>
        </row>
        <row r="152">
          <cell r="BQ152">
            <v>0</v>
          </cell>
        </row>
        <row r="152">
          <cell r="BS152">
            <v>3</v>
          </cell>
          <cell r="BT152">
            <v>1.35</v>
          </cell>
          <cell r="BU152">
            <v>1.33333333333333</v>
          </cell>
          <cell r="BV152">
            <v>3</v>
          </cell>
        </row>
        <row r="152">
          <cell r="BX152">
            <v>2.77777777777778</v>
          </cell>
          <cell r="BY152">
            <v>3</v>
          </cell>
          <cell r="BZ152">
            <v>14.4611111111111</v>
          </cell>
          <cell r="CA152">
            <v>48.2037037037037</v>
          </cell>
          <cell r="CB152">
            <v>1.75</v>
          </cell>
        </row>
        <row r="153">
          <cell r="B153" t="str">
            <v>2024JULB00183</v>
          </cell>
          <cell r="C153" t="str">
            <v>Yasaswini Reddy Sagili</v>
          </cell>
          <cell r="D153">
            <v>3.25</v>
          </cell>
          <cell r="E153">
            <v>2.2</v>
          </cell>
          <cell r="F153">
            <v>2</v>
          </cell>
        </row>
        <row r="153">
          <cell r="I153">
            <v>3.33333333333333</v>
          </cell>
          <cell r="J153">
            <v>3</v>
          </cell>
          <cell r="K153">
            <v>4</v>
          </cell>
        </row>
        <row r="153">
          <cell r="N153">
            <v>3</v>
          </cell>
          <cell r="O153">
            <v>2.2</v>
          </cell>
        </row>
        <row r="153">
          <cell r="Q153">
            <v>3</v>
          </cell>
        </row>
        <row r="153">
          <cell r="S153">
            <v>3</v>
          </cell>
          <cell r="T153">
            <v>3</v>
          </cell>
          <cell r="U153">
            <v>3</v>
          </cell>
        </row>
        <row r="153">
          <cell r="Y153">
            <v>3.25</v>
          </cell>
          <cell r="Z153">
            <v>0</v>
          </cell>
        </row>
        <row r="153">
          <cell r="AH153">
            <v>3.75</v>
          </cell>
          <cell r="AI153">
            <v>2.6</v>
          </cell>
          <cell r="AJ153">
            <v>3</v>
          </cell>
        </row>
        <row r="153">
          <cell r="AM153">
            <v>3.75</v>
          </cell>
          <cell r="AN153">
            <v>3</v>
          </cell>
          <cell r="AO153">
            <v>4.5</v>
          </cell>
        </row>
        <row r="153">
          <cell r="AS153" t="str">
            <v>0</v>
          </cell>
        </row>
        <row r="153">
          <cell r="AY153" t="str">
            <v>0</v>
          </cell>
        </row>
        <row r="153">
          <cell r="BB153" t="str">
            <v>0</v>
          </cell>
        </row>
        <row r="153">
          <cell r="BH153" t="str">
            <v>0</v>
          </cell>
        </row>
        <row r="153">
          <cell r="BK153" t="str">
            <v>0</v>
          </cell>
        </row>
        <row r="153">
          <cell r="BQ153" t="str">
            <v>0</v>
          </cell>
        </row>
        <row r="153">
          <cell r="BS153">
            <v>3.33333333333333</v>
          </cell>
          <cell r="BT153">
            <v>2.5625</v>
          </cell>
          <cell r="BU153">
            <v>1.66666666666667</v>
          </cell>
          <cell r="BV153">
            <v>3</v>
          </cell>
        </row>
        <row r="153">
          <cell r="BX153">
            <v>3.36111111111111</v>
          </cell>
          <cell r="BY153">
            <v>3</v>
          </cell>
          <cell r="BZ153">
            <v>16.9236111111111</v>
          </cell>
          <cell r="CA153">
            <v>56.412037037037</v>
          </cell>
          <cell r="CB153">
            <v>3.83333333333333</v>
          </cell>
        </row>
        <row r="154">
          <cell r="B154" t="str">
            <v>2024JULB00184</v>
          </cell>
          <cell r="C154" t="str">
            <v>Yash Sen</v>
          </cell>
          <cell r="D154">
            <v>3.25</v>
          </cell>
          <cell r="E154">
            <v>2.6</v>
          </cell>
          <cell r="F154">
            <v>3</v>
          </cell>
        </row>
        <row r="154">
          <cell r="I154">
            <v>3</v>
          </cell>
          <cell r="J154">
            <v>3</v>
          </cell>
          <cell r="K154">
            <v>2.5</v>
          </cell>
        </row>
        <row r="154">
          <cell r="N154">
            <v>3</v>
          </cell>
          <cell r="O154">
            <v>3</v>
          </cell>
        </row>
        <row r="154">
          <cell r="Q154">
            <v>3</v>
          </cell>
        </row>
        <row r="154">
          <cell r="S154">
            <v>3.33333333333333</v>
          </cell>
          <cell r="T154">
            <v>3</v>
          </cell>
          <cell r="U154">
            <v>3</v>
          </cell>
        </row>
        <row r="154">
          <cell r="Y154">
            <v>3.25</v>
          </cell>
          <cell r="Z154">
            <v>0</v>
          </cell>
        </row>
        <row r="154">
          <cell r="AH154">
            <v>3.25</v>
          </cell>
          <cell r="AI154">
            <v>3.2</v>
          </cell>
          <cell r="AJ154">
            <v>3</v>
          </cell>
        </row>
        <row r="154">
          <cell r="AM154">
            <v>3</v>
          </cell>
          <cell r="AN154">
            <v>3</v>
          </cell>
          <cell r="AO154">
            <v>2</v>
          </cell>
        </row>
        <row r="154">
          <cell r="AS154">
            <v>1.66666666666667</v>
          </cell>
        </row>
        <row r="154">
          <cell r="AY154">
            <v>3</v>
          </cell>
        </row>
        <row r="154">
          <cell r="BB154">
            <v>0</v>
          </cell>
        </row>
        <row r="154">
          <cell r="BH154">
            <v>0</v>
          </cell>
        </row>
        <row r="154">
          <cell r="BK154">
            <v>0</v>
          </cell>
        </row>
        <row r="154">
          <cell r="BQ154">
            <v>0</v>
          </cell>
        </row>
        <row r="154">
          <cell r="BS154">
            <v>3.16666666666667</v>
          </cell>
          <cell r="BT154">
            <v>1.95952380952381</v>
          </cell>
          <cell r="BU154">
            <v>2</v>
          </cell>
          <cell r="BV154">
            <v>3</v>
          </cell>
        </row>
        <row r="154">
          <cell r="BX154">
            <v>3.11111111111111</v>
          </cell>
          <cell r="BY154">
            <v>3</v>
          </cell>
          <cell r="BZ154">
            <v>16.2373015873016</v>
          </cell>
          <cell r="CA154">
            <v>54.1243386243386</v>
          </cell>
          <cell r="CB154">
            <v>1.75</v>
          </cell>
        </row>
        <row r="155">
          <cell r="B155" t="str">
            <v>2024JULB00185</v>
          </cell>
          <cell r="C155" t="str">
            <v>Souvik Biswas</v>
          </cell>
          <cell r="D155">
            <v>3.5</v>
          </cell>
          <cell r="E155">
            <v>2.8</v>
          </cell>
          <cell r="F155">
            <v>4</v>
          </cell>
        </row>
        <row r="155">
          <cell r="I155">
            <v>3.33333333333333</v>
          </cell>
          <cell r="J155">
            <v>3</v>
          </cell>
          <cell r="K155">
            <v>3</v>
          </cell>
        </row>
        <row r="155">
          <cell r="N155">
            <v>4</v>
          </cell>
          <cell r="O155">
            <v>3.6</v>
          </cell>
        </row>
        <row r="155">
          <cell r="Q155">
            <v>4</v>
          </cell>
        </row>
        <row r="155">
          <cell r="S155">
            <v>3.66666666666667</v>
          </cell>
          <cell r="T155">
            <v>3</v>
          </cell>
          <cell r="U155">
            <v>3</v>
          </cell>
        </row>
        <row r="155">
          <cell r="Y155">
            <v>3.5</v>
          </cell>
          <cell r="Z155">
            <v>0</v>
          </cell>
        </row>
        <row r="155">
          <cell r="AH155">
            <v>3.5</v>
          </cell>
          <cell r="AI155">
            <v>3.6</v>
          </cell>
          <cell r="AJ155">
            <v>4</v>
          </cell>
        </row>
        <row r="155">
          <cell r="AM155">
            <v>3.25</v>
          </cell>
          <cell r="AN155">
            <v>3</v>
          </cell>
          <cell r="AO155">
            <v>3</v>
          </cell>
        </row>
        <row r="155">
          <cell r="AS155">
            <v>1</v>
          </cell>
        </row>
        <row r="155">
          <cell r="AY155">
            <v>3</v>
          </cell>
        </row>
        <row r="155">
          <cell r="BB155">
            <v>3</v>
          </cell>
        </row>
        <row r="155">
          <cell r="BH155">
            <v>5</v>
          </cell>
        </row>
        <row r="155">
          <cell r="BK155">
            <v>2.33333333333333</v>
          </cell>
        </row>
        <row r="155">
          <cell r="BQ155">
            <v>3.5</v>
          </cell>
        </row>
        <row r="155">
          <cell r="BS155">
            <v>3.66666666666667</v>
          </cell>
          <cell r="BT155">
            <v>2.83333333333333</v>
          </cell>
          <cell r="BU155">
            <v>2.66666666666667</v>
          </cell>
          <cell r="BV155">
            <v>4</v>
          </cell>
        </row>
        <row r="155">
          <cell r="BX155">
            <v>3.41666666666667</v>
          </cell>
          <cell r="BY155">
            <v>3</v>
          </cell>
          <cell r="BZ155">
            <v>19.5833333333333</v>
          </cell>
          <cell r="CA155">
            <v>65.2777777777778</v>
          </cell>
          <cell r="CB155">
            <v>3.41666666666667</v>
          </cell>
        </row>
        <row r="156">
          <cell r="B156" t="str">
            <v>2024JULB00186</v>
          </cell>
          <cell r="C156" t="str">
            <v>Pasumurty Vineeth Kumar</v>
          </cell>
          <cell r="D156">
            <v>2.25</v>
          </cell>
          <cell r="E156">
            <v>2.2</v>
          </cell>
          <cell r="F156">
            <v>2</v>
          </cell>
        </row>
        <row r="156">
          <cell r="I156">
            <v>2.33333333333333</v>
          </cell>
          <cell r="J156">
            <v>3</v>
          </cell>
          <cell r="K156">
            <v>2.5</v>
          </cell>
        </row>
        <row r="156">
          <cell r="N156">
            <v>2</v>
          </cell>
          <cell r="O156">
            <v>2.2</v>
          </cell>
        </row>
        <row r="156">
          <cell r="Q156">
            <v>2</v>
          </cell>
        </row>
        <row r="156">
          <cell r="S156">
            <v>2.66666666666667</v>
          </cell>
          <cell r="T156">
            <v>2</v>
          </cell>
          <cell r="U156">
            <v>3</v>
          </cell>
        </row>
        <row r="156">
          <cell r="Y156">
            <v>2.75</v>
          </cell>
          <cell r="Z156">
            <v>0</v>
          </cell>
        </row>
        <row r="156">
          <cell r="AH156">
            <v>2.25</v>
          </cell>
          <cell r="AI156">
            <v>2.6</v>
          </cell>
          <cell r="AJ156">
            <v>2</v>
          </cell>
        </row>
        <row r="156">
          <cell r="AM156">
            <v>2.5</v>
          </cell>
          <cell r="AN156">
            <v>3</v>
          </cell>
          <cell r="AO156">
            <v>2</v>
          </cell>
        </row>
        <row r="156">
          <cell r="AS156" t="str">
            <v>0</v>
          </cell>
        </row>
        <row r="156">
          <cell r="AY156" t="str">
            <v>0</v>
          </cell>
        </row>
        <row r="156">
          <cell r="BB156" t="str">
            <v>0</v>
          </cell>
        </row>
        <row r="156">
          <cell r="BH156" t="str">
            <v>0</v>
          </cell>
        </row>
        <row r="156">
          <cell r="BK156" t="str">
            <v>0</v>
          </cell>
        </row>
        <row r="156">
          <cell r="BQ156" t="str">
            <v>0</v>
          </cell>
        </row>
        <row r="156">
          <cell r="BS156">
            <v>2.16666666666667</v>
          </cell>
          <cell r="BT156">
            <v>2.4375</v>
          </cell>
          <cell r="BU156">
            <v>1.33333333333333</v>
          </cell>
          <cell r="BV156">
            <v>2</v>
          </cell>
        </row>
        <row r="156">
          <cell r="BX156">
            <v>2.5</v>
          </cell>
          <cell r="BY156">
            <v>2.66666666666667</v>
          </cell>
          <cell r="BZ156">
            <v>13.1041666666667</v>
          </cell>
          <cell r="CA156">
            <v>43.6805555555556</v>
          </cell>
          <cell r="CB156">
            <v>2.5</v>
          </cell>
        </row>
        <row r="157">
          <cell r="B157" t="str">
            <v>2024JULB00187</v>
          </cell>
          <cell r="C157" t="str">
            <v>Sejal Negi</v>
          </cell>
          <cell r="D157">
            <v>2</v>
          </cell>
          <cell r="E157">
            <v>2</v>
          </cell>
          <cell r="F157">
            <v>4</v>
          </cell>
        </row>
        <row r="157">
          <cell r="I157">
            <v>3</v>
          </cell>
          <cell r="J157">
            <v>3</v>
          </cell>
          <cell r="K157">
            <v>3</v>
          </cell>
        </row>
        <row r="157">
          <cell r="N157">
            <v>3</v>
          </cell>
          <cell r="O157">
            <v>2.8</v>
          </cell>
        </row>
        <row r="157">
          <cell r="Q157">
            <v>3</v>
          </cell>
        </row>
        <row r="157">
          <cell r="S157">
            <v>2.66666666666667</v>
          </cell>
          <cell r="T157">
            <v>3</v>
          </cell>
          <cell r="U157">
            <v>3</v>
          </cell>
        </row>
        <row r="157">
          <cell r="Y157">
            <v>2.75</v>
          </cell>
          <cell r="Z157">
            <v>0</v>
          </cell>
        </row>
        <row r="157">
          <cell r="AH157">
            <v>2</v>
          </cell>
          <cell r="AI157">
            <v>2.6</v>
          </cell>
          <cell r="AJ157">
            <v>4</v>
          </cell>
        </row>
        <row r="157">
          <cell r="AM157">
            <v>3</v>
          </cell>
          <cell r="AN157">
            <v>3</v>
          </cell>
          <cell r="AO157">
            <v>3</v>
          </cell>
        </row>
        <row r="157">
          <cell r="AS157">
            <v>2.66666666666667</v>
          </cell>
        </row>
        <row r="157">
          <cell r="AY157">
            <v>3.5</v>
          </cell>
        </row>
        <row r="157">
          <cell r="BB157">
            <v>1.66666666666667</v>
          </cell>
        </row>
        <row r="157">
          <cell r="BH157">
            <v>5</v>
          </cell>
        </row>
        <row r="157">
          <cell r="BK157">
            <v>1</v>
          </cell>
        </row>
        <row r="157">
          <cell r="BQ157">
            <v>3</v>
          </cell>
        </row>
        <row r="157">
          <cell r="BS157">
            <v>2.33333333333333</v>
          </cell>
          <cell r="BT157">
            <v>2.21190476190476</v>
          </cell>
          <cell r="BU157">
            <v>2.66666666666667</v>
          </cell>
          <cell r="BV157">
            <v>3</v>
          </cell>
        </row>
        <row r="157">
          <cell r="BX157">
            <v>2.88888888888889</v>
          </cell>
          <cell r="BY157">
            <v>3</v>
          </cell>
          <cell r="BZ157">
            <v>16.1007936507937</v>
          </cell>
          <cell r="CA157">
            <v>53.6693121693122</v>
          </cell>
          <cell r="CB157">
            <v>3.41666666666667</v>
          </cell>
        </row>
        <row r="158">
          <cell r="B158" t="str">
            <v>2024JULB00188</v>
          </cell>
          <cell r="C158" t="str">
            <v>Jigyasa Singh</v>
          </cell>
          <cell r="D158">
            <v>2.75</v>
          </cell>
          <cell r="E158">
            <v>2</v>
          </cell>
          <cell r="F158">
            <v>3</v>
          </cell>
        </row>
        <row r="158">
          <cell r="I158">
            <v>3</v>
          </cell>
          <cell r="J158">
            <v>3</v>
          </cell>
          <cell r="K158">
            <v>1</v>
          </cell>
        </row>
        <row r="158">
          <cell r="N158">
            <v>3</v>
          </cell>
          <cell r="O158">
            <v>2.8</v>
          </cell>
        </row>
        <row r="158">
          <cell r="Q158">
            <v>3</v>
          </cell>
        </row>
        <row r="158">
          <cell r="S158">
            <v>2.33333333333333</v>
          </cell>
          <cell r="T158">
            <v>3</v>
          </cell>
          <cell r="U158">
            <v>3</v>
          </cell>
        </row>
        <row r="158">
          <cell r="Y158">
            <v>2.25</v>
          </cell>
          <cell r="Z158">
            <v>0</v>
          </cell>
        </row>
        <row r="158">
          <cell r="AH158">
            <v>2.75</v>
          </cell>
          <cell r="AI158">
            <v>2.4</v>
          </cell>
          <cell r="AJ158">
            <v>3</v>
          </cell>
        </row>
        <row r="158">
          <cell r="AM158">
            <v>3</v>
          </cell>
          <cell r="AN158">
            <v>1</v>
          </cell>
          <cell r="AO158">
            <v>1</v>
          </cell>
        </row>
        <row r="158">
          <cell r="AS158">
            <v>3</v>
          </cell>
        </row>
        <row r="158">
          <cell r="AY158">
            <v>3.5</v>
          </cell>
        </row>
        <row r="158">
          <cell r="BB158">
            <v>2</v>
          </cell>
        </row>
        <row r="158">
          <cell r="BH158">
            <v>5</v>
          </cell>
        </row>
        <row r="158">
          <cell r="BK158">
            <v>1</v>
          </cell>
        </row>
        <row r="158">
          <cell r="BQ158">
            <v>3</v>
          </cell>
        </row>
        <row r="158">
          <cell r="BS158">
            <v>2.83333333333333</v>
          </cell>
          <cell r="BT158">
            <v>2.20714285714286</v>
          </cell>
          <cell r="BU158">
            <v>2</v>
          </cell>
          <cell r="BV158">
            <v>3</v>
          </cell>
        </row>
        <row r="158">
          <cell r="BX158">
            <v>2.77777777777778</v>
          </cell>
          <cell r="BY158">
            <v>2.33333333333333</v>
          </cell>
          <cell r="BZ158">
            <v>15.1515873015873</v>
          </cell>
          <cell r="CA158">
            <v>50.505291005291</v>
          </cell>
          <cell r="CB158">
            <v>2.75</v>
          </cell>
        </row>
        <row r="159">
          <cell r="B159" t="str">
            <v>2024JULB00189</v>
          </cell>
          <cell r="C159" t="str">
            <v>Rahul Kumar Mallick</v>
          </cell>
          <cell r="D159">
            <v>3.5</v>
          </cell>
          <cell r="E159">
            <v>3.2</v>
          </cell>
          <cell r="F159">
            <v>4</v>
          </cell>
        </row>
        <row r="159">
          <cell r="I159">
            <v>3.66666666666667</v>
          </cell>
          <cell r="J159">
            <v>4</v>
          </cell>
          <cell r="K159">
            <v>3.5</v>
          </cell>
        </row>
        <row r="159">
          <cell r="N159">
            <v>4</v>
          </cell>
          <cell r="O159">
            <v>4</v>
          </cell>
        </row>
        <row r="159">
          <cell r="Q159">
            <v>4</v>
          </cell>
        </row>
        <row r="159">
          <cell r="S159">
            <v>4</v>
          </cell>
          <cell r="T159">
            <v>3</v>
          </cell>
          <cell r="U159">
            <v>4</v>
          </cell>
        </row>
        <row r="159">
          <cell r="Y159">
            <v>4</v>
          </cell>
          <cell r="Z159">
            <v>0</v>
          </cell>
        </row>
        <row r="159">
          <cell r="AH159">
            <v>3.5</v>
          </cell>
          <cell r="AI159">
            <v>4</v>
          </cell>
          <cell r="AJ159">
            <v>4</v>
          </cell>
        </row>
        <row r="159">
          <cell r="AM159">
            <v>3.75</v>
          </cell>
          <cell r="AN159">
            <v>3</v>
          </cell>
          <cell r="AO159">
            <v>4</v>
          </cell>
        </row>
        <row r="159">
          <cell r="AS159">
            <v>4</v>
          </cell>
        </row>
        <row r="159">
          <cell r="AY159">
            <v>4.5</v>
          </cell>
        </row>
        <row r="159">
          <cell r="BB159">
            <v>4</v>
          </cell>
        </row>
        <row r="159">
          <cell r="BH159">
            <v>5</v>
          </cell>
        </row>
        <row r="159">
          <cell r="BK159">
            <v>3</v>
          </cell>
        </row>
        <row r="159">
          <cell r="BQ159">
            <v>3.5</v>
          </cell>
        </row>
        <row r="159">
          <cell r="BS159">
            <v>3.66666666666667</v>
          </cell>
          <cell r="BT159">
            <v>3.74285714285714</v>
          </cell>
          <cell r="BU159">
            <v>2.66666666666667</v>
          </cell>
          <cell r="BV159">
            <v>4</v>
          </cell>
        </row>
        <row r="159">
          <cell r="BX159">
            <v>3.80555555555556</v>
          </cell>
          <cell r="BY159">
            <v>3.33333333333333</v>
          </cell>
          <cell r="BZ159">
            <v>21.2150793650794</v>
          </cell>
          <cell r="CA159">
            <v>70.7169312169312</v>
          </cell>
          <cell r="CB159">
            <v>4.08333333333333</v>
          </cell>
        </row>
        <row r="160">
          <cell r="B160" t="str">
            <v>2024JULB00190</v>
          </cell>
          <cell r="C160" t="str">
            <v>Himanshu Mall</v>
          </cell>
          <cell r="D160">
            <v>2</v>
          </cell>
          <cell r="E160">
            <v>1.6</v>
          </cell>
          <cell r="F160">
            <v>2</v>
          </cell>
        </row>
        <row r="160">
          <cell r="I160">
            <v>2</v>
          </cell>
          <cell r="J160">
            <v>4</v>
          </cell>
          <cell r="K160">
            <v>3.5</v>
          </cell>
        </row>
        <row r="160">
          <cell r="N160">
            <v>1</v>
          </cell>
          <cell r="O160">
            <v>1</v>
          </cell>
        </row>
        <row r="160">
          <cell r="Q160">
            <v>1</v>
          </cell>
        </row>
        <row r="160">
          <cell r="S160">
            <v>1.33333333333333</v>
          </cell>
          <cell r="T160">
            <v>3</v>
          </cell>
          <cell r="U160">
            <v>1</v>
          </cell>
        </row>
        <row r="160">
          <cell r="Y160" t="str">
            <v>0</v>
          </cell>
          <cell r="Z160">
            <v>0</v>
          </cell>
        </row>
        <row r="160">
          <cell r="AH160">
            <v>1</v>
          </cell>
          <cell r="AI160">
            <v>1.6</v>
          </cell>
          <cell r="AJ160">
            <v>1</v>
          </cell>
        </row>
        <row r="160">
          <cell r="AM160">
            <v>1</v>
          </cell>
          <cell r="AN160">
            <v>2</v>
          </cell>
          <cell r="AO160">
            <v>2</v>
          </cell>
        </row>
        <row r="160">
          <cell r="AS160">
            <v>0</v>
          </cell>
        </row>
        <row r="160">
          <cell r="AY160">
            <v>0</v>
          </cell>
        </row>
        <row r="160">
          <cell r="BB160">
            <v>0</v>
          </cell>
        </row>
        <row r="160">
          <cell r="BH160">
            <v>0</v>
          </cell>
        </row>
        <row r="160">
          <cell r="BK160">
            <v>0</v>
          </cell>
        </row>
        <row r="160">
          <cell r="BQ160">
            <v>0</v>
          </cell>
        </row>
        <row r="160">
          <cell r="BS160">
            <v>1.33333333333333</v>
          </cell>
          <cell r="BT160">
            <v>0.7</v>
          </cell>
          <cell r="BU160">
            <v>1</v>
          </cell>
          <cell r="BV160">
            <v>1</v>
          </cell>
        </row>
        <row r="160">
          <cell r="BX160">
            <v>1.44444444444444</v>
          </cell>
          <cell r="BY160">
            <v>3</v>
          </cell>
          <cell r="BZ160">
            <v>8.47777777777778</v>
          </cell>
          <cell r="CA160">
            <v>28.2592592592593</v>
          </cell>
          <cell r="CB160">
            <v>1.08333333333333</v>
          </cell>
        </row>
        <row r="161">
          <cell r="B161" t="str">
            <v>2024JULB00191</v>
          </cell>
          <cell r="C161" t="str">
            <v>Jayant Pal</v>
          </cell>
          <cell r="D161">
            <v>0</v>
          </cell>
          <cell r="E161">
            <v>0</v>
          </cell>
          <cell r="F161">
            <v>0</v>
          </cell>
        </row>
        <row r="161">
          <cell r="I161" t="str">
            <v>0</v>
          </cell>
          <cell r="J161">
            <v>0</v>
          </cell>
          <cell r="K161" t="str">
            <v>0</v>
          </cell>
        </row>
        <row r="161">
          <cell r="N161">
            <v>1</v>
          </cell>
          <cell r="O161">
            <v>1</v>
          </cell>
        </row>
        <row r="161">
          <cell r="Q161">
            <v>1</v>
          </cell>
        </row>
        <row r="161">
          <cell r="S161">
            <v>1</v>
          </cell>
          <cell r="T161">
            <v>3</v>
          </cell>
          <cell r="U161">
            <v>1</v>
          </cell>
        </row>
        <row r="161">
          <cell r="Y161">
            <v>1.75</v>
          </cell>
          <cell r="Z161">
            <v>0</v>
          </cell>
        </row>
        <row r="161">
          <cell r="AH161">
            <v>1</v>
          </cell>
          <cell r="AI161">
            <v>1.6</v>
          </cell>
          <cell r="AJ161">
            <v>1</v>
          </cell>
        </row>
        <row r="161">
          <cell r="AM161">
            <v>1</v>
          </cell>
          <cell r="AN161">
            <v>1</v>
          </cell>
          <cell r="AO161">
            <v>1</v>
          </cell>
        </row>
        <row r="161">
          <cell r="AS161" t="str">
            <v>0</v>
          </cell>
        </row>
        <row r="161">
          <cell r="AY161" t="str">
            <v>0</v>
          </cell>
        </row>
        <row r="161">
          <cell r="BB161" t="str">
            <v>0</v>
          </cell>
        </row>
        <row r="161">
          <cell r="BH161" t="str">
            <v>0</v>
          </cell>
        </row>
        <row r="161">
          <cell r="BK161" t="str">
            <v>0</v>
          </cell>
        </row>
        <row r="161">
          <cell r="BQ161" t="str">
            <v>0</v>
          </cell>
        </row>
        <row r="161">
          <cell r="BS161">
            <v>0.666666666666667</v>
          </cell>
          <cell r="BT161">
            <v>1.0875</v>
          </cell>
          <cell r="BU161">
            <v>0.333333333333333</v>
          </cell>
          <cell r="BV161">
            <v>1</v>
          </cell>
        </row>
        <row r="161">
          <cell r="BX161">
            <v>1</v>
          </cell>
          <cell r="BY161">
            <v>1.33333333333333</v>
          </cell>
          <cell r="BZ161">
            <v>5.42083333333333</v>
          </cell>
          <cell r="CA161">
            <v>18.0694444444444</v>
          </cell>
          <cell r="CB161">
            <v>1</v>
          </cell>
        </row>
        <row r="162">
          <cell r="B162" t="str">
            <v>2024JULB00194</v>
          </cell>
          <cell r="C162" t="str">
            <v>Aditya Yuvraj Singh Ranawat</v>
          </cell>
          <cell r="D162">
            <v>3</v>
          </cell>
          <cell r="E162">
            <v>2.4</v>
          </cell>
          <cell r="F162">
            <v>3</v>
          </cell>
        </row>
        <row r="162">
          <cell r="I162">
            <v>3</v>
          </cell>
          <cell r="J162">
            <v>3</v>
          </cell>
          <cell r="K162">
            <v>1</v>
          </cell>
        </row>
        <row r="162">
          <cell r="N162">
            <v>3</v>
          </cell>
          <cell r="O162">
            <v>3</v>
          </cell>
        </row>
        <row r="162">
          <cell r="Q162">
            <v>3</v>
          </cell>
        </row>
        <row r="162">
          <cell r="S162">
            <v>3</v>
          </cell>
          <cell r="T162">
            <v>3</v>
          </cell>
          <cell r="U162">
            <v>3</v>
          </cell>
        </row>
        <row r="162">
          <cell r="Y162">
            <v>3</v>
          </cell>
          <cell r="Z162">
            <v>0</v>
          </cell>
        </row>
        <row r="162">
          <cell r="AH162">
            <v>3</v>
          </cell>
          <cell r="AI162">
            <v>3</v>
          </cell>
          <cell r="AJ162">
            <v>3</v>
          </cell>
        </row>
        <row r="162">
          <cell r="AM162">
            <v>3</v>
          </cell>
          <cell r="AN162">
            <v>1</v>
          </cell>
          <cell r="AO162">
            <v>1</v>
          </cell>
        </row>
        <row r="162">
          <cell r="AS162">
            <v>4</v>
          </cell>
        </row>
        <row r="162">
          <cell r="AY162">
            <v>5</v>
          </cell>
        </row>
        <row r="162">
          <cell r="BB162">
            <v>2</v>
          </cell>
        </row>
        <row r="162">
          <cell r="BH162">
            <v>5</v>
          </cell>
        </row>
        <row r="162">
          <cell r="BK162">
            <v>0</v>
          </cell>
        </row>
        <row r="162">
          <cell r="BQ162">
            <v>0</v>
          </cell>
        </row>
        <row r="162">
          <cell r="BS162">
            <v>3</v>
          </cell>
          <cell r="BT162">
            <v>2.48571428571429</v>
          </cell>
          <cell r="BU162">
            <v>2</v>
          </cell>
          <cell r="BV162">
            <v>3</v>
          </cell>
        </row>
        <row r="162">
          <cell r="BX162">
            <v>3</v>
          </cell>
          <cell r="BY162">
            <v>2.33333333333333</v>
          </cell>
          <cell r="BZ162">
            <v>15.8190476190476</v>
          </cell>
          <cell r="CA162">
            <v>52.7301587301587</v>
          </cell>
          <cell r="CB162">
            <v>2.5</v>
          </cell>
        </row>
        <row r="163">
          <cell r="B163" t="str">
            <v>2024JULB00195</v>
          </cell>
          <cell r="C163" t="str">
            <v>Nikhitha Sriya Pottangi</v>
          </cell>
          <cell r="D163">
            <v>2.5</v>
          </cell>
          <cell r="E163">
            <v>2.1</v>
          </cell>
          <cell r="F163">
            <v>2.5</v>
          </cell>
        </row>
        <row r="163">
          <cell r="I163">
            <v>2.66666666666667</v>
          </cell>
          <cell r="J163">
            <v>2.5</v>
          </cell>
          <cell r="K163">
            <v>2.5</v>
          </cell>
        </row>
        <row r="163">
          <cell r="N163">
            <v>2.5</v>
          </cell>
          <cell r="O163">
            <v>2.65</v>
          </cell>
        </row>
        <row r="163">
          <cell r="Q163">
            <v>2.5</v>
          </cell>
        </row>
        <row r="163">
          <cell r="S163">
            <v>2.66666666666667</v>
          </cell>
          <cell r="T163">
            <v>2.5</v>
          </cell>
          <cell r="U163">
            <v>2.5</v>
          </cell>
        </row>
        <row r="163">
          <cell r="Y163">
            <v>2.75</v>
          </cell>
          <cell r="Z163">
            <v>0</v>
          </cell>
        </row>
        <row r="163">
          <cell r="AH163">
            <v>2.625</v>
          </cell>
          <cell r="AI163">
            <v>2.7</v>
          </cell>
          <cell r="AJ163">
            <v>3</v>
          </cell>
        </row>
        <row r="163">
          <cell r="AM163">
            <v>2.75</v>
          </cell>
          <cell r="AN163">
            <v>3</v>
          </cell>
          <cell r="AO163">
            <v>2.75</v>
          </cell>
        </row>
        <row r="163">
          <cell r="AS163">
            <v>3.66666666666667</v>
          </cell>
        </row>
        <row r="163">
          <cell r="AY163">
            <v>4.5</v>
          </cell>
        </row>
        <row r="163">
          <cell r="BB163">
            <v>0</v>
          </cell>
        </row>
        <row r="163">
          <cell r="BH163">
            <v>0</v>
          </cell>
        </row>
        <row r="163">
          <cell r="BK163">
            <v>0</v>
          </cell>
        </row>
        <row r="163">
          <cell r="BQ163">
            <v>0</v>
          </cell>
        </row>
        <row r="163">
          <cell r="BS163">
            <v>2.54166666666667</v>
          </cell>
          <cell r="BT163">
            <v>1.98095238095238</v>
          </cell>
          <cell r="BU163">
            <v>1.83333333333333</v>
          </cell>
          <cell r="BV163">
            <v>2.5</v>
          </cell>
        </row>
        <row r="163">
          <cell r="BX163">
            <v>2.69444444444444</v>
          </cell>
          <cell r="BY163">
            <v>2.66666666666667</v>
          </cell>
          <cell r="BZ163">
            <v>14.2170634920635</v>
          </cell>
          <cell r="CA163">
            <v>47.3902116402116</v>
          </cell>
          <cell r="CB163">
            <v>2.04166666666667</v>
          </cell>
        </row>
        <row r="164">
          <cell r="B164" t="str">
            <v>2024JULB00196</v>
          </cell>
          <cell r="C164" t="str">
            <v>Piyush Kumar</v>
          </cell>
          <cell r="D164">
            <v>3</v>
          </cell>
          <cell r="E164">
            <v>2.8</v>
          </cell>
          <cell r="F164">
            <v>3</v>
          </cell>
        </row>
        <row r="164">
          <cell r="I164">
            <v>3.33333333333333</v>
          </cell>
          <cell r="J164">
            <v>3</v>
          </cell>
          <cell r="K164">
            <v>3.5</v>
          </cell>
        </row>
        <row r="164">
          <cell r="N164">
            <v>3</v>
          </cell>
          <cell r="O164">
            <v>3</v>
          </cell>
        </row>
        <row r="164">
          <cell r="Q164">
            <v>3</v>
          </cell>
        </row>
        <row r="164">
          <cell r="S164">
            <v>3.66666666666667</v>
          </cell>
          <cell r="T164">
            <v>3</v>
          </cell>
          <cell r="U164">
            <v>3.5</v>
          </cell>
        </row>
        <row r="164">
          <cell r="Y164">
            <v>3.75</v>
          </cell>
          <cell r="Z164">
            <v>0</v>
          </cell>
        </row>
        <row r="164">
          <cell r="AH164">
            <v>3</v>
          </cell>
          <cell r="AI164">
            <v>3.6</v>
          </cell>
          <cell r="AJ164">
            <v>3</v>
          </cell>
        </row>
        <row r="164">
          <cell r="AM164">
            <v>3.25</v>
          </cell>
          <cell r="AN164">
            <v>3</v>
          </cell>
          <cell r="AO164">
            <v>3.5</v>
          </cell>
        </row>
        <row r="164">
          <cell r="AS164" t="str">
            <v>0</v>
          </cell>
        </row>
        <row r="164">
          <cell r="AY164" t="str">
            <v>0</v>
          </cell>
        </row>
        <row r="164">
          <cell r="BB164" t="str">
            <v>0</v>
          </cell>
        </row>
        <row r="164">
          <cell r="BH164" t="str">
            <v>0</v>
          </cell>
        </row>
        <row r="164">
          <cell r="BK164" t="str">
            <v>0</v>
          </cell>
        </row>
        <row r="164">
          <cell r="BQ164" t="str">
            <v>0</v>
          </cell>
        </row>
        <row r="164">
          <cell r="BS164">
            <v>3</v>
          </cell>
          <cell r="BT164">
            <v>3.2875</v>
          </cell>
          <cell r="BU164">
            <v>2</v>
          </cell>
          <cell r="BV164">
            <v>3</v>
          </cell>
        </row>
        <row r="164">
          <cell r="BX164">
            <v>3.41666666666667</v>
          </cell>
          <cell r="BY164">
            <v>3</v>
          </cell>
          <cell r="BZ164">
            <v>17.7041666666667</v>
          </cell>
          <cell r="CA164">
            <v>59.0138888888889</v>
          </cell>
          <cell r="CB164">
            <v>3.5</v>
          </cell>
        </row>
        <row r="165">
          <cell r="B165" t="str">
            <v>2024JULB00197</v>
          </cell>
          <cell r="C165" t="str">
            <v>Deewanshu Ukey</v>
          </cell>
          <cell r="D165">
            <v>1</v>
          </cell>
          <cell r="E165">
            <v>1.4</v>
          </cell>
          <cell r="F165">
            <v>1</v>
          </cell>
        </row>
        <row r="165">
          <cell r="I165">
            <v>1</v>
          </cell>
          <cell r="J165">
            <v>1</v>
          </cell>
          <cell r="K165">
            <v>1</v>
          </cell>
        </row>
        <row r="165">
          <cell r="N165">
            <v>2</v>
          </cell>
          <cell r="O165">
            <v>2.5</v>
          </cell>
        </row>
        <row r="165">
          <cell r="Q165">
            <v>3</v>
          </cell>
        </row>
        <row r="165">
          <cell r="S165">
            <v>2.66666666666667</v>
          </cell>
          <cell r="T165">
            <v>3</v>
          </cell>
          <cell r="U165">
            <v>3</v>
          </cell>
        </row>
        <row r="165">
          <cell r="Y165">
            <v>2</v>
          </cell>
          <cell r="Z165">
            <v>0</v>
          </cell>
        </row>
        <row r="165">
          <cell r="AH165">
            <v>2.25</v>
          </cell>
          <cell r="AI165">
            <v>2.4</v>
          </cell>
          <cell r="AJ165">
            <v>2</v>
          </cell>
        </row>
        <row r="165">
          <cell r="AM165">
            <v>2.25</v>
          </cell>
          <cell r="AN165">
            <v>3</v>
          </cell>
          <cell r="AO165">
            <v>2</v>
          </cell>
        </row>
        <row r="165">
          <cell r="AS165" t="str">
            <v>0</v>
          </cell>
        </row>
        <row r="165">
          <cell r="AY165" t="str">
            <v>0</v>
          </cell>
        </row>
        <row r="165">
          <cell r="BB165" t="str">
            <v>0</v>
          </cell>
        </row>
        <row r="165">
          <cell r="BH165" t="str">
            <v>0</v>
          </cell>
        </row>
        <row r="165">
          <cell r="BK165" t="str">
            <v>0</v>
          </cell>
        </row>
        <row r="165">
          <cell r="BQ165" t="str">
            <v>0</v>
          </cell>
        </row>
        <row r="165">
          <cell r="BS165">
            <v>1.75</v>
          </cell>
          <cell r="BT165">
            <v>2.075</v>
          </cell>
          <cell r="BU165">
            <v>1</v>
          </cell>
          <cell r="BV165">
            <v>3</v>
          </cell>
        </row>
        <row r="165">
          <cell r="BX165">
            <v>1.97222222222222</v>
          </cell>
          <cell r="BY165">
            <v>2.33333333333333</v>
          </cell>
          <cell r="BZ165">
            <v>12.1305555555556</v>
          </cell>
          <cell r="CA165">
            <v>40.4351851851852</v>
          </cell>
          <cell r="CB165">
            <v>2</v>
          </cell>
        </row>
        <row r="166">
          <cell r="B166" t="str">
            <v>2024JULB00198</v>
          </cell>
          <cell r="C166" t="str">
            <v>Suvam Basak</v>
          </cell>
          <cell r="D166">
            <v>3</v>
          </cell>
          <cell r="E166">
            <v>2.4</v>
          </cell>
          <cell r="F166">
            <v>3</v>
          </cell>
        </row>
        <row r="166">
          <cell r="I166">
            <v>3</v>
          </cell>
          <cell r="J166">
            <v>3</v>
          </cell>
          <cell r="K166">
            <v>2.5</v>
          </cell>
        </row>
        <row r="166">
          <cell r="N166">
            <v>3</v>
          </cell>
          <cell r="O166">
            <v>3</v>
          </cell>
        </row>
        <row r="166">
          <cell r="Q166">
            <v>3</v>
          </cell>
        </row>
        <row r="166">
          <cell r="S166">
            <v>3</v>
          </cell>
          <cell r="T166">
            <v>3</v>
          </cell>
          <cell r="U166">
            <v>3</v>
          </cell>
        </row>
        <row r="166">
          <cell r="Y166">
            <v>3</v>
          </cell>
          <cell r="Z166">
            <v>0</v>
          </cell>
        </row>
        <row r="166">
          <cell r="AH166">
            <v>3</v>
          </cell>
          <cell r="AI166">
            <v>3</v>
          </cell>
          <cell r="AJ166">
            <v>3</v>
          </cell>
        </row>
        <row r="166">
          <cell r="AM166">
            <v>3</v>
          </cell>
          <cell r="AN166">
            <v>3</v>
          </cell>
          <cell r="AO166">
            <v>2</v>
          </cell>
        </row>
        <row r="166">
          <cell r="AS166">
            <v>1</v>
          </cell>
        </row>
        <row r="166">
          <cell r="AY166">
            <v>3</v>
          </cell>
        </row>
        <row r="166">
          <cell r="BB166">
            <v>3</v>
          </cell>
        </row>
        <row r="166">
          <cell r="BH166">
            <v>5</v>
          </cell>
        </row>
        <row r="166">
          <cell r="BK166">
            <v>2.5</v>
          </cell>
        </row>
        <row r="166">
          <cell r="BQ166">
            <v>3.5</v>
          </cell>
        </row>
        <row r="166">
          <cell r="BS166">
            <v>3</v>
          </cell>
          <cell r="BT166">
            <v>2.55714285714286</v>
          </cell>
          <cell r="BU166">
            <v>2</v>
          </cell>
          <cell r="BV166">
            <v>3</v>
          </cell>
        </row>
        <row r="166">
          <cell r="BX166">
            <v>3</v>
          </cell>
          <cell r="BY166">
            <v>3</v>
          </cell>
          <cell r="BZ166">
            <v>16.5571428571429</v>
          </cell>
          <cell r="CA166">
            <v>55.1904761904762</v>
          </cell>
          <cell r="CB166">
            <v>3.16666666666667</v>
          </cell>
        </row>
        <row r="167">
          <cell r="B167" t="str">
            <v>2024JULB00200</v>
          </cell>
          <cell r="C167" t="str">
            <v>Meghana Jaya Satuluri</v>
          </cell>
          <cell r="D167">
            <v>3.25</v>
          </cell>
          <cell r="E167">
            <v>2.6</v>
          </cell>
          <cell r="F167">
            <v>3</v>
          </cell>
        </row>
        <row r="167">
          <cell r="I167">
            <v>3</v>
          </cell>
          <cell r="J167">
            <v>3</v>
          </cell>
          <cell r="K167">
            <v>2.5</v>
          </cell>
        </row>
        <row r="167">
          <cell r="N167">
            <v>3</v>
          </cell>
          <cell r="O167">
            <v>3.3</v>
          </cell>
        </row>
        <row r="167">
          <cell r="Q167">
            <v>3</v>
          </cell>
        </row>
        <row r="167">
          <cell r="S167">
            <v>3</v>
          </cell>
          <cell r="T167">
            <v>3</v>
          </cell>
          <cell r="U167">
            <v>3</v>
          </cell>
        </row>
        <row r="167">
          <cell r="Y167">
            <v>3</v>
          </cell>
          <cell r="Z167">
            <v>0</v>
          </cell>
        </row>
        <row r="167">
          <cell r="AH167">
            <v>3.25</v>
          </cell>
          <cell r="AI167">
            <v>3.2</v>
          </cell>
          <cell r="AJ167">
            <v>3</v>
          </cell>
        </row>
        <row r="167">
          <cell r="AM167">
            <v>3</v>
          </cell>
          <cell r="AN167">
            <v>3</v>
          </cell>
          <cell r="AO167">
            <v>2</v>
          </cell>
        </row>
        <row r="167">
          <cell r="AS167">
            <v>0</v>
          </cell>
        </row>
        <row r="167">
          <cell r="AY167">
            <v>0</v>
          </cell>
        </row>
        <row r="167">
          <cell r="BB167">
            <v>0</v>
          </cell>
        </row>
        <row r="167">
          <cell r="BH167">
            <v>0</v>
          </cell>
        </row>
        <row r="167">
          <cell r="BK167">
            <v>0</v>
          </cell>
        </row>
        <row r="167">
          <cell r="BQ167">
            <v>0</v>
          </cell>
        </row>
        <row r="167">
          <cell r="BS167">
            <v>3.16666666666667</v>
          </cell>
          <cell r="BT167">
            <v>1.72857142857143</v>
          </cell>
          <cell r="BU167">
            <v>2</v>
          </cell>
          <cell r="BV167">
            <v>3</v>
          </cell>
        </row>
        <row r="167">
          <cell r="BX167">
            <v>3</v>
          </cell>
          <cell r="BY167">
            <v>3</v>
          </cell>
          <cell r="BZ167">
            <v>15.8952380952381</v>
          </cell>
          <cell r="CA167">
            <v>52.984126984127</v>
          </cell>
          <cell r="CB167">
            <v>1.25</v>
          </cell>
        </row>
        <row r="168">
          <cell r="B168" t="str">
            <v>2024JULB00201</v>
          </cell>
          <cell r="C168" t="str">
            <v>Varun Thampi</v>
          </cell>
          <cell r="D168">
            <v>2.625</v>
          </cell>
          <cell r="E168">
            <v>2.1</v>
          </cell>
          <cell r="F168">
            <v>2.5</v>
          </cell>
        </row>
        <row r="168">
          <cell r="I168">
            <v>2.66666666666667</v>
          </cell>
          <cell r="J168">
            <v>2.5</v>
          </cell>
          <cell r="K168">
            <v>3</v>
          </cell>
        </row>
        <row r="168">
          <cell r="N168">
            <v>3</v>
          </cell>
          <cell r="O168">
            <v>2.7</v>
          </cell>
        </row>
        <row r="168">
          <cell r="Q168">
            <v>2.5</v>
          </cell>
        </row>
        <row r="168">
          <cell r="S168">
            <v>2.5</v>
          </cell>
          <cell r="T168">
            <v>2.5</v>
          </cell>
          <cell r="U168">
            <v>2.5</v>
          </cell>
        </row>
        <row r="168">
          <cell r="Y168">
            <v>2.625</v>
          </cell>
          <cell r="Z168">
            <v>0</v>
          </cell>
        </row>
        <row r="168">
          <cell r="AH168">
            <v>2.625</v>
          </cell>
          <cell r="AI168">
            <v>2.6</v>
          </cell>
          <cell r="AJ168">
            <v>3</v>
          </cell>
        </row>
        <row r="168">
          <cell r="AM168">
            <v>2.625</v>
          </cell>
          <cell r="AN168">
            <v>2.5</v>
          </cell>
          <cell r="AO168">
            <v>2.75</v>
          </cell>
        </row>
        <row r="168">
          <cell r="AS168">
            <v>0</v>
          </cell>
        </row>
        <row r="168">
          <cell r="AY168">
            <v>0</v>
          </cell>
        </row>
        <row r="168">
          <cell r="BB168">
            <v>2</v>
          </cell>
        </row>
        <row r="168">
          <cell r="BH168">
            <v>5</v>
          </cell>
        </row>
        <row r="168">
          <cell r="BK168">
            <v>0</v>
          </cell>
        </row>
        <row r="168">
          <cell r="BQ168">
            <v>0</v>
          </cell>
        </row>
        <row r="168">
          <cell r="BS168">
            <v>2.75</v>
          </cell>
          <cell r="BT168">
            <v>1.71785714285714</v>
          </cell>
          <cell r="BU168">
            <v>1.83333333333333</v>
          </cell>
          <cell r="BV168">
            <v>2.5</v>
          </cell>
        </row>
        <row r="168">
          <cell r="BX168">
            <v>2.59722222222222</v>
          </cell>
          <cell r="BY168">
            <v>2.5</v>
          </cell>
          <cell r="BZ168">
            <v>13.8984126984127</v>
          </cell>
          <cell r="CA168">
            <v>46.3280423280423</v>
          </cell>
          <cell r="CB168">
            <v>2.20833333333333</v>
          </cell>
        </row>
        <row r="169">
          <cell r="B169" t="str">
            <v>2024JULB00202</v>
          </cell>
          <cell r="C169" t="str">
            <v>Arnav Rastogi</v>
          </cell>
          <cell r="D169">
            <v>2.25</v>
          </cell>
          <cell r="E169">
            <v>2.2</v>
          </cell>
          <cell r="F169">
            <v>3</v>
          </cell>
        </row>
        <row r="169">
          <cell r="I169">
            <v>2</v>
          </cell>
          <cell r="J169">
            <v>2</v>
          </cell>
          <cell r="K169">
            <v>4</v>
          </cell>
        </row>
        <row r="169">
          <cell r="N169">
            <v>2</v>
          </cell>
          <cell r="O169">
            <v>3</v>
          </cell>
        </row>
        <row r="169">
          <cell r="Q169">
            <v>2</v>
          </cell>
        </row>
        <row r="169">
          <cell r="S169">
            <v>2.33333333333333</v>
          </cell>
          <cell r="T169">
            <v>2</v>
          </cell>
          <cell r="U169">
            <v>2</v>
          </cell>
        </row>
        <row r="169">
          <cell r="Y169">
            <v>2.5</v>
          </cell>
          <cell r="Z169">
            <v>0</v>
          </cell>
        </row>
        <row r="169">
          <cell r="AH169">
            <v>2.25</v>
          </cell>
          <cell r="AI169">
            <v>2.6</v>
          </cell>
          <cell r="AJ169">
            <v>3</v>
          </cell>
        </row>
        <row r="169">
          <cell r="AM169">
            <v>2</v>
          </cell>
          <cell r="AN169">
            <v>3</v>
          </cell>
          <cell r="AO169">
            <v>5</v>
          </cell>
        </row>
        <row r="169">
          <cell r="AS169">
            <v>1</v>
          </cell>
        </row>
        <row r="169">
          <cell r="AY169">
            <v>3</v>
          </cell>
        </row>
        <row r="169">
          <cell r="BB169">
            <v>1.66666666666667</v>
          </cell>
        </row>
        <row r="169">
          <cell r="BH169">
            <v>5</v>
          </cell>
        </row>
        <row r="169">
          <cell r="BK169">
            <v>0</v>
          </cell>
        </row>
        <row r="169">
          <cell r="BQ169">
            <v>0</v>
          </cell>
        </row>
        <row r="169">
          <cell r="BS169">
            <v>2.16666666666667</v>
          </cell>
          <cell r="BT169">
            <v>1.85238095238095</v>
          </cell>
          <cell r="BU169">
            <v>2</v>
          </cell>
          <cell r="BV169">
            <v>2</v>
          </cell>
        </row>
        <row r="169">
          <cell r="BX169">
            <v>2.11111111111111</v>
          </cell>
          <cell r="BY169">
            <v>2.33333333333333</v>
          </cell>
          <cell r="BZ169">
            <v>12.4634920634921</v>
          </cell>
          <cell r="CA169">
            <v>41.5449735449735</v>
          </cell>
          <cell r="CB169">
            <v>3.16666666666667</v>
          </cell>
        </row>
        <row r="170">
          <cell r="B170" t="str">
            <v>2024JULB00203</v>
          </cell>
          <cell r="C170" t="str">
            <v>Anshumann Singh Sisodiya</v>
          </cell>
          <cell r="D170">
            <v>2.5</v>
          </cell>
          <cell r="E170">
            <v>2.2</v>
          </cell>
          <cell r="F170">
            <v>2</v>
          </cell>
        </row>
        <row r="170">
          <cell r="I170">
            <v>2.33333333333333</v>
          </cell>
          <cell r="J170">
            <v>3</v>
          </cell>
          <cell r="K170">
            <v>2.5</v>
          </cell>
        </row>
        <row r="170">
          <cell r="N170">
            <v>3</v>
          </cell>
          <cell r="O170">
            <v>2.6</v>
          </cell>
        </row>
        <row r="170">
          <cell r="Q170">
            <v>4</v>
          </cell>
        </row>
        <row r="170">
          <cell r="S170">
            <v>3</v>
          </cell>
          <cell r="T170">
            <v>3</v>
          </cell>
          <cell r="U170">
            <v>4</v>
          </cell>
        </row>
        <row r="170">
          <cell r="Y170">
            <v>2.5</v>
          </cell>
          <cell r="Z170">
            <v>0</v>
          </cell>
        </row>
        <row r="170">
          <cell r="AH170">
            <v>2.75</v>
          </cell>
          <cell r="AI170">
            <v>3.4</v>
          </cell>
          <cell r="AJ170">
            <v>2</v>
          </cell>
        </row>
        <row r="170">
          <cell r="AM170">
            <v>2.25</v>
          </cell>
          <cell r="AN170">
            <v>3</v>
          </cell>
          <cell r="AO170">
            <v>3</v>
          </cell>
        </row>
        <row r="170">
          <cell r="AS170">
            <v>3</v>
          </cell>
        </row>
        <row r="170">
          <cell r="AY170">
            <v>4</v>
          </cell>
        </row>
        <row r="170">
          <cell r="BB170">
            <v>4</v>
          </cell>
        </row>
        <row r="170">
          <cell r="BH170">
            <v>5</v>
          </cell>
        </row>
        <row r="170">
          <cell r="BK170">
            <v>3</v>
          </cell>
        </row>
        <row r="170">
          <cell r="BQ170">
            <v>3.5</v>
          </cell>
        </row>
        <row r="170">
          <cell r="BS170">
            <v>2.75</v>
          </cell>
          <cell r="BT170">
            <v>2.95714285714286</v>
          </cell>
          <cell r="BU170">
            <v>1.33333333333333</v>
          </cell>
          <cell r="BV170">
            <v>4</v>
          </cell>
        </row>
        <row r="170">
          <cell r="BX170">
            <v>2.52777777777778</v>
          </cell>
          <cell r="BY170">
            <v>3</v>
          </cell>
          <cell r="BZ170">
            <v>16.568253968254</v>
          </cell>
          <cell r="CA170">
            <v>55.2275132275132</v>
          </cell>
          <cell r="CB170">
            <v>3.66666666666667</v>
          </cell>
        </row>
        <row r="171">
          <cell r="B171" t="str">
            <v>2024JULB00205</v>
          </cell>
          <cell r="C171" t="str">
            <v>Archa S Lal</v>
          </cell>
          <cell r="D171">
            <v>3</v>
          </cell>
          <cell r="E171">
            <v>2.4</v>
          </cell>
          <cell r="F171">
            <v>3</v>
          </cell>
        </row>
        <row r="171">
          <cell r="I171">
            <v>3</v>
          </cell>
          <cell r="J171">
            <v>3</v>
          </cell>
          <cell r="K171">
            <v>3</v>
          </cell>
        </row>
        <row r="171">
          <cell r="N171">
            <v>3</v>
          </cell>
          <cell r="O171">
            <v>3</v>
          </cell>
        </row>
        <row r="171">
          <cell r="Q171">
            <v>3</v>
          </cell>
        </row>
        <row r="171">
          <cell r="S171">
            <v>3</v>
          </cell>
          <cell r="T171">
            <v>3</v>
          </cell>
          <cell r="U171">
            <v>3</v>
          </cell>
        </row>
        <row r="171">
          <cell r="Y171">
            <v>3</v>
          </cell>
          <cell r="Z171">
            <v>0</v>
          </cell>
        </row>
        <row r="171">
          <cell r="AH171">
            <v>3</v>
          </cell>
          <cell r="AI171">
            <v>3</v>
          </cell>
          <cell r="AJ171">
            <v>3</v>
          </cell>
        </row>
        <row r="171">
          <cell r="AM171">
            <v>3</v>
          </cell>
          <cell r="AN171">
            <v>3</v>
          </cell>
          <cell r="AO171">
            <v>3</v>
          </cell>
        </row>
        <row r="171">
          <cell r="AS171">
            <v>3.5</v>
          </cell>
        </row>
        <row r="171">
          <cell r="AY171">
            <v>4.5</v>
          </cell>
        </row>
        <row r="171">
          <cell r="BB171">
            <v>4</v>
          </cell>
        </row>
        <row r="171">
          <cell r="BH171">
            <v>5</v>
          </cell>
        </row>
        <row r="171">
          <cell r="BK171">
            <v>4</v>
          </cell>
        </row>
        <row r="171">
          <cell r="BQ171">
            <v>4.5</v>
          </cell>
        </row>
        <row r="171">
          <cell r="BS171">
            <v>3</v>
          </cell>
          <cell r="BT171">
            <v>3.27142857142857</v>
          </cell>
          <cell r="BU171">
            <v>2</v>
          </cell>
          <cell r="BV171">
            <v>3</v>
          </cell>
        </row>
        <row r="171">
          <cell r="BX171">
            <v>3</v>
          </cell>
          <cell r="BY171">
            <v>3</v>
          </cell>
          <cell r="BZ171">
            <v>17.2714285714286</v>
          </cell>
          <cell r="CA171">
            <v>57.5714285714286</v>
          </cell>
          <cell r="CB171">
            <v>3.83333333333333</v>
          </cell>
        </row>
        <row r="172">
          <cell r="B172" t="str">
            <v>2024JULB00206</v>
          </cell>
          <cell r="C172" t="str">
            <v>Arpit Katiyar</v>
          </cell>
          <cell r="D172">
            <v>1.75</v>
          </cell>
          <cell r="E172">
            <v>2</v>
          </cell>
          <cell r="F172">
            <v>2</v>
          </cell>
        </row>
        <row r="172">
          <cell r="I172">
            <v>2.33333333333333</v>
          </cell>
          <cell r="J172">
            <v>3</v>
          </cell>
          <cell r="K172">
            <v>2.5</v>
          </cell>
        </row>
        <row r="172">
          <cell r="N172">
            <v>1</v>
          </cell>
          <cell r="O172">
            <v>1</v>
          </cell>
        </row>
        <row r="172">
          <cell r="Q172">
            <v>1</v>
          </cell>
        </row>
        <row r="172">
          <cell r="S172">
            <v>1</v>
          </cell>
          <cell r="T172">
            <v>1</v>
          </cell>
          <cell r="U172">
            <v>2</v>
          </cell>
        </row>
        <row r="172">
          <cell r="Y172">
            <v>1.75</v>
          </cell>
          <cell r="Z172">
            <v>0</v>
          </cell>
        </row>
        <row r="172">
          <cell r="AH172">
            <v>2.25</v>
          </cell>
          <cell r="AI172">
            <v>2</v>
          </cell>
          <cell r="AJ172">
            <v>2</v>
          </cell>
        </row>
        <row r="172">
          <cell r="AM172">
            <v>2</v>
          </cell>
          <cell r="AN172">
            <v>3</v>
          </cell>
          <cell r="AO172">
            <v>3</v>
          </cell>
        </row>
        <row r="172">
          <cell r="AS172" t="str">
            <v>0</v>
          </cell>
        </row>
        <row r="172">
          <cell r="AY172" t="str">
            <v>0</v>
          </cell>
        </row>
        <row r="172">
          <cell r="BB172" t="str">
            <v>0</v>
          </cell>
        </row>
        <row r="172">
          <cell r="BH172" t="str">
            <v>0</v>
          </cell>
        </row>
        <row r="172">
          <cell r="BK172" t="str">
            <v>0</v>
          </cell>
        </row>
        <row r="172">
          <cell r="BQ172" t="str">
            <v>0</v>
          </cell>
        </row>
        <row r="172">
          <cell r="BS172">
            <v>1.66666666666667</v>
          </cell>
          <cell r="BT172">
            <v>1.6875</v>
          </cell>
          <cell r="BU172">
            <v>1.33333333333333</v>
          </cell>
          <cell r="BV172">
            <v>1</v>
          </cell>
        </row>
        <row r="172">
          <cell r="BX172">
            <v>1.77777777777778</v>
          </cell>
          <cell r="BY172">
            <v>2.33333333333333</v>
          </cell>
          <cell r="BZ172">
            <v>9.79861111111111</v>
          </cell>
          <cell r="CA172">
            <v>32.662037037037</v>
          </cell>
          <cell r="CB172">
            <v>2.5</v>
          </cell>
        </row>
        <row r="173">
          <cell r="B173" t="str">
            <v>2024JULB00207</v>
          </cell>
          <cell r="C173" t="str">
            <v>Ayushi Mohanty</v>
          </cell>
          <cell r="D173">
            <v>2.75</v>
          </cell>
          <cell r="E173">
            <v>2.4</v>
          </cell>
          <cell r="F173">
            <v>3</v>
          </cell>
        </row>
        <row r="173">
          <cell r="I173">
            <v>3</v>
          </cell>
          <cell r="J173">
            <v>3</v>
          </cell>
          <cell r="K173">
            <v>2.5</v>
          </cell>
        </row>
        <row r="173">
          <cell r="N173">
            <v>3</v>
          </cell>
          <cell r="O173">
            <v>3</v>
          </cell>
        </row>
        <row r="173">
          <cell r="Q173">
            <v>2</v>
          </cell>
        </row>
        <row r="173">
          <cell r="S173">
            <v>3</v>
          </cell>
          <cell r="T173">
            <v>3</v>
          </cell>
          <cell r="U173">
            <v>3</v>
          </cell>
        </row>
        <row r="173">
          <cell r="Y173">
            <v>3</v>
          </cell>
          <cell r="Z173">
            <v>0</v>
          </cell>
        </row>
        <row r="173">
          <cell r="AH173">
            <v>2.75</v>
          </cell>
          <cell r="AI173">
            <v>3</v>
          </cell>
          <cell r="AJ173">
            <v>3</v>
          </cell>
        </row>
        <row r="173">
          <cell r="AM173">
            <v>3</v>
          </cell>
          <cell r="AN173">
            <v>3</v>
          </cell>
          <cell r="AO173">
            <v>2</v>
          </cell>
        </row>
        <row r="173">
          <cell r="AS173" t="str">
            <v>0</v>
          </cell>
        </row>
        <row r="173">
          <cell r="AY173" t="str">
            <v>0</v>
          </cell>
        </row>
        <row r="173">
          <cell r="BB173" t="str">
            <v>0</v>
          </cell>
        </row>
        <row r="173">
          <cell r="BH173" t="str">
            <v>0</v>
          </cell>
        </row>
        <row r="173">
          <cell r="BK173" t="str">
            <v>0</v>
          </cell>
        </row>
        <row r="173">
          <cell r="BQ173" t="str">
            <v>0</v>
          </cell>
        </row>
        <row r="173">
          <cell r="BS173">
            <v>2.83333333333333</v>
          </cell>
          <cell r="BT173">
            <v>2.85</v>
          </cell>
          <cell r="BU173">
            <v>2</v>
          </cell>
          <cell r="BV173">
            <v>2</v>
          </cell>
        </row>
        <row r="173">
          <cell r="BX173">
            <v>3</v>
          </cell>
          <cell r="BY173">
            <v>3</v>
          </cell>
          <cell r="BZ173">
            <v>15.6833333333333</v>
          </cell>
          <cell r="CA173">
            <v>52.2777777777778</v>
          </cell>
          <cell r="CB173">
            <v>2.5</v>
          </cell>
        </row>
        <row r="174">
          <cell r="B174" t="str">
            <v>2024JULB00208</v>
          </cell>
          <cell r="C174" t="str">
            <v>Garima Sarraf</v>
          </cell>
          <cell r="D174">
            <v>3.75</v>
          </cell>
          <cell r="E174">
            <v>2.2</v>
          </cell>
          <cell r="F174">
            <v>3</v>
          </cell>
        </row>
        <row r="174">
          <cell r="I174">
            <v>3</v>
          </cell>
          <cell r="J174">
            <v>2</v>
          </cell>
          <cell r="K174">
            <v>3.5</v>
          </cell>
        </row>
        <row r="174">
          <cell r="N174">
            <v>1</v>
          </cell>
          <cell r="O174">
            <v>2.2</v>
          </cell>
        </row>
        <row r="174">
          <cell r="Q174">
            <v>2</v>
          </cell>
        </row>
        <row r="174">
          <cell r="S174">
            <v>1.66666666666667</v>
          </cell>
          <cell r="T174">
            <v>3</v>
          </cell>
          <cell r="U174">
            <v>1.5</v>
          </cell>
        </row>
        <row r="174">
          <cell r="Y174">
            <v>1</v>
          </cell>
          <cell r="Z174">
            <v>0</v>
          </cell>
        </row>
        <row r="174">
          <cell r="AH174">
            <v>1.5</v>
          </cell>
          <cell r="AI174">
            <v>2</v>
          </cell>
          <cell r="AJ174">
            <v>2</v>
          </cell>
        </row>
        <row r="174">
          <cell r="AM174">
            <v>1.75</v>
          </cell>
          <cell r="AN174">
            <v>2</v>
          </cell>
          <cell r="AO174">
            <v>1.5</v>
          </cell>
        </row>
        <row r="174">
          <cell r="AS174">
            <v>4</v>
          </cell>
        </row>
        <row r="174">
          <cell r="AY174">
            <v>5</v>
          </cell>
        </row>
        <row r="174">
          <cell r="BB174">
            <v>0</v>
          </cell>
        </row>
        <row r="174">
          <cell r="BH174">
            <v>0</v>
          </cell>
        </row>
        <row r="174">
          <cell r="BK174">
            <v>0</v>
          </cell>
        </row>
        <row r="174">
          <cell r="BQ174">
            <v>0</v>
          </cell>
        </row>
        <row r="174">
          <cell r="BS174">
            <v>2.08333333333333</v>
          </cell>
          <cell r="BT174">
            <v>1.62857142857143</v>
          </cell>
          <cell r="BU174">
            <v>1.66666666666667</v>
          </cell>
          <cell r="BV174">
            <v>2</v>
          </cell>
        </row>
        <row r="174">
          <cell r="BX174">
            <v>2.13888888888889</v>
          </cell>
          <cell r="BY174">
            <v>2.33333333333333</v>
          </cell>
          <cell r="BZ174">
            <v>11.8507936507937</v>
          </cell>
          <cell r="CA174">
            <v>39.5026455026455</v>
          </cell>
          <cell r="CB174">
            <v>1.91666666666667</v>
          </cell>
        </row>
        <row r="175">
          <cell r="B175" t="str">
            <v>2024JULB00209</v>
          </cell>
          <cell r="C175" t="str">
            <v>Isha Gera</v>
          </cell>
          <cell r="D175">
            <v>2</v>
          </cell>
          <cell r="E175">
            <v>1.6</v>
          </cell>
          <cell r="F175">
            <v>2</v>
          </cell>
        </row>
        <row r="175">
          <cell r="I175">
            <v>2</v>
          </cell>
          <cell r="J175">
            <v>2</v>
          </cell>
          <cell r="K175">
            <v>3</v>
          </cell>
        </row>
        <row r="175">
          <cell r="N175">
            <v>2</v>
          </cell>
          <cell r="O175">
            <v>2</v>
          </cell>
        </row>
        <row r="175">
          <cell r="Q175">
            <v>2</v>
          </cell>
        </row>
        <row r="175">
          <cell r="S175">
            <v>2</v>
          </cell>
          <cell r="T175">
            <v>2</v>
          </cell>
          <cell r="U175">
            <v>2</v>
          </cell>
        </row>
        <row r="175">
          <cell r="Y175">
            <v>2</v>
          </cell>
          <cell r="Z175">
            <v>0</v>
          </cell>
        </row>
        <row r="175">
          <cell r="AH175">
            <v>2</v>
          </cell>
          <cell r="AI175">
            <v>2</v>
          </cell>
          <cell r="AJ175">
            <v>2</v>
          </cell>
        </row>
        <row r="175">
          <cell r="AM175">
            <v>2</v>
          </cell>
          <cell r="AN175">
            <v>3</v>
          </cell>
          <cell r="AO175">
            <v>3</v>
          </cell>
        </row>
        <row r="175">
          <cell r="AS175" t="str">
            <v>0</v>
          </cell>
        </row>
        <row r="175">
          <cell r="AY175" t="str">
            <v>0</v>
          </cell>
        </row>
        <row r="175">
          <cell r="BB175" t="str">
            <v>0</v>
          </cell>
        </row>
        <row r="175">
          <cell r="BH175" t="str">
            <v>0</v>
          </cell>
        </row>
        <row r="175">
          <cell r="BK175" t="str">
            <v>0</v>
          </cell>
        </row>
        <row r="175">
          <cell r="BQ175" t="str">
            <v>0</v>
          </cell>
        </row>
        <row r="175">
          <cell r="BS175">
            <v>2</v>
          </cell>
          <cell r="BT175">
            <v>1.9</v>
          </cell>
          <cell r="BU175">
            <v>1.33333333333333</v>
          </cell>
          <cell r="BV175">
            <v>2</v>
          </cell>
        </row>
        <row r="175">
          <cell r="BX175">
            <v>2</v>
          </cell>
          <cell r="BY175">
            <v>2.33333333333333</v>
          </cell>
          <cell r="BZ175">
            <v>11.5666666666667</v>
          </cell>
          <cell r="CA175">
            <v>38.5555555555556</v>
          </cell>
          <cell r="CB175">
            <v>2.66666666666667</v>
          </cell>
        </row>
        <row r="176">
          <cell r="B176" t="str">
            <v>2024JULB00210</v>
          </cell>
          <cell r="C176" t="str">
            <v>Nikita Soni</v>
          </cell>
          <cell r="D176">
            <v>2.25</v>
          </cell>
          <cell r="E176">
            <v>3</v>
          </cell>
          <cell r="F176">
            <v>3</v>
          </cell>
        </row>
        <row r="176">
          <cell r="I176">
            <v>2.33333333333333</v>
          </cell>
          <cell r="J176">
            <v>3</v>
          </cell>
          <cell r="K176">
            <v>3</v>
          </cell>
        </row>
        <row r="176">
          <cell r="N176">
            <v>2</v>
          </cell>
          <cell r="O176">
            <v>3</v>
          </cell>
        </row>
        <row r="176">
          <cell r="Q176">
            <v>2</v>
          </cell>
        </row>
        <row r="176">
          <cell r="S176">
            <v>2</v>
          </cell>
          <cell r="T176">
            <v>3</v>
          </cell>
          <cell r="U176">
            <v>3</v>
          </cell>
        </row>
        <row r="176">
          <cell r="Y176">
            <v>1</v>
          </cell>
          <cell r="Z176">
            <v>0</v>
          </cell>
        </row>
        <row r="176">
          <cell r="AH176">
            <v>1</v>
          </cell>
          <cell r="AI176">
            <v>2.2</v>
          </cell>
          <cell r="AJ176">
            <v>1</v>
          </cell>
        </row>
        <row r="176">
          <cell r="AM176">
            <v>1</v>
          </cell>
          <cell r="AN176">
            <v>1</v>
          </cell>
          <cell r="AO176">
            <v>1</v>
          </cell>
        </row>
        <row r="176">
          <cell r="AS176" t="str">
            <v>0</v>
          </cell>
        </row>
        <row r="176">
          <cell r="AY176" t="str">
            <v>0</v>
          </cell>
        </row>
        <row r="176">
          <cell r="BB176" t="str">
            <v>0</v>
          </cell>
        </row>
        <row r="176">
          <cell r="BH176" t="str">
            <v>0</v>
          </cell>
        </row>
        <row r="176">
          <cell r="BK176" t="str">
            <v>0</v>
          </cell>
        </row>
        <row r="176">
          <cell r="BQ176" t="str">
            <v>0</v>
          </cell>
        </row>
        <row r="176">
          <cell r="BS176">
            <v>1.75</v>
          </cell>
          <cell r="BT176">
            <v>2.3</v>
          </cell>
          <cell r="BU176">
            <v>1.33333333333333</v>
          </cell>
          <cell r="BV176">
            <v>2</v>
          </cell>
        </row>
        <row r="176">
          <cell r="BX176">
            <v>1.77777777777778</v>
          </cell>
          <cell r="BY176">
            <v>2.33333333333333</v>
          </cell>
          <cell r="BZ176">
            <v>11.4944444444444</v>
          </cell>
          <cell r="CA176">
            <v>38.3148148148148</v>
          </cell>
          <cell r="CB176">
            <v>2.33333333333333</v>
          </cell>
        </row>
        <row r="177">
          <cell r="B177" t="str">
            <v>2024JULB00211</v>
          </cell>
          <cell r="C177" t="str">
            <v>Purnita Gupta</v>
          </cell>
          <cell r="D177">
            <v>2.5</v>
          </cell>
          <cell r="E177">
            <v>1.8</v>
          </cell>
          <cell r="F177">
            <v>3</v>
          </cell>
        </row>
        <row r="177">
          <cell r="I177">
            <v>3</v>
          </cell>
          <cell r="J177">
            <v>3</v>
          </cell>
          <cell r="K177">
            <v>3</v>
          </cell>
        </row>
        <row r="177">
          <cell r="N177">
            <v>3</v>
          </cell>
          <cell r="O177">
            <v>2.6</v>
          </cell>
        </row>
        <row r="177">
          <cell r="Q177">
            <v>3</v>
          </cell>
        </row>
        <row r="177">
          <cell r="S177">
            <v>2</v>
          </cell>
          <cell r="T177">
            <v>3</v>
          </cell>
          <cell r="U177">
            <v>3</v>
          </cell>
        </row>
        <row r="177">
          <cell r="Y177">
            <v>2</v>
          </cell>
          <cell r="Z177">
            <v>0</v>
          </cell>
        </row>
        <row r="177">
          <cell r="AH177">
            <v>2.5</v>
          </cell>
          <cell r="AI177">
            <v>2.2</v>
          </cell>
          <cell r="AJ177">
            <v>3</v>
          </cell>
        </row>
        <row r="177">
          <cell r="AM177">
            <v>3</v>
          </cell>
          <cell r="AN177">
            <v>3</v>
          </cell>
          <cell r="AO177">
            <v>3</v>
          </cell>
        </row>
        <row r="177">
          <cell r="AS177" t="str">
            <v>0</v>
          </cell>
        </row>
        <row r="177">
          <cell r="AY177" t="str">
            <v>0</v>
          </cell>
        </row>
        <row r="177">
          <cell r="BB177" t="str">
            <v>0</v>
          </cell>
        </row>
        <row r="177">
          <cell r="BH177" t="str">
            <v>0</v>
          </cell>
        </row>
        <row r="177">
          <cell r="BK177" t="str">
            <v>0</v>
          </cell>
        </row>
        <row r="177">
          <cell r="BQ177" t="str">
            <v>0</v>
          </cell>
        </row>
        <row r="177">
          <cell r="BS177">
            <v>2.66666666666667</v>
          </cell>
          <cell r="BT177">
            <v>2.15</v>
          </cell>
          <cell r="BU177">
            <v>2</v>
          </cell>
          <cell r="BV177">
            <v>3</v>
          </cell>
        </row>
        <row r="177">
          <cell r="BX177">
            <v>2.66666666666667</v>
          </cell>
          <cell r="BY177">
            <v>3</v>
          </cell>
          <cell r="BZ177">
            <v>15.4833333333333</v>
          </cell>
          <cell r="CA177">
            <v>51.6111111111111</v>
          </cell>
          <cell r="CB177">
            <v>3</v>
          </cell>
        </row>
        <row r="178">
          <cell r="B178" t="str">
            <v>2024JULB00212</v>
          </cell>
          <cell r="C178" t="str">
            <v>Rajnish Kumar</v>
          </cell>
          <cell r="D178">
            <v>1.75</v>
          </cell>
          <cell r="E178">
            <v>1.6</v>
          </cell>
          <cell r="F178">
            <v>2</v>
          </cell>
        </row>
        <row r="178">
          <cell r="I178">
            <v>2</v>
          </cell>
          <cell r="J178">
            <v>3</v>
          </cell>
          <cell r="K178">
            <v>2.5</v>
          </cell>
        </row>
        <row r="178">
          <cell r="N178">
            <v>2</v>
          </cell>
          <cell r="O178">
            <v>1.2</v>
          </cell>
        </row>
        <row r="178">
          <cell r="Q178">
            <v>2</v>
          </cell>
        </row>
        <row r="178">
          <cell r="S178">
            <v>2</v>
          </cell>
          <cell r="T178">
            <v>3</v>
          </cell>
          <cell r="U178">
            <v>3</v>
          </cell>
        </row>
        <row r="178">
          <cell r="Y178">
            <v>2.25</v>
          </cell>
          <cell r="Z178">
            <v>0</v>
          </cell>
        </row>
        <row r="178">
          <cell r="AH178">
            <v>1.5</v>
          </cell>
          <cell r="AI178">
            <v>1.6</v>
          </cell>
          <cell r="AJ178">
            <v>2</v>
          </cell>
        </row>
        <row r="178">
          <cell r="AM178">
            <v>1.75</v>
          </cell>
          <cell r="AN178">
            <v>3</v>
          </cell>
          <cell r="AO178">
            <v>3</v>
          </cell>
        </row>
        <row r="178">
          <cell r="AS178">
            <v>2.33333333333333</v>
          </cell>
        </row>
        <row r="178">
          <cell r="AY178">
            <v>3.5</v>
          </cell>
        </row>
        <row r="178">
          <cell r="BB178">
            <v>1.66666666666667</v>
          </cell>
        </row>
        <row r="178">
          <cell r="BH178">
            <v>5</v>
          </cell>
        </row>
        <row r="178">
          <cell r="BK178">
            <v>2</v>
          </cell>
        </row>
        <row r="178">
          <cell r="BQ178">
            <v>3.5</v>
          </cell>
        </row>
        <row r="178">
          <cell r="BS178">
            <v>1.75</v>
          </cell>
          <cell r="BT178">
            <v>1.80714285714286</v>
          </cell>
          <cell r="BU178">
            <v>1.33333333333333</v>
          </cell>
          <cell r="BV178">
            <v>2</v>
          </cell>
        </row>
        <row r="178">
          <cell r="BX178">
            <v>1.91666666666667</v>
          </cell>
          <cell r="BY178">
            <v>3</v>
          </cell>
          <cell r="BZ178">
            <v>11.8071428571429</v>
          </cell>
          <cell r="CA178">
            <v>39.3571428571429</v>
          </cell>
          <cell r="CB178">
            <v>3.41666666666667</v>
          </cell>
        </row>
        <row r="179">
          <cell r="B179" t="str">
            <v>2024JULB00213</v>
          </cell>
          <cell r="C179" t="str">
            <v>Govinda Rajulu Boya</v>
          </cell>
          <cell r="D179">
            <v>2.125</v>
          </cell>
          <cell r="E179">
            <v>1.7</v>
          </cell>
          <cell r="F179">
            <v>2.5</v>
          </cell>
        </row>
        <row r="179">
          <cell r="I179">
            <v>2</v>
          </cell>
          <cell r="J179">
            <v>2</v>
          </cell>
          <cell r="K179">
            <v>2</v>
          </cell>
        </row>
        <row r="179">
          <cell r="N179">
            <v>2</v>
          </cell>
          <cell r="O179">
            <v>2</v>
          </cell>
        </row>
        <row r="179">
          <cell r="Q179">
            <v>2</v>
          </cell>
        </row>
        <row r="179">
          <cell r="S179">
            <v>2.16666666666667</v>
          </cell>
          <cell r="T179">
            <v>2</v>
          </cell>
          <cell r="U179">
            <v>2</v>
          </cell>
        </row>
        <row r="179">
          <cell r="Y179">
            <v>2</v>
          </cell>
          <cell r="Z179">
            <v>0</v>
          </cell>
        </row>
        <row r="179">
          <cell r="AH179">
            <v>2.125</v>
          </cell>
          <cell r="AI179">
            <v>2.1</v>
          </cell>
          <cell r="AJ179">
            <v>2.5</v>
          </cell>
        </row>
        <row r="179">
          <cell r="AM179">
            <v>2.25</v>
          </cell>
          <cell r="AN179">
            <v>2</v>
          </cell>
          <cell r="AO179">
            <v>2</v>
          </cell>
        </row>
        <row r="179">
          <cell r="AS179" t="str">
            <v>0</v>
          </cell>
        </row>
        <row r="179">
          <cell r="AY179" t="str">
            <v>0</v>
          </cell>
        </row>
        <row r="179">
          <cell r="BB179" t="str">
            <v>0</v>
          </cell>
        </row>
        <row r="179">
          <cell r="BH179" t="str">
            <v>0</v>
          </cell>
        </row>
        <row r="179">
          <cell r="BK179" t="str">
            <v>0</v>
          </cell>
        </row>
        <row r="179">
          <cell r="BQ179" t="str">
            <v>0</v>
          </cell>
        </row>
        <row r="179">
          <cell r="BS179">
            <v>2.08333333333333</v>
          </cell>
          <cell r="BT179">
            <v>1.95</v>
          </cell>
          <cell r="BU179">
            <v>1.66666666666667</v>
          </cell>
          <cell r="BV179">
            <v>2</v>
          </cell>
        </row>
        <row r="179">
          <cell r="BX179">
            <v>2.13888888888889</v>
          </cell>
          <cell r="BY179">
            <v>2</v>
          </cell>
          <cell r="BZ179">
            <v>11.8388888888889</v>
          </cell>
          <cell r="CA179">
            <v>39.462962962963</v>
          </cell>
          <cell r="CB179">
            <v>2</v>
          </cell>
        </row>
        <row r="180">
          <cell r="B180" t="str">
            <v>2024JULB00215</v>
          </cell>
          <cell r="C180" t="str">
            <v>Sanjib Kumar Bhagabati</v>
          </cell>
          <cell r="D180">
            <v>2.25</v>
          </cell>
          <cell r="E180">
            <v>2.4</v>
          </cell>
          <cell r="F180">
            <v>3</v>
          </cell>
        </row>
        <row r="180">
          <cell r="I180">
            <v>3</v>
          </cell>
          <cell r="J180">
            <v>3</v>
          </cell>
          <cell r="K180">
            <v>2.5</v>
          </cell>
        </row>
        <row r="180">
          <cell r="N180">
            <v>3</v>
          </cell>
          <cell r="O180">
            <v>3</v>
          </cell>
        </row>
        <row r="180">
          <cell r="Q180">
            <v>3</v>
          </cell>
        </row>
        <row r="180">
          <cell r="S180">
            <v>3</v>
          </cell>
          <cell r="T180">
            <v>3</v>
          </cell>
          <cell r="U180">
            <v>3</v>
          </cell>
        </row>
        <row r="180">
          <cell r="Y180">
            <v>3</v>
          </cell>
          <cell r="Z180">
            <v>0</v>
          </cell>
        </row>
        <row r="180">
          <cell r="AH180">
            <v>2.25</v>
          </cell>
          <cell r="AI180">
            <v>3</v>
          </cell>
          <cell r="AJ180">
            <v>3</v>
          </cell>
        </row>
        <row r="180">
          <cell r="AM180">
            <v>3</v>
          </cell>
          <cell r="AN180">
            <v>3</v>
          </cell>
          <cell r="AO180">
            <v>2.5</v>
          </cell>
        </row>
        <row r="180">
          <cell r="AS180">
            <v>3</v>
          </cell>
        </row>
        <row r="180">
          <cell r="AY180">
            <v>3.5</v>
          </cell>
        </row>
        <row r="180">
          <cell r="BB180">
            <v>4</v>
          </cell>
        </row>
        <row r="180">
          <cell r="BH180">
            <v>5</v>
          </cell>
        </row>
        <row r="180">
          <cell r="BK180">
            <v>2.5</v>
          </cell>
        </row>
        <row r="180">
          <cell r="BQ180">
            <v>2</v>
          </cell>
        </row>
        <row r="180">
          <cell r="BS180">
            <v>2.5</v>
          </cell>
          <cell r="BT180">
            <v>2.98571428571429</v>
          </cell>
          <cell r="BU180">
            <v>2</v>
          </cell>
          <cell r="BV180">
            <v>3</v>
          </cell>
        </row>
        <row r="180">
          <cell r="BX180">
            <v>3</v>
          </cell>
          <cell r="BY180">
            <v>3</v>
          </cell>
          <cell r="BZ180">
            <v>16.4857142857143</v>
          </cell>
          <cell r="CA180">
            <v>54.952380952381</v>
          </cell>
          <cell r="CB180">
            <v>3.08333333333333</v>
          </cell>
        </row>
        <row r="181">
          <cell r="B181" t="str">
            <v>2024JULB00216</v>
          </cell>
          <cell r="C181" t="str">
            <v>Vanshita Bali</v>
          </cell>
          <cell r="D181">
            <v>2.75</v>
          </cell>
          <cell r="E181">
            <v>3</v>
          </cell>
          <cell r="F181">
            <v>3</v>
          </cell>
        </row>
        <row r="181">
          <cell r="I181">
            <v>3</v>
          </cell>
          <cell r="J181">
            <v>2</v>
          </cell>
          <cell r="K181">
            <v>3</v>
          </cell>
        </row>
        <row r="181">
          <cell r="N181">
            <v>3</v>
          </cell>
          <cell r="O181">
            <v>3.7</v>
          </cell>
        </row>
        <row r="181">
          <cell r="Q181">
            <v>3</v>
          </cell>
        </row>
        <row r="181">
          <cell r="S181">
            <v>3</v>
          </cell>
          <cell r="T181">
            <v>3</v>
          </cell>
          <cell r="U181">
            <v>2.5</v>
          </cell>
        </row>
        <row r="181">
          <cell r="Y181">
            <v>3.25</v>
          </cell>
          <cell r="Z181">
            <v>0</v>
          </cell>
        </row>
        <row r="181">
          <cell r="AH181">
            <v>2.75</v>
          </cell>
          <cell r="AI181">
            <v>3.4</v>
          </cell>
          <cell r="AJ181">
            <v>3</v>
          </cell>
        </row>
        <row r="181">
          <cell r="AM181">
            <v>2.75</v>
          </cell>
          <cell r="AN181">
            <v>3</v>
          </cell>
          <cell r="AO181">
            <v>3</v>
          </cell>
        </row>
        <row r="181">
          <cell r="AS181">
            <v>2.66666666666667</v>
          </cell>
        </row>
        <row r="181">
          <cell r="AY181">
            <v>3.5</v>
          </cell>
        </row>
        <row r="181">
          <cell r="BB181">
            <v>3.66666666666667</v>
          </cell>
        </row>
        <row r="181">
          <cell r="BH181">
            <v>5</v>
          </cell>
        </row>
        <row r="181">
          <cell r="BK181">
            <v>3.33333333333333</v>
          </cell>
        </row>
        <row r="181">
          <cell r="BQ181">
            <v>2</v>
          </cell>
        </row>
        <row r="181">
          <cell r="BS181">
            <v>2.83333333333333</v>
          </cell>
          <cell r="BT181">
            <v>3.28809523809524</v>
          </cell>
          <cell r="BU181">
            <v>2</v>
          </cell>
          <cell r="BV181">
            <v>3</v>
          </cell>
        </row>
        <row r="181">
          <cell r="BX181">
            <v>2.91666666666667</v>
          </cell>
          <cell r="BY181">
            <v>2.66666666666667</v>
          </cell>
          <cell r="BZ181">
            <v>16.7047619047619</v>
          </cell>
          <cell r="CA181">
            <v>55.6825396825397</v>
          </cell>
          <cell r="CB181">
            <v>3.16666666666667</v>
          </cell>
        </row>
        <row r="182">
          <cell r="B182" t="str">
            <v>2024JULB00217</v>
          </cell>
          <cell r="C182" t="str">
            <v>Vittika Dnyaneshwar Chavhan</v>
          </cell>
          <cell r="D182">
            <v>3</v>
          </cell>
          <cell r="E182">
            <v>2.4</v>
          </cell>
          <cell r="F182">
            <v>3</v>
          </cell>
        </row>
        <row r="182">
          <cell r="I182">
            <v>3</v>
          </cell>
          <cell r="J182">
            <v>3</v>
          </cell>
          <cell r="K182">
            <v>3</v>
          </cell>
        </row>
        <row r="182">
          <cell r="N182">
            <v>3</v>
          </cell>
          <cell r="O182">
            <v>3</v>
          </cell>
        </row>
        <row r="182">
          <cell r="Q182">
            <v>3</v>
          </cell>
        </row>
        <row r="182">
          <cell r="S182">
            <v>3</v>
          </cell>
          <cell r="T182">
            <v>3</v>
          </cell>
          <cell r="U182">
            <v>3</v>
          </cell>
        </row>
        <row r="182">
          <cell r="Y182">
            <v>3</v>
          </cell>
          <cell r="Z182">
            <v>0</v>
          </cell>
        </row>
        <row r="182">
          <cell r="AH182">
            <v>3</v>
          </cell>
          <cell r="AI182">
            <v>3</v>
          </cell>
          <cell r="AJ182">
            <v>3</v>
          </cell>
        </row>
        <row r="182">
          <cell r="AM182">
            <v>3</v>
          </cell>
          <cell r="AN182">
            <v>3</v>
          </cell>
          <cell r="AO182">
            <v>2.5</v>
          </cell>
        </row>
        <row r="182">
          <cell r="AS182">
            <v>0</v>
          </cell>
        </row>
        <row r="182">
          <cell r="AY182">
            <v>0</v>
          </cell>
        </row>
        <row r="182">
          <cell r="BB182">
            <v>2</v>
          </cell>
        </row>
        <row r="182">
          <cell r="BH182">
            <v>5</v>
          </cell>
        </row>
        <row r="182">
          <cell r="BK182">
            <v>0</v>
          </cell>
        </row>
        <row r="182">
          <cell r="BQ182">
            <v>0</v>
          </cell>
        </row>
        <row r="182">
          <cell r="BS182">
            <v>3</v>
          </cell>
          <cell r="BT182">
            <v>1.91428571428571</v>
          </cell>
          <cell r="BU182">
            <v>2</v>
          </cell>
          <cell r="BV182">
            <v>3</v>
          </cell>
        </row>
        <row r="182">
          <cell r="BX182">
            <v>3</v>
          </cell>
          <cell r="BY182">
            <v>3</v>
          </cell>
          <cell r="BZ182">
            <v>15.9142857142857</v>
          </cell>
          <cell r="CA182">
            <v>53.047619047619</v>
          </cell>
          <cell r="CB182">
            <v>2.25</v>
          </cell>
        </row>
        <row r="183">
          <cell r="B183" t="str">
            <v>2024JULB00218</v>
          </cell>
          <cell r="C183" t="str">
            <v>Yash Kataruka</v>
          </cell>
          <cell r="D183">
            <v>0</v>
          </cell>
          <cell r="E183">
            <v>0</v>
          </cell>
          <cell r="F183">
            <v>0</v>
          </cell>
        </row>
        <row r="183">
          <cell r="I183" t="str">
            <v>0</v>
          </cell>
          <cell r="J183">
            <v>0</v>
          </cell>
          <cell r="K183" t="str">
            <v>0</v>
          </cell>
        </row>
        <row r="183">
          <cell r="N183">
            <v>3</v>
          </cell>
          <cell r="O183">
            <v>2.9</v>
          </cell>
        </row>
        <row r="183">
          <cell r="Q183">
            <v>3</v>
          </cell>
        </row>
        <row r="183">
          <cell r="S183">
            <v>3.66666666666667</v>
          </cell>
          <cell r="T183">
            <v>3</v>
          </cell>
          <cell r="U183">
            <v>3</v>
          </cell>
        </row>
        <row r="183">
          <cell r="Y183">
            <v>2.75</v>
          </cell>
          <cell r="Z183">
            <v>0</v>
          </cell>
        </row>
        <row r="183">
          <cell r="AH183">
            <v>2</v>
          </cell>
          <cell r="AI183">
            <v>2.4</v>
          </cell>
          <cell r="AJ183">
            <v>2</v>
          </cell>
        </row>
        <row r="183">
          <cell r="AM183">
            <v>2</v>
          </cell>
          <cell r="AN183">
            <v>3</v>
          </cell>
          <cell r="AO183">
            <v>2</v>
          </cell>
        </row>
        <row r="183">
          <cell r="AS183">
            <v>3.5</v>
          </cell>
        </row>
        <row r="183">
          <cell r="AY183">
            <v>4</v>
          </cell>
        </row>
        <row r="183">
          <cell r="BB183">
            <v>3.5</v>
          </cell>
        </row>
        <row r="183">
          <cell r="BH183">
            <v>5</v>
          </cell>
        </row>
        <row r="183">
          <cell r="BK183">
            <v>4</v>
          </cell>
        </row>
        <row r="183">
          <cell r="BQ183">
            <v>4.5</v>
          </cell>
        </row>
        <row r="183">
          <cell r="BS183">
            <v>1.66666666666667</v>
          </cell>
          <cell r="BT183">
            <v>2.72142857142857</v>
          </cell>
          <cell r="BU183">
            <v>0.666666666666667</v>
          </cell>
          <cell r="BV183">
            <v>3</v>
          </cell>
        </row>
        <row r="183">
          <cell r="BX183">
            <v>2.83333333333333</v>
          </cell>
          <cell r="BY183">
            <v>2</v>
          </cell>
          <cell r="BZ183">
            <v>12.8880952380952</v>
          </cell>
          <cell r="CA183">
            <v>42.9603174603175</v>
          </cell>
          <cell r="CB183">
            <v>3.7</v>
          </cell>
        </row>
        <row r="184">
          <cell r="B184" t="str">
            <v>2024JULB00220</v>
          </cell>
          <cell r="C184" t="str">
            <v>Rohan Agrawal</v>
          </cell>
          <cell r="D184">
            <v>2.25</v>
          </cell>
          <cell r="E184">
            <v>2.2</v>
          </cell>
          <cell r="F184">
            <v>3</v>
          </cell>
        </row>
        <row r="184">
          <cell r="I184">
            <v>2.66666666666667</v>
          </cell>
          <cell r="J184">
            <v>3</v>
          </cell>
          <cell r="K184">
            <v>3.5</v>
          </cell>
        </row>
        <row r="184">
          <cell r="N184">
            <v>2</v>
          </cell>
          <cell r="O184">
            <v>2.8</v>
          </cell>
        </row>
        <row r="184">
          <cell r="Q184">
            <v>2</v>
          </cell>
        </row>
        <row r="184">
          <cell r="S184">
            <v>2</v>
          </cell>
          <cell r="T184">
            <v>3</v>
          </cell>
          <cell r="U184">
            <v>3</v>
          </cell>
        </row>
        <row r="184">
          <cell r="Y184">
            <v>2.25</v>
          </cell>
          <cell r="Z184">
            <v>0</v>
          </cell>
        </row>
        <row r="184">
          <cell r="AH184">
            <v>2.25</v>
          </cell>
          <cell r="AI184">
            <v>2.4</v>
          </cell>
          <cell r="AJ184">
            <v>3</v>
          </cell>
        </row>
        <row r="184">
          <cell r="AM184">
            <v>2.75</v>
          </cell>
          <cell r="AN184">
            <v>3</v>
          </cell>
          <cell r="AO184">
            <v>4</v>
          </cell>
        </row>
        <row r="184">
          <cell r="AS184" t="str">
            <v>0</v>
          </cell>
        </row>
        <row r="184">
          <cell r="AY184" t="str">
            <v>0</v>
          </cell>
        </row>
        <row r="184">
          <cell r="BB184" t="str">
            <v>0</v>
          </cell>
        </row>
        <row r="184">
          <cell r="BH184" t="str">
            <v>0</v>
          </cell>
        </row>
        <row r="184">
          <cell r="BK184" t="str">
            <v>0</v>
          </cell>
        </row>
        <row r="184">
          <cell r="BQ184" t="str">
            <v>0</v>
          </cell>
        </row>
        <row r="184">
          <cell r="BS184">
            <v>2.16666666666667</v>
          </cell>
          <cell r="BT184">
            <v>2.4125</v>
          </cell>
          <cell r="BU184">
            <v>2</v>
          </cell>
          <cell r="BV184">
            <v>2</v>
          </cell>
        </row>
        <row r="184">
          <cell r="BX184">
            <v>2.47222222222222</v>
          </cell>
          <cell r="BY184">
            <v>3</v>
          </cell>
          <cell r="BZ184">
            <v>14.0513888888889</v>
          </cell>
          <cell r="CA184">
            <v>46.837962962963</v>
          </cell>
          <cell r="CB184">
            <v>3.5</v>
          </cell>
        </row>
        <row r="185">
          <cell r="B185" t="str">
            <v>2024JULB00221</v>
          </cell>
          <cell r="C185" t="str">
            <v>Dhruban Talukdar</v>
          </cell>
          <cell r="D185">
            <v>4</v>
          </cell>
          <cell r="E185">
            <v>3.2</v>
          </cell>
          <cell r="F185">
            <v>4</v>
          </cell>
        </row>
        <row r="185">
          <cell r="I185">
            <v>3.66666666666667</v>
          </cell>
          <cell r="J185">
            <v>2</v>
          </cell>
          <cell r="K185">
            <v>3.5</v>
          </cell>
        </row>
        <row r="185">
          <cell r="N185">
            <v>4</v>
          </cell>
          <cell r="O185">
            <v>4</v>
          </cell>
        </row>
        <row r="185">
          <cell r="Q185">
            <v>4</v>
          </cell>
        </row>
        <row r="185">
          <cell r="S185">
            <v>4</v>
          </cell>
          <cell r="T185">
            <v>3</v>
          </cell>
          <cell r="U185">
            <v>3</v>
          </cell>
        </row>
        <row r="185">
          <cell r="Y185">
            <v>4</v>
          </cell>
          <cell r="Z185">
            <v>0</v>
          </cell>
        </row>
        <row r="185">
          <cell r="AH185">
            <v>4</v>
          </cell>
          <cell r="AI185">
            <v>4</v>
          </cell>
          <cell r="AJ185">
            <v>4</v>
          </cell>
        </row>
        <row r="185">
          <cell r="AM185">
            <v>3.25</v>
          </cell>
          <cell r="AN185">
            <v>3</v>
          </cell>
          <cell r="AO185">
            <v>4</v>
          </cell>
        </row>
        <row r="185">
          <cell r="AS185">
            <v>4.33333333333333</v>
          </cell>
        </row>
        <row r="185">
          <cell r="AY185">
            <v>5</v>
          </cell>
        </row>
        <row r="185">
          <cell r="BB185">
            <v>4</v>
          </cell>
        </row>
        <row r="185">
          <cell r="BH185">
            <v>5</v>
          </cell>
        </row>
        <row r="185">
          <cell r="BK185">
            <v>4</v>
          </cell>
        </row>
        <row r="185">
          <cell r="BQ185">
            <v>4.5</v>
          </cell>
        </row>
        <row r="185">
          <cell r="BS185">
            <v>4</v>
          </cell>
          <cell r="BT185">
            <v>3.93333333333333</v>
          </cell>
          <cell r="BU185">
            <v>2.66666666666667</v>
          </cell>
          <cell r="BV185">
            <v>4</v>
          </cell>
        </row>
        <row r="185">
          <cell r="BX185">
            <v>3.63888888888889</v>
          </cell>
          <cell r="BY185">
            <v>2.66666666666667</v>
          </cell>
          <cell r="BZ185">
            <v>20.9055555555556</v>
          </cell>
          <cell r="CA185">
            <v>69.6851851851852</v>
          </cell>
          <cell r="CB185">
            <v>4.16666666666667</v>
          </cell>
        </row>
        <row r="186">
          <cell r="B186" t="str">
            <v>2024JULB00223</v>
          </cell>
          <cell r="C186" t="str">
            <v>Preethish Mesa</v>
          </cell>
          <cell r="D186">
            <v>2</v>
          </cell>
          <cell r="E186">
            <v>2</v>
          </cell>
          <cell r="F186">
            <v>2</v>
          </cell>
        </row>
        <row r="186">
          <cell r="I186">
            <v>2.33333333333333</v>
          </cell>
          <cell r="J186">
            <v>2</v>
          </cell>
          <cell r="K186">
            <v>2.5</v>
          </cell>
        </row>
        <row r="186">
          <cell r="N186">
            <v>2</v>
          </cell>
          <cell r="O186">
            <v>2.3</v>
          </cell>
        </row>
        <row r="186">
          <cell r="Q186">
            <v>3</v>
          </cell>
        </row>
        <row r="186">
          <cell r="S186">
            <v>3</v>
          </cell>
          <cell r="T186">
            <v>3</v>
          </cell>
          <cell r="U186">
            <v>2.5</v>
          </cell>
        </row>
        <row r="186">
          <cell r="Y186">
            <v>2.75</v>
          </cell>
          <cell r="Z186">
            <v>0</v>
          </cell>
        </row>
        <row r="186">
          <cell r="AH186">
            <v>2</v>
          </cell>
          <cell r="AI186">
            <v>2.2</v>
          </cell>
          <cell r="AJ186">
            <v>2</v>
          </cell>
        </row>
        <row r="186">
          <cell r="AM186">
            <v>2</v>
          </cell>
          <cell r="AN186">
            <v>3</v>
          </cell>
          <cell r="AO186">
            <v>2</v>
          </cell>
        </row>
        <row r="186">
          <cell r="AS186" t="str">
            <v>0</v>
          </cell>
        </row>
        <row r="186">
          <cell r="AY186" t="str">
            <v>0</v>
          </cell>
        </row>
        <row r="186">
          <cell r="BB186" t="str">
            <v>0</v>
          </cell>
        </row>
        <row r="186">
          <cell r="BH186" t="str">
            <v>0</v>
          </cell>
        </row>
        <row r="186">
          <cell r="BK186" t="str">
            <v>0</v>
          </cell>
        </row>
        <row r="186">
          <cell r="BQ186" t="str">
            <v>0</v>
          </cell>
        </row>
        <row r="186">
          <cell r="BS186">
            <v>2</v>
          </cell>
          <cell r="BT186">
            <v>2.3125</v>
          </cell>
          <cell r="BU186">
            <v>1.33333333333333</v>
          </cell>
          <cell r="BV186">
            <v>3</v>
          </cell>
        </row>
        <row r="186">
          <cell r="BX186">
            <v>2.44444444444444</v>
          </cell>
          <cell r="BY186">
            <v>2.66666666666667</v>
          </cell>
          <cell r="BZ186">
            <v>13.7569444444444</v>
          </cell>
          <cell r="CA186">
            <v>45.8564814814815</v>
          </cell>
          <cell r="CB186">
            <v>2.33333333333333</v>
          </cell>
        </row>
        <row r="187">
          <cell r="B187" t="str">
            <v>2024JULB00224</v>
          </cell>
          <cell r="C187" t="str">
            <v>Aniket Raj</v>
          </cell>
          <cell r="D187">
            <v>3.5</v>
          </cell>
          <cell r="E187">
            <v>2.4</v>
          </cell>
          <cell r="F187">
            <v>4</v>
          </cell>
        </row>
        <row r="187">
          <cell r="I187">
            <v>2.66666666666667</v>
          </cell>
          <cell r="J187">
            <v>3</v>
          </cell>
          <cell r="K187">
            <v>3</v>
          </cell>
        </row>
        <row r="187">
          <cell r="N187">
            <v>2</v>
          </cell>
          <cell r="O187">
            <v>3.3</v>
          </cell>
        </row>
        <row r="187">
          <cell r="Q187">
            <v>3</v>
          </cell>
        </row>
        <row r="187">
          <cell r="S187">
            <v>2.66666666666667</v>
          </cell>
          <cell r="T187">
            <v>3</v>
          </cell>
          <cell r="U187">
            <v>3</v>
          </cell>
        </row>
        <row r="187">
          <cell r="Y187">
            <v>2.75</v>
          </cell>
          <cell r="Z187">
            <v>0</v>
          </cell>
        </row>
        <row r="187">
          <cell r="AH187">
            <v>3.5</v>
          </cell>
          <cell r="AI187">
            <v>2.8</v>
          </cell>
          <cell r="AJ187">
            <v>4</v>
          </cell>
        </row>
        <row r="187">
          <cell r="AM187">
            <v>2.75</v>
          </cell>
          <cell r="AN187">
            <v>3</v>
          </cell>
          <cell r="AO187">
            <v>3</v>
          </cell>
        </row>
        <row r="187">
          <cell r="AS187">
            <v>1</v>
          </cell>
        </row>
        <row r="187">
          <cell r="AY187">
            <v>3</v>
          </cell>
        </row>
        <row r="187">
          <cell r="BB187">
            <v>0</v>
          </cell>
        </row>
        <row r="187">
          <cell r="BH187">
            <v>0</v>
          </cell>
        </row>
        <row r="187">
          <cell r="BK187">
            <v>0</v>
          </cell>
        </row>
        <row r="187">
          <cell r="BQ187">
            <v>0</v>
          </cell>
        </row>
        <row r="187">
          <cell r="BS187">
            <v>3</v>
          </cell>
          <cell r="BT187">
            <v>1.75</v>
          </cell>
          <cell r="BU187">
            <v>2.66666666666667</v>
          </cell>
          <cell r="BV187">
            <v>3</v>
          </cell>
        </row>
        <row r="187">
          <cell r="BX187">
            <v>2.69444444444444</v>
          </cell>
          <cell r="BY187">
            <v>3</v>
          </cell>
          <cell r="BZ187">
            <v>16.1111111111111</v>
          </cell>
          <cell r="CA187">
            <v>53.7037037037037</v>
          </cell>
          <cell r="CB187">
            <v>2</v>
          </cell>
        </row>
        <row r="188">
          <cell r="B188" t="str">
            <v>2024JULB00225</v>
          </cell>
          <cell r="C188" t="str">
            <v>Abhishek KumarNema</v>
          </cell>
          <cell r="D188">
            <v>2.25</v>
          </cell>
          <cell r="E188">
            <v>2.2</v>
          </cell>
          <cell r="F188">
            <v>2</v>
          </cell>
        </row>
        <row r="188">
          <cell r="I188">
            <v>3</v>
          </cell>
          <cell r="J188">
            <v>3</v>
          </cell>
          <cell r="K188">
            <v>2.5</v>
          </cell>
        </row>
        <row r="188">
          <cell r="N188">
            <v>3</v>
          </cell>
          <cell r="O188">
            <v>2.5</v>
          </cell>
        </row>
        <row r="188">
          <cell r="Q188">
            <v>3</v>
          </cell>
        </row>
        <row r="188">
          <cell r="S188">
            <v>3</v>
          </cell>
          <cell r="T188">
            <v>3</v>
          </cell>
          <cell r="U188">
            <v>3</v>
          </cell>
        </row>
        <row r="188">
          <cell r="Y188">
            <v>2.75</v>
          </cell>
          <cell r="Z188">
            <v>0</v>
          </cell>
        </row>
        <row r="188">
          <cell r="AH188">
            <v>2.25</v>
          </cell>
          <cell r="AI188">
            <v>2.8</v>
          </cell>
          <cell r="AJ188">
            <v>2</v>
          </cell>
        </row>
        <row r="188">
          <cell r="AM188">
            <v>3</v>
          </cell>
          <cell r="AN188">
            <v>3</v>
          </cell>
          <cell r="AO188">
            <v>2.5</v>
          </cell>
        </row>
        <row r="188">
          <cell r="AS188" t="str">
            <v>0</v>
          </cell>
        </row>
        <row r="188">
          <cell r="AY188" t="str">
            <v>0</v>
          </cell>
        </row>
        <row r="188">
          <cell r="BB188" t="str">
            <v>0</v>
          </cell>
        </row>
        <row r="188">
          <cell r="BH188" t="str">
            <v>0</v>
          </cell>
        </row>
        <row r="188">
          <cell r="BK188" t="str">
            <v>0</v>
          </cell>
        </row>
        <row r="188">
          <cell r="BQ188" t="str">
            <v>0</v>
          </cell>
        </row>
        <row r="188">
          <cell r="BS188">
            <v>2.5</v>
          </cell>
          <cell r="BT188">
            <v>2.5625</v>
          </cell>
          <cell r="BU188">
            <v>1.33333333333333</v>
          </cell>
          <cell r="BV188">
            <v>3</v>
          </cell>
        </row>
        <row r="188">
          <cell r="BX188">
            <v>3</v>
          </cell>
          <cell r="BY188">
            <v>3</v>
          </cell>
          <cell r="BZ188">
            <v>15.3958333333333</v>
          </cell>
          <cell r="CA188">
            <v>51.3194444444444</v>
          </cell>
          <cell r="CB188">
            <v>2.66666666666667</v>
          </cell>
        </row>
        <row r="189">
          <cell r="B189" t="str">
            <v>2024JULB00227</v>
          </cell>
          <cell r="C189" t="str">
            <v>Sumit Sharma</v>
          </cell>
          <cell r="D189">
            <v>2.25</v>
          </cell>
          <cell r="E189">
            <v>2.6</v>
          </cell>
          <cell r="F189">
            <v>2</v>
          </cell>
        </row>
        <row r="189">
          <cell r="I189">
            <v>2.66666666666667</v>
          </cell>
          <cell r="J189">
            <v>2</v>
          </cell>
          <cell r="K189">
            <v>3</v>
          </cell>
        </row>
        <row r="189">
          <cell r="N189">
            <v>3</v>
          </cell>
          <cell r="O189">
            <v>2.7</v>
          </cell>
        </row>
        <row r="189">
          <cell r="Q189">
            <v>3</v>
          </cell>
        </row>
        <row r="189">
          <cell r="S189">
            <v>3.66666666666667</v>
          </cell>
          <cell r="T189">
            <v>3</v>
          </cell>
          <cell r="U189">
            <v>2.5</v>
          </cell>
        </row>
        <row r="189">
          <cell r="Y189">
            <v>3</v>
          </cell>
          <cell r="Z189">
            <v>0</v>
          </cell>
        </row>
        <row r="189">
          <cell r="AH189">
            <v>2</v>
          </cell>
          <cell r="AI189">
            <v>2.6</v>
          </cell>
          <cell r="AJ189">
            <v>2</v>
          </cell>
        </row>
        <row r="189">
          <cell r="AM189">
            <v>2</v>
          </cell>
          <cell r="AN189">
            <v>3</v>
          </cell>
          <cell r="AO189">
            <v>2</v>
          </cell>
        </row>
        <row r="189">
          <cell r="AS189" t="str">
            <v>0</v>
          </cell>
        </row>
        <row r="189">
          <cell r="AY189" t="str">
            <v>0</v>
          </cell>
        </row>
        <row r="189">
          <cell r="BB189" t="str">
            <v>0</v>
          </cell>
        </row>
        <row r="189">
          <cell r="BH189" t="str">
            <v>0</v>
          </cell>
        </row>
        <row r="189">
          <cell r="BK189" t="str">
            <v>0</v>
          </cell>
        </row>
        <row r="189">
          <cell r="BQ189" t="str">
            <v>0</v>
          </cell>
        </row>
        <row r="189">
          <cell r="BS189">
            <v>2.41666666666667</v>
          </cell>
          <cell r="BT189">
            <v>2.725</v>
          </cell>
          <cell r="BU189">
            <v>1.33333333333333</v>
          </cell>
          <cell r="BV189">
            <v>3</v>
          </cell>
        </row>
        <row r="189">
          <cell r="BX189">
            <v>2.77777777777778</v>
          </cell>
          <cell r="BY189">
            <v>2.66666666666667</v>
          </cell>
          <cell r="BZ189">
            <v>14.9194444444444</v>
          </cell>
          <cell r="CA189">
            <v>49.7314814814815</v>
          </cell>
          <cell r="CB189">
            <v>2.5</v>
          </cell>
        </row>
        <row r="190">
          <cell r="B190" t="str">
            <v>2024JULB00229</v>
          </cell>
          <cell r="C190" t="str">
            <v>Malvika</v>
          </cell>
          <cell r="D190">
            <v>3</v>
          </cell>
          <cell r="E190">
            <v>2.6</v>
          </cell>
          <cell r="F190">
            <v>3</v>
          </cell>
        </row>
        <row r="190">
          <cell r="I190">
            <v>3</v>
          </cell>
          <cell r="J190">
            <v>3</v>
          </cell>
          <cell r="K190">
            <v>2</v>
          </cell>
        </row>
        <row r="190">
          <cell r="N190">
            <v>3</v>
          </cell>
          <cell r="O190">
            <v>3.3</v>
          </cell>
        </row>
        <row r="190">
          <cell r="Q190">
            <v>3</v>
          </cell>
        </row>
        <row r="190">
          <cell r="S190">
            <v>3</v>
          </cell>
          <cell r="T190">
            <v>3</v>
          </cell>
          <cell r="U190">
            <v>3</v>
          </cell>
        </row>
        <row r="190">
          <cell r="Y190">
            <v>3</v>
          </cell>
          <cell r="Z190">
            <v>0</v>
          </cell>
        </row>
        <row r="190">
          <cell r="AH190">
            <v>3</v>
          </cell>
          <cell r="AI190">
            <v>3.2</v>
          </cell>
          <cell r="AJ190">
            <v>3</v>
          </cell>
        </row>
        <row r="190">
          <cell r="AM190">
            <v>3</v>
          </cell>
          <cell r="AN190">
            <v>3</v>
          </cell>
          <cell r="AO190">
            <v>1.5</v>
          </cell>
        </row>
        <row r="190">
          <cell r="AS190" t="str">
            <v>0</v>
          </cell>
        </row>
        <row r="190">
          <cell r="AY190" t="str">
            <v>0</v>
          </cell>
        </row>
        <row r="190">
          <cell r="BB190" t="str">
            <v>0</v>
          </cell>
        </row>
        <row r="190">
          <cell r="BH190" t="str">
            <v>0</v>
          </cell>
        </row>
        <row r="190">
          <cell r="BK190" t="str">
            <v>0</v>
          </cell>
        </row>
        <row r="190">
          <cell r="BQ190" t="str">
            <v>0</v>
          </cell>
        </row>
        <row r="190">
          <cell r="BS190">
            <v>3</v>
          </cell>
          <cell r="BT190">
            <v>3.025</v>
          </cell>
          <cell r="BU190">
            <v>2</v>
          </cell>
          <cell r="BV190">
            <v>3</v>
          </cell>
        </row>
        <row r="190">
          <cell r="BX190">
            <v>3</v>
          </cell>
          <cell r="BY190">
            <v>3</v>
          </cell>
          <cell r="BZ190">
            <v>17.025</v>
          </cell>
          <cell r="CA190">
            <v>56.75</v>
          </cell>
          <cell r="CB190">
            <v>2.16666666666667</v>
          </cell>
        </row>
        <row r="191">
          <cell r="B191" t="str">
            <v>2024JULB00230</v>
          </cell>
          <cell r="C191" t="str">
            <v>Jaladi Blessy Susanthika</v>
          </cell>
          <cell r="D191">
            <v>2.25</v>
          </cell>
          <cell r="E191">
            <v>2.2</v>
          </cell>
          <cell r="F191">
            <v>2</v>
          </cell>
        </row>
        <row r="191">
          <cell r="I191">
            <v>2.33333333333333</v>
          </cell>
          <cell r="J191">
            <v>3</v>
          </cell>
          <cell r="K191">
            <v>2.5</v>
          </cell>
        </row>
        <row r="191">
          <cell r="N191">
            <v>1</v>
          </cell>
          <cell r="O191">
            <v>1.7</v>
          </cell>
        </row>
        <row r="191">
          <cell r="Q191">
            <v>1</v>
          </cell>
        </row>
        <row r="191">
          <cell r="S191">
            <v>2</v>
          </cell>
          <cell r="T191">
            <v>1</v>
          </cell>
          <cell r="U191">
            <v>2</v>
          </cell>
        </row>
        <row r="191">
          <cell r="Y191">
            <v>1.25</v>
          </cell>
          <cell r="Z191">
            <v>0</v>
          </cell>
        </row>
        <row r="191">
          <cell r="AH191">
            <v>2</v>
          </cell>
          <cell r="AI191">
            <v>2.8</v>
          </cell>
          <cell r="AJ191">
            <v>2</v>
          </cell>
        </row>
        <row r="191">
          <cell r="AM191">
            <v>2</v>
          </cell>
          <cell r="AN191">
            <v>3</v>
          </cell>
          <cell r="AO191">
            <v>2.5</v>
          </cell>
        </row>
        <row r="191">
          <cell r="AS191">
            <v>3</v>
          </cell>
        </row>
        <row r="191">
          <cell r="AY191">
            <v>4</v>
          </cell>
        </row>
        <row r="191">
          <cell r="BB191">
            <v>3</v>
          </cell>
        </row>
        <row r="191">
          <cell r="BH191">
            <v>5</v>
          </cell>
        </row>
        <row r="191">
          <cell r="BK191">
            <v>0</v>
          </cell>
        </row>
        <row r="191">
          <cell r="BQ191">
            <v>0</v>
          </cell>
        </row>
        <row r="191">
          <cell r="BS191">
            <v>1.75</v>
          </cell>
          <cell r="BT191">
            <v>1.99285714285714</v>
          </cell>
          <cell r="BU191">
            <v>1.33333333333333</v>
          </cell>
          <cell r="BV191">
            <v>1</v>
          </cell>
        </row>
        <row r="191">
          <cell r="BX191">
            <v>2.11111111111111</v>
          </cell>
          <cell r="BY191">
            <v>2.33333333333333</v>
          </cell>
          <cell r="BZ191">
            <v>10.5206349206349</v>
          </cell>
          <cell r="CA191">
            <v>35.0687830687831</v>
          </cell>
          <cell r="CB191">
            <v>2.66666666666667</v>
          </cell>
        </row>
        <row r="192">
          <cell r="B192" t="str">
            <v>2024JULB00231</v>
          </cell>
          <cell r="C192" t="str">
            <v>Sanskar Dixit</v>
          </cell>
          <cell r="D192">
            <v>2.5</v>
          </cell>
          <cell r="E192">
            <v>2.2</v>
          </cell>
          <cell r="F192">
            <v>3</v>
          </cell>
        </row>
        <row r="192">
          <cell r="I192">
            <v>2.33333333333333</v>
          </cell>
          <cell r="J192">
            <v>4</v>
          </cell>
          <cell r="K192">
            <v>3</v>
          </cell>
        </row>
        <row r="192">
          <cell r="N192">
            <v>2</v>
          </cell>
          <cell r="O192">
            <v>2.5</v>
          </cell>
        </row>
        <row r="192">
          <cell r="Q192">
            <v>2</v>
          </cell>
        </row>
        <row r="192">
          <cell r="S192">
            <v>2.33333333333333</v>
          </cell>
          <cell r="T192">
            <v>3</v>
          </cell>
          <cell r="U192">
            <v>2</v>
          </cell>
        </row>
        <row r="192">
          <cell r="Y192">
            <v>2.5</v>
          </cell>
          <cell r="Z192">
            <v>0</v>
          </cell>
        </row>
        <row r="192">
          <cell r="AH192">
            <v>3</v>
          </cell>
          <cell r="AI192">
            <v>3.2</v>
          </cell>
          <cell r="AJ192">
            <v>3</v>
          </cell>
        </row>
        <row r="192">
          <cell r="AM192">
            <v>3</v>
          </cell>
          <cell r="AN192">
            <v>3</v>
          </cell>
          <cell r="AO192">
            <v>4</v>
          </cell>
        </row>
        <row r="192">
          <cell r="AS192" t="str">
            <v>0</v>
          </cell>
        </row>
        <row r="192">
          <cell r="AY192" t="str">
            <v>0</v>
          </cell>
        </row>
        <row r="192">
          <cell r="BB192" t="str">
            <v>0</v>
          </cell>
        </row>
        <row r="192">
          <cell r="BH192" t="str">
            <v>0</v>
          </cell>
        </row>
        <row r="192">
          <cell r="BK192" t="str">
            <v>0</v>
          </cell>
        </row>
        <row r="192">
          <cell r="BQ192" t="str">
            <v>0</v>
          </cell>
        </row>
        <row r="192">
          <cell r="BS192">
            <v>2.5</v>
          </cell>
          <cell r="BT192">
            <v>2.6</v>
          </cell>
          <cell r="BU192">
            <v>2</v>
          </cell>
          <cell r="BV192">
            <v>2</v>
          </cell>
        </row>
        <row r="192">
          <cell r="BX192">
            <v>2.55555555555556</v>
          </cell>
          <cell r="BY192">
            <v>3.33333333333333</v>
          </cell>
          <cell r="BZ192">
            <v>14.9888888888889</v>
          </cell>
          <cell r="CA192">
            <v>49.962962962963</v>
          </cell>
          <cell r="CB192">
            <v>3</v>
          </cell>
        </row>
        <row r="193">
          <cell r="B193" t="str">
            <v>2024JULB00232</v>
          </cell>
          <cell r="C193" t="str">
            <v>Ankita Anand</v>
          </cell>
          <cell r="D193">
            <v>2.125</v>
          </cell>
          <cell r="E193">
            <v>1.8</v>
          </cell>
          <cell r="F193">
            <v>2</v>
          </cell>
        </row>
        <row r="193">
          <cell r="I193">
            <v>2.16666666666667</v>
          </cell>
          <cell r="J193">
            <v>2.5</v>
          </cell>
          <cell r="K193">
            <v>2</v>
          </cell>
        </row>
        <row r="193">
          <cell r="N193">
            <v>2</v>
          </cell>
          <cell r="O193">
            <v>2.15</v>
          </cell>
        </row>
        <row r="193">
          <cell r="Q193">
            <v>2.5</v>
          </cell>
        </row>
        <row r="193">
          <cell r="S193">
            <v>2.16666666666667</v>
          </cell>
          <cell r="T193">
            <v>2.5</v>
          </cell>
          <cell r="U193">
            <v>2.5</v>
          </cell>
        </row>
        <row r="193">
          <cell r="Y193">
            <v>2.25</v>
          </cell>
          <cell r="Z193">
            <v>0</v>
          </cell>
        </row>
        <row r="193">
          <cell r="AH193">
            <v>2.125</v>
          </cell>
          <cell r="AI193">
            <v>2.2</v>
          </cell>
          <cell r="AJ193">
            <v>2.5</v>
          </cell>
        </row>
        <row r="193">
          <cell r="AM193">
            <v>2.375</v>
          </cell>
          <cell r="AN193">
            <v>2</v>
          </cell>
          <cell r="AO193">
            <v>2.25</v>
          </cell>
        </row>
        <row r="193">
          <cell r="AS193">
            <v>3</v>
          </cell>
        </row>
        <row r="193">
          <cell r="AY193">
            <v>3</v>
          </cell>
        </row>
        <row r="193">
          <cell r="BB193">
            <v>3.5</v>
          </cell>
        </row>
        <row r="193">
          <cell r="BH193">
            <v>4</v>
          </cell>
        </row>
        <row r="193">
          <cell r="BK193">
            <v>2</v>
          </cell>
        </row>
        <row r="193">
          <cell r="BQ193">
            <v>2</v>
          </cell>
        </row>
        <row r="193">
          <cell r="BS193">
            <v>2.08333333333333</v>
          </cell>
          <cell r="BT193">
            <v>2.41428571428571</v>
          </cell>
          <cell r="BU193">
            <v>1.5</v>
          </cell>
          <cell r="BV193">
            <v>2.5</v>
          </cell>
        </row>
        <row r="193">
          <cell r="BX193">
            <v>2.23611111111111</v>
          </cell>
          <cell r="BY193">
            <v>2.33333333333333</v>
          </cell>
          <cell r="BZ193">
            <v>13.0670634920635</v>
          </cell>
          <cell r="CA193">
            <v>43.5568783068783</v>
          </cell>
          <cell r="CB193">
            <v>2.625</v>
          </cell>
        </row>
        <row r="194">
          <cell r="B194" t="str">
            <v>2024JULB00233</v>
          </cell>
          <cell r="C194" t="str">
            <v>Riya Batra</v>
          </cell>
          <cell r="D194">
            <v>2.5</v>
          </cell>
          <cell r="E194">
            <v>2.4</v>
          </cell>
          <cell r="F194">
            <v>2</v>
          </cell>
        </row>
        <row r="194">
          <cell r="I194">
            <v>2.33333333333333</v>
          </cell>
          <cell r="J194">
            <v>2</v>
          </cell>
          <cell r="K194">
            <v>3.5</v>
          </cell>
        </row>
        <row r="194">
          <cell r="N194">
            <v>2</v>
          </cell>
          <cell r="O194">
            <v>1.8</v>
          </cell>
        </row>
        <row r="194">
          <cell r="Q194">
            <v>2</v>
          </cell>
        </row>
        <row r="194">
          <cell r="S194">
            <v>2</v>
          </cell>
          <cell r="T194">
            <v>3</v>
          </cell>
          <cell r="U194">
            <v>2.5</v>
          </cell>
        </row>
        <row r="194">
          <cell r="Y194">
            <v>2.75</v>
          </cell>
          <cell r="Z194">
            <v>0</v>
          </cell>
        </row>
        <row r="194">
          <cell r="AH194">
            <v>1.75</v>
          </cell>
          <cell r="AI194">
            <v>2.4</v>
          </cell>
          <cell r="AJ194">
            <v>2</v>
          </cell>
        </row>
        <row r="194">
          <cell r="AM194">
            <v>1.75</v>
          </cell>
          <cell r="AN194">
            <v>3</v>
          </cell>
          <cell r="AO194">
            <v>3</v>
          </cell>
        </row>
        <row r="194">
          <cell r="AS194" t="str">
            <v>0</v>
          </cell>
        </row>
        <row r="194">
          <cell r="AY194" t="str">
            <v>0</v>
          </cell>
        </row>
        <row r="194">
          <cell r="BB194" t="str">
            <v>0</v>
          </cell>
        </row>
        <row r="194">
          <cell r="BH194" t="str">
            <v>0</v>
          </cell>
        </row>
        <row r="194">
          <cell r="BK194" t="str">
            <v>0</v>
          </cell>
        </row>
        <row r="194">
          <cell r="BQ194" t="str">
            <v>0</v>
          </cell>
        </row>
        <row r="194">
          <cell r="BS194">
            <v>2.08333333333333</v>
          </cell>
          <cell r="BT194">
            <v>2.3375</v>
          </cell>
          <cell r="BU194">
            <v>1.33333333333333</v>
          </cell>
          <cell r="BV194">
            <v>2</v>
          </cell>
        </row>
        <row r="194">
          <cell r="BX194">
            <v>2.02777777777778</v>
          </cell>
          <cell r="BY194">
            <v>2.66666666666667</v>
          </cell>
          <cell r="BZ194">
            <v>12.4486111111111</v>
          </cell>
          <cell r="CA194">
            <v>41.4953703703704</v>
          </cell>
          <cell r="CB194">
            <v>3</v>
          </cell>
        </row>
        <row r="195">
          <cell r="B195" t="str">
            <v>2024JULB00234</v>
          </cell>
          <cell r="C195" t="str">
            <v>Pratheek Bhat</v>
          </cell>
          <cell r="D195">
            <v>2.125</v>
          </cell>
          <cell r="E195">
            <v>1.8</v>
          </cell>
          <cell r="F195">
            <v>2</v>
          </cell>
        </row>
        <row r="195">
          <cell r="I195">
            <v>2.16666666666667</v>
          </cell>
          <cell r="J195">
            <v>2.5</v>
          </cell>
          <cell r="K195">
            <v>2</v>
          </cell>
        </row>
        <row r="195">
          <cell r="N195">
            <v>2</v>
          </cell>
          <cell r="O195">
            <v>2.15</v>
          </cell>
        </row>
        <row r="195">
          <cell r="Q195">
            <v>2.5</v>
          </cell>
        </row>
        <row r="195">
          <cell r="S195">
            <v>2.16666666666667</v>
          </cell>
          <cell r="T195">
            <v>2.5</v>
          </cell>
          <cell r="U195">
            <v>2.5</v>
          </cell>
        </row>
        <row r="195">
          <cell r="Y195">
            <v>2.25</v>
          </cell>
          <cell r="Z195">
            <v>0</v>
          </cell>
        </row>
        <row r="195">
          <cell r="AH195">
            <v>2.125</v>
          </cell>
          <cell r="AI195">
            <v>2.2</v>
          </cell>
          <cell r="AJ195">
            <v>2</v>
          </cell>
        </row>
        <row r="195">
          <cell r="AM195">
            <v>2.25</v>
          </cell>
          <cell r="AN195">
            <v>2</v>
          </cell>
          <cell r="AO195">
            <v>2.25</v>
          </cell>
        </row>
        <row r="195">
          <cell r="AS195" t="str">
            <v>0</v>
          </cell>
        </row>
        <row r="195">
          <cell r="AY195" t="str">
            <v>0</v>
          </cell>
        </row>
        <row r="195">
          <cell r="BB195" t="str">
            <v>0</v>
          </cell>
        </row>
        <row r="195">
          <cell r="BH195" t="str">
            <v>0</v>
          </cell>
        </row>
        <row r="195">
          <cell r="BK195" t="str">
            <v>0</v>
          </cell>
        </row>
        <row r="195">
          <cell r="BQ195" t="str">
            <v>0</v>
          </cell>
        </row>
        <row r="195">
          <cell r="BS195">
            <v>2.08333333333333</v>
          </cell>
          <cell r="BT195">
            <v>2.1</v>
          </cell>
          <cell r="BU195">
            <v>1.33333333333333</v>
          </cell>
          <cell r="BV195">
            <v>2.5</v>
          </cell>
        </row>
        <row r="195">
          <cell r="BX195">
            <v>2.19444444444444</v>
          </cell>
          <cell r="BY195">
            <v>2.33333333333333</v>
          </cell>
          <cell r="BZ195">
            <v>12.5444444444444</v>
          </cell>
          <cell r="CA195">
            <v>41.8148148148148</v>
          </cell>
          <cell r="CB195">
            <v>2.25</v>
          </cell>
        </row>
        <row r="196">
          <cell r="B196" t="str">
            <v>2024JULB00235</v>
          </cell>
          <cell r="C196" t="str">
            <v>Abhinav  Dubey</v>
          </cell>
          <cell r="D196">
            <v>3</v>
          </cell>
          <cell r="E196">
            <v>2.2</v>
          </cell>
          <cell r="F196">
            <v>3</v>
          </cell>
        </row>
        <row r="196">
          <cell r="I196">
            <v>3</v>
          </cell>
          <cell r="J196">
            <v>3</v>
          </cell>
          <cell r="K196">
            <v>3</v>
          </cell>
        </row>
        <row r="196">
          <cell r="N196">
            <v>3</v>
          </cell>
          <cell r="O196">
            <v>3</v>
          </cell>
        </row>
        <row r="196">
          <cell r="Q196">
            <v>3</v>
          </cell>
        </row>
        <row r="196">
          <cell r="S196">
            <v>2.66666666666667</v>
          </cell>
          <cell r="T196">
            <v>3</v>
          </cell>
          <cell r="U196">
            <v>3</v>
          </cell>
        </row>
        <row r="196">
          <cell r="Y196">
            <v>2.75</v>
          </cell>
          <cell r="Z196">
            <v>0</v>
          </cell>
        </row>
        <row r="196">
          <cell r="AH196">
            <v>3</v>
          </cell>
          <cell r="AI196">
            <v>2.8</v>
          </cell>
          <cell r="AJ196">
            <v>3</v>
          </cell>
        </row>
        <row r="196">
          <cell r="AM196">
            <v>3</v>
          </cell>
          <cell r="AN196">
            <v>3</v>
          </cell>
          <cell r="AO196">
            <v>2.5</v>
          </cell>
        </row>
        <row r="196">
          <cell r="AS196" t="str">
            <v>0</v>
          </cell>
        </row>
        <row r="196">
          <cell r="AY196" t="str">
            <v>0</v>
          </cell>
        </row>
        <row r="196">
          <cell r="BB196" t="str">
            <v>0</v>
          </cell>
        </row>
        <row r="196">
          <cell r="BH196" t="str">
            <v>0</v>
          </cell>
        </row>
        <row r="196">
          <cell r="BK196" t="str">
            <v>0</v>
          </cell>
        </row>
        <row r="196">
          <cell r="BQ196" t="str">
            <v>0</v>
          </cell>
        </row>
        <row r="196">
          <cell r="BS196">
            <v>3</v>
          </cell>
          <cell r="BT196">
            <v>2.6875</v>
          </cell>
          <cell r="BU196">
            <v>2</v>
          </cell>
          <cell r="BV196">
            <v>3</v>
          </cell>
        </row>
        <row r="196">
          <cell r="BX196">
            <v>2.88888888888889</v>
          </cell>
          <cell r="BY196">
            <v>3</v>
          </cell>
          <cell r="BZ196">
            <v>16.5763888888889</v>
          </cell>
          <cell r="CA196">
            <v>55.2546296296296</v>
          </cell>
          <cell r="CB196">
            <v>2.83333333333333</v>
          </cell>
        </row>
        <row r="197">
          <cell r="B197" t="str">
            <v>2024JULB00236</v>
          </cell>
          <cell r="C197" t="str">
            <v>Prachi Pandey</v>
          </cell>
          <cell r="D197">
            <v>2</v>
          </cell>
          <cell r="E197">
            <v>2</v>
          </cell>
          <cell r="F197">
            <v>2</v>
          </cell>
        </row>
        <row r="197">
          <cell r="I197">
            <v>2</v>
          </cell>
          <cell r="J197">
            <v>2</v>
          </cell>
          <cell r="K197">
            <v>1</v>
          </cell>
        </row>
        <row r="197">
          <cell r="N197">
            <v>2</v>
          </cell>
          <cell r="O197">
            <v>3.2</v>
          </cell>
        </row>
        <row r="197">
          <cell r="Q197">
            <v>3</v>
          </cell>
        </row>
        <row r="197">
          <cell r="S197">
            <v>3.66666666666667</v>
          </cell>
          <cell r="T197">
            <v>3</v>
          </cell>
          <cell r="U197">
            <v>4</v>
          </cell>
        </row>
        <row r="197">
          <cell r="Y197">
            <v>3.75</v>
          </cell>
          <cell r="Z197">
            <v>0</v>
          </cell>
        </row>
        <row r="197">
          <cell r="AH197">
            <v>3.75</v>
          </cell>
          <cell r="AI197">
            <v>3.6</v>
          </cell>
          <cell r="AJ197">
            <v>3</v>
          </cell>
        </row>
        <row r="197">
          <cell r="AM197">
            <v>3.25</v>
          </cell>
          <cell r="AN197">
            <v>3</v>
          </cell>
          <cell r="AO197">
            <v>3.5</v>
          </cell>
        </row>
        <row r="197">
          <cell r="AS197" t="str">
            <v>0</v>
          </cell>
        </row>
        <row r="197">
          <cell r="AY197" t="str">
            <v>0</v>
          </cell>
        </row>
        <row r="197">
          <cell r="BB197" t="str">
            <v>0</v>
          </cell>
        </row>
        <row r="197">
          <cell r="BH197" t="str">
            <v>0</v>
          </cell>
        </row>
        <row r="197">
          <cell r="BK197" t="str">
            <v>0</v>
          </cell>
        </row>
        <row r="197">
          <cell r="BQ197" t="str">
            <v>0</v>
          </cell>
        </row>
        <row r="197">
          <cell r="BS197">
            <v>2.58333333333333</v>
          </cell>
          <cell r="BT197">
            <v>3.1375</v>
          </cell>
          <cell r="BU197">
            <v>1.66666666666667</v>
          </cell>
          <cell r="BV197">
            <v>3</v>
          </cell>
        </row>
        <row r="197">
          <cell r="BX197">
            <v>2.97222222222222</v>
          </cell>
          <cell r="BY197">
            <v>2.66666666666667</v>
          </cell>
          <cell r="BZ197">
            <v>16.0263888888889</v>
          </cell>
          <cell r="CA197">
            <v>53.4212962962963</v>
          </cell>
          <cell r="CB197">
            <v>2.83333333333333</v>
          </cell>
        </row>
        <row r="198">
          <cell r="B198" t="str">
            <v>2024JULB00238</v>
          </cell>
          <cell r="C198" t="str">
            <v>Krishna Kumar Singh</v>
          </cell>
          <cell r="D198">
            <v>2.25</v>
          </cell>
          <cell r="E198">
            <v>2</v>
          </cell>
          <cell r="F198">
            <v>2</v>
          </cell>
        </row>
        <row r="198">
          <cell r="I198">
            <v>2</v>
          </cell>
          <cell r="J198">
            <v>3</v>
          </cell>
          <cell r="K198">
            <v>3</v>
          </cell>
        </row>
        <row r="198">
          <cell r="N198">
            <v>1</v>
          </cell>
          <cell r="O198">
            <v>1.5</v>
          </cell>
        </row>
        <row r="198">
          <cell r="Q198">
            <v>1</v>
          </cell>
        </row>
        <row r="198">
          <cell r="S198">
            <v>1.33333333333333</v>
          </cell>
          <cell r="T198">
            <v>3</v>
          </cell>
          <cell r="U198">
            <v>2</v>
          </cell>
        </row>
        <row r="198">
          <cell r="Y198">
            <v>1.5</v>
          </cell>
          <cell r="Z198">
            <v>0</v>
          </cell>
        </row>
        <row r="198">
          <cell r="AH198">
            <v>2</v>
          </cell>
          <cell r="AI198">
            <v>2.6</v>
          </cell>
          <cell r="AJ198">
            <v>2</v>
          </cell>
        </row>
        <row r="198">
          <cell r="AM198">
            <v>2</v>
          </cell>
          <cell r="AN198">
            <v>3</v>
          </cell>
          <cell r="AO198">
            <v>2</v>
          </cell>
        </row>
        <row r="198">
          <cell r="AS198">
            <v>2</v>
          </cell>
        </row>
        <row r="198">
          <cell r="AY198">
            <v>2</v>
          </cell>
        </row>
        <row r="198">
          <cell r="BB198">
            <v>3</v>
          </cell>
        </row>
        <row r="198">
          <cell r="BH198">
            <v>4</v>
          </cell>
        </row>
        <row r="198">
          <cell r="BK198">
            <v>2.5</v>
          </cell>
        </row>
        <row r="198">
          <cell r="BQ198">
            <v>3</v>
          </cell>
        </row>
        <row r="198">
          <cell r="BS198">
            <v>1.75</v>
          </cell>
          <cell r="BT198">
            <v>2.15714285714286</v>
          </cell>
          <cell r="BU198">
            <v>1.33333333333333</v>
          </cell>
          <cell r="BV198">
            <v>1</v>
          </cell>
        </row>
        <row r="198">
          <cell r="BX198">
            <v>1.77777777777778</v>
          </cell>
          <cell r="BY198">
            <v>3</v>
          </cell>
          <cell r="BZ198">
            <v>11.018253968254</v>
          </cell>
          <cell r="CA198">
            <v>36.7275132275132</v>
          </cell>
          <cell r="CB198">
            <v>2.66666666666667</v>
          </cell>
        </row>
        <row r="199">
          <cell r="B199" t="str">
            <v>2024JULB00239</v>
          </cell>
          <cell r="C199" t="str">
            <v>Abhishek Nanda</v>
          </cell>
          <cell r="D199">
            <v>2</v>
          </cell>
          <cell r="E199">
            <v>2.2</v>
          </cell>
          <cell r="F199">
            <v>2</v>
          </cell>
        </row>
        <row r="199">
          <cell r="I199">
            <v>2</v>
          </cell>
          <cell r="J199">
            <v>3</v>
          </cell>
          <cell r="K199">
            <v>2.5</v>
          </cell>
        </row>
        <row r="199">
          <cell r="N199">
            <v>2</v>
          </cell>
          <cell r="O199">
            <v>3</v>
          </cell>
        </row>
        <row r="199">
          <cell r="Q199">
            <v>2</v>
          </cell>
        </row>
        <row r="199">
          <cell r="S199">
            <v>3.66666666666667</v>
          </cell>
          <cell r="T199">
            <v>3</v>
          </cell>
          <cell r="U199">
            <v>3</v>
          </cell>
        </row>
        <row r="199">
          <cell r="Y199">
            <v>3</v>
          </cell>
          <cell r="Z199">
            <v>0</v>
          </cell>
        </row>
        <row r="199">
          <cell r="AH199">
            <v>2.5</v>
          </cell>
          <cell r="AI199">
            <v>3.4</v>
          </cell>
          <cell r="AJ199">
            <v>3</v>
          </cell>
        </row>
        <row r="199">
          <cell r="AM199">
            <v>2.5</v>
          </cell>
          <cell r="AN199">
            <v>3</v>
          </cell>
          <cell r="AO199">
            <v>3</v>
          </cell>
        </row>
        <row r="199">
          <cell r="AS199" t="str">
            <v>0</v>
          </cell>
        </row>
        <row r="199">
          <cell r="AY199" t="str">
            <v>0</v>
          </cell>
        </row>
        <row r="199">
          <cell r="BB199" t="str">
            <v>0</v>
          </cell>
        </row>
        <row r="199">
          <cell r="BH199" t="str">
            <v>0</v>
          </cell>
        </row>
        <row r="199">
          <cell r="BK199" t="str">
            <v>0</v>
          </cell>
        </row>
        <row r="199">
          <cell r="BQ199" t="str">
            <v>0</v>
          </cell>
        </row>
        <row r="199">
          <cell r="BS199">
            <v>2.16666666666667</v>
          </cell>
          <cell r="BT199">
            <v>2.9</v>
          </cell>
          <cell r="BU199">
            <v>1.66666666666667</v>
          </cell>
          <cell r="BV199">
            <v>2</v>
          </cell>
        </row>
        <row r="199">
          <cell r="BX199">
            <v>2.72222222222222</v>
          </cell>
          <cell r="BY199">
            <v>3</v>
          </cell>
          <cell r="BZ199">
            <v>14.4555555555556</v>
          </cell>
          <cell r="CA199">
            <v>48.1851851851852</v>
          </cell>
          <cell r="CB199">
            <v>2.83333333333333</v>
          </cell>
        </row>
        <row r="200">
          <cell r="B200" t="str">
            <v>2024JULB00240</v>
          </cell>
          <cell r="C200" t="str">
            <v>Prabhansha Vyas</v>
          </cell>
          <cell r="D200">
            <v>2.5</v>
          </cell>
          <cell r="E200">
            <v>2.8</v>
          </cell>
          <cell r="F200">
            <v>2</v>
          </cell>
        </row>
        <row r="200">
          <cell r="I200">
            <v>2.66666666666667</v>
          </cell>
          <cell r="J200">
            <v>3</v>
          </cell>
          <cell r="K200">
            <v>3</v>
          </cell>
        </row>
        <row r="200">
          <cell r="N200">
            <v>3</v>
          </cell>
          <cell r="O200">
            <v>2.9</v>
          </cell>
        </row>
        <row r="200">
          <cell r="Q200">
            <v>3</v>
          </cell>
        </row>
        <row r="200">
          <cell r="S200">
            <v>2.66666666666667</v>
          </cell>
          <cell r="T200">
            <v>3</v>
          </cell>
          <cell r="U200">
            <v>3.5</v>
          </cell>
        </row>
        <row r="200">
          <cell r="Y200" t="str">
            <v>0</v>
          </cell>
          <cell r="Z200">
            <v>0</v>
          </cell>
        </row>
        <row r="200">
          <cell r="AH200">
            <v>2.5</v>
          </cell>
          <cell r="AI200">
            <v>3.4</v>
          </cell>
          <cell r="AJ200">
            <v>2</v>
          </cell>
        </row>
        <row r="200">
          <cell r="AM200">
            <v>2.5</v>
          </cell>
          <cell r="AN200">
            <v>3</v>
          </cell>
          <cell r="AO200">
            <v>3</v>
          </cell>
        </row>
        <row r="200">
          <cell r="AS200">
            <v>2.5</v>
          </cell>
        </row>
        <row r="200">
          <cell r="AY200">
            <v>2.5</v>
          </cell>
        </row>
        <row r="200">
          <cell r="BB200">
            <v>3.5</v>
          </cell>
        </row>
        <row r="200">
          <cell r="BH200">
            <v>4</v>
          </cell>
        </row>
        <row r="200">
          <cell r="BK200">
            <v>3</v>
          </cell>
        </row>
        <row r="200">
          <cell r="BQ200">
            <v>3.5</v>
          </cell>
        </row>
        <row r="200">
          <cell r="BS200">
            <v>2.66666666666667</v>
          </cell>
          <cell r="BT200">
            <v>3.01666666666667</v>
          </cell>
          <cell r="BU200">
            <v>1.33333333333333</v>
          </cell>
          <cell r="BV200">
            <v>3</v>
          </cell>
        </row>
        <row r="200">
          <cell r="BX200">
            <v>2.61111111111111</v>
          </cell>
          <cell r="BY200">
            <v>3</v>
          </cell>
          <cell r="BZ200">
            <v>15.6277777777778</v>
          </cell>
          <cell r="CA200">
            <v>52.0925925925926</v>
          </cell>
          <cell r="CB200">
            <v>3.25</v>
          </cell>
        </row>
        <row r="201">
          <cell r="B201" t="str">
            <v>2024JULB00241</v>
          </cell>
          <cell r="C201" t="str">
            <v>Anu Kumari</v>
          </cell>
          <cell r="D201">
            <v>3</v>
          </cell>
          <cell r="E201">
            <v>2.4</v>
          </cell>
          <cell r="F201">
            <v>3</v>
          </cell>
        </row>
        <row r="201">
          <cell r="I201">
            <v>3</v>
          </cell>
          <cell r="J201">
            <v>3</v>
          </cell>
          <cell r="K201">
            <v>2.5</v>
          </cell>
        </row>
        <row r="201">
          <cell r="N201">
            <v>3</v>
          </cell>
          <cell r="O201">
            <v>3</v>
          </cell>
        </row>
        <row r="201">
          <cell r="Q201">
            <v>3</v>
          </cell>
        </row>
        <row r="201">
          <cell r="S201">
            <v>3</v>
          </cell>
          <cell r="T201">
            <v>3</v>
          </cell>
          <cell r="U201">
            <v>3</v>
          </cell>
        </row>
        <row r="201">
          <cell r="Y201">
            <v>3</v>
          </cell>
          <cell r="Z201">
            <v>0</v>
          </cell>
        </row>
        <row r="201">
          <cell r="AH201">
            <v>3</v>
          </cell>
          <cell r="AI201">
            <v>3</v>
          </cell>
          <cell r="AJ201">
            <v>3</v>
          </cell>
        </row>
        <row r="201">
          <cell r="AM201">
            <v>3</v>
          </cell>
          <cell r="AN201">
            <v>3</v>
          </cell>
          <cell r="AO201">
            <v>2</v>
          </cell>
        </row>
        <row r="201">
          <cell r="AS201">
            <v>2</v>
          </cell>
        </row>
        <row r="201">
          <cell r="AY201">
            <v>3</v>
          </cell>
        </row>
        <row r="201">
          <cell r="BB201">
            <v>0</v>
          </cell>
        </row>
        <row r="201">
          <cell r="BH201">
            <v>0</v>
          </cell>
        </row>
        <row r="201">
          <cell r="BK201">
            <v>0</v>
          </cell>
        </row>
        <row r="201">
          <cell r="BQ201">
            <v>0</v>
          </cell>
        </row>
        <row r="201">
          <cell r="BS201">
            <v>3</v>
          </cell>
          <cell r="BT201">
            <v>1.91428571428571</v>
          </cell>
          <cell r="BU201">
            <v>2</v>
          </cell>
          <cell r="BV201">
            <v>3</v>
          </cell>
        </row>
        <row r="201">
          <cell r="BX201">
            <v>3</v>
          </cell>
          <cell r="BY201">
            <v>3</v>
          </cell>
          <cell r="BZ201">
            <v>15.9142857142857</v>
          </cell>
          <cell r="CA201">
            <v>53.047619047619</v>
          </cell>
          <cell r="CB201">
            <v>1.75</v>
          </cell>
        </row>
        <row r="202">
          <cell r="B202" t="str">
            <v>2024JULB00242</v>
          </cell>
          <cell r="C202" t="str">
            <v>Shreya Sethi</v>
          </cell>
          <cell r="D202">
            <v>0</v>
          </cell>
          <cell r="E202">
            <v>0</v>
          </cell>
          <cell r="F202">
            <v>0</v>
          </cell>
        </row>
        <row r="202">
          <cell r="I202" t="str">
            <v>0</v>
          </cell>
          <cell r="J202">
            <v>0</v>
          </cell>
          <cell r="K202" t="str">
            <v>0</v>
          </cell>
        </row>
        <row r="202">
          <cell r="N202">
            <v>2</v>
          </cell>
          <cell r="O202">
            <v>3.5</v>
          </cell>
        </row>
        <row r="202">
          <cell r="Q202">
            <v>2</v>
          </cell>
        </row>
        <row r="202">
          <cell r="S202">
            <v>2</v>
          </cell>
          <cell r="T202">
            <v>3</v>
          </cell>
          <cell r="U202">
            <v>2</v>
          </cell>
        </row>
        <row r="202">
          <cell r="Y202">
            <v>3</v>
          </cell>
          <cell r="Z202">
            <v>0</v>
          </cell>
        </row>
        <row r="202">
          <cell r="AH202">
            <v>1.25</v>
          </cell>
          <cell r="AI202">
            <v>2.6</v>
          </cell>
          <cell r="AJ202">
            <v>2</v>
          </cell>
        </row>
        <row r="202">
          <cell r="AM202">
            <v>1.25</v>
          </cell>
          <cell r="AN202">
            <v>3</v>
          </cell>
          <cell r="AO202">
            <v>1.5</v>
          </cell>
        </row>
        <row r="202">
          <cell r="AS202">
            <v>3.5</v>
          </cell>
        </row>
        <row r="202">
          <cell r="AY202">
            <v>4</v>
          </cell>
        </row>
        <row r="202">
          <cell r="BB202">
            <v>3</v>
          </cell>
        </row>
        <row r="202">
          <cell r="BH202">
            <v>4</v>
          </cell>
        </row>
        <row r="202">
          <cell r="BK202">
            <v>2</v>
          </cell>
        </row>
        <row r="202">
          <cell r="BQ202">
            <v>2</v>
          </cell>
        </row>
        <row r="202">
          <cell r="BS202">
            <v>1.08333333333333</v>
          </cell>
          <cell r="BT202">
            <v>2.51428571428571</v>
          </cell>
          <cell r="BU202">
            <v>0.666666666666667</v>
          </cell>
          <cell r="BV202">
            <v>2</v>
          </cell>
        </row>
        <row r="202">
          <cell r="BX202">
            <v>1.625</v>
          </cell>
          <cell r="BY202">
            <v>2</v>
          </cell>
          <cell r="BZ202">
            <v>9.88928571428572</v>
          </cell>
          <cell r="CA202">
            <v>32.9642857142857</v>
          </cell>
          <cell r="CB202">
            <v>2.7</v>
          </cell>
        </row>
        <row r="203">
          <cell r="B203" t="str">
            <v>2024JULB00243</v>
          </cell>
          <cell r="C203" t="str">
            <v>Sahil Gupta</v>
          </cell>
          <cell r="D203">
            <v>3</v>
          </cell>
          <cell r="E203">
            <v>2.2</v>
          </cell>
          <cell r="F203">
            <v>2</v>
          </cell>
        </row>
        <row r="203">
          <cell r="I203">
            <v>2.33333333333333</v>
          </cell>
          <cell r="J203">
            <v>3</v>
          </cell>
          <cell r="K203">
            <v>3.5</v>
          </cell>
        </row>
        <row r="203">
          <cell r="N203">
            <v>3</v>
          </cell>
          <cell r="O203">
            <v>2.8</v>
          </cell>
        </row>
        <row r="203">
          <cell r="Q203">
            <v>4</v>
          </cell>
        </row>
        <row r="203">
          <cell r="S203">
            <v>3.33333333333333</v>
          </cell>
          <cell r="T203">
            <v>3</v>
          </cell>
          <cell r="U203">
            <v>3</v>
          </cell>
        </row>
        <row r="203">
          <cell r="Y203">
            <v>2.75</v>
          </cell>
          <cell r="Z203">
            <v>0</v>
          </cell>
        </row>
        <row r="203">
          <cell r="AH203">
            <v>2.5</v>
          </cell>
          <cell r="AI203">
            <v>2.8</v>
          </cell>
          <cell r="AJ203">
            <v>2</v>
          </cell>
        </row>
        <row r="203">
          <cell r="AM203">
            <v>2</v>
          </cell>
          <cell r="AN203">
            <v>3</v>
          </cell>
          <cell r="AO203">
            <v>3</v>
          </cell>
        </row>
        <row r="203">
          <cell r="AS203">
            <v>3</v>
          </cell>
        </row>
        <row r="203">
          <cell r="AY203">
            <v>3.5</v>
          </cell>
        </row>
        <row r="203">
          <cell r="BB203">
            <v>3.5</v>
          </cell>
        </row>
        <row r="203">
          <cell r="BH203">
            <v>4</v>
          </cell>
        </row>
        <row r="203">
          <cell r="BK203">
            <v>3</v>
          </cell>
        </row>
        <row r="203">
          <cell r="BQ203">
            <v>3</v>
          </cell>
        </row>
        <row r="203">
          <cell r="BS203">
            <v>2.83333333333333</v>
          </cell>
          <cell r="BT203">
            <v>2.86428571428571</v>
          </cell>
          <cell r="BU203">
            <v>1.33333333333333</v>
          </cell>
          <cell r="BV203">
            <v>4</v>
          </cell>
        </row>
        <row r="203">
          <cell r="BX203">
            <v>2.55555555555556</v>
          </cell>
          <cell r="BY203">
            <v>3</v>
          </cell>
          <cell r="BZ203">
            <v>16.5865079365079</v>
          </cell>
          <cell r="CA203">
            <v>55.2883597883598</v>
          </cell>
          <cell r="CB203">
            <v>3.33333333333333</v>
          </cell>
        </row>
        <row r="204">
          <cell r="B204" t="str">
            <v>2024JULB00244</v>
          </cell>
          <cell r="C204" t="str">
            <v>Harshita Chauhan</v>
          </cell>
          <cell r="D204">
            <v>2.25</v>
          </cell>
          <cell r="E204">
            <v>1.7</v>
          </cell>
          <cell r="F204">
            <v>2</v>
          </cell>
        </row>
        <row r="204">
          <cell r="I204">
            <v>2</v>
          </cell>
          <cell r="J204">
            <v>2.5</v>
          </cell>
          <cell r="K204">
            <v>2</v>
          </cell>
        </row>
        <row r="204">
          <cell r="N204">
            <v>2</v>
          </cell>
          <cell r="O204">
            <v>2.15</v>
          </cell>
        </row>
        <row r="204">
          <cell r="Q204">
            <v>2</v>
          </cell>
        </row>
        <row r="204">
          <cell r="S204">
            <v>2.16666666666667</v>
          </cell>
          <cell r="T204">
            <v>2.5</v>
          </cell>
          <cell r="U204">
            <v>2</v>
          </cell>
        </row>
        <row r="204">
          <cell r="Y204">
            <v>2.125</v>
          </cell>
          <cell r="Z204">
            <v>0</v>
          </cell>
        </row>
        <row r="204">
          <cell r="AH204">
            <v>2.25</v>
          </cell>
          <cell r="AI204">
            <v>2.2</v>
          </cell>
          <cell r="AJ204">
            <v>2.5</v>
          </cell>
        </row>
        <row r="204">
          <cell r="AM204">
            <v>2.25</v>
          </cell>
          <cell r="AN204">
            <v>2.5</v>
          </cell>
          <cell r="AO204">
            <v>2</v>
          </cell>
        </row>
        <row r="204">
          <cell r="AS204">
            <v>3.5</v>
          </cell>
        </row>
        <row r="204">
          <cell r="AY204">
            <v>3.5</v>
          </cell>
        </row>
        <row r="204">
          <cell r="BB204">
            <v>2</v>
          </cell>
        </row>
        <row r="204">
          <cell r="BH204">
            <v>4</v>
          </cell>
        </row>
        <row r="204">
          <cell r="BK204">
            <v>2</v>
          </cell>
        </row>
        <row r="204">
          <cell r="BQ204">
            <v>2</v>
          </cell>
        </row>
        <row r="204">
          <cell r="BS204">
            <v>2.16666666666667</v>
          </cell>
          <cell r="BT204">
            <v>2.23928571428571</v>
          </cell>
          <cell r="BU204">
            <v>1.5</v>
          </cell>
          <cell r="BV204">
            <v>2</v>
          </cell>
        </row>
        <row r="204">
          <cell r="BX204">
            <v>2.13888888888889</v>
          </cell>
          <cell r="BY204">
            <v>2.5</v>
          </cell>
          <cell r="BZ204">
            <v>12.5448412698413</v>
          </cell>
          <cell r="CA204">
            <v>41.8161375661376</v>
          </cell>
          <cell r="CB204">
            <v>2.58333333333333</v>
          </cell>
        </row>
        <row r="205">
          <cell r="B205" t="str">
            <v>2024JULB00245</v>
          </cell>
          <cell r="C205" t="str">
            <v>Harshvardhan Patidar</v>
          </cell>
          <cell r="D205">
            <v>2</v>
          </cell>
          <cell r="E205">
            <v>0.8</v>
          </cell>
          <cell r="F205">
            <v>1</v>
          </cell>
        </row>
        <row r="205">
          <cell r="I205">
            <v>1.33333333333333</v>
          </cell>
          <cell r="J205">
            <v>1</v>
          </cell>
          <cell r="K205">
            <v>3</v>
          </cell>
        </row>
        <row r="205">
          <cell r="N205">
            <v>1</v>
          </cell>
          <cell r="O205">
            <v>1.2</v>
          </cell>
        </row>
        <row r="205">
          <cell r="Q205">
            <v>2</v>
          </cell>
        </row>
        <row r="205">
          <cell r="S205">
            <v>1</v>
          </cell>
          <cell r="T205">
            <v>2</v>
          </cell>
          <cell r="U205">
            <v>1</v>
          </cell>
        </row>
        <row r="205">
          <cell r="Y205">
            <v>1</v>
          </cell>
          <cell r="Z205">
            <v>0</v>
          </cell>
        </row>
        <row r="205">
          <cell r="AH205">
            <v>2</v>
          </cell>
          <cell r="AI205">
            <v>1</v>
          </cell>
          <cell r="AJ205">
            <v>1</v>
          </cell>
        </row>
        <row r="205">
          <cell r="AM205">
            <v>1.25</v>
          </cell>
          <cell r="AN205">
            <v>3</v>
          </cell>
          <cell r="AO205">
            <v>3</v>
          </cell>
        </row>
        <row r="205">
          <cell r="AS205" t="str">
            <v>0</v>
          </cell>
        </row>
        <row r="205">
          <cell r="AY205" t="str">
            <v>0</v>
          </cell>
        </row>
        <row r="205">
          <cell r="BB205" t="str">
            <v>0</v>
          </cell>
        </row>
        <row r="205">
          <cell r="BH205" t="str">
            <v>0</v>
          </cell>
        </row>
        <row r="205">
          <cell r="BK205" t="str">
            <v>0</v>
          </cell>
        </row>
        <row r="205">
          <cell r="BQ205" t="str">
            <v>0</v>
          </cell>
        </row>
        <row r="205">
          <cell r="BS205">
            <v>1.66666666666667</v>
          </cell>
          <cell r="BT205">
            <v>1</v>
          </cell>
          <cell r="BU205">
            <v>0.666666666666667</v>
          </cell>
          <cell r="BV205">
            <v>2</v>
          </cell>
        </row>
        <row r="205">
          <cell r="BX205">
            <v>1.19444444444444</v>
          </cell>
          <cell r="BY205">
            <v>2</v>
          </cell>
          <cell r="BZ205">
            <v>8.52777777777778</v>
          </cell>
          <cell r="CA205">
            <v>28.4259259259259</v>
          </cell>
          <cell r="CB205">
            <v>2.33333333333333</v>
          </cell>
        </row>
        <row r="206">
          <cell r="B206" t="str">
            <v>2024JULB00246</v>
          </cell>
          <cell r="C206" t="str">
            <v>Badhul B Pillai</v>
          </cell>
          <cell r="D206">
            <v>4</v>
          </cell>
          <cell r="E206">
            <v>2.6</v>
          </cell>
          <cell r="F206">
            <v>2</v>
          </cell>
        </row>
        <row r="206">
          <cell r="I206">
            <v>4</v>
          </cell>
          <cell r="J206">
            <v>3</v>
          </cell>
          <cell r="K206">
            <v>4</v>
          </cell>
        </row>
        <row r="206">
          <cell r="N206">
            <v>2</v>
          </cell>
          <cell r="O206">
            <v>2</v>
          </cell>
        </row>
        <row r="206">
          <cell r="Q206">
            <v>2</v>
          </cell>
        </row>
        <row r="206">
          <cell r="S206">
            <v>2</v>
          </cell>
          <cell r="T206">
            <v>2</v>
          </cell>
          <cell r="U206">
            <v>2</v>
          </cell>
        </row>
        <row r="206">
          <cell r="Y206">
            <v>3</v>
          </cell>
          <cell r="Z206">
            <v>0</v>
          </cell>
        </row>
        <row r="206">
          <cell r="AH206">
            <v>4</v>
          </cell>
          <cell r="AI206">
            <v>3.4</v>
          </cell>
          <cell r="AJ206">
            <v>3</v>
          </cell>
        </row>
        <row r="206">
          <cell r="AM206">
            <v>4</v>
          </cell>
          <cell r="AN206">
            <v>3</v>
          </cell>
          <cell r="AO206">
            <v>4</v>
          </cell>
        </row>
        <row r="206">
          <cell r="AS206">
            <v>2</v>
          </cell>
        </row>
        <row r="206">
          <cell r="AY206">
            <v>2</v>
          </cell>
        </row>
        <row r="206">
          <cell r="BB206">
            <v>2</v>
          </cell>
        </row>
        <row r="206">
          <cell r="BH206">
            <v>2</v>
          </cell>
        </row>
        <row r="206">
          <cell r="BK206">
            <v>2</v>
          </cell>
        </row>
        <row r="206">
          <cell r="BQ206">
            <v>2</v>
          </cell>
        </row>
        <row r="206">
          <cell r="BS206">
            <v>3.33333333333333</v>
          </cell>
          <cell r="BT206">
            <v>2.42857142857143</v>
          </cell>
          <cell r="BU206">
            <v>1.66666666666667</v>
          </cell>
          <cell r="BV206">
            <v>2</v>
          </cell>
        </row>
        <row r="206">
          <cell r="BX206">
            <v>3.33333333333333</v>
          </cell>
          <cell r="BY206">
            <v>2.66666666666667</v>
          </cell>
          <cell r="BZ206">
            <v>15.4285714285714</v>
          </cell>
          <cell r="CA206">
            <v>51.4285714285714</v>
          </cell>
          <cell r="CB206">
            <v>2.66666666666667</v>
          </cell>
        </row>
        <row r="207">
          <cell r="B207" t="str">
            <v>2024JULB00247</v>
          </cell>
          <cell r="C207" t="str">
            <v>Md ArsalanSiddiqui</v>
          </cell>
          <cell r="D207">
            <v>2.5</v>
          </cell>
          <cell r="E207">
            <v>2.6</v>
          </cell>
          <cell r="F207">
            <v>4</v>
          </cell>
        </row>
        <row r="207">
          <cell r="I207">
            <v>2.66666666666667</v>
          </cell>
          <cell r="J207">
            <v>3</v>
          </cell>
          <cell r="K207">
            <v>3</v>
          </cell>
        </row>
        <row r="207">
          <cell r="N207">
            <v>3</v>
          </cell>
          <cell r="O207">
            <v>3.1</v>
          </cell>
        </row>
        <row r="207">
          <cell r="Q207">
            <v>4</v>
          </cell>
        </row>
        <row r="207">
          <cell r="S207">
            <v>2.33333333333333</v>
          </cell>
          <cell r="T207">
            <v>3</v>
          </cell>
          <cell r="U207">
            <v>3</v>
          </cell>
        </row>
        <row r="207">
          <cell r="Y207">
            <v>1</v>
          </cell>
          <cell r="Z207">
            <v>0</v>
          </cell>
        </row>
        <row r="207">
          <cell r="AH207">
            <v>1.75</v>
          </cell>
          <cell r="AI207">
            <v>3</v>
          </cell>
          <cell r="AJ207">
            <v>2</v>
          </cell>
        </row>
        <row r="207">
          <cell r="AM207">
            <v>1.75</v>
          </cell>
          <cell r="AN207">
            <v>3</v>
          </cell>
          <cell r="AO207">
            <v>2</v>
          </cell>
        </row>
        <row r="207">
          <cell r="AS207">
            <v>3</v>
          </cell>
        </row>
        <row r="207">
          <cell r="AY207">
            <v>4</v>
          </cell>
        </row>
        <row r="207">
          <cell r="BB207">
            <v>2.5</v>
          </cell>
        </row>
        <row r="207">
          <cell r="BH207">
            <v>4</v>
          </cell>
        </row>
        <row r="207">
          <cell r="BK207">
            <v>3</v>
          </cell>
        </row>
        <row r="207">
          <cell r="BQ207">
            <v>3.5</v>
          </cell>
        </row>
        <row r="207">
          <cell r="BS207">
            <v>2.41666666666667</v>
          </cell>
          <cell r="BT207">
            <v>2.6</v>
          </cell>
          <cell r="BU207">
            <v>2</v>
          </cell>
          <cell r="BV207">
            <v>4</v>
          </cell>
        </row>
        <row r="207">
          <cell r="BX207">
            <v>2.25</v>
          </cell>
          <cell r="BY207">
            <v>3</v>
          </cell>
          <cell r="BZ207">
            <v>16.2666666666667</v>
          </cell>
          <cell r="CA207">
            <v>54.2222222222222</v>
          </cell>
          <cell r="CB207">
            <v>3.25</v>
          </cell>
        </row>
        <row r="208">
          <cell r="B208" t="str">
            <v>2024JULB00248</v>
          </cell>
          <cell r="C208" t="str">
            <v>Shivam Ratnani</v>
          </cell>
          <cell r="D208">
            <v>3.75</v>
          </cell>
          <cell r="E208">
            <v>2.6</v>
          </cell>
          <cell r="F208">
            <v>2</v>
          </cell>
        </row>
        <row r="208">
          <cell r="I208">
            <v>3</v>
          </cell>
          <cell r="J208">
            <v>3</v>
          </cell>
          <cell r="K208">
            <v>3.5</v>
          </cell>
        </row>
        <row r="208">
          <cell r="N208">
            <v>3</v>
          </cell>
          <cell r="O208">
            <v>2.8</v>
          </cell>
        </row>
        <row r="208">
          <cell r="Q208">
            <v>3</v>
          </cell>
        </row>
        <row r="208">
          <cell r="S208">
            <v>2.66666666666667</v>
          </cell>
          <cell r="T208">
            <v>3</v>
          </cell>
          <cell r="U208">
            <v>3</v>
          </cell>
        </row>
        <row r="208">
          <cell r="Y208">
            <v>3.5</v>
          </cell>
          <cell r="Z208">
            <v>0</v>
          </cell>
        </row>
        <row r="208">
          <cell r="AH208">
            <v>3.5</v>
          </cell>
          <cell r="AI208">
            <v>3.2</v>
          </cell>
          <cell r="AJ208">
            <v>3</v>
          </cell>
        </row>
        <row r="208">
          <cell r="AM208">
            <v>3</v>
          </cell>
          <cell r="AN208">
            <v>3</v>
          </cell>
          <cell r="AO208">
            <v>4</v>
          </cell>
        </row>
        <row r="208">
          <cell r="AS208">
            <v>3</v>
          </cell>
        </row>
        <row r="208">
          <cell r="AY208">
            <v>3</v>
          </cell>
        </row>
        <row r="208">
          <cell r="BB208">
            <v>2</v>
          </cell>
        </row>
        <row r="208">
          <cell r="BH208">
            <v>2</v>
          </cell>
        </row>
        <row r="208">
          <cell r="BK208">
            <v>2</v>
          </cell>
        </row>
        <row r="208">
          <cell r="BQ208">
            <v>2</v>
          </cell>
        </row>
        <row r="208">
          <cell r="BS208">
            <v>3.41666666666667</v>
          </cell>
          <cell r="BT208">
            <v>2.72857142857143</v>
          </cell>
          <cell r="BU208">
            <v>1.66666666666667</v>
          </cell>
          <cell r="BV208">
            <v>3</v>
          </cell>
        </row>
        <row r="208">
          <cell r="BX208">
            <v>2.88888888888889</v>
          </cell>
          <cell r="BY208">
            <v>3</v>
          </cell>
          <cell r="BZ208">
            <v>16.7007936507937</v>
          </cell>
          <cell r="CA208">
            <v>55.6693121693122</v>
          </cell>
          <cell r="CB208">
            <v>2.91666666666667</v>
          </cell>
        </row>
        <row r="209">
          <cell r="B209" t="str">
            <v>2024JULB00249</v>
          </cell>
          <cell r="C209" t="str">
            <v>Kartik Garg</v>
          </cell>
          <cell r="D209">
            <v>0</v>
          </cell>
          <cell r="E209">
            <v>0.4</v>
          </cell>
          <cell r="F209">
            <v>0</v>
          </cell>
        </row>
        <row r="209">
          <cell r="I209">
            <v>0</v>
          </cell>
          <cell r="J209">
            <v>0</v>
          </cell>
          <cell r="K209">
            <v>0</v>
          </cell>
        </row>
        <row r="209">
          <cell r="N209">
            <v>2</v>
          </cell>
          <cell r="O209">
            <v>2.8</v>
          </cell>
        </row>
        <row r="209">
          <cell r="Q209">
            <v>2</v>
          </cell>
        </row>
        <row r="209">
          <cell r="S209">
            <v>1.66666666666667</v>
          </cell>
          <cell r="T209">
            <v>3</v>
          </cell>
          <cell r="U209">
            <v>2</v>
          </cell>
        </row>
        <row r="209">
          <cell r="Y209" t="str">
            <v>0</v>
          </cell>
          <cell r="Z209">
            <v>0</v>
          </cell>
        </row>
        <row r="209">
          <cell r="AH209">
            <v>1</v>
          </cell>
          <cell r="AI209">
            <v>2.8</v>
          </cell>
          <cell r="AJ209">
            <v>1</v>
          </cell>
        </row>
        <row r="209">
          <cell r="AM209">
            <v>1</v>
          </cell>
          <cell r="AN209">
            <v>2</v>
          </cell>
          <cell r="AO209">
            <v>1.5</v>
          </cell>
        </row>
        <row r="209">
          <cell r="AS209">
            <v>3</v>
          </cell>
        </row>
        <row r="209">
          <cell r="AY209">
            <v>3.5</v>
          </cell>
        </row>
        <row r="209">
          <cell r="BB209">
            <v>3</v>
          </cell>
        </row>
        <row r="209">
          <cell r="BH209">
            <v>4</v>
          </cell>
        </row>
        <row r="209">
          <cell r="BK209">
            <v>2</v>
          </cell>
        </row>
        <row r="209">
          <cell r="BQ209">
            <v>2.5</v>
          </cell>
        </row>
        <row r="209">
          <cell r="BS209">
            <v>1</v>
          </cell>
          <cell r="BT209">
            <v>2.33333333333333</v>
          </cell>
          <cell r="BU209">
            <v>0.333333333333333</v>
          </cell>
          <cell r="BV209">
            <v>2</v>
          </cell>
        </row>
        <row r="209">
          <cell r="BX209">
            <v>0.888888888888889</v>
          </cell>
          <cell r="BY209">
            <v>1.66666666666667</v>
          </cell>
          <cell r="BZ209">
            <v>8.22222222222222</v>
          </cell>
          <cell r="CA209">
            <v>27.4074074074074</v>
          </cell>
          <cell r="CB209">
            <v>2.25</v>
          </cell>
        </row>
        <row r="210">
          <cell r="B210" t="str">
            <v>2024JULB00250</v>
          </cell>
          <cell r="C210" t="str">
            <v>Sanjana ManishkumarKapadia</v>
          </cell>
          <cell r="D210">
            <v>2.5</v>
          </cell>
          <cell r="E210">
            <v>2.2</v>
          </cell>
          <cell r="F210">
            <v>3</v>
          </cell>
        </row>
        <row r="210">
          <cell r="I210">
            <v>3</v>
          </cell>
          <cell r="J210">
            <v>3</v>
          </cell>
          <cell r="K210">
            <v>2.5</v>
          </cell>
        </row>
        <row r="210">
          <cell r="N210">
            <v>2</v>
          </cell>
          <cell r="O210">
            <v>2.8</v>
          </cell>
        </row>
        <row r="210">
          <cell r="Q210">
            <v>3</v>
          </cell>
        </row>
        <row r="210">
          <cell r="S210">
            <v>2.33333333333333</v>
          </cell>
          <cell r="T210">
            <v>3</v>
          </cell>
          <cell r="U210">
            <v>3.5</v>
          </cell>
        </row>
        <row r="210">
          <cell r="Y210">
            <v>2.5</v>
          </cell>
          <cell r="Z210">
            <v>0</v>
          </cell>
        </row>
        <row r="210">
          <cell r="AH210">
            <v>2.5</v>
          </cell>
          <cell r="AI210">
            <v>2.6</v>
          </cell>
          <cell r="AJ210">
            <v>3</v>
          </cell>
        </row>
        <row r="210">
          <cell r="AM210">
            <v>3</v>
          </cell>
          <cell r="AN210">
            <v>3</v>
          </cell>
          <cell r="AO210">
            <v>2</v>
          </cell>
        </row>
        <row r="210">
          <cell r="AS210" t="str">
            <v>0</v>
          </cell>
        </row>
        <row r="210">
          <cell r="AY210" t="str">
            <v>0</v>
          </cell>
        </row>
        <row r="210">
          <cell r="BB210" t="str">
            <v>0</v>
          </cell>
        </row>
        <row r="210">
          <cell r="BH210" t="str">
            <v>0</v>
          </cell>
        </row>
        <row r="210">
          <cell r="BK210" t="str">
            <v>0</v>
          </cell>
        </row>
        <row r="210">
          <cell r="BQ210" t="str">
            <v>0</v>
          </cell>
        </row>
        <row r="210">
          <cell r="BS210">
            <v>2.33333333333333</v>
          </cell>
          <cell r="BT210">
            <v>2.525</v>
          </cell>
          <cell r="BU210">
            <v>2</v>
          </cell>
          <cell r="BV210">
            <v>3</v>
          </cell>
        </row>
        <row r="210">
          <cell r="BX210">
            <v>2.77777777777778</v>
          </cell>
          <cell r="BY210">
            <v>3</v>
          </cell>
          <cell r="BZ210">
            <v>15.6361111111111</v>
          </cell>
          <cell r="CA210">
            <v>52.1203703703704</v>
          </cell>
          <cell r="CB210">
            <v>2.66666666666667</v>
          </cell>
        </row>
        <row r="211">
          <cell r="B211" t="str">
            <v>2024JULB00251</v>
          </cell>
          <cell r="C211" t="str">
            <v>Rishi Raj Yadav</v>
          </cell>
          <cell r="D211">
            <v>3.25</v>
          </cell>
          <cell r="E211">
            <v>3.4</v>
          </cell>
          <cell r="F211">
            <v>4</v>
          </cell>
        </row>
        <row r="211">
          <cell r="I211">
            <v>3</v>
          </cell>
          <cell r="J211">
            <v>3</v>
          </cell>
          <cell r="K211">
            <v>3</v>
          </cell>
        </row>
        <row r="211">
          <cell r="N211">
            <v>3</v>
          </cell>
          <cell r="O211">
            <v>4.2</v>
          </cell>
        </row>
        <row r="211">
          <cell r="Q211">
            <v>3</v>
          </cell>
        </row>
        <row r="211">
          <cell r="S211">
            <v>3.66666666666667</v>
          </cell>
          <cell r="T211">
            <v>3</v>
          </cell>
          <cell r="U211">
            <v>3</v>
          </cell>
        </row>
        <row r="211">
          <cell r="Y211">
            <v>4</v>
          </cell>
          <cell r="Z211">
            <v>0</v>
          </cell>
        </row>
        <row r="211">
          <cell r="AH211">
            <v>3.25</v>
          </cell>
          <cell r="AI211">
            <v>4</v>
          </cell>
          <cell r="AJ211">
            <v>4</v>
          </cell>
        </row>
        <row r="211">
          <cell r="AM211">
            <v>3</v>
          </cell>
          <cell r="AN211">
            <v>3</v>
          </cell>
          <cell r="AO211">
            <v>3</v>
          </cell>
        </row>
        <row r="211">
          <cell r="AS211">
            <v>3.66666666666667</v>
          </cell>
        </row>
        <row r="211">
          <cell r="AY211">
            <v>4.5</v>
          </cell>
        </row>
        <row r="211">
          <cell r="BB211">
            <v>4</v>
          </cell>
        </row>
        <row r="211">
          <cell r="BH211">
            <v>5</v>
          </cell>
        </row>
        <row r="211">
          <cell r="BK211">
            <v>0</v>
          </cell>
        </row>
        <row r="211">
          <cell r="BQ211">
            <v>0</v>
          </cell>
        </row>
        <row r="211">
          <cell r="BS211">
            <v>3.16666666666667</v>
          </cell>
          <cell r="BT211">
            <v>3.32380952380952</v>
          </cell>
          <cell r="BU211">
            <v>2.66666666666667</v>
          </cell>
          <cell r="BV211">
            <v>3</v>
          </cell>
        </row>
        <row r="211">
          <cell r="BX211">
            <v>3.22222222222222</v>
          </cell>
          <cell r="BY211">
            <v>3</v>
          </cell>
          <cell r="BZ211">
            <v>18.3793650793651</v>
          </cell>
          <cell r="CA211">
            <v>61.2645502645503</v>
          </cell>
          <cell r="CB211">
            <v>3.08333333333333</v>
          </cell>
        </row>
        <row r="212">
          <cell r="B212" t="str">
            <v>2024JULB00252</v>
          </cell>
          <cell r="C212" t="str">
            <v>Ronak  Agarwal</v>
          </cell>
          <cell r="D212">
            <v>2</v>
          </cell>
          <cell r="E212">
            <v>1.6</v>
          </cell>
          <cell r="F212">
            <v>2</v>
          </cell>
        </row>
        <row r="212">
          <cell r="I212">
            <v>2</v>
          </cell>
          <cell r="J212">
            <v>2</v>
          </cell>
          <cell r="K212">
            <v>2.5</v>
          </cell>
        </row>
        <row r="212">
          <cell r="N212">
            <v>2</v>
          </cell>
          <cell r="O212">
            <v>2</v>
          </cell>
        </row>
        <row r="212">
          <cell r="Q212">
            <v>2</v>
          </cell>
        </row>
        <row r="212">
          <cell r="S212">
            <v>2</v>
          </cell>
          <cell r="T212">
            <v>2</v>
          </cell>
          <cell r="U212">
            <v>2</v>
          </cell>
        </row>
        <row r="212">
          <cell r="Y212">
            <v>2</v>
          </cell>
          <cell r="Z212">
            <v>0</v>
          </cell>
        </row>
        <row r="212">
          <cell r="AH212">
            <v>2</v>
          </cell>
          <cell r="AI212">
            <v>2</v>
          </cell>
          <cell r="AJ212">
            <v>2</v>
          </cell>
        </row>
        <row r="212">
          <cell r="AM212">
            <v>2</v>
          </cell>
          <cell r="AN212">
            <v>3</v>
          </cell>
          <cell r="AO212">
            <v>2.5</v>
          </cell>
        </row>
        <row r="212">
          <cell r="AS212" t="str">
            <v>0</v>
          </cell>
        </row>
        <row r="212">
          <cell r="AY212" t="str">
            <v>0</v>
          </cell>
        </row>
        <row r="212">
          <cell r="BB212" t="str">
            <v>0</v>
          </cell>
        </row>
        <row r="212">
          <cell r="BH212" t="str">
            <v>0</v>
          </cell>
        </row>
        <row r="212">
          <cell r="BK212" t="str">
            <v>0</v>
          </cell>
        </row>
        <row r="212">
          <cell r="BQ212" t="str">
            <v>0</v>
          </cell>
        </row>
        <row r="212">
          <cell r="BS212">
            <v>2</v>
          </cell>
          <cell r="BT212">
            <v>1.9</v>
          </cell>
          <cell r="BU212">
            <v>1.33333333333333</v>
          </cell>
          <cell r="BV212">
            <v>2</v>
          </cell>
        </row>
        <row r="212">
          <cell r="BX212">
            <v>2</v>
          </cell>
          <cell r="BY212">
            <v>2.33333333333333</v>
          </cell>
          <cell r="BZ212">
            <v>11.5666666666667</v>
          </cell>
          <cell r="CA212">
            <v>38.5555555555556</v>
          </cell>
          <cell r="CB212">
            <v>2.33333333333333</v>
          </cell>
        </row>
        <row r="213">
          <cell r="B213" t="str">
            <v>2024JULB00253</v>
          </cell>
          <cell r="C213" t="str">
            <v>Pritam RajuShet</v>
          </cell>
          <cell r="D213">
            <v>3.25</v>
          </cell>
          <cell r="E213">
            <v>2.4</v>
          </cell>
          <cell r="F213">
            <v>3</v>
          </cell>
        </row>
        <row r="213">
          <cell r="I213">
            <v>2.66666666666667</v>
          </cell>
          <cell r="J213">
            <v>3</v>
          </cell>
          <cell r="K213">
            <v>3.5</v>
          </cell>
        </row>
        <row r="213">
          <cell r="N213">
            <v>2</v>
          </cell>
          <cell r="O213">
            <v>3</v>
          </cell>
        </row>
        <row r="213">
          <cell r="Q213">
            <v>3</v>
          </cell>
        </row>
        <row r="213">
          <cell r="S213">
            <v>3</v>
          </cell>
          <cell r="T213">
            <v>3</v>
          </cell>
          <cell r="U213">
            <v>3</v>
          </cell>
        </row>
        <row r="213">
          <cell r="Y213">
            <v>3</v>
          </cell>
          <cell r="Z213">
            <v>0</v>
          </cell>
        </row>
        <row r="213">
          <cell r="AH213">
            <v>3.25</v>
          </cell>
          <cell r="AI213">
            <v>3</v>
          </cell>
          <cell r="AJ213">
            <v>3</v>
          </cell>
        </row>
        <row r="213">
          <cell r="AM213">
            <v>2.75</v>
          </cell>
          <cell r="AN213">
            <v>3</v>
          </cell>
          <cell r="AO213">
            <v>4</v>
          </cell>
        </row>
        <row r="213">
          <cell r="AS213" t="str">
            <v>0</v>
          </cell>
        </row>
        <row r="213">
          <cell r="AY213" t="str">
            <v>0</v>
          </cell>
        </row>
        <row r="213">
          <cell r="BB213" t="str">
            <v>0</v>
          </cell>
        </row>
        <row r="213">
          <cell r="BH213" t="str">
            <v>0</v>
          </cell>
        </row>
        <row r="213">
          <cell r="BK213" t="str">
            <v>0</v>
          </cell>
        </row>
        <row r="213">
          <cell r="BQ213" t="str">
            <v>0</v>
          </cell>
        </row>
        <row r="213">
          <cell r="BS213">
            <v>2.83333333333333</v>
          </cell>
          <cell r="BT213">
            <v>2.85</v>
          </cell>
          <cell r="BU213">
            <v>2</v>
          </cell>
          <cell r="BV213">
            <v>3</v>
          </cell>
        </row>
        <row r="213">
          <cell r="BX213">
            <v>2.80555555555556</v>
          </cell>
          <cell r="BY213">
            <v>3</v>
          </cell>
          <cell r="BZ213">
            <v>16.4888888888889</v>
          </cell>
          <cell r="CA213">
            <v>54.962962962963</v>
          </cell>
          <cell r="CB213">
            <v>3.5</v>
          </cell>
        </row>
        <row r="214">
          <cell r="B214" t="str">
            <v>2024JULB00254</v>
          </cell>
          <cell r="C214" t="str">
            <v>Reshu Sharma</v>
          </cell>
          <cell r="D214">
            <v>2.75</v>
          </cell>
          <cell r="E214">
            <v>2.8</v>
          </cell>
          <cell r="F214">
            <v>2</v>
          </cell>
        </row>
        <row r="214">
          <cell r="I214">
            <v>2.66666666666667</v>
          </cell>
          <cell r="J214">
            <v>2</v>
          </cell>
          <cell r="K214">
            <v>4</v>
          </cell>
        </row>
        <row r="214">
          <cell r="N214">
            <v>3</v>
          </cell>
          <cell r="O214">
            <v>3.2</v>
          </cell>
        </row>
        <row r="214">
          <cell r="Q214">
            <v>4</v>
          </cell>
        </row>
        <row r="214">
          <cell r="S214">
            <v>3.66666666666667</v>
          </cell>
          <cell r="T214">
            <v>3</v>
          </cell>
          <cell r="U214">
            <v>3.5</v>
          </cell>
        </row>
        <row r="214">
          <cell r="Y214">
            <v>2.75</v>
          </cell>
          <cell r="Z214">
            <v>0</v>
          </cell>
        </row>
        <row r="214">
          <cell r="AH214">
            <v>4</v>
          </cell>
          <cell r="AI214">
            <v>3.6</v>
          </cell>
          <cell r="AJ214">
            <v>3</v>
          </cell>
        </row>
        <row r="214">
          <cell r="AM214">
            <v>4</v>
          </cell>
          <cell r="AN214">
            <v>3</v>
          </cell>
          <cell r="AO214">
            <v>3.5</v>
          </cell>
        </row>
        <row r="214">
          <cell r="AS214" t="str">
            <v>0</v>
          </cell>
        </row>
        <row r="214">
          <cell r="AY214" t="str">
            <v>0</v>
          </cell>
        </row>
        <row r="214">
          <cell r="BB214" t="str">
            <v>0</v>
          </cell>
        </row>
        <row r="214">
          <cell r="BH214" t="str">
            <v>0</v>
          </cell>
        </row>
        <row r="214">
          <cell r="BK214" t="str">
            <v>0</v>
          </cell>
        </row>
        <row r="214">
          <cell r="BQ214" t="str">
            <v>0</v>
          </cell>
        </row>
        <row r="214">
          <cell r="BS214">
            <v>3.25</v>
          </cell>
          <cell r="BT214">
            <v>3.0875</v>
          </cell>
          <cell r="BU214">
            <v>1.66666666666667</v>
          </cell>
          <cell r="BV214">
            <v>4</v>
          </cell>
        </row>
        <row r="214">
          <cell r="BX214">
            <v>3.44444444444444</v>
          </cell>
          <cell r="BY214">
            <v>2.66666666666667</v>
          </cell>
          <cell r="BZ214">
            <v>18.1152777777778</v>
          </cell>
          <cell r="CA214">
            <v>60.3842592592593</v>
          </cell>
          <cell r="CB214">
            <v>3.66666666666667</v>
          </cell>
        </row>
        <row r="215">
          <cell r="B215" t="str">
            <v>2024JULB00255</v>
          </cell>
          <cell r="C215" t="str">
            <v>Saisrita Rao</v>
          </cell>
          <cell r="D215">
            <v>2.5</v>
          </cell>
          <cell r="E215">
            <v>3.4</v>
          </cell>
          <cell r="F215">
            <v>3</v>
          </cell>
        </row>
        <row r="215">
          <cell r="I215">
            <v>2.66666666666667</v>
          </cell>
          <cell r="J215">
            <v>2</v>
          </cell>
          <cell r="K215">
            <v>3.5</v>
          </cell>
        </row>
        <row r="215">
          <cell r="N215">
            <v>3</v>
          </cell>
          <cell r="O215">
            <v>4.4</v>
          </cell>
        </row>
        <row r="215">
          <cell r="Q215">
            <v>3</v>
          </cell>
        </row>
        <row r="215">
          <cell r="S215">
            <v>3</v>
          </cell>
          <cell r="T215">
            <v>3</v>
          </cell>
          <cell r="U215">
            <v>4</v>
          </cell>
        </row>
        <row r="215">
          <cell r="Y215">
            <v>4</v>
          </cell>
          <cell r="Z215">
            <v>0</v>
          </cell>
        </row>
        <row r="215">
          <cell r="AH215">
            <v>3.25</v>
          </cell>
          <cell r="AI215">
            <v>4</v>
          </cell>
          <cell r="AJ215">
            <v>3</v>
          </cell>
        </row>
        <row r="215">
          <cell r="AM215">
            <v>2.75</v>
          </cell>
          <cell r="AN215">
            <v>3</v>
          </cell>
          <cell r="AO215">
            <v>4</v>
          </cell>
        </row>
        <row r="215">
          <cell r="AS215" t="str">
            <v>0</v>
          </cell>
        </row>
        <row r="215">
          <cell r="AY215" t="str">
            <v>0</v>
          </cell>
        </row>
        <row r="215">
          <cell r="BB215" t="str">
            <v>0</v>
          </cell>
        </row>
        <row r="215">
          <cell r="BH215" t="str">
            <v>0</v>
          </cell>
        </row>
        <row r="215">
          <cell r="BK215" t="str">
            <v>0</v>
          </cell>
        </row>
        <row r="215">
          <cell r="BQ215" t="str">
            <v>0</v>
          </cell>
        </row>
        <row r="215">
          <cell r="BS215">
            <v>2.91666666666667</v>
          </cell>
          <cell r="BT215">
            <v>3.95</v>
          </cell>
          <cell r="BU215">
            <v>2</v>
          </cell>
          <cell r="BV215">
            <v>3</v>
          </cell>
        </row>
        <row r="215">
          <cell r="BX215">
            <v>2.80555555555556</v>
          </cell>
          <cell r="BY215">
            <v>2.66666666666667</v>
          </cell>
          <cell r="BZ215">
            <v>17.3388888888889</v>
          </cell>
          <cell r="CA215">
            <v>57.7962962962963</v>
          </cell>
          <cell r="CB215">
            <v>3.83333333333333</v>
          </cell>
        </row>
        <row r="216">
          <cell r="B216" t="str">
            <v>2024JULB00256</v>
          </cell>
          <cell r="C216" t="str">
            <v>Riya Kumari</v>
          </cell>
          <cell r="D216">
            <v>3.625</v>
          </cell>
          <cell r="E216">
            <v>2.9</v>
          </cell>
          <cell r="F216">
            <v>4</v>
          </cell>
        </row>
        <row r="216">
          <cell r="I216">
            <v>3.66666666666667</v>
          </cell>
          <cell r="J216">
            <v>3.5</v>
          </cell>
          <cell r="K216">
            <v>3.75</v>
          </cell>
        </row>
        <row r="216">
          <cell r="N216">
            <v>4</v>
          </cell>
          <cell r="O216">
            <v>3.65</v>
          </cell>
        </row>
        <row r="216">
          <cell r="Q216">
            <v>3.5</v>
          </cell>
        </row>
        <row r="216">
          <cell r="S216">
            <v>3.66666666666667</v>
          </cell>
          <cell r="T216">
            <v>3.5</v>
          </cell>
          <cell r="U216">
            <v>4</v>
          </cell>
        </row>
        <row r="216">
          <cell r="Y216">
            <v>3.625</v>
          </cell>
          <cell r="Z216">
            <v>0</v>
          </cell>
        </row>
        <row r="216">
          <cell r="AH216">
            <v>3.625</v>
          </cell>
          <cell r="AI216">
            <v>3.6</v>
          </cell>
          <cell r="AJ216">
            <v>3.5</v>
          </cell>
        </row>
        <row r="216">
          <cell r="AM216">
            <v>3.625</v>
          </cell>
          <cell r="AN216">
            <v>3.5</v>
          </cell>
          <cell r="AO216">
            <v>3.5</v>
          </cell>
        </row>
        <row r="216">
          <cell r="AS216" t="str">
            <v>0</v>
          </cell>
        </row>
        <row r="216">
          <cell r="AY216" t="str">
            <v>0</v>
          </cell>
        </row>
        <row r="216">
          <cell r="BB216" t="str">
            <v>0</v>
          </cell>
        </row>
        <row r="216">
          <cell r="BH216" t="str">
            <v>0</v>
          </cell>
        </row>
        <row r="216">
          <cell r="BK216" t="str">
            <v>0</v>
          </cell>
        </row>
        <row r="216">
          <cell r="BQ216" t="str">
            <v>0</v>
          </cell>
        </row>
        <row r="216">
          <cell r="BS216">
            <v>3.75</v>
          </cell>
          <cell r="BT216">
            <v>3.44375</v>
          </cell>
          <cell r="BU216">
            <v>2.5</v>
          </cell>
          <cell r="BV216">
            <v>3.5</v>
          </cell>
        </row>
        <row r="216">
          <cell r="BX216">
            <v>3.65277777777778</v>
          </cell>
          <cell r="BY216">
            <v>3.5</v>
          </cell>
          <cell r="BZ216">
            <v>20.3465277777778</v>
          </cell>
          <cell r="CA216">
            <v>67.8217592592593</v>
          </cell>
          <cell r="CB216">
            <v>3.75</v>
          </cell>
        </row>
        <row r="217">
          <cell r="B217" t="str">
            <v>2024JULB00257</v>
          </cell>
          <cell r="C217" t="str">
            <v>Saurav Singh</v>
          </cell>
          <cell r="D217">
            <v>2.625</v>
          </cell>
          <cell r="E217">
            <v>2.2</v>
          </cell>
          <cell r="F217">
            <v>2.5</v>
          </cell>
        </row>
        <row r="217">
          <cell r="I217">
            <v>2.66666666666667</v>
          </cell>
          <cell r="J217">
            <v>3</v>
          </cell>
          <cell r="K217">
            <v>2.5</v>
          </cell>
        </row>
        <row r="217">
          <cell r="N217">
            <v>2.5</v>
          </cell>
          <cell r="O217">
            <v>2.65</v>
          </cell>
        </row>
        <row r="217">
          <cell r="Q217">
            <v>3</v>
          </cell>
        </row>
        <row r="217">
          <cell r="S217">
            <v>2.66666666666667</v>
          </cell>
          <cell r="T217">
            <v>3</v>
          </cell>
          <cell r="U217">
            <v>3</v>
          </cell>
        </row>
        <row r="217">
          <cell r="Y217">
            <v>2.75</v>
          </cell>
          <cell r="Z217">
            <v>0</v>
          </cell>
        </row>
        <row r="217">
          <cell r="AH217">
            <v>2.625</v>
          </cell>
          <cell r="AI217">
            <v>2.7</v>
          </cell>
          <cell r="AJ217">
            <v>2.5</v>
          </cell>
        </row>
        <row r="217">
          <cell r="AM217">
            <v>2.75</v>
          </cell>
          <cell r="AN217">
            <v>2.5</v>
          </cell>
          <cell r="AO217">
            <v>2.75</v>
          </cell>
        </row>
        <row r="217">
          <cell r="AS217" t="str">
            <v>0</v>
          </cell>
        </row>
        <row r="217">
          <cell r="AY217" t="str">
            <v>0</v>
          </cell>
        </row>
        <row r="217">
          <cell r="BB217" t="str">
            <v>0</v>
          </cell>
        </row>
        <row r="217">
          <cell r="BH217" t="str">
            <v>0</v>
          </cell>
        </row>
        <row r="217">
          <cell r="BK217" t="str">
            <v>0</v>
          </cell>
        </row>
        <row r="217">
          <cell r="BQ217" t="str">
            <v>0</v>
          </cell>
        </row>
        <row r="217">
          <cell r="BS217">
            <v>2.58333333333333</v>
          </cell>
          <cell r="BT217">
            <v>2.575</v>
          </cell>
          <cell r="BU217">
            <v>1.66666666666667</v>
          </cell>
          <cell r="BV217">
            <v>3</v>
          </cell>
        </row>
        <row r="217">
          <cell r="BX217">
            <v>2.69444444444444</v>
          </cell>
          <cell r="BY217">
            <v>2.83333333333333</v>
          </cell>
          <cell r="BZ217">
            <v>15.3527777777778</v>
          </cell>
          <cell r="CA217">
            <v>51.1759259259259</v>
          </cell>
          <cell r="CB217">
            <v>2.75</v>
          </cell>
        </row>
        <row r="218">
          <cell r="B218" t="str">
            <v>2024JULB00258</v>
          </cell>
          <cell r="C218" t="str">
            <v>Animesh Tiwari</v>
          </cell>
          <cell r="D218">
            <v>2.5</v>
          </cell>
          <cell r="E218">
            <v>2.2</v>
          </cell>
          <cell r="F218">
            <v>2</v>
          </cell>
        </row>
        <row r="218">
          <cell r="I218">
            <v>2.66666666666667</v>
          </cell>
          <cell r="J218">
            <v>4</v>
          </cell>
          <cell r="K218">
            <v>3</v>
          </cell>
        </row>
        <row r="218">
          <cell r="N218">
            <v>3</v>
          </cell>
          <cell r="O218">
            <v>3.4</v>
          </cell>
        </row>
        <row r="218">
          <cell r="Q218">
            <v>3</v>
          </cell>
        </row>
        <row r="218">
          <cell r="S218">
            <v>2.66666666666667</v>
          </cell>
          <cell r="T218">
            <v>3</v>
          </cell>
          <cell r="U218">
            <v>3</v>
          </cell>
        </row>
        <row r="218">
          <cell r="Y218">
            <v>1</v>
          </cell>
          <cell r="Z218">
            <v>0</v>
          </cell>
        </row>
        <row r="218">
          <cell r="AH218">
            <v>3</v>
          </cell>
          <cell r="AI218">
            <v>3</v>
          </cell>
          <cell r="AJ218">
            <v>2</v>
          </cell>
        </row>
        <row r="218">
          <cell r="AM218">
            <v>3</v>
          </cell>
          <cell r="AN218">
            <v>3</v>
          </cell>
          <cell r="AO218">
            <v>4</v>
          </cell>
        </row>
        <row r="218">
          <cell r="AS218" t="str">
            <v>0</v>
          </cell>
        </row>
        <row r="218">
          <cell r="AY218" t="str">
            <v>0</v>
          </cell>
        </row>
        <row r="218">
          <cell r="BB218" t="str">
            <v>0</v>
          </cell>
        </row>
        <row r="218">
          <cell r="BH218" t="str">
            <v>0</v>
          </cell>
        </row>
        <row r="218">
          <cell r="BK218" t="str">
            <v>0</v>
          </cell>
        </row>
        <row r="218">
          <cell r="BQ218" t="str">
            <v>0</v>
          </cell>
        </row>
        <row r="218">
          <cell r="BS218">
            <v>2.83333333333333</v>
          </cell>
          <cell r="BT218">
            <v>2.4</v>
          </cell>
          <cell r="BU218">
            <v>1.33333333333333</v>
          </cell>
          <cell r="BV218">
            <v>3</v>
          </cell>
        </row>
        <row r="218">
          <cell r="BX218">
            <v>2.77777777777778</v>
          </cell>
          <cell r="BY218">
            <v>3.33333333333333</v>
          </cell>
          <cell r="BZ218">
            <v>15.6777777777778</v>
          </cell>
          <cell r="CA218">
            <v>52.2592592592593</v>
          </cell>
          <cell r="CB218">
            <v>3.33333333333333</v>
          </cell>
        </row>
        <row r="219">
          <cell r="B219" t="str">
            <v>2024JULB00260</v>
          </cell>
          <cell r="C219" t="str">
            <v>Vishal Durga RaoGandu</v>
          </cell>
          <cell r="D219">
            <v>1.25</v>
          </cell>
          <cell r="E219">
            <v>0.8</v>
          </cell>
          <cell r="F219">
            <v>1</v>
          </cell>
        </row>
        <row r="219">
          <cell r="I219">
            <v>1.66666666666667</v>
          </cell>
          <cell r="J219">
            <v>1</v>
          </cell>
          <cell r="K219">
            <v>2</v>
          </cell>
        </row>
        <row r="219">
          <cell r="N219">
            <v>1</v>
          </cell>
          <cell r="O219">
            <v>1</v>
          </cell>
        </row>
        <row r="219">
          <cell r="Q219">
            <v>1</v>
          </cell>
        </row>
        <row r="219">
          <cell r="S219">
            <v>1</v>
          </cell>
          <cell r="T219">
            <v>3</v>
          </cell>
          <cell r="U219">
            <v>1</v>
          </cell>
        </row>
        <row r="219">
          <cell r="Y219">
            <v>1</v>
          </cell>
          <cell r="Z219">
            <v>0</v>
          </cell>
        </row>
        <row r="219">
          <cell r="AH219">
            <v>1.25</v>
          </cell>
          <cell r="AI219">
            <v>1</v>
          </cell>
          <cell r="AJ219">
            <v>1</v>
          </cell>
        </row>
        <row r="219">
          <cell r="AM219">
            <v>1.5</v>
          </cell>
          <cell r="AN219">
            <v>2</v>
          </cell>
          <cell r="AO219">
            <v>12.5</v>
          </cell>
        </row>
        <row r="219">
          <cell r="AS219">
            <v>3</v>
          </cell>
        </row>
        <row r="219">
          <cell r="AY219">
            <v>2.5</v>
          </cell>
        </row>
        <row r="219">
          <cell r="BB219">
            <v>2</v>
          </cell>
        </row>
        <row r="219">
          <cell r="BH219">
            <v>2</v>
          </cell>
        </row>
        <row r="219">
          <cell r="BK219">
            <v>3</v>
          </cell>
        </row>
        <row r="219">
          <cell r="BQ219">
            <v>3</v>
          </cell>
        </row>
        <row r="219">
          <cell r="BS219">
            <v>1.16666666666667</v>
          </cell>
          <cell r="BT219">
            <v>1.68571428571429</v>
          </cell>
          <cell r="BU219">
            <v>0.666666666666667</v>
          </cell>
          <cell r="BV219">
            <v>1</v>
          </cell>
        </row>
        <row r="219">
          <cell r="BX219">
            <v>1.38888888888889</v>
          </cell>
          <cell r="BY219">
            <v>2</v>
          </cell>
          <cell r="BZ219">
            <v>7.90793650793651</v>
          </cell>
          <cell r="CA219">
            <v>26.3597883597884</v>
          </cell>
          <cell r="CB219">
            <v>3.83333333333333</v>
          </cell>
        </row>
        <row r="220">
          <cell r="B220" t="str">
            <v>2024JULB00261</v>
          </cell>
          <cell r="C220" t="str">
            <v>Ananya Raj</v>
          </cell>
          <cell r="D220">
            <v>4</v>
          </cell>
          <cell r="E220">
            <v>3.2</v>
          </cell>
          <cell r="F220">
            <v>3</v>
          </cell>
        </row>
        <row r="220">
          <cell r="I220">
            <v>4</v>
          </cell>
          <cell r="J220">
            <v>3</v>
          </cell>
          <cell r="K220">
            <v>4</v>
          </cell>
        </row>
        <row r="220">
          <cell r="N220">
            <v>3</v>
          </cell>
          <cell r="O220">
            <v>4.2</v>
          </cell>
        </row>
        <row r="220">
          <cell r="Q220">
            <v>4</v>
          </cell>
        </row>
        <row r="220">
          <cell r="S220">
            <v>4</v>
          </cell>
          <cell r="T220">
            <v>3</v>
          </cell>
          <cell r="U220">
            <v>4</v>
          </cell>
        </row>
        <row r="220">
          <cell r="Y220">
            <v>3.75</v>
          </cell>
          <cell r="Z220">
            <v>0</v>
          </cell>
        </row>
        <row r="220">
          <cell r="AH220">
            <v>4</v>
          </cell>
          <cell r="AI220">
            <v>4.4</v>
          </cell>
          <cell r="AJ220">
            <v>4</v>
          </cell>
        </row>
        <row r="220">
          <cell r="AM220">
            <v>4</v>
          </cell>
          <cell r="AN220">
            <v>3</v>
          </cell>
          <cell r="AO220">
            <v>4</v>
          </cell>
        </row>
        <row r="220">
          <cell r="AS220">
            <v>2</v>
          </cell>
        </row>
        <row r="220">
          <cell r="AY220">
            <v>2</v>
          </cell>
        </row>
        <row r="220">
          <cell r="BB220">
            <v>3</v>
          </cell>
        </row>
        <row r="220">
          <cell r="BH220">
            <v>4</v>
          </cell>
        </row>
        <row r="220">
          <cell r="BK220">
            <v>2</v>
          </cell>
        </row>
        <row r="220">
          <cell r="BQ220">
            <v>2</v>
          </cell>
        </row>
        <row r="220">
          <cell r="BS220">
            <v>3.66666666666667</v>
          </cell>
          <cell r="BT220">
            <v>3.22142857142857</v>
          </cell>
          <cell r="BU220">
            <v>2.33333333333333</v>
          </cell>
          <cell r="BV220">
            <v>4</v>
          </cell>
        </row>
        <row r="220">
          <cell r="BX220">
            <v>4</v>
          </cell>
          <cell r="BY220">
            <v>3</v>
          </cell>
          <cell r="BZ220">
            <v>20.2214285714286</v>
          </cell>
          <cell r="CA220">
            <v>67.4047619047619</v>
          </cell>
          <cell r="CB220">
            <v>3.33333333333333</v>
          </cell>
        </row>
        <row r="221">
          <cell r="B221" t="str">
            <v>2024JULB00262</v>
          </cell>
          <cell r="C221" t="str">
            <v>Aman Kumar</v>
          </cell>
          <cell r="D221">
            <v>2.25</v>
          </cell>
          <cell r="E221">
            <v>1.8</v>
          </cell>
          <cell r="F221">
            <v>3</v>
          </cell>
        </row>
        <row r="221">
          <cell r="I221">
            <v>2.66666666666667</v>
          </cell>
          <cell r="J221">
            <v>3</v>
          </cell>
          <cell r="K221">
            <v>2.5</v>
          </cell>
        </row>
        <row r="221">
          <cell r="N221">
            <v>3</v>
          </cell>
          <cell r="O221">
            <v>2.3</v>
          </cell>
        </row>
        <row r="221">
          <cell r="Q221">
            <v>3</v>
          </cell>
        </row>
        <row r="221">
          <cell r="S221">
            <v>2.33333333333333</v>
          </cell>
          <cell r="T221">
            <v>3</v>
          </cell>
          <cell r="U221">
            <v>2.5</v>
          </cell>
        </row>
        <row r="221">
          <cell r="Y221">
            <v>2.25</v>
          </cell>
          <cell r="Z221">
            <v>0</v>
          </cell>
        </row>
        <row r="221">
          <cell r="AH221">
            <v>2.25</v>
          </cell>
          <cell r="AI221">
            <v>2.2</v>
          </cell>
          <cell r="AJ221">
            <v>3</v>
          </cell>
        </row>
        <row r="221">
          <cell r="AM221">
            <v>2.75</v>
          </cell>
          <cell r="AN221">
            <v>3</v>
          </cell>
          <cell r="AO221">
            <v>2</v>
          </cell>
        </row>
        <row r="221">
          <cell r="AS221">
            <v>4</v>
          </cell>
        </row>
        <row r="221">
          <cell r="AY221">
            <v>4</v>
          </cell>
        </row>
        <row r="221">
          <cell r="BB221">
            <v>4</v>
          </cell>
        </row>
        <row r="221">
          <cell r="BH221">
            <v>4</v>
          </cell>
        </row>
        <row r="221">
          <cell r="BK221">
            <v>2</v>
          </cell>
        </row>
        <row r="221">
          <cell r="BQ221">
            <v>2</v>
          </cell>
        </row>
        <row r="221">
          <cell r="BS221">
            <v>2.5</v>
          </cell>
          <cell r="BT221">
            <v>2.65</v>
          </cell>
          <cell r="BU221">
            <v>2</v>
          </cell>
          <cell r="BV221">
            <v>3</v>
          </cell>
        </row>
        <row r="221">
          <cell r="BX221">
            <v>2.58333333333333</v>
          </cell>
          <cell r="BY221">
            <v>3</v>
          </cell>
          <cell r="BZ221">
            <v>15.7333333333333</v>
          </cell>
          <cell r="CA221">
            <v>52.4444444444445</v>
          </cell>
          <cell r="CB221">
            <v>2.83333333333333</v>
          </cell>
        </row>
        <row r="222">
          <cell r="B222" t="str">
            <v>2024JULB00263</v>
          </cell>
          <cell r="C222" t="str">
            <v>Soumya  Roy</v>
          </cell>
          <cell r="D222">
            <v>3</v>
          </cell>
          <cell r="E222">
            <v>2.3</v>
          </cell>
          <cell r="F222">
            <v>3.5</v>
          </cell>
        </row>
        <row r="222">
          <cell r="I222">
            <v>2.83333333333333</v>
          </cell>
          <cell r="J222">
            <v>3</v>
          </cell>
          <cell r="K222">
            <v>3</v>
          </cell>
        </row>
        <row r="222">
          <cell r="N222">
            <v>3.5</v>
          </cell>
          <cell r="O222">
            <v>2.95</v>
          </cell>
        </row>
        <row r="222">
          <cell r="Q222">
            <v>2.5</v>
          </cell>
        </row>
        <row r="222">
          <cell r="S222">
            <v>3</v>
          </cell>
          <cell r="T222">
            <v>3</v>
          </cell>
          <cell r="U222">
            <v>3.5</v>
          </cell>
        </row>
        <row r="222">
          <cell r="Y222">
            <v>2.875</v>
          </cell>
          <cell r="Z222">
            <v>0</v>
          </cell>
        </row>
        <row r="222">
          <cell r="AH222">
            <v>3</v>
          </cell>
          <cell r="AI222">
            <v>2.9</v>
          </cell>
          <cell r="AJ222">
            <v>3</v>
          </cell>
        </row>
        <row r="222">
          <cell r="AM222">
            <v>3</v>
          </cell>
          <cell r="AN222">
            <v>3</v>
          </cell>
          <cell r="AO222">
            <v>2.5</v>
          </cell>
        </row>
        <row r="222">
          <cell r="AS222">
            <v>3</v>
          </cell>
        </row>
        <row r="222">
          <cell r="AY222">
            <v>3.5</v>
          </cell>
        </row>
        <row r="222">
          <cell r="BB222">
            <v>2</v>
          </cell>
        </row>
        <row r="222">
          <cell r="BH222">
            <v>4</v>
          </cell>
        </row>
        <row r="222">
          <cell r="BK222">
            <v>2.5</v>
          </cell>
        </row>
        <row r="222">
          <cell r="BQ222">
            <v>3.5</v>
          </cell>
        </row>
        <row r="222">
          <cell r="BS222">
            <v>3.16666666666667</v>
          </cell>
          <cell r="BT222">
            <v>2.64642857142857</v>
          </cell>
          <cell r="BU222">
            <v>2.16666666666667</v>
          </cell>
          <cell r="BV222">
            <v>2.5</v>
          </cell>
        </row>
        <row r="222">
          <cell r="BX222">
            <v>2.94444444444444</v>
          </cell>
          <cell r="BY222">
            <v>3</v>
          </cell>
          <cell r="BZ222">
            <v>16.4242063492064</v>
          </cell>
          <cell r="CA222">
            <v>54.7473544973545</v>
          </cell>
          <cell r="CB222">
            <v>3.33333333333333</v>
          </cell>
        </row>
        <row r="223">
          <cell r="B223" t="str">
            <v>2024JULB00264</v>
          </cell>
          <cell r="C223" t="str">
            <v>Nikita Sehgal</v>
          </cell>
          <cell r="D223">
            <v>2.5</v>
          </cell>
          <cell r="E223">
            <v>1.8</v>
          </cell>
          <cell r="F223">
            <v>2</v>
          </cell>
        </row>
        <row r="223">
          <cell r="I223">
            <v>2</v>
          </cell>
          <cell r="J223">
            <v>3</v>
          </cell>
          <cell r="K223">
            <v>3</v>
          </cell>
        </row>
        <row r="223">
          <cell r="N223">
            <v>2</v>
          </cell>
          <cell r="O223">
            <v>2</v>
          </cell>
        </row>
        <row r="223">
          <cell r="Q223">
            <v>3</v>
          </cell>
        </row>
        <row r="223">
          <cell r="S223">
            <v>2.33333333333333</v>
          </cell>
          <cell r="T223">
            <v>2</v>
          </cell>
          <cell r="U223">
            <v>2.5</v>
          </cell>
        </row>
        <row r="223">
          <cell r="Y223">
            <v>2.25</v>
          </cell>
          <cell r="Z223">
            <v>0</v>
          </cell>
        </row>
        <row r="223">
          <cell r="AH223">
            <v>2.5</v>
          </cell>
          <cell r="AI223">
            <v>2.2</v>
          </cell>
          <cell r="AJ223">
            <v>2</v>
          </cell>
        </row>
        <row r="223">
          <cell r="AM223">
            <v>2.25</v>
          </cell>
          <cell r="AN223">
            <v>3</v>
          </cell>
          <cell r="AO223">
            <v>3</v>
          </cell>
        </row>
        <row r="223">
          <cell r="AS223">
            <v>1</v>
          </cell>
        </row>
        <row r="223">
          <cell r="AY223">
            <v>2.5</v>
          </cell>
        </row>
        <row r="223">
          <cell r="BB223">
            <v>4</v>
          </cell>
        </row>
        <row r="223">
          <cell r="BH223">
            <v>4</v>
          </cell>
        </row>
        <row r="223">
          <cell r="BK223">
            <v>2</v>
          </cell>
        </row>
        <row r="223">
          <cell r="BQ223">
            <v>3</v>
          </cell>
        </row>
        <row r="223">
          <cell r="BS223">
            <v>2.33333333333333</v>
          </cell>
          <cell r="BT223">
            <v>2.17857142857143</v>
          </cell>
          <cell r="BU223">
            <v>1.33333333333333</v>
          </cell>
          <cell r="BV223">
            <v>3</v>
          </cell>
        </row>
        <row r="223">
          <cell r="BX223">
            <v>2.19444444444444</v>
          </cell>
          <cell r="BY223">
            <v>2.66666666666667</v>
          </cell>
          <cell r="BZ223">
            <v>13.7063492063492</v>
          </cell>
          <cell r="CA223">
            <v>45.6878306878307</v>
          </cell>
          <cell r="CB223">
            <v>3</v>
          </cell>
        </row>
        <row r="224">
          <cell r="B224" t="str">
            <v>2024JULB00265</v>
          </cell>
          <cell r="C224" t="str">
            <v>Srijan Dobhal</v>
          </cell>
          <cell r="D224">
            <v>2.5</v>
          </cell>
          <cell r="E224">
            <v>1.8</v>
          </cell>
          <cell r="F224">
            <v>2</v>
          </cell>
        </row>
        <row r="224">
          <cell r="I224">
            <v>2.66666666666667</v>
          </cell>
          <cell r="J224">
            <v>2</v>
          </cell>
          <cell r="K224">
            <v>2</v>
          </cell>
        </row>
        <row r="224">
          <cell r="N224">
            <v>3</v>
          </cell>
          <cell r="O224">
            <v>2.2</v>
          </cell>
        </row>
        <row r="224">
          <cell r="Q224">
            <v>3</v>
          </cell>
        </row>
        <row r="224">
          <cell r="S224">
            <v>2.66666666666667</v>
          </cell>
          <cell r="T224">
            <v>3</v>
          </cell>
          <cell r="U224">
            <v>2</v>
          </cell>
        </row>
        <row r="224">
          <cell r="Y224">
            <v>2.75</v>
          </cell>
          <cell r="Z224">
            <v>0</v>
          </cell>
        </row>
        <row r="224">
          <cell r="AH224">
            <v>2.5</v>
          </cell>
          <cell r="AI224">
            <v>2.6</v>
          </cell>
          <cell r="AJ224">
            <v>2</v>
          </cell>
        </row>
        <row r="224">
          <cell r="AM224">
            <v>2.5</v>
          </cell>
          <cell r="AN224">
            <v>2</v>
          </cell>
          <cell r="AO224">
            <v>2</v>
          </cell>
        </row>
        <row r="224">
          <cell r="AS224" t="str">
            <v>0</v>
          </cell>
        </row>
        <row r="224">
          <cell r="AY224" t="str">
            <v>0</v>
          </cell>
        </row>
        <row r="224">
          <cell r="BB224" t="str">
            <v>0</v>
          </cell>
        </row>
        <row r="224">
          <cell r="BH224" t="str">
            <v>0</v>
          </cell>
        </row>
        <row r="224">
          <cell r="BK224" t="str">
            <v>0</v>
          </cell>
        </row>
        <row r="224">
          <cell r="BQ224" t="str">
            <v>0</v>
          </cell>
        </row>
        <row r="224">
          <cell r="BS224">
            <v>2.66666666666667</v>
          </cell>
          <cell r="BT224">
            <v>2.3375</v>
          </cell>
          <cell r="BU224">
            <v>1.33333333333333</v>
          </cell>
          <cell r="BV224">
            <v>3</v>
          </cell>
        </row>
        <row r="224">
          <cell r="BX224">
            <v>2.61111111111111</v>
          </cell>
          <cell r="BY224">
            <v>2.33333333333333</v>
          </cell>
          <cell r="BZ224">
            <v>14.2819444444444</v>
          </cell>
          <cell r="CA224">
            <v>47.6064814814815</v>
          </cell>
          <cell r="CB224">
            <v>2</v>
          </cell>
        </row>
        <row r="225">
          <cell r="B225" t="str">
            <v>2024JULB00266</v>
          </cell>
          <cell r="C225" t="str">
            <v>Musaddik Kurundwad</v>
          </cell>
          <cell r="D225">
            <v>2.75</v>
          </cell>
          <cell r="E225">
            <v>2.2</v>
          </cell>
          <cell r="F225">
            <v>4</v>
          </cell>
        </row>
        <row r="225">
          <cell r="I225">
            <v>2.33333333333333</v>
          </cell>
          <cell r="J225">
            <v>3</v>
          </cell>
          <cell r="K225">
            <v>3</v>
          </cell>
        </row>
        <row r="225">
          <cell r="N225">
            <v>2</v>
          </cell>
          <cell r="O225">
            <v>2.1</v>
          </cell>
        </row>
        <row r="225">
          <cell r="Q225">
            <v>2</v>
          </cell>
        </row>
        <row r="225">
          <cell r="S225">
            <v>2</v>
          </cell>
          <cell r="T225">
            <v>3</v>
          </cell>
          <cell r="U225">
            <v>3</v>
          </cell>
        </row>
        <row r="225">
          <cell r="Y225">
            <v>1.5</v>
          </cell>
          <cell r="Z225">
            <v>0</v>
          </cell>
        </row>
        <row r="225">
          <cell r="AH225">
            <v>2.5</v>
          </cell>
          <cell r="AI225">
            <v>2.2</v>
          </cell>
          <cell r="AJ225">
            <v>2</v>
          </cell>
        </row>
        <row r="225">
          <cell r="AM225">
            <v>2.25</v>
          </cell>
          <cell r="AN225">
            <v>3</v>
          </cell>
          <cell r="AO225">
            <v>2.5</v>
          </cell>
        </row>
        <row r="225">
          <cell r="AS225">
            <v>3.5</v>
          </cell>
        </row>
        <row r="225">
          <cell r="AY225">
            <v>3.5</v>
          </cell>
        </row>
        <row r="225">
          <cell r="BB225">
            <v>3.5</v>
          </cell>
        </row>
        <row r="225">
          <cell r="BH225">
            <v>4</v>
          </cell>
        </row>
        <row r="225">
          <cell r="BK225">
            <v>3.5</v>
          </cell>
        </row>
        <row r="225">
          <cell r="BQ225">
            <v>3.5</v>
          </cell>
        </row>
        <row r="225">
          <cell r="BS225">
            <v>2.41666666666667</v>
          </cell>
          <cell r="BT225">
            <v>2.64285714285714</v>
          </cell>
          <cell r="BU225">
            <v>2</v>
          </cell>
          <cell r="BV225">
            <v>2</v>
          </cell>
        </row>
        <row r="225">
          <cell r="BX225">
            <v>2.19444444444444</v>
          </cell>
          <cell r="BY225">
            <v>3</v>
          </cell>
          <cell r="BZ225">
            <v>14.2539682539683</v>
          </cell>
          <cell r="CA225">
            <v>47.5132275132275</v>
          </cell>
          <cell r="CB225">
            <v>3.25</v>
          </cell>
        </row>
        <row r="226">
          <cell r="B226" t="str">
            <v>2024JULB00267</v>
          </cell>
          <cell r="C226" t="str">
            <v>Kushal Raj</v>
          </cell>
          <cell r="D226">
            <v>1.25</v>
          </cell>
          <cell r="E226">
            <v>1.4</v>
          </cell>
          <cell r="F226">
            <v>1</v>
          </cell>
        </row>
        <row r="226">
          <cell r="I226">
            <v>1.33333333333333</v>
          </cell>
          <cell r="J226">
            <v>4</v>
          </cell>
          <cell r="K226">
            <v>1</v>
          </cell>
        </row>
        <row r="226">
          <cell r="N226">
            <v>1</v>
          </cell>
          <cell r="O226">
            <v>1</v>
          </cell>
        </row>
        <row r="226">
          <cell r="Q226">
            <v>1</v>
          </cell>
        </row>
        <row r="226">
          <cell r="S226">
            <v>1</v>
          </cell>
          <cell r="T226">
            <v>3</v>
          </cell>
          <cell r="U226">
            <v>1</v>
          </cell>
        </row>
        <row r="226">
          <cell r="Y226">
            <v>1</v>
          </cell>
          <cell r="Z226">
            <v>0</v>
          </cell>
        </row>
        <row r="226">
          <cell r="AH226">
            <v>1</v>
          </cell>
          <cell r="AI226">
            <v>1.6</v>
          </cell>
          <cell r="AJ226">
            <v>1</v>
          </cell>
        </row>
        <row r="226">
          <cell r="AM226">
            <v>1</v>
          </cell>
          <cell r="AN226">
            <v>1</v>
          </cell>
          <cell r="AO226">
            <v>1</v>
          </cell>
        </row>
        <row r="226">
          <cell r="AS226">
            <v>4</v>
          </cell>
        </row>
        <row r="226">
          <cell r="AY226">
            <v>4</v>
          </cell>
        </row>
        <row r="226">
          <cell r="BB226">
            <v>2</v>
          </cell>
        </row>
        <row r="226">
          <cell r="BH226">
            <v>2</v>
          </cell>
        </row>
        <row r="226">
          <cell r="BK226">
            <v>4</v>
          </cell>
        </row>
        <row r="226">
          <cell r="BQ226">
            <v>4</v>
          </cell>
        </row>
        <row r="226">
          <cell r="BS226">
            <v>1.08333333333333</v>
          </cell>
          <cell r="BT226">
            <v>2.14285714285714</v>
          </cell>
          <cell r="BU226">
            <v>0.666666666666667</v>
          </cell>
          <cell r="BV226">
            <v>1</v>
          </cell>
        </row>
        <row r="226">
          <cell r="BX226">
            <v>1.11111111111111</v>
          </cell>
          <cell r="BY226">
            <v>2.66666666666667</v>
          </cell>
          <cell r="BZ226">
            <v>8.67063492063492</v>
          </cell>
          <cell r="CA226">
            <v>28.9021164021164</v>
          </cell>
          <cell r="CB226">
            <v>2.16666666666667</v>
          </cell>
        </row>
        <row r="227">
          <cell r="B227" t="str">
            <v>2024JULB00268</v>
          </cell>
          <cell r="C227" t="str">
            <v>Soumya </v>
          </cell>
          <cell r="D227">
            <v>2</v>
          </cell>
          <cell r="E227">
            <v>2</v>
          </cell>
          <cell r="F227">
            <v>2</v>
          </cell>
        </row>
        <row r="227">
          <cell r="I227">
            <v>2.33333333333333</v>
          </cell>
          <cell r="J227">
            <v>2</v>
          </cell>
          <cell r="K227">
            <v>3</v>
          </cell>
        </row>
        <row r="227">
          <cell r="N227">
            <v>2</v>
          </cell>
          <cell r="O227">
            <v>2</v>
          </cell>
        </row>
        <row r="227">
          <cell r="Q227">
            <v>3</v>
          </cell>
        </row>
        <row r="227">
          <cell r="S227">
            <v>3</v>
          </cell>
          <cell r="T227">
            <v>3</v>
          </cell>
          <cell r="U227">
            <v>2</v>
          </cell>
        </row>
        <row r="227">
          <cell r="Y227">
            <v>2.75</v>
          </cell>
          <cell r="Z227">
            <v>0</v>
          </cell>
        </row>
        <row r="227">
          <cell r="AH227">
            <v>2</v>
          </cell>
          <cell r="AI227">
            <v>2.6</v>
          </cell>
          <cell r="AJ227">
            <v>2</v>
          </cell>
        </row>
        <row r="227">
          <cell r="AM227">
            <v>2.25</v>
          </cell>
          <cell r="AN227">
            <v>3</v>
          </cell>
          <cell r="AO227">
            <v>2.5</v>
          </cell>
        </row>
        <row r="227">
          <cell r="AS227">
            <v>2.5</v>
          </cell>
        </row>
        <row r="227">
          <cell r="AY227">
            <v>3.5</v>
          </cell>
        </row>
        <row r="227">
          <cell r="BB227">
            <v>3</v>
          </cell>
        </row>
        <row r="227">
          <cell r="BH227">
            <v>4</v>
          </cell>
        </row>
        <row r="227">
          <cell r="BK227">
            <v>1</v>
          </cell>
        </row>
        <row r="227">
          <cell r="BQ227">
            <v>2.5</v>
          </cell>
        </row>
        <row r="227">
          <cell r="BS227">
            <v>2</v>
          </cell>
          <cell r="BT227">
            <v>2.26428571428571</v>
          </cell>
          <cell r="BU227">
            <v>1.33333333333333</v>
          </cell>
          <cell r="BV227">
            <v>3</v>
          </cell>
        </row>
        <row r="227">
          <cell r="BX227">
            <v>2.52777777777778</v>
          </cell>
          <cell r="BY227">
            <v>2.66666666666667</v>
          </cell>
          <cell r="BZ227">
            <v>13.7920634920635</v>
          </cell>
          <cell r="CA227">
            <v>45.973544973545</v>
          </cell>
          <cell r="CB227">
            <v>2.91666666666667</v>
          </cell>
        </row>
        <row r="228">
          <cell r="B228" t="str">
            <v>2024JULB00269</v>
          </cell>
          <cell r="C228" t="str">
            <v>Vrijendra Balaji</v>
          </cell>
          <cell r="D228">
            <v>3.25</v>
          </cell>
          <cell r="E228">
            <v>2.6</v>
          </cell>
          <cell r="F228">
            <v>2</v>
          </cell>
        </row>
        <row r="228">
          <cell r="I228">
            <v>2.66666666666667</v>
          </cell>
          <cell r="J228">
            <v>3</v>
          </cell>
          <cell r="K228">
            <v>3.5</v>
          </cell>
        </row>
        <row r="228">
          <cell r="N228">
            <v>2</v>
          </cell>
          <cell r="O228">
            <v>2.4</v>
          </cell>
        </row>
        <row r="228">
          <cell r="Q228">
            <v>3</v>
          </cell>
        </row>
        <row r="228">
          <cell r="S228">
            <v>2.66666666666667</v>
          </cell>
          <cell r="T228">
            <v>3</v>
          </cell>
          <cell r="U228">
            <v>2.5</v>
          </cell>
        </row>
        <row r="228">
          <cell r="Y228">
            <v>2.75</v>
          </cell>
          <cell r="Z228">
            <v>0</v>
          </cell>
        </row>
        <row r="228">
          <cell r="AH228">
            <v>3.75</v>
          </cell>
          <cell r="AI228">
            <v>3</v>
          </cell>
          <cell r="AJ228">
            <v>3</v>
          </cell>
        </row>
        <row r="228">
          <cell r="AM228">
            <v>3</v>
          </cell>
          <cell r="AN228">
            <v>3</v>
          </cell>
          <cell r="AO228">
            <v>3.5</v>
          </cell>
        </row>
        <row r="228">
          <cell r="AS228">
            <v>3</v>
          </cell>
        </row>
        <row r="228">
          <cell r="AY228">
            <v>3</v>
          </cell>
        </row>
        <row r="228">
          <cell r="BB228">
            <v>2</v>
          </cell>
        </row>
        <row r="228">
          <cell r="BH228">
            <v>2</v>
          </cell>
        </row>
        <row r="228">
          <cell r="BK228">
            <v>2</v>
          </cell>
        </row>
        <row r="228">
          <cell r="BQ228">
            <v>2</v>
          </cell>
        </row>
        <row r="228">
          <cell r="BS228">
            <v>3</v>
          </cell>
          <cell r="BT228">
            <v>2.53571428571429</v>
          </cell>
          <cell r="BU228">
            <v>1.66666666666667</v>
          </cell>
          <cell r="BV228">
            <v>3</v>
          </cell>
        </row>
        <row r="228">
          <cell r="BX228">
            <v>2.77777777777778</v>
          </cell>
          <cell r="BY228">
            <v>3</v>
          </cell>
          <cell r="BZ228">
            <v>15.9801587301587</v>
          </cell>
          <cell r="CA228">
            <v>53.2671957671958</v>
          </cell>
          <cell r="CB228">
            <v>2.75</v>
          </cell>
        </row>
        <row r="229">
          <cell r="B229" t="str">
            <v>2024JULB00270</v>
          </cell>
          <cell r="C229" t="str">
            <v>Rahul Gupta</v>
          </cell>
          <cell r="D229">
            <v>2.25</v>
          </cell>
          <cell r="E229">
            <v>2.4</v>
          </cell>
          <cell r="F229">
            <v>2</v>
          </cell>
        </row>
        <row r="229">
          <cell r="I229">
            <v>2</v>
          </cell>
          <cell r="J229">
            <v>2</v>
          </cell>
          <cell r="K229">
            <v>2.5</v>
          </cell>
        </row>
        <row r="229">
          <cell r="N229">
            <v>2</v>
          </cell>
          <cell r="O229">
            <v>2.8</v>
          </cell>
        </row>
        <row r="229">
          <cell r="Q229">
            <v>3</v>
          </cell>
        </row>
        <row r="229">
          <cell r="S229">
            <v>2.66666666666667</v>
          </cell>
          <cell r="T229">
            <v>3</v>
          </cell>
          <cell r="U229">
            <v>3</v>
          </cell>
        </row>
        <row r="229">
          <cell r="Y229">
            <v>2.75</v>
          </cell>
          <cell r="Z229">
            <v>0</v>
          </cell>
        </row>
        <row r="229">
          <cell r="AH229">
            <v>1</v>
          </cell>
          <cell r="AI229">
            <v>2.2</v>
          </cell>
          <cell r="AJ229">
            <v>2</v>
          </cell>
        </row>
        <row r="229">
          <cell r="AM229">
            <v>1</v>
          </cell>
          <cell r="AN229">
            <v>3</v>
          </cell>
          <cell r="AO229">
            <v>2</v>
          </cell>
        </row>
        <row r="229">
          <cell r="AS229">
            <v>3</v>
          </cell>
        </row>
        <row r="229">
          <cell r="AY229">
            <v>3.5</v>
          </cell>
        </row>
        <row r="229">
          <cell r="BB229">
            <v>3</v>
          </cell>
        </row>
        <row r="229">
          <cell r="BH229">
            <v>4</v>
          </cell>
        </row>
        <row r="229">
          <cell r="BK229">
            <v>2</v>
          </cell>
        </row>
        <row r="229">
          <cell r="BQ229">
            <v>2</v>
          </cell>
        </row>
        <row r="229">
          <cell r="BS229">
            <v>1.75</v>
          </cell>
          <cell r="BT229">
            <v>2.59285714285714</v>
          </cell>
          <cell r="BU229">
            <v>1.33333333333333</v>
          </cell>
          <cell r="BV229">
            <v>3</v>
          </cell>
        </row>
        <row r="229">
          <cell r="BX229">
            <v>1.88888888888889</v>
          </cell>
          <cell r="BY229">
            <v>2.66666666666667</v>
          </cell>
          <cell r="BZ229">
            <v>13.231746031746</v>
          </cell>
          <cell r="CA229">
            <v>44.1058201058201</v>
          </cell>
          <cell r="CB229">
            <v>2.83333333333333</v>
          </cell>
        </row>
        <row r="230">
          <cell r="B230" t="str">
            <v>2024JULB00272</v>
          </cell>
          <cell r="C230" t="str">
            <v>Vikash Kumar</v>
          </cell>
          <cell r="D230">
            <v>0</v>
          </cell>
          <cell r="E230">
            <v>0</v>
          </cell>
          <cell r="F230">
            <v>0</v>
          </cell>
        </row>
        <row r="230">
          <cell r="I230" t="str">
            <v>0</v>
          </cell>
          <cell r="J230">
            <v>0</v>
          </cell>
          <cell r="K230" t="str">
            <v>0</v>
          </cell>
        </row>
        <row r="230">
          <cell r="N230">
            <v>1</v>
          </cell>
          <cell r="O230">
            <v>1</v>
          </cell>
        </row>
        <row r="230">
          <cell r="Q230">
            <v>1</v>
          </cell>
        </row>
        <row r="230">
          <cell r="S230">
            <v>1</v>
          </cell>
          <cell r="T230">
            <v>3</v>
          </cell>
          <cell r="U230">
            <v>1</v>
          </cell>
        </row>
        <row r="230">
          <cell r="Y230">
            <v>2</v>
          </cell>
          <cell r="Z230">
            <v>0</v>
          </cell>
        </row>
        <row r="230">
          <cell r="AH230" t="str">
            <v>0</v>
          </cell>
          <cell r="AI230" t="str">
            <v>0</v>
          </cell>
          <cell r="AJ230">
            <v>0</v>
          </cell>
        </row>
        <row r="230">
          <cell r="AM230" t="str">
            <v>0</v>
          </cell>
          <cell r="AN230">
            <v>0</v>
          </cell>
          <cell r="AO230" t="str">
            <v>0</v>
          </cell>
        </row>
        <row r="230">
          <cell r="AS230">
            <v>4</v>
          </cell>
        </row>
        <row r="230">
          <cell r="AY230">
            <v>4</v>
          </cell>
        </row>
        <row r="230">
          <cell r="BB230">
            <v>4</v>
          </cell>
        </row>
        <row r="230">
          <cell r="BH230">
            <v>4</v>
          </cell>
        </row>
        <row r="230">
          <cell r="BK230">
            <v>4</v>
          </cell>
        </row>
        <row r="230">
          <cell r="BQ230">
            <v>4</v>
          </cell>
        </row>
        <row r="230">
          <cell r="BS230">
            <v>0.5</v>
          </cell>
          <cell r="BT230">
            <v>2.5</v>
          </cell>
          <cell r="BU230">
            <v>0</v>
          </cell>
          <cell r="BV230">
            <v>1</v>
          </cell>
        </row>
        <row r="230">
          <cell r="BX230">
            <v>1</v>
          </cell>
          <cell r="BY230">
            <v>1</v>
          </cell>
          <cell r="BZ230">
            <v>6</v>
          </cell>
          <cell r="CA230">
            <v>20</v>
          </cell>
          <cell r="CB230">
            <v>3.25</v>
          </cell>
        </row>
        <row r="231">
          <cell r="B231" t="str">
            <v>2024JULB00273 </v>
          </cell>
          <cell r="C231" t="str">
            <v>Harshit  Gopawat</v>
          </cell>
          <cell r="D231" t="str">
            <v>0</v>
          </cell>
          <cell r="E231" t="str">
            <v>0</v>
          </cell>
          <cell r="F231" t="str">
            <v>0</v>
          </cell>
        </row>
        <row r="231">
          <cell r="I231" t="str">
            <v>0</v>
          </cell>
          <cell r="J231" t="str">
            <v>0</v>
          </cell>
          <cell r="K231" t="str">
            <v>0</v>
          </cell>
        </row>
        <row r="231">
          <cell r="N231" t="str">
            <v>0</v>
          </cell>
          <cell r="O231" t="str">
            <v>0</v>
          </cell>
        </row>
        <row r="231">
          <cell r="Q231" t="str">
            <v>0</v>
          </cell>
        </row>
        <row r="231">
          <cell r="S231" t="str">
            <v>0</v>
          </cell>
          <cell r="T231" t="str">
            <v>0</v>
          </cell>
          <cell r="U231" t="str">
            <v>0</v>
          </cell>
        </row>
        <row r="231">
          <cell r="Y231" t="str">
            <v>0</v>
          </cell>
          <cell r="Z231">
            <v>0</v>
          </cell>
        </row>
        <row r="231">
          <cell r="AH231" t="str">
            <v>0</v>
          </cell>
          <cell r="AI231" t="str">
            <v>0</v>
          </cell>
          <cell r="AJ231" t="str">
            <v>0</v>
          </cell>
        </row>
        <row r="231">
          <cell r="AM231" t="str">
            <v>0</v>
          </cell>
          <cell r="AN231" t="str">
            <v>0</v>
          </cell>
          <cell r="AO231" t="str">
            <v>0</v>
          </cell>
        </row>
        <row r="231">
          <cell r="AS231">
            <v>2.5</v>
          </cell>
        </row>
        <row r="231">
          <cell r="AY231">
            <v>3</v>
          </cell>
        </row>
        <row r="231">
          <cell r="BB231">
            <v>3</v>
          </cell>
        </row>
        <row r="231">
          <cell r="BH231">
            <v>4</v>
          </cell>
        </row>
        <row r="231">
          <cell r="BK231">
            <v>2</v>
          </cell>
        </row>
        <row r="231">
          <cell r="BQ231">
            <v>2</v>
          </cell>
        </row>
        <row r="231">
          <cell r="BS231" t="str">
            <v>0</v>
          </cell>
          <cell r="BT231">
            <v>2.5</v>
          </cell>
          <cell r="BU231">
            <v>0</v>
          </cell>
          <cell r="BV231" t="str">
            <v>0</v>
          </cell>
        </row>
        <row r="231">
          <cell r="CB231">
            <v>3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erm-2"/>
      <sheetName val="Section Wise list"/>
      <sheetName val="Section-A"/>
      <sheetName val="Section-B"/>
      <sheetName val="Section-C"/>
      <sheetName val="Section-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2024JULB00005</v>
          </cell>
          <cell r="C4" t="str">
            <v>Abhirup Choudhury</v>
          </cell>
          <cell r="D4" t="str">
            <v>D</v>
          </cell>
          <cell r="E4">
            <v>0.1674376114082</v>
          </cell>
        </row>
        <row r="5">
          <cell r="B5" t="str">
            <v>2024JULB00232</v>
          </cell>
          <cell r="C5" t="str">
            <v>ANKITA ANAND</v>
          </cell>
          <cell r="D5" t="str">
            <v>D</v>
          </cell>
          <cell r="E5">
            <v>0.966969696969697</v>
          </cell>
        </row>
        <row r="6">
          <cell r="B6" t="str">
            <v>2024JULB00238</v>
          </cell>
          <cell r="C6" t="str">
            <v>KRISHNA KUMAR SINGH</v>
          </cell>
          <cell r="D6" t="str">
            <v>D</v>
          </cell>
          <cell r="E6">
            <v>0.885744206773619</v>
          </cell>
        </row>
        <row r="7">
          <cell r="B7" t="str">
            <v>2024JULB00242</v>
          </cell>
          <cell r="C7" t="str">
            <v>SHREYA SETHI</v>
          </cell>
          <cell r="D7" t="str">
            <v>D</v>
          </cell>
          <cell r="E7">
            <v>0.855360962566845</v>
          </cell>
        </row>
        <row r="8">
          <cell r="B8" t="str">
            <v>2024JULB00245</v>
          </cell>
          <cell r="C8" t="str">
            <v>HARSHVARDHAN PATIDAR</v>
          </cell>
          <cell r="D8" t="str">
            <v>D</v>
          </cell>
          <cell r="E8">
            <v>0.798551693404635</v>
          </cell>
        </row>
        <row r="9">
          <cell r="B9" t="str">
            <v>2024JULB00246</v>
          </cell>
          <cell r="C9" t="str">
            <v>BADHUL B PILLAI</v>
          </cell>
          <cell r="D9" t="str">
            <v>D</v>
          </cell>
          <cell r="E9">
            <v>0.913097147950089</v>
          </cell>
        </row>
        <row r="10">
          <cell r="B10" t="str">
            <v>2024JULB00247</v>
          </cell>
          <cell r="C10" t="str">
            <v>MD ARSALAN SIDDIQUI</v>
          </cell>
          <cell r="D10" t="str">
            <v>D</v>
          </cell>
          <cell r="E10">
            <v>0.710133689839572</v>
          </cell>
        </row>
        <row r="11">
          <cell r="B11" t="str">
            <v>2024JULB00248</v>
          </cell>
          <cell r="C11" t="str">
            <v>SHIVAM RATNANI</v>
          </cell>
          <cell r="D11" t="str">
            <v>D</v>
          </cell>
          <cell r="E11">
            <v>0.900891265597148</v>
          </cell>
        </row>
        <row r="12">
          <cell r="B12" t="str">
            <v>2024JULB00249</v>
          </cell>
          <cell r="C12" t="str">
            <v>KARTIK GARG</v>
          </cell>
          <cell r="D12" t="str">
            <v>D</v>
          </cell>
          <cell r="E12">
            <v>0.558676470588235</v>
          </cell>
        </row>
        <row r="13">
          <cell r="B13" t="str">
            <v>2024JULB00250</v>
          </cell>
          <cell r="C13" t="str">
            <v>SANJANA KAPADIA</v>
          </cell>
          <cell r="D13" t="str">
            <v>D</v>
          </cell>
          <cell r="E13">
            <v>0.839527629233512</v>
          </cell>
        </row>
        <row r="14">
          <cell r="B14" t="str">
            <v>2024JULB00253</v>
          </cell>
          <cell r="C14" t="str">
            <v>PRITAM RAJU SHET</v>
          </cell>
          <cell r="D14" t="str">
            <v>D</v>
          </cell>
          <cell r="E14">
            <v>0.83036541889483</v>
          </cell>
        </row>
        <row r="15">
          <cell r="B15" t="str">
            <v>2024JULB00254</v>
          </cell>
          <cell r="C15" t="str">
            <v>RESHU SHARMA</v>
          </cell>
          <cell r="D15" t="str">
            <v>D</v>
          </cell>
          <cell r="E15">
            <v>0.885057932263815</v>
          </cell>
        </row>
        <row r="16">
          <cell r="B16" t="str">
            <v>2024JULB00255</v>
          </cell>
          <cell r="C16" t="str">
            <v>SAISRITA RAO</v>
          </cell>
          <cell r="D16" t="str">
            <v>D</v>
          </cell>
          <cell r="E16">
            <v>0.945984848484848</v>
          </cell>
        </row>
        <row r="17">
          <cell r="B17" t="str">
            <v>2024JULB00256</v>
          </cell>
          <cell r="C17" t="str">
            <v>RIYA KUMARI</v>
          </cell>
          <cell r="D17" t="str">
            <v>D</v>
          </cell>
          <cell r="E17">
            <v>0.84536541889483</v>
          </cell>
        </row>
        <row r="18">
          <cell r="B18" t="str">
            <v>2024JULB00257</v>
          </cell>
          <cell r="C18" t="str">
            <v>SAURAV SINGH</v>
          </cell>
          <cell r="D18" t="str">
            <v>D</v>
          </cell>
          <cell r="E18">
            <v>0.884768270944742</v>
          </cell>
        </row>
        <row r="19">
          <cell r="B19" t="str">
            <v>2024JULB00258</v>
          </cell>
          <cell r="C19" t="str">
            <v>ANIMESH TIWARI</v>
          </cell>
          <cell r="D19" t="str">
            <v>D</v>
          </cell>
          <cell r="E19">
            <v>0.991666666666667</v>
          </cell>
        </row>
        <row r="20">
          <cell r="B20" t="str">
            <v>2024JULB00260</v>
          </cell>
          <cell r="C20" t="str">
            <v>VISHAL DURGA RAO GANDU</v>
          </cell>
          <cell r="D20" t="str">
            <v>D</v>
          </cell>
          <cell r="E20">
            <v>0.844540998217469</v>
          </cell>
        </row>
        <row r="21">
          <cell r="B21" t="str">
            <v>2024JULB00261</v>
          </cell>
          <cell r="C21" t="str">
            <v>ANANYA</v>
          </cell>
          <cell r="D21" t="str">
            <v>D</v>
          </cell>
          <cell r="E21">
            <v>0.847860962566845</v>
          </cell>
        </row>
        <row r="22">
          <cell r="B22" t="str">
            <v>2024JULB00262</v>
          </cell>
          <cell r="C22" t="str">
            <v>AMAN KUMAR</v>
          </cell>
          <cell r="D22" t="str">
            <v>D</v>
          </cell>
          <cell r="E22">
            <v>0.824291443850267</v>
          </cell>
        </row>
        <row r="23">
          <cell r="B23" t="str">
            <v>2024JULB00263</v>
          </cell>
          <cell r="C23" t="str">
            <v>Soumya Roy</v>
          </cell>
          <cell r="D23" t="str">
            <v>D</v>
          </cell>
          <cell r="E23">
            <v>0.863088235294118</v>
          </cell>
        </row>
        <row r="24">
          <cell r="B24" t="str">
            <v>2024JULB00264</v>
          </cell>
          <cell r="C24" t="str">
            <v>NIKITA SEHGAL</v>
          </cell>
          <cell r="D24" t="str">
            <v>D</v>
          </cell>
          <cell r="E24">
            <v>0.881283422459893</v>
          </cell>
        </row>
        <row r="25">
          <cell r="B25" t="str">
            <v>2024JULB00265</v>
          </cell>
          <cell r="C25" t="str">
            <v>SRIJAN DOBHAL</v>
          </cell>
          <cell r="D25" t="str">
            <v>D</v>
          </cell>
          <cell r="E25">
            <v>0.907116755793227</v>
          </cell>
        </row>
        <row r="26">
          <cell r="B26" t="str">
            <v>2024JULB00266</v>
          </cell>
          <cell r="C26" t="str">
            <v>MUSADDIK KURUNDWAD</v>
          </cell>
          <cell r="D26" t="str">
            <v>D</v>
          </cell>
          <cell r="E26">
            <v>0.9525</v>
          </cell>
        </row>
        <row r="27">
          <cell r="B27" t="str">
            <v>2024JULB00267</v>
          </cell>
          <cell r="C27" t="str">
            <v>KUSHAL RAJ</v>
          </cell>
          <cell r="D27" t="str">
            <v>D</v>
          </cell>
          <cell r="E27">
            <v>0.837032085561497</v>
          </cell>
        </row>
        <row r="28">
          <cell r="B28" t="str">
            <v>2024JULB00268</v>
          </cell>
          <cell r="C28" t="str">
            <v>SOUMYA</v>
          </cell>
          <cell r="D28" t="str">
            <v>D</v>
          </cell>
          <cell r="E28">
            <v>0.95780303030303</v>
          </cell>
        </row>
        <row r="29">
          <cell r="B29" t="str">
            <v>2024JULB00269</v>
          </cell>
          <cell r="C29" t="str">
            <v>Vrijendra Balaji</v>
          </cell>
          <cell r="D29" t="str">
            <v>D</v>
          </cell>
          <cell r="E29">
            <v>0.816430481283422</v>
          </cell>
        </row>
        <row r="30">
          <cell r="B30" t="str">
            <v>2024JULB00270</v>
          </cell>
          <cell r="C30" t="str">
            <v>Rahul Gupta</v>
          </cell>
          <cell r="D30" t="str">
            <v>D</v>
          </cell>
          <cell r="E30">
            <v>0.802027629233512</v>
          </cell>
        </row>
        <row r="31">
          <cell r="B31" t="str">
            <v>2024JULB00272</v>
          </cell>
          <cell r="C31" t="str">
            <v>VIKASH KUMAR</v>
          </cell>
          <cell r="D31" t="str">
            <v>D</v>
          </cell>
          <cell r="E31">
            <v>0.471836007130125</v>
          </cell>
        </row>
        <row r="32">
          <cell r="B32" t="str">
            <v>2024JULB00273 </v>
          </cell>
          <cell r="C32" t="str">
            <v>Harshit Gopawat</v>
          </cell>
          <cell r="D32" t="str">
            <v>D</v>
          </cell>
          <cell r="E32">
            <v>0.12274064171123</v>
          </cell>
        </row>
        <row r="33">
          <cell r="B33" t="str">
            <v>2024JULB00008</v>
          </cell>
          <cell r="C33" t="str">
            <v>Adarsh Raj Barman</v>
          </cell>
          <cell r="D33" t="str">
            <v>C</v>
          </cell>
          <cell r="E33">
            <v>0.82828125</v>
          </cell>
        </row>
        <row r="34">
          <cell r="B34" t="str">
            <v>2024JULB00020</v>
          </cell>
          <cell r="C34" t="str">
            <v>Ananya Das</v>
          </cell>
          <cell r="D34" t="str">
            <v>C</v>
          </cell>
          <cell r="E34">
            <v>0.69109375</v>
          </cell>
        </row>
        <row r="35">
          <cell r="B35" t="str">
            <v>2024JULB00022</v>
          </cell>
          <cell r="C35" t="str">
            <v>Anupa Maheshwari</v>
          </cell>
          <cell r="D35" t="str">
            <v>C</v>
          </cell>
          <cell r="E35">
            <v>0.957447916666667</v>
          </cell>
        </row>
        <row r="36">
          <cell r="B36" t="str">
            <v>2024JULB00031</v>
          </cell>
          <cell r="C36" t="str">
            <v>Ashita</v>
          </cell>
          <cell r="D36" t="str">
            <v>C</v>
          </cell>
          <cell r="E36">
            <v>0.946875</v>
          </cell>
        </row>
        <row r="37">
          <cell r="B37" t="str">
            <v>2024JULB00034</v>
          </cell>
          <cell r="C37" t="str">
            <v>Ayush Anand</v>
          </cell>
          <cell r="D37" t="str">
            <v>C</v>
          </cell>
          <cell r="E37">
            <v>0.924635416666667</v>
          </cell>
        </row>
        <row r="38">
          <cell r="B38" t="str">
            <v>2024JULB00046</v>
          </cell>
          <cell r="C38" t="str">
            <v>Darsh Nimesh Shah</v>
          </cell>
          <cell r="D38" t="str">
            <v>C</v>
          </cell>
          <cell r="E38">
            <v>0.978333333333333</v>
          </cell>
        </row>
        <row r="39">
          <cell r="B39" t="str">
            <v>2024JULB00048</v>
          </cell>
          <cell r="C39" t="str">
            <v>Deekshitha S</v>
          </cell>
          <cell r="D39" t="str">
            <v>C</v>
          </cell>
          <cell r="E39">
            <v>0.930729166666667</v>
          </cell>
        </row>
        <row r="40">
          <cell r="B40" t="str">
            <v>2024JULB00053</v>
          </cell>
          <cell r="C40" t="str">
            <v>Disha Baid</v>
          </cell>
          <cell r="D40" t="str">
            <v>C</v>
          </cell>
          <cell r="E40">
            <v>0.921302083333333</v>
          </cell>
        </row>
        <row r="41">
          <cell r="B41" t="str">
            <v>2024JULB00058</v>
          </cell>
          <cell r="C41" t="str">
            <v>Farheena Taskin Jamadar</v>
          </cell>
          <cell r="D41" t="str">
            <v>C</v>
          </cell>
          <cell r="E41">
            <v>0.866302083333333</v>
          </cell>
        </row>
        <row r="42">
          <cell r="B42" t="str">
            <v>2024JULB00061</v>
          </cell>
          <cell r="C42" t="str">
            <v>Gaurav Gaur</v>
          </cell>
          <cell r="D42" t="str">
            <v>C</v>
          </cell>
          <cell r="E42">
            <v>0.860989583333333</v>
          </cell>
        </row>
        <row r="43">
          <cell r="B43" t="str">
            <v>2024JULB00066</v>
          </cell>
          <cell r="C43" t="str">
            <v>Himanshu Upadhyay</v>
          </cell>
          <cell r="D43" t="str">
            <v>C</v>
          </cell>
          <cell r="E43">
            <v>0.851458333333333</v>
          </cell>
        </row>
        <row r="44">
          <cell r="B44" t="str">
            <v>2024JULB00072</v>
          </cell>
          <cell r="C44" t="str">
            <v>Kajal Choudhary</v>
          </cell>
          <cell r="D44" t="str">
            <v>C</v>
          </cell>
          <cell r="E44">
            <v>0.70484375</v>
          </cell>
        </row>
        <row r="45">
          <cell r="B45" t="str">
            <v>2024JULB00073</v>
          </cell>
          <cell r="C45" t="str">
            <v>K Balaji Reddy</v>
          </cell>
          <cell r="D45" t="str">
            <v>C</v>
          </cell>
          <cell r="E45">
            <v>0.908541666666667</v>
          </cell>
        </row>
        <row r="46">
          <cell r="B46" t="str">
            <v>2024JULB00080</v>
          </cell>
          <cell r="C46" t="str">
            <v>Koustav  Biswas</v>
          </cell>
          <cell r="D46" t="str">
            <v>C</v>
          </cell>
          <cell r="E46">
            <v>0.72921875</v>
          </cell>
        </row>
        <row r="47">
          <cell r="B47" t="str">
            <v>2024JULB00087</v>
          </cell>
          <cell r="C47" t="str">
            <v>Laxmi Poorvaja S</v>
          </cell>
          <cell r="D47" t="str">
            <v>C</v>
          </cell>
          <cell r="E47">
            <v>0.856770833333333</v>
          </cell>
        </row>
        <row r="48">
          <cell r="B48" t="str">
            <v>2024JULB00093</v>
          </cell>
          <cell r="C48" t="str">
            <v>Akhileswaradu Manikireddy</v>
          </cell>
          <cell r="D48" t="str">
            <v>C</v>
          </cell>
          <cell r="E48">
            <v>0.96609375</v>
          </cell>
        </row>
        <row r="49">
          <cell r="B49" t="str">
            <v>2024JULB00094</v>
          </cell>
          <cell r="C49" t="str">
            <v>Megha Prajapati</v>
          </cell>
          <cell r="D49" t="str">
            <v>C</v>
          </cell>
          <cell r="E49">
            <v>0.773645833333333</v>
          </cell>
        </row>
        <row r="50">
          <cell r="B50" t="str">
            <v>2024JULB00095</v>
          </cell>
          <cell r="C50" t="str">
            <v>Melvin Roche. A</v>
          </cell>
          <cell r="D50" t="str">
            <v>C</v>
          </cell>
          <cell r="E50">
            <v>0.936354166666666</v>
          </cell>
        </row>
        <row r="51">
          <cell r="B51" t="str">
            <v>2024JULB00096</v>
          </cell>
          <cell r="C51" t="str">
            <v>Milan Krishna N E</v>
          </cell>
          <cell r="D51" t="str">
            <v>C</v>
          </cell>
          <cell r="E51">
            <v>0.950520833333333</v>
          </cell>
        </row>
        <row r="52">
          <cell r="B52" t="str">
            <v>2024JULB00098</v>
          </cell>
          <cell r="C52" t="str">
            <v>Naitik Roy</v>
          </cell>
          <cell r="D52" t="str">
            <v>C</v>
          </cell>
          <cell r="E52">
            <v>0.843489583333333</v>
          </cell>
        </row>
        <row r="53">
          <cell r="B53" t="str">
            <v>2024JULB00100</v>
          </cell>
          <cell r="C53" t="str">
            <v>Nihal Poojary</v>
          </cell>
          <cell r="D53" t="str">
            <v>C</v>
          </cell>
          <cell r="E53">
            <v>0.963020833333333</v>
          </cell>
        </row>
        <row r="54">
          <cell r="B54" t="str">
            <v>2024JULB00101</v>
          </cell>
          <cell r="C54" t="str">
            <v>Nimisha Baruah</v>
          </cell>
          <cell r="D54" t="str">
            <v>C</v>
          </cell>
          <cell r="E54">
            <v>0.75421875</v>
          </cell>
        </row>
        <row r="55">
          <cell r="B55" t="str">
            <v>2024JULB00104</v>
          </cell>
          <cell r="C55" t="str">
            <v>Nitesh Ramniwas Saini</v>
          </cell>
          <cell r="D55" t="str">
            <v>C</v>
          </cell>
          <cell r="E55">
            <v>0.907708333333333</v>
          </cell>
        </row>
        <row r="56">
          <cell r="B56" t="str">
            <v>2024JULB00107</v>
          </cell>
          <cell r="C56" t="str">
            <v>Pavitra V</v>
          </cell>
          <cell r="D56" t="str">
            <v>C</v>
          </cell>
          <cell r="E56">
            <v>0.931875</v>
          </cell>
        </row>
        <row r="57">
          <cell r="B57" t="str">
            <v>2024JULB00115</v>
          </cell>
          <cell r="C57" t="str">
            <v>Pujarchana Nayak</v>
          </cell>
          <cell r="D57" t="str">
            <v>C</v>
          </cell>
          <cell r="E57">
            <v>0.747604166666667</v>
          </cell>
        </row>
        <row r="58">
          <cell r="B58" t="str">
            <v>2024JULB00119</v>
          </cell>
          <cell r="C58" t="str">
            <v>RAHUL LAL P. P</v>
          </cell>
          <cell r="D58" t="str">
            <v>C</v>
          </cell>
          <cell r="E58">
            <v>0.915260416666667</v>
          </cell>
        </row>
        <row r="59">
          <cell r="B59" t="str">
            <v>2024JULB00121</v>
          </cell>
          <cell r="C59" t="str">
            <v>Renukha S</v>
          </cell>
          <cell r="D59" t="str">
            <v>C</v>
          </cell>
          <cell r="E59">
            <v>0.918541666666667</v>
          </cell>
        </row>
        <row r="60">
          <cell r="B60" t="str">
            <v>2024JULB00124</v>
          </cell>
          <cell r="C60" t="str">
            <v>Ritaban Roy</v>
          </cell>
          <cell r="D60" t="str">
            <v>C</v>
          </cell>
          <cell r="E60">
            <v>0.866822916666667</v>
          </cell>
        </row>
        <row r="61">
          <cell r="B61" t="str">
            <v>2024JULB00125</v>
          </cell>
          <cell r="C61" t="str">
            <v>Riya Guliya</v>
          </cell>
          <cell r="D61" t="str">
            <v>C</v>
          </cell>
          <cell r="E61">
            <v>0.941354166666667</v>
          </cell>
        </row>
        <row r="62">
          <cell r="B62" t="str">
            <v>2024JULB00131</v>
          </cell>
          <cell r="C62" t="str">
            <v>Sai Krishna Kaveti</v>
          </cell>
          <cell r="D62" t="str">
            <v>C</v>
          </cell>
          <cell r="E62">
            <v>0.882083333333333</v>
          </cell>
        </row>
        <row r="63">
          <cell r="B63" t="str">
            <v>2024JULB00132</v>
          </cell>
          <cell r="C63" t="str">
            <v>Sakchi Suryavanshi</v>
          </cell>
          <cell r="D63" t="str">
            <v>C</v>
          </cell>
          <cell r="E63">
            <v>0.88015625</v>
          </cell>
        </row>
        <row r="64">
          <cell r="B64" t="str">
            <v>2024JULB00143</v>
          </cell>
          <cell r="C64" t="str">
            <v>Shreya Bohre</v>
          </cell>
          <cell r="D64" t="str">
            <v>C</v>
          </cell>
          <cell r="E64">
            <v>0.916822916666667</v>
          </cell>
        </row>
        <row r="65">
          <cell r="B65" t="str">
            <v>2024JULB00146</v>
          </cell>
          <cell r="C65" t="str">
            <v>Shruti Sharma</v>
          </cell>
          <cell r="D65" t="str">
            <v>C</v>
          </cell>
          <cell r="E65">
            <v>0.82</v>
          </cell>
        </row>
        <row r="66">
          <cell r="B66" t="str">
            <v>2024JULB00147</v>
          </cell>
          <cell r="C66" t="str">
            <v>Shruti Vishamber Buchasia</v>
          </cell>
          <cell r="D66" t="str">
            <v>C</v>
          </cell>
          <cell r="E66">
            <v>0.800104166666667</v>
          </cell>
        </row>
        <row r="67">
          <cell r="B67" t="str">
            <v>2024JULB00149</v>
          </cell>
          <cell r="C67" t="str">
            <v>Shubham  Kumar</v>
          </cell>
          <cell r="D67" t="str">
            <v>C</v>
          </cell>
          <cell r="E67">
            <v>0.878541666666667</v>
          </cell>
        </row>
        <row r="68">
          <cell r="B68" t="str">
            <v>2024JULB00150</v>
          </cell>
          <cell r="C68" t="str">
            <v>Siddharth Singh</v>
          </cell>
          <cell r="D68" t="str">
            <v>C</v>
          </cell>
          <cell r="E68">
            <v>0.937708333333333</v>
          </cell>
        </row>
        <row r="69">
          <cell r="B69" t="str">
            <v>2024JULB00151</v>
          </cell>
          <cell r="C69" t="str">
            <v>Sivaraman S</v>
          </cell>
          <cell r="D69" t="str">
            <v>C</v>
          </cell>
          <cell r="E69">
            <v>0.9696875</v>
          </cell>
        </row>
        <row r="70">
          <cell r="B70" t="str">
            <v>2024JULB00155</v>
          </cell>
          <cell r="C70" t="str">
            <v>Sonali Agarwal</v>
          </cell>
          <cell r="D70" t="str">
            <v>C</v>
          </cell>
          <cell r="E70">
            <v>0.89828125</v>
          </cell>
        </row>
        <row r="71">
          <cell r="B71" t="str">
            <v>2024JULB00156</v>
          </cell>
          <cell r="C71" t="str">
            <v>Souvik Roy</v>
          </cell>
          <cell r="D71" t="str">
            <v>C</v>
          </cell>
          <cell r="E71">
            <v>0.709739583333333</v>
          </cell>
        </row>
        <row r="72">
          <cell r="B72" t="str">
            <v>2024JULB00163</v>
          </cell>
          <cell r="C72" t="str">
            <v>Sudharsan B</v>
          </cell>
          <cell r="D72" t="str">
            <v>C</v>
          </cell>
          <cell r="E72">
            <v>0.829895833333333</v>
          </cell>
        </row>
        <row r="73">
          <cell r="B73" t="str">
            <v>2024JULB00165</v>
          </cell>
          <cell r="C73" t="str">
            <v>Shristi Prakash</v>
          </cell>
          <cell r="D73" t="str">
            <v>C</v>
          </cell>
          <cell r="E73">
            <v>0.918177083333333</v>
          </cell>
        </row>
        <row r="74">
          <cell r="B74" t="str">
            <v>2024JULB00172</v>
          </cell>
          <cell r="C74" t="str">
            <v>Trinanjan Purkait</v>
          </cell>
          <cell r="D74" t="str">
            <v>C</v>
          </cell>
          <cell r="E74">
            <v>0.793697916666667</v>
          </cell>
        </row>
        <row r="75">
          <cell r="B75" t="str">
            <v>2024JULB00177</v>
          </cell>
          <cell r="C75" t="str">
            <v>Vanshika Bihani</v>
          </cell>
          <cell r="D75" t="str">
            <v>C</v>
          </cell>
          <cell r="E75">
            <v>0.889895833333333</v>
          </cell>
        </row>
        <row r="76">
          <cell r="B76" t="str">
            <v>2024JULB00178</v>
          </cell>
          <cell r="C76" t="str">
            <v>Varsha Saji</v>
          </cell>
          <cell r="D76" t="str">
            <v>C</v>
          </cell>
          <cell r="E76">
            <v>0.9696875</v>
          </cell>
        </row>
        <row r="77">
          <cell r="B77" t="str">
            <v>2024JULB00181</v>
          </cell>
          <cell r="C77" t="str">
            <v>Vishal Bhagat</v>
          </cell>
          <cell r="D77" t="str">
            <v>C</v>
          </cell>
          <cell r="E77">
            <v>0.816927083333333</v>
          </cell>
        </row>
        <row r="78">
          <cell r="B78" t="str">
            <v>2024JULB00183</v>
          </cell>
          <cell r="C78" t="str">
            <v>Yasaswini Reddy Sagili</v>
          </cell>
          <cell r="D78" t="str">
            <v>C</v>
          </cell>
          <cell r="E78">
            <v>0.90109375</v>
          </cell>
        </row>
        <row r="79">
          <cell r="B79" t="str">
            <v>2024JULB00186</v>
          </cell>
          <cell r="C79" t="str">
            <v>Pasumurty Vineeth Kumar</v>
          </cell>
          <cell r="D79" t="str">
            <v>C</v>
          </cell>
          <cell r="E79">
            <v>0.879583333333333</v>
          </cell>
        </row>
        <row r="80">
          <cell r="B80" t="str">
            <v>2024JULB00191</v>
          </cell>
          <cell r="C80" t="str">
            <v>Jayant Pal</v>
          </cell>
          <cell r="D80" t="str">
            <v>C</v>
          </cell>
          <cell r="E80">
            <v>0.6621875</v>
          </cell>
        </row>
        <row r="81">
          <cell r="B81" t="str">
            <v>2024JULB00196</v>
          </cell>
          <cell r="C81" t="str">
            <v>Piyush Kumar</v>
          </cell>
          <cell r="D81" t="str">
            <v>C</v>
          </cell>
          <cell r="E81">
            <v>0.9365625</v>
          </cell>
        </row>
        <row r="82">
          <cell r="B82" t="str">
            <v>2024JULB00197</v>
          </cell>
          <cell r="C82" t="str">
            <v>Deewanshu Ukey</v>
          </cell>
          <cell r="D82" t="str">
            <v>C</v>
          </cell>
          <cell r="E82">
            <v>0.974427083333333</v>
          </cell>
        </row>
        <row r="83">
          <cell r="B83" t="str">
            <v>2024JULB00206</v>
          </cell>
          <cell r="C83" t="str">
            <v>Arpit Katiyar</v>
          </cell>
          <cell r="D83" t="str">
            <v>C</v>
          </cell>
          <cell r="E83">
            <v>0.969947916666667</v>
          </cell>
        </row>
        <row r="84">
          <cell r="B84" t="str">
            <v>2024JULB00207</v>
          </cell>
          <cell r="C84" t="str">
            <v>Ayushi Mohanty</v>
          </cell>
          <cell r="D84" t="str">
            <v>C</v>
          </cell>
          <cell r="E84">
            <v>0.911875</v>
          </cell>
        </row>
        <row r="85">
          <cell r="B85" t="str">
            <v>2024JULB00209</v>
          </cell>
          <cell r="C85" t="str">
            <v>Isha Gera</v>
          </cell>
          <cell r="D85" t="str">
            <v>C</v>
          </cell>
          <cell r="E85">
            <v>0.826197916666667</v>
          </cell>
        </row>
        <row r="86">
          <cell r="B86" t="str">
            <v>2024JULB00210</v>
          </cell>
          <cell r="C86" t="str">
            <v>Nikita Soni</v>
          </cell>
          <cell r="D86" t="str">
            <v>C</v>
          </cell>
          <cell r="E86">
            <v>0.848229166666667</v>
          </cell>
        </row>
        <row r="87">
          <cell r="B87" t="str">
            <v>2024JULB00211</v>
          </cell>
          <cell r="C87" t="str">
            <v>Purnita Gupta</v>
          </cell>
          <cell r="D87" t="str">
            <v>C</v>
          </cell>
          <cell r="E87">
            <v>0.912708333333333</v>
          </cell>
        </row>
        <row r="88">
          <cell r="B88" t="str">
            <v>2024JULB00213</v>
          </cell>
          <cell r="C88" t="str">
            <v>Govinda Rajulu Boya</v>
          </cell>
          <cell r="D88" t="str">
            <v>C</v>
          </cell>
          <cell r="E88">
            <v>0.416510416666667</v>
          </cell>
        </row>
        <row r="89">
          <cell r="B89" t="str">
            <v>2024JULB00220</v>
          </cell>
          <cell r="C89" t="str">
            <v>Rohan Agrawal</v>
          </cell>
          <cell r="D89" t="str">
            <v>C</v>
          </cell>
          <cell r="E89">
            <v>0.929635416666667</v>
          </cell>
        </row>
        <row r="90">
          <cell r="B90" t="str">
            <v>2024JULB00223</v>
          </cell>
          <cell r="C90" t="str">
            <v>Preethish Mesa</v>
          </cell>
          <cell r="D90" t="str">
            <v>C</v>
          </cell>
          <cell r="E90">
            <v>0.961927083333333</v>
          </cell>
        </row>
        <row r="91">
          <cell r="B91" t="str">
            <v>2024JULB00225</v>
          </cell>
          <cell r="C91" t="str">
            <v>Abhishek KumarNema</v>
          </cell>
          <cell r="D91" t="str">
            <v>C</v>
          </cell>
          <cell r="E91">
            <v>0.879375</v>
          </cell>
        </row>
        <row r="92">
          <cell r="B92" t="str">
            <v>2024JULB00227</v>
          </cell>
          <cell r="C92" t="str">
            <v>Sumit Sharma</v>
          </cell>
          <cell r="D92" t="str">
            <v>C</v>
          </cell>
          <cell r="E92">
            <v>0.581770833333333</v>
          </cell>
        </row>
        <row r="93">
          <cell r="B93" t="str">
            <v>2024JULB00229</v>
          </cell>
          <cell r="C93" t="str">
            <v>Malvika</v>
          </cell>
          <cell r="D93" t="str">
            <v>C</v>
          </cell>
          <cell r="E93">
            <v>0.896822916666667</v>
          </cell>
        </row>
        <row r="94">
          <cell r="B94" t="str">
            <v>2024JULB00231</v>
          </cell>
          <cell r="C94" t="str">
            <v>Sanskar Dixit</v>
          </cell>
          <cell r="D94" t="str">
            <v>C</v>
          </cell>
          <cell r="E94">
            <v>0.93828125</v>
          </cell>
        </row>
        <row r="95">
          <cell r="B95" t="str">
            <v>2024JULB00233</v>
          </cell>
          <cell r="C95" t="str">
            <v>Riya Batra</v>
          </cell>
          <cell r="D95" t="str">
            <v>C</v>
          </cell>
          <cell r="E95">
            <v>0.986927083333333</v>
          </cell>
        </row>
        <row r="96">
          <cell r="B96" t="str">
            <v>2024JULB00234</v>
          </cell>
          <cell r="C96" t="str">
            <v>Pratheek Bhat</v>
          </cell>
          <cell r="D96" t="str">
            <v>C</v>
          </cell>
          <cell r="E96">
            <v>0.82484375</v>
          </cell>
        </row>
        <row r="97">
          <cell r="B97" t="str">
            <v>2024JULB00235</v>
          </cell>
          <cell r="C97" t="str">
            <v>Abhinav  Dubey</v>
          </cell>
          <cell r="D97" t="str">
            <v>C</v>
          </cell>
          <cell r="E97">
            <v>0.870260416666667</v>
          </cell>
        </row>
        <row r="98">
          <cell r="B98" t="str">
            <v>2024JULB00236</v>
          </cell>
          <cell r="C98" t="str">
            <v>Prachi Pandey</v>
          </cell>
          <cell r="D98" t="str">
            <v>C</v>
          </cell>
          <cell r="E98">
            <v>0.975260416666667</v>
          </cell>
        </row>
        <row r="99">
          <cell r="B99" t="str">
            <v>2024JULB00239</v>
          </cell>
          <cell r="C99" t="str">
            <v>Abhishek Nanda</v>
          </cell>
          <cell r="D99" t="str">
            <v>C</v>
          </cell>
          <cell r="E99">
            <v>0.754166666666667</v>
          </cell>
        </row>
        <row r="100">
          <cell r="B100" t="str">
            <v>2024JULB00240</v>
          </cell>
          <cell r="C100" t="str">
            <v>Prabhansha Vyas</v>
          </cell>
          <cell r="D100" t="str">
            <v>C</v>
          </cell>
          <cell r="E100">
            <v>0.914635416666667</v>
          </cell>
        </row>
        <row r="101">
          <cell r="B101" t="str">
            <v>2024JULB00243</v>
          </cell>
          <cell r="C101" t="str">
            <v>Sahil Gupta</v>
          </cell>
          <cell r="D101" t="str">
            <v>C</v>
          </cell>
          <cell r="E101">
            <v>0.9371875</v>
          </cell>
        </row>
        <row r="102">
          <cell r="B102" t="str">
            <v>2024JULB00244</v>
          </cell>
          <cell r="C102" t="str">
            <v>Harshita Chauhan</v>
          </cell>
          <cell r="D102" t="str">
            <v>C</v>
          </cell>
          <cell r="E102">
            <v>0.8334375</v>
          </cell>
        </row>
        <row r="103">
          <cell r="B103" t="str">
            <v>2024JULB00252</v>
          </cell>
          <cell r="C103" t="str">
            <v>Ronak Agarwal</v>
          </cell>
          <cell r="D103" t="str">
            <v>C</v>
          </cell>
          <cell r="E103">
            <v>0.784791666666667</v>
          </cell>
        </row>
        <row r="104">
          <cell r="B104" t="str">
            <v>2024JULB00013</v>
          </cell>
          <cell r="C104" t="str">
            <v>Akshat Singh</v>
          </cell>
          <cell r="D104" t="str">
            <v>B</v>
          </cell>
          <cell r="E104">
            <v>0.874195632798574</v>
          </cell>
        </row>
        <row r="105">
          <cell r="B105" t="str">
            <v>2024JULB00014</v>
          </cell>
          <cell r="C105" t="str">
            <v>Amal Shibu Balan</v>
          </cell>
          <cell r="D105" t="str">
            <v>B</v>
          </cell>
          <cell r="E105">
            <v>0.822055481283422</v>
          </cell>
        </row>
        <row r="106">
          <cell r="B106" t="str">
            <v>2024JULB00019</v>
          </cell>
          <cell r="C106" t="str">
            <v>Anantaa Paul</v>
          </cell>
          <cell r="D106" t="str">
            <v>B</v>
          </cell>
          <cell r="E106">
            <v>0.848783422459893</v>
          </cell>
        </row>
        <row r="107">
          <cell r="B107" t="str">
            <v>2024JULB00025</v>
          </cell>
          <cell r="C107" t="str">
            <v>Arit Roy</v>
          </cell>
          <cell r="D107" t="str">
            <v>B</v>
          </cell>
          <cell r="E107">
            <v>0.873608511586453</v>
          </cell>
        </row>
        <row r="108">
          <cell r="B108" t="str">
            <v>2024JULB00026</v>
          </cell>
          <cell r="C108" t="str">
            <v>Arush Mangal</v>
          </cell>
          <cell r="D108" t="str">
            <v>B</v>
          </cell>
          <cell r="E108">
            <v>0.906018270944742</v>
          </cell>
        </row>
        <row r="109">
          <cell r="B109" t="str">
            <v>2024JULB00028</v>
          </cell>
          <cell r="C109" t="str">
            <v>Aryan Balapure</v>
          </cell>
          <cell r="D109" t="str">
            <v>B</v>
          </cell>
          <cell r="E109">
            <v>0.968627450980392</v>
          </cell>
        </row>
        <row r="110">
          <cell r="B110" t="str">
            <v>2024JULB00030</v>
          </cell>
          <cell r="C110" t="str">
            <v>Ashish Abraham John</v>
          </cell>
          <cell r="D110" t="str">
            <v>B</v>
          </cell>
          <cell r="E110">
            <v>0.916131907308378</v>
          </cell>
        </row>
        <row r="111">
          <cell r="B111" t="str">
            <v>2024JULB00032</v>
          </cell>
          <cell r="C111" t="str">
            <v>Ashutosh Sharan</v>
          </cell>
          <cell r="D111" t="str">
            <v>B</v>
          </cell>
          <cell r="E111">
            <v>0.888840240641711</v>
          </cell>
        </row>
        <row r="112">
          <cell r="B112" t="str">
            <v>2024JULB00039</v>
          </cell>
          <cell r="C112" t="str">
            <v>Bipasha Mandal</v>
          </cell>
          <cell r="D112" t="str">
            <v>B</v>
          </cell>
          <cell r="E112">
            <v>0.839559937611408</v>
          </cell>
        </row>
        <row r="113">
          <cell r="B113" t="str">
            <v>2024JULB00040</v>
          </cell>
          <cell r="C113" t="str">
            <v>Bonula Pravallika</v>
          </cell>
          <cell r="D113" t="str">
            <v>B</v>
          </cell>
          <cell r="E113">
            <v>0.876752450980392</v>
          </cell>
        </row>
        <row r="114">
          <cell r="B114" t="str">
            <v>2024JULB00042</v>
          </cell>
          <cell r="C114" t="str">
            <v>Chaitya Swaroop Sahu</v>
          </cell>
          <cell r="D114" t="str">
            <v>B</v>
          </cell>
          <cell r="E114">
            <v>0.861847147950089</v>
          </cell>
        </row>
        <row r="115">
          <cell r="B115" t="str">
            <v>2024JULB00047</v>
          </cell>
          <cell r="C115" t="str">
            <v>Debotree Roy</v>
          </cell>
          <cell r="D115" t="str">
            <v>B</v>
          </cell>
          <cell r="E115">
            <v>0.691682263814617</v>
          </cell>
        </row>
        <row r="116">
          <cell r="B116" t="str">
            <v>2024JULB00054</v>
          </cell>
          <cell r="C116" t="str">
            <v>Divya Ashok</v>
          </cell>
          <cell r="D116" t="str">
            <v>B</v>
          </cell>
          <cell r="E116">
            <v>0.958958333333333</v>
          </cell>
        </row>
        <row r="117">
          <cell r="B117" t="str">
            <v>2024JULB00057</v>
          </cell>
          <cell r="C117" t="str">
            <v>Faizulhusen A Niaz</v>
          </cell>
          <cell r="D117" t="str">
            <v>B</v>
          </cell>
          <cell r="E117">
            <v>0.81975935828877</v>
          </cell>
        </row>
        <row r="118">
          <cell r="B118" t="str">
            <v>2024JULB00060</v>
          </cell>
          <cell r="C118" t="str">
            <v>Gagan C S</v>
          </cell>
          <cell r="D118" t="str">
            <v>B</v>
          </cell>
          <cell r="E118">
            <v>0.896903966131907</v>
          </cell>
        </row>
        <row r="119">
          <cell r="B119" t="str">
            <v>2024JULB00063</v>
          </cell>
          <cell r="C119" t="str">
            <v>Harshavarthni K S</v>
          </cell>
          <cell r="D119" t="str">
            <v>B</v>
          </cell>
          <cell r="E119">
            <v>0.940776515151515</v>
          </cell>
        </row>
        <row r="120">
          <cell r="B120" t="str">
            <v>2024JULB00064</v>
          </cell>
          <cell r="C120" t="str">
            <v>Hemant Prajapat</v>
          </cell>
          <cell r="D120" t="str">
            <v>B</v>
          </cell>
          <cell r="E120">
            <v>0.8356873885918</v>
          </cell>
        </row>
        <row r="121">
          <cell r="B121" t="str">
            <v>2024JULB00065</v>
          </cell>
          <cell r="C121" t="str">
            <v>Himanshu Chahar</v>
          </cell>
          <cell r="D121" t="str">
            <v>B</v>
          </cell>
          <cell r="E121">
            <v>0.844555481283422</v>
          </cell>
        </row>
        <row r="122">
          <cell r="B122" t="str">
            <v>2024JULB00069</v>
          </cell>
          <cell r="C122" t="str">
            <v>Jay Dwivedi</v>
          </cell>
          <cell r="D122" t="str">
            <v>B</v>
          </cell>
          <cell r="E122">
            <v>0.846851604278075</v>
          </cell>
        </row>
        <row r="123">
          <cell r="B123" t="str">
            <v>2024JULB00077</v>
          </cell>
          <cell r="C123" t="str">
            <v>V L S Kavya Devarapalli</v>
          </cell>
          <cell r="D123" t="str">
            <v>B</v>
          </cell>
          <cell r="E123">
            <v>0.889294786096257</v>
          </cell>
        </row>
        <row r="124">
          <cell r="B124" t="str">
            <v>2024JULB00083</v>
          </cell>
          <cell r="C124" t="str">
            <v>Kunal Khurana</v>
          </cell>
          <cell r="D124" t="str">
            <v>B</v>
          </cell>
          <cell r="E124">
            <v>0.879881907308378</v>
          </cell>
        </row>
        <row r="125">
          <cell r="B125" t="str">
            <v>2024JULB00084</v>
          </cell>
          <cell r="C125" t="str">
            <v>Kushal Badalia</v>
          </cell>
          <cell r="D125" t="str">
            <v>B</v>
          </cell>
          <cell r="E125">
            <v>0.942234848484848</v>
          </cell>
        </row>
        <row r="126">
          <cell r="B126" t="str">
            <v>2024JULB00085</v>
          </cell>
          <cell r="C126" t="str">
            <v>Kushal Srivastav</v>
          </cell>
          <cell r="D126" t="str">
            <v>B</v>
          </cell>
          <cell r="E126">
            <v>0.682932263814617</v>
          </cell>
        </row>
        <row r="127">
          <cell r="B127" t="str">
            <v>2024JULB00090</v>
          </cell>
          <cell r="C127" t="str">
            <v>M Maureen Mandy</v>
          </cell>
          <cell r="D127" t="str">
            <v>B</v>
          </cell>
          <cell r="E127">
            <v>0.978333333333333</v>
          </cell>
        </row>
        <row r="128">
          <cell r="B128" t="str">
            <v>2024JULB00091</v>
          </cell>
          <cell r="C128" t="str">
            <v>Madhav Sharma</v>
          </cell>
          <cell r="D128" t="str">
            <v>B</v>
          </cell>
          <cell r="E128">
            <v>0.868987299465241</v>
          </cell>
        </row>
        <row r="129">
          <cell r="B129" t="str">
            <v>2024JULB00099</v>
          </cell>
          <cell r="C129" t="str">
            <v>Nandan Ganapati Bhat</v>
          </cell>
          <cell r="D129" t="str">
            <v>B</v>
          </cell>
          <cell r="E129">
            <v>0.867297237076649</v>
          </cell>
        </row>
        <row r="130">
          <cell r="B130" t="str">
            <v>2024JULB00106</v>
          </cell>
          <cell r="C130" t="str">
            <v>O K Srivyshnu</v>
          </cell>
          <cell r="D130" t="str">
            <v>B</v>
          </cell>
          <cell r="E130">
            <v>0.981818181818182</v>
          </cell>
        </row>
        <row r="131">
          <cell r="B131" t="str">
            <v>2024JULB00114</v>
          </cell>
          <cell r="C131" t="str">
            <v>Prince Kumar</v>
          </cell>
          <cell r="D131" t="str">
            <v>B</v>
          </cell>
          <cell r="E131">
            <v>0.539375</v>
          </cell>
        </row>
        <row r="132">
          <cell r="B132" t="str">
            <v>2024JULB00118</v>
          </cell>
          <cell r="C132" t="str">
            <v>Rahul Ghosh</v>
          </cell>
          <cell r="D132" t="str">
            <v>B</v>
          </cell>
          <cell r="E132">
            <v>0.96764705882353</v>
          </cell>
        </row>
        <row r="133">
          <cell r="B133" t="str">
            <v>2024JULB00120</v>
          </cell>
          <cell r="C133" t="str">
            <v>Ramya H</v>
          </cell>
          <cell r="D133" t="str">
            <v>B</v>
          </cell>
          <cell r="E133">
            <v>0.961761363636364</v>
          </cell>
        </row>
        <row r="134">
          <cell r="B134" t="str">
            <v>2024JULB00122</v>
          </cell>
          <cell r="C134" t="str">
            <v>Riddhiman Saha</v>
          </cell>
          <cell r="D134" t="str">
            <v>B</v>
          </cell>
          <cell r="E134">
            <v>0.921965240641711</v>
          </cell>
        </row>
        <row r="135">
          <cell r="B135" t="str">
            <v>2024JULB00133</v>
          </cell>
          <cell r="C135" t="str">
            <v>S Sandeep</v>
          </cell>
          <cell r="D135" t="str">
            <v>B</v>
          </cell>
          <cell r="E135">
            <v>0.957945632798574</v>
          </cell>
        </row>
        <row r="136">
          <cell r="B136" t="str">
            <v>2024JULB00134</v>
          </cell>
          <cell r="C136" t="str">
            <v>Sanjay Baliga</v>
          </cell>
          <cell r="D136" t="str">
            <v>B</v>
          </cell>
          <cell r="E136">
            <v>0.668155080213904</v>
          </cell>
        </row>
        <row r="137">
          <cell r="B137" t="str">
            <v>2024JULB00135</v>
          </cell>
          <cell r="C137" t="str">
            <v>Saqib Kalandar Attar</v>
          </cell>
          <cell r="D137" t="str">
            <v>B</v>
          </cell>
          <cell r="E137">
            <v>0.952438725490196</v>
          </cell>
        </row>
        <row r="138">
          <cell r="B138" t="str">
            <v>2024JULB00137</v>
          </cell>
          <cell r="C138" t="str">
            <v>Saurav Kumar</v>
          </cell>
          <cell r="D138" t="str">
            <v>B</v>
          </cell>
          <cell r="E138">
            <v>0.890809937611408</v>
          </cell>
        </row>
        <row r="139">
          <cell r="B139" t="str">
            <v>2024JULB00139</v>
          </cell>
          <cell r="C139" t="str">
            <v>Shaswat Mishra</v>
          </cell>
          <cell r="D139" t="str">
            <v>B</v>
          </cell>
          <cell r="E139">
            <v>0.950241755793226</v>
          </cell>
        </row>
        <row r="140">
          <cell r="B140" t="str">
            <v>2024JULB00140</v>
          </cell>
          <cell r="C140" t="str">
            <v>Shatabarta Chanda</v>
          </cell>
          <cell r="D140" t="str">
            <v>B</v>
          </cell>
          <cell r="E140">
            <v>0.923215240641711</v>
          </cell>
        </row>
        <row r="141">
          <cell r="B141" t="str">
            <v>2024JULB00142</v>
          </cell>
          <cell r="C141" t="str">
            <v>Shivang Mishra</v>
          </cell>
          <cell r="D141" t="str">
            <v>B</v>
          </cell>
          <cell r="E141">
            <v>0.832585784313726</v>
          </cell>
        </row>
        <row r="142">
          <cell r="B142" t="str">
            <v>2024JULB00145</v>
          </cell>
          <cell r="C142" t="str">
            <v>Shruti Rajale</v>
          </cell>
          <cell r="D142" t="str">
            <v>B</v>
          </cell>
          <cell r="E142">
            <v>0.61875</v>
          </cell>
        </row>
        <row r="143">
          <cell r="B143" t="str">
            <v>2024JULB00153</v>
          </cell>
          <cell r="C143" t="str">
            <v>Sofia Do Carmo Rodrigues</v>
          </cell>
          <cell r="D143" t="str">
            <v>B</v>
          </cell>
          <cell r="E143">
            <v>0.983333333333333</v>
          </cell>
        </row>
        <row r="144">
          <cell r="B144" t="str">
            <v>2024JULB00154</v>
          </cell>
          <cell r="C144" t="str">
            <v>Somya Sahoo</v>
          </cell>
          <cell r="D144" t="str">
            <v>B</v>
          </cell>
          <cell r="E144">
            <v>0.804049688057041</v>
          </cell>
        </row>
        <row r="145">
          <cell r="B145" t="str">
            <v>2024JULB00157</v>
          </cell>
          <cell r="C145" t="str">
            <v>Spandana Chandragiri</v>
          </cell>
          <cell r="D145" t="str">
            <v>B</v>
          </cell>
          <cell r="E145">
            <v>0.923570632798574</v>
          </cell>
        </row>
        <row r="146">
          <cell r="B146" t="str">
            <v>2024JULB00159</v>
          </cell>
          <cell r="C146" t="str">
            <v>Sreya Sivadas</v>
          </cell>
          <cell r="D146" t="str">
            <v>B</v>
          </cell>
          <cell r="E146">
            <v>0.822263814616756</v>
          </cell>
        </row>
        <row r="147">
          <cell r="B147" t="str">
            <v>2024JULB00162</v>
          </cell>
          <cell r="C147" t="str">
            <v>Subhrojit Ghosh</v>
          </cell>
          <cell r="D147" t="str">
            <v>B</v>
          </cell>
          <cell r="E147">
            <v>0.67488747771836</v>
          </cell>
        </row>
        <row r="148">
          <cell r="B148" t="str">
            <v>2024JULB00167</v>
          </cell>
          <cell r="C148" t="str">
            <v>Sukhman Sandhu</v>
          </cell>
          <cell r="D148" t="str">
            <v>B</v>
          </cell>
          <cell r="E148">
            <v>0.876487299465241</v>
          </cell>
        </row>
        <row r="149">
          <cell r="B149" t="str">
            <v>2024JULB00169</v>
          </cell>
          <cell r="C149" t="str">
            <v>Syed Sofia Mehazabeen</v>
          </cell>
          <cell r="D149" t="str">
            <v>B</v>
          </cell>
          <cell r="E149">
            <v>0.919408422459893</v>
          </cell>
        </row>
        <row r="150">
          <cell r="B150" t="str">
            <v>2024JULB00173</v>
          </cell>
          <cell r="C150" t="str">
            <v>Tushar Kant Panda</v>
          </cell>
          <cell r="D150" t="str">
            <v>B</v>
          </cell>
          <cell r="E150">
            <v>0.92170008912656</v>
          </cell>
        </row>
        <row r="151">
          <cell r="B151" t="str">
            <v>2024JULB00174</v>
          </cell>
          <cell r="C151" t="str">
            <v>Urvi Verma</v>
          </cell>
          <cell r="D151" t="str">
            <v>B</v>
          </cell>
          <cell r="E151">
            <v>0.937585784313725</v>
          </cell>
        </row>
        <row r="152">
          <cell r="B152" t="str">
            <v>2024JULB00175</v>
          </cell>
          <cell r="C152" t="str">
            <v>Vaibhav Laldas</v>
          </cell>
          <cell r="D152" t="str">
            <v>B</v>
          </cell>
          <cell r="E152">
            <v>0.862263814616756</v>
          </cell>
        </row>
        <row r="153">
          <cell r="B153" t="str">
            <v>2024JULB00176</v>
          </cell>
          <cell r="C153" t="str">
            <v>Vaibhav Pandey</v>
          </cell>
          <cell r="D153" t="str">
            <v>B</v>
          </cell>
          <cell r="E153">
            <v>0.823869206773618</v>
          </cell>
        </row>
        <row r="154">
          <cell r="B154" t="str">
            <v>2024JULB00188</v>
          </cell>
          <cell r="C154" t="str">
            <v>Jigyasa Singh</v>
          </cell>
          <cell r="D154" t="str">
            <v>B</v>
          </cell>
          <cell r="E154">
            <v>0.829489750445633</v>
          </cell>
        </row>
        <row r="155">
          <cell r="B155" t="str">
            <v>2024JULB00189</v>
          </cell>
          <cell r="C155" t="str">
            <v>Rahul Kumar Mallick</v>
          </cell>
          <cell r="D155" t="str">
            <v>B</v>
          </cell>
          <cell r="E155">
            <v>0.893840240641711</v>
          </cell>
        </row>
        <row r="156">
          <cell r="B156" t="str">
            <v>2024JULB00190</v>
          </cell>
          <cell r="C156" t="str">
            <v>Himanshu Mall</v>
          </cell>
          <cell r="D156" t="str">
            <v>B</v>
          </cell>
          <cell r="E156">
            <v>0.883816844919786</v>
          </cell>
        </row>
        <row r="157">
          <cell r="B157" t="str">
            <v>2024JULB00194</v>
          </cell>
          <cell r="C157" t="str">
            <v>Aditya Yuvraj Singh Ranawat</v>
          </cell>
          <cell r="D157" t="str">
            <v>B</v>
          </cell>
          <cell r="E157">
            <v>0.860658422459893</v>
          </cell>
        </row>
        <row r="158">
          <cell r="B158" t="str">
            <v>2024JULB00198</v>
          </cell>
          <cell r="C158" t="str">
            <v>Suvam Basak</v>
          </cell>
          <cell r="D158" t="str">
            <v>B</v>
          </cell>
          <cell r="E158">
            <v>0.913006907308378</v>
          </cell>
        </row>
        <row r="159">
          <cell r="B159" t="str">
            <v>2024JULB00200</v>
          </cell>
          <cell r="C159" t="str">
            <v>Meghana Jaya Satuluri</v>
          </cell>
          <cell r="D159" t="str">
            <v>B</v>
          </cell>
          <cell r="E159">
            <v>0.855028966131907</v>
          </cell>
        </row>
        <row r="160">
          <cell r="B160" t="str">
            <v>2024JULB00203</v>
          </cell>
          <cell r="C160" t="str">
            <v>Anshumann Singh Sisodiya</v>
          </cell>
          <cell r="D160" t="str">
            <v>B</v>
          </cell>
          <cell r="E160">
            <v>0.897945632798574</v>
          </cell>
        </row>
        <row r="161">
          <cell r="B161" t="str">
            <v>2024JULB00205</v>
          </cell>
          <cell r="C161" t="str">
            <v>Archa S Lal</v>
          </cell>
          <cell r="D161" t="str">
            <v>B</v>
          </cell>
          <cell r="E161">
            <v>0.902585784313726</v>
          </cell>
        </row>
        <row r="162">
          <cell r="B162" t="str">
            <v>2024JULB00208</v>
          </cell>
          <cell r="C162" t="str">
            <v>Garima Sarraf</v>
          </cell>
          <cell r="D162" t="str">
            <v>B</v>
          </cell>
          <cell r="E162">
            <v>0.857472147950089</v>
          </cell>
        </row>
        <row r="163">
          <cell r="B163" t="str">
            <v>2024JULB00215</v>
          </cell>
          <cell r="C163" t="str">
            <v>Sanjib Kumar Bhagabati</v>
          </cell>
          <cell r="D163" t="str">
            <v>B</v>
          </cell>
          <cell r="E163">
            <v>0.952737299465241</v>
          </cell>
        </row>
        <row r="164">
          <cell r="B164" t="str">
            <v>2024JULB00217</v>
          </cell>
          <cell r="C164" t="str">
            <v>Vittika Dnyaneshwar Chavhan</v>
          </cell>
          <cell r="D164" t="str">
            <v>B</v>
          </cell>
          <cell r="E164">
            <v>0.820621657754011</v>
          </cell>
        </row>
        <row r="165">
          <cell r="B165" t="str">
            <v>2024JULB00218</v>
          </cell>
          <cell r="C165" t="str">
            <v>Yash Kataruka</v>
          </cell>
          <cell r="D165" t="str">
            <v>B</v>
          </cell>
          <cell r="E165">
            <v>0.855653966131908</v>
          </cell>
        </row>
        <row r="166">
          <cell r="B166" t="str">
            <v>2024JULB00224</v>
          </cell>
          <cell r="C166" t="str">
            <v>Aniket Raj</v>
          </cell>
          <cell r="D166" t="str">
            <v>B</v>
          </cell>
          <cell r="E166">
            <v>0.897888814616756</v>
          </cell>
        </row>
        <row r="167">
          <cell r="B167" t="str">
            <v>2024JULB00241</v>
          </cell>
          <cell r="C167" t="str">
            <v>Anu Kumari</v>
          </cell>
          <cell r="D167" t="str">
            <v>B</v>
          </cell>
          <cell r="E167">
            <v>0.700441176470588</v>
          </cell>
        </row>
        <row r="168">
          <cell r="B168" t="str">
            <v>2024JULB00001</v>
          </cell>
          <cell r="C168" t="str">
            <v>A Divya Sree</v>
          </cell>
          <cell r="D168" t="str">
            <v>A</v>
          </cell>
          <cell r="E168">
            <v>0.77760752688172</v>
          </cell>
        </row>
        <row r="169">
          <cell r="B169" t="str">
            <v>2024JULB00002</v>
          </cell>
          <cell r="C169" t="str">
            <v>Aaditya K</v>
          </cell>
          <cell r="D169" t="str">
            <v>A</v>
          </cell>
          <cell r="E169">
            <v>0.878037634408602</v>
          </cell>
        </row>
        <row r="170">
          <cell r="B170" t="str">
            <v>2024JULB00003</v>
          </cell>
          <cell r="C170" t="str">
            <v>Aanchal Sapra</v>
          </cell>
          <cell r="D170" t="str">
            <v>A</v>
          </cell>
          <cell r="E170">
            <v>0.826370967741935</v>
          </cell>
        </row>
        <row r="171">
          <cell r="B171" t="str">
            <v>2024JULB00004</v>
          </cell>
          <cell r="C171" t="str">
            <v>Abhinav B</v>
          </cell>
          <cell r="D171" t="str">
            <v>A</v>
          </cell>
          <cell r="E171">
            <v>0.860255376344086</v>
          </cell>
        </row>
        <row r="172">
          <cell r="B172" t="str">
            <v>2024JULB00006</v>
          </cell>
          <cell r="C172" t="str">
            <v>Abhyuday Tripathi</v>
          </cell>
          <cell r="D172" t="str">
            <v>A</v>
          </cell>
          <cell r="E172">
            <v>0.914153225806452</v>
          </cell>
        </row>
        <row r="173">
          <cell r="B173" t="str">
            <v>2024JULB00007</v>
          </cell>
          <cell r="C173" t="str">
            <v>Adarsh G</v>
          </cell>
          <cell r="D173" t="str">
            <v>A</v>
          </cell>
          <cell r="E173">
            <v>0.924435483870968</v>
          </cell>
        </row>
        <row r="174">
          <cell r="B174" t="str">
            <v>2024JULB00009</v>
          </cell>
          <cell r="C174" t="str">
            <v>Aditi Kumari</v>
          </cell>
          <cell r="D174" t="str">
            <v>A</v>
          </cell>
          <cell r="E174">
            <v>0.87483870967742</v>
          </cell>
        </row>
        <row r="175">
          <cell r="B175" t="str">
            <v>2024JULB00012</v>
          </cell>
          <cell r="C175" t="str">
            <v>Akarsh Narain</v>
          </cell>
          <cell r="D175" t="str">
            <v>A</v>
          </cell>
          <cell r="E175">
            <v>0.805389784946236</v>
          </cell>
        </row>
        <row r="176">
          <cell r="B176" t="str">
            <v>2024JULB00017</v>
          </cell>
          <cell r="C176" t="str">
            <v>Anamitra Dutta</v>
          </cell>
          <cell r="D176" t="str">
            <v>A</v>
          </cell>
          <cell r="E176">
            <v>0.883319892473118</v>
          </cell>
        </row>
        <row r="177">
          <cell r="B177" t="str">
            <v>2024JULB00021</v>
          </cell>
          <cell r="C177" t="str">
            <v>Aniket Inani</v>
          </cell>
          <cell r="D177" t="str">
            <v>A</v>
          </cell>
          <cell r="E177">
            <v>0.939018817204301</v>
          </cell>
        </row>
        <row r="178">
          <cell r="B178" t="str">
            <v>2024JULB00023</v>
          </cell>
          <cell r="C178" t="str">
            <v>Anushk Goel</v>
          </cell>
          <cell r="D178" t="str">
            <v>A</v>
          </cell>
          <cell r="E178">
            <v>0.840241935483871</v>
          </cell>
        </row>
        <row r="179">
          <cell r="B179" t="str">
            <v>2024JULB00024</v>
          </cell>
          <cell r="C179" t="str">
            <v>Apoorwa Mishra</v>
          </cell>
          <cell r="D179" t="str">
            <v>A</v>
          </cell>
          <cell r="E179">
            <v>0.904005376344086</v>
          </cell>
        </row>
        <row r="180">
          <cell r="B180" t="str">
            <v>2024JULB00027</v>
          </cell>
          <cell r="C180" t="str">
            <v>Aryan Atreya</v>
          </cell>
          <cell r="D180" t="str">
            <v>A</v>
          </cell>
          <cell r="E180">
            <v>0.817755376344086</v>
          </cell>
        </row>
        <row r="181">
          <cell r="B181" t="str">
            <v>2024JULB00029</v>
          </cell>
          <cell r="C181" t="str">
            <v>Aryan Trivedi</v>
          </cell>
          <cell r="D181" t="str">
            <v>A</v>
          </cell>
          <cell r="E181">
            <v>0.876344086021505</v>
          </cell>
        </row>
        <row r="182">
          <cell r="B182" t="str">
            <v>2024JULB00033</v>
          </cell>
          <cell r="C182" t="str">
            <v>Ashwin Bhaskar</v>
          </cell>
          <cell r="D182" t="str">
            <v>A</v>
          </cell>
          <cell r="E182">
            <v>0.851370967741935</v>
          </cell>
        </row>
        <row r="183">
          <cell r="B183" t="str">
            <v>2024JULB00037</v>
          </cell>
          <cell r="C183" t="str">
            <v>Bhavik Puri</v>
          </cell>
          <cell r="D183" t="str">
            <v>A</v>
          </cell>
          <cell r="E183">
            <v>0.834018817204301</v>
          </cell>
        </row>
        <row r="184">
          <cell r="B184" t="str">
            <v>2024JULB00038</v>
          </cell>
          <cell r="C184" t="str">
            <v>Bibek Kumar Muduli</v>
          </cell>
          <cell r="D184" t="str">
            <v>A</v>
          </cell>
          <cell r="E184">
            <v>0.840120967741935</v>
          </cell>
        </row>
        <row r="185">
          <cell r="B185" t="str">
            <v>2024JULB00041</v>
          </cell>
          <cell r="C185" t="str">
            <v>C Divyashree</v>
          </cell>
          <cell r="D185" t="str">
            <v>A</v>
          </cell>
          <cell r="E185">
            <v>0.962768817204301</v>
          </cell>
        </row>
        <row r="186">
          <cell r="B186" t="str">
            <v>2024JULB00044</v>
          </cell>
          <cell r="C186" t="str">
            <v>Chirag Bhardwaj</v>
          </cell>
          <cell r="D186" t="str">
            <v>A</v>
          </cell>
          <cell r="E186">
            <v>0.844704301075269</v>
          </cell>
        </row>
        <row r="187">
          <cell r="B187" t="str">
            <v>2024JULB00049</v>
          </cell>
          <cell r="C187" t="str">
            <v>Deepak Birthare</v>
          </cell>
          <cell r="D187" t="str">
            <v>A</v>
          </cell>
          <cell r="E187">
            <v>0.862486559139785</v>
          </cell>
        </row>
        <row r="188">
          <cell r="B188" t="str">
            <v>2024JULB00055</v>
          </cell>
          <cell r="C188" t="str">
            <v>Divyam Sood</v>
          </cell>
          <cell r="D188" t="str">
            <v>A</v>
          </cell>
          <cell r="E188">
            <v>0.951518817204301</v>
          </cell>
        </row>
        <row r="189">
          <cell r="B189" t="str">
            <v>2024JULB00056</v>
          </cell>
          <cell r="C189" t="str">
            <v>Elina Mahanta</v>
          </cell>
          <cell r="D189" t="str">
            <v>A</v>
          </cell>
          <cell r="E189">
            <v>0.887069892473118</v>
          </cell>
        </row>
        <row r="190">
          <cell r="B190" t="str">
            <v>2024JULB00059</v>
          </cell>
          <cell r="C190" t="str">
            <v>G Tharnath Reddy</v>
          </cell>
          <cell r="D190" t="str">
            <v>A</v>
          </cell>
          <cell r="E190">
            <v>0.868037634408602</v>
          </cell>
        </row>
        <row r="191">
          <cell r="B191" t="str">
            <v>2024JULB00062</v>
          </cell>
          <cell r="C191" t="str">
            <v>Harish Kumar R</v>
          </cell>
          <cell r="D191" t="str">
            <v>A</v>
          </cell>
          <cell r="E191">
            <v>0.826370967741936</v>
          </cell>
        </row>
        <row r="192">
          <cell r="B192" t="str">
            <v>2024JULB00071</v>
          </cell>
          <cell r="C192" t="str">
            <v>Jyoti Sahoo</v>
          </cell>
          <cell r="D192" t="str">
            <v>A</v>
          </cell>
          <cell r="E192">
            <v>0.864838709677419</v>
          </cell>
        </row>
        <row r="193">
          <cell r="B193" t="str">
            <v>2024JULB00074</v>
          </cell>
          <cell r="C193" t="str">
            <v>Karan Kashyap</v>
          </cell>
          <cell r="D193" t="str">
            <v>A</v>
          </cell>
          <cell r="E193">
            <v>0.913185483870968</v>
          </cell>
        </row>
        <row r="194">
          <cell r="B194" t="str">
            <v>2024JULB00075</v>
          </cell>
          <cell r="C194" t="str">
            <v>Kartheek Surya Devarapalli</v>
          </cell>
          <cell r="D194" t="str">
            <v>A</v>
          </cell>
          <cell r="E194">
            <v>0.886236559139785</v>
          </cell>
        </row>
        <row r="195">
          <cell r="B195" t="str">
            <v>2024JULB00076</v>
          </cell>
          <cell r="C195" t="str">
            <v>Karthik Gr</v>
          </cell>
          <cell r="D195" t="str">
            <v>A</v>
          </cell>
          <cell r="E195">
            <v>0.841505376344086</v>
          </cell>
        </row>
        <row r="196">
          <cell r="B196" t="str">
            <v>2024JULB00078</v>
          </cell>
          <cell r="C196" t="str">
            <v>Keshav Dhoot</v>
          </cell>
          <cell r="D196" t="str">
            <v>A</v>
          </cell>
          <cell r="E196">
            <v>0.905954301075269</v>
          </cell>
        </row>
        <row r="197">
          <cell r="B197" t="str">
            <v>2024JULB00081</v>
          </cell>
          <cell r="C197" t="str">
            <v>Krish Chakraborty</v>
          </cell>
          <cell r="D197" t="str">
            <v>A</v>
          </cell>
          <cell r="E197">
            <v>0.730658602150538</v>
          </cell>
        </row>
        <row r="198">
          <cell r="B198" t="str">
            <v>2024JULB00086</v>
          </cell>
          <cell r="C198" t="str">
            <v>Lakshita Chandak</v>
          </cell>
          <cell r="D198" t="str">
            <v>A</v>
          </cell>
          <cell r="E198">
            <v>0.800537634408602</v>
          </cell>
        </row>
        <row r="199">
          <cell r="B199" t="str">
            <v>2024JULB00088</v>
          </cell>
          <cell r="C199" t="str">
            <v>Leena D</v>
          </cell>
          <cell r="D199" t="str">
            <v>A</v>
          </cell>
          <cell r="E199">
            <v>0.936935483870968</v>
          </cell>
        </row>
        <row r="200">
          <cell r="B200" t="str">
            <v>2024JULB00102</v>
          </cell>
          <cell r="C200" t="str">
            <v>Niranjana Hari</v>
          </cell>
          <cell r="D200" t="str">
            <v>A</v>
          </cell>
          <cell r="E200">
            <v>0.886102150537634</v>
          </cell>
        </row>
        <row r="201">
          <cell r="B201" t="str">
            <v>2024JULB00103</v>
          </cell>
          <cell r="C201" t="str">
            <v>Nishant Mishra</v>
          </cell>
          <cell r="D201" t="str">
            <v>A</v>
          </cell>
          <cell r="E201">
            <v>0.818575268817204</v>
          </cell>
        </row>
        <row r="202">
          <cell r="B202" t="str">
            <v>2024JULB00105</v>
          </cell>
          <cell r="C202" t="str">
            <v>Nithish Yuvaraj</v>
          </cell>
          <cell r="D202" t="str">
            <v>A</v>
          </cell>
          <cell r="E202">
            <v>0.851653225806452</v>
          </cell>
        </row>
        <row r="203">
          <cell r="B203" t="str">
            <v>2024JULB00108</v>
          </cell>
          <cell r="C203" t="str">
            <v>Pooja . S</v>
          </cell>
          <cell r="D203" t="str">
            <v>A</v>
          </cell>
          <cell r="E203">
            <v>0.832755376344086</v>
          </cell>
        </row>
        <row r="204">
          <cell r="B204" t="str">
            <v>2024JULB00109</v>
          </cell>
          <cell r="C204" t="str">
            <v>Poulami Sarkar</v>
          </cell>
          <cell r="D204" t="str">
            <v>A</v>
          </cell>
          <cell r="E204">
            <v>0.747352150537634</v>
          </cell>
        </row>
        <row r="205">
          <cell r="B205" t="str">
            <v>2024JULB00110</v>
          </cell>
          <cell r="C205" t="str">
            <v>Prachi Chauhan</v>
          </cell>
          <cell r="D205" t="str">
            <v>A</v>
          </cell>
          <cell r="E205">
            <v>0.901653225806452</v>
          </cell>
        </row>
        <row r="206">
          <cell r="B206" t="str">
            <v>2024JULB00113</v>
          </cell>
          <cell r="C206" t="str">
            <v>Prajwal P Kulkarni</v>
          </cell>
          <cell r="D206" t="str">
            <v>A</v>
          </cell>
          <cell r="E206">
            <v>0.612177419354839</v>
          </cell>
        </row>
        <row r="207">
          <cell r="B207" t="str">
            <v>2024JULB00116</v>
          </cell>
          <cell r="C207" t="str">
            <v>Pushkar Dey</v>
          </cell>
          <cell r="D207" t="str">
            <v>A</v>
          </cell>
          <cell r="E207">
            <v>0.861518817204301</v>
          </cell>
        </row>
        <row r="208">
          <cell r="B208" t="str">
            <v>2024JULB00123</v>
          </cell>
          <cell r="C208" t="str">
            <v>Rishik Chandra Pasupuleti</v>
          </cell>
          <cell r="D208" t="str">
            <v>A</v>
          </cell>
          <cell r="E208">
            <v>0.873172043010753</v>
          </cell>
        </row>
        <row r="209">
          <cell r="B209" t="str">
            <v>2024JULB00126</v>
          </cell>
          <cell r="C209" t="str">
            <v>Riya Rose</v>
          </cell>
          <cell r="D209" t="str">
            <v>A</v>
          </cell>
          <cell r="E209">
            <v>0.888319892473118</v>
          </cell>
        </row>
        <row r="210">
          <cell r="B210" t="str">
            <v>2024JULB00129</v>
          </cell>
          <cell r="C210" t="str">
            <v>Prithviraj Srinivasan</v>
          </cell>
          <cell r="D210" t="str">
            <v>A</v>
          </cell>
          <cell r="E210">
            <v>0.939852150537634</v>
          </cell>
        </row>
        <row r="211">
          <cell r="B211" t="str">
            <v>2024JULB00130</v>
          </cell>
          <cell r="C211" t="str">
            <v>Sadya Anwar</v>
          </cell>
          <cell r="D211" t="str">
            <v>A</v>
          </cell>
          <cell r="E211">
            <v>0.904005376344086</v>
          </cell>
        </row>
        <row r="212">
          <cell r="B212" t="str">
            <v>2024JULB00138</v>
          </cell>
          <cell r="C212" t="str">
            <v>Shankar Vyas</v>
          </cell>
          <cell r="D212" t="str">
            <v>A</v>
          </cell>
          <cell r="E212">
            <v>0.917620967741935</v>
          </cell>
        </row>
        <row r="213">
          <cell r="B213" t="str">
            <v>2024JULB00148</v>
          </cell>
          <cell r="C213" t="str">
            <v>Shubham Goel</v>
          </cell>
          <cell r="D213" t="str">
            <v>A</v>
          </cell>
          <cell r="E213">
            <v>0.888454301075269</v>
          </cell>
        </row>
        <row r="214">
          <cell r="B214" t="str">
            <v>2024JULB00152</v>
          </cell>
          <cell r="C214" t="str">
            <v>Snehith Samala</v>
          </cell>
          <cell r="D214" t="str">
            <v>A</v>
          </cell>
          <cell r="E214">
            <v>0.847338709677419</v>
          </cell>
        </row>
        <row r="215">
          <cell r="B215" t="str">
            <v>2024JULB00158</v>
          </cell>
          <cell r="C215" t="str">
            <v>Sree Nithish</v>
          </cell>
          <cell r="D215" t="str">
            <v>A</v>
          </cell>
          <cell r="E215">
            <v>0.828037634408602</v>
          </cell>
        </row>
        <row r="216">
          <cell r="B216" t="str">
            <v>2024JULB00160</v>
          </cell>
          <cell r="C216" t="str">
            <v>Srishti</v>
          </cell>
          <cell r="D216" t="str">
            <v>A</v>
          </cell>
          <cell r="E216">
            <v>0.819018817204301</v>
          </cell>
        </row>
        <row r="217">
          <cell r="B217" t="str">
            <v>2024JULB00161</v>
          </cell>
          <cell r="C217" t="str">
            <v>Subham Kumar Sahana</v>
          </cell>
          <cell r="D217" t="str">
            <v>A</v>
          </cell>
          <cell r="E217">
            <v>0.897056451612903</v>
          </cell>
        </row>
        <row r="218">
          <cell r="B218" t="str">
            <v>2024JULB00171</v>
          </cell>
          <cell r="C218" t="str">
            <v>Thribhuvan Gowda</v>
          </cell>
          <cell r="D218" t="str">
            <v>A</v>
          </cell>
          <cell r="E218">
            <v>0.909153225806451</v>
          </cell>
        </row>
        <row r="219">
          <cell r="B219" t="str">
            <v>2024JULB00179</v>
          </cell>
          <cell r="C219" t="str">
            <v>Veeraj Vasu Poojari</v>
          </cell>
          <cell r="D219" t="str">
            <v>A</v>
          </cell>
          <cell r="E219">
            <v>0.931935483870968</v>
          </cell>
        </row>
        <row r="220">
          <cell r="B220" t="str">
            <v>2024JULB00182</v>
          </cell>
          <cell r="C220" t="str">
            <v>Weslinraj Weslin Raj</v>
          </cell>
          <cell r="D220" t="str">
            <v>A</v>
          </cell>
          <cell r="E220">
            <v>0.861102150537634</v>
          </cell>
        </row>
        <row r="221">
          <cell r="B221" t="str">
            <v>2024JULB00184</v>
          </cell>
          <cell r="C221" t="str">
            <v>Yash Sen</v>
          </cell>
          <cell r="D221" t="str">
            <v>A</v>
          </cell>
          <cell r="E221">
            <v>0.819287634408602</v>
          </cell>
        </row>
        <row r="222">
          <cell r="B222" t="str">
            <v>2024JULB00185</v>
          </cell>
          <cell r="C222" t="str">
            <v>Souvik Biswas</v>
          </cell>
          <cell r="D222" t="str">
            <v>A</v>
          </cell>
          <cell r="E222">
            <v>0.73010752688172</v>
          </cell>
        </row>
        <row r="223">
          <cell r="B223" t="str">
            <v>2024JULB00187</v>
          </cell>
          <cell r="C223" t="str">
            <v>Sejal Negi</v>
          </cell>
          <cell r="D223" t="str">
            <v>A</v>
          </cell>
          <cell r="E223">
            <v>0.824422043010753</v>
          </cell>
        </row>
        <row r="224">
          <cell r="B224" t="str">
            <v>2024JULB00195</v>
          </cell>
          <cell r="C224" t="str">
            <v>Nikhitha Sriya Pottangi</v>
          </cell>
          <cell r="D224" t="str">
            <v>A</v>
          </cell>
          <cell r="E224">
            <v>0.826088709677419</v>
          </cell>
        </row>
        <row r="225">
          <cell r="B225" t="str">
            <v>2024JULB00201</v>
          </cell>
          <cell r="C225" t="str">
            <v>Varun Thampi</v>
          </cell>
          <cell r="D225" t="str">
            <v>A</v>
          </cell>
          <cell r="E225">
            <v>0.772056451612903</v>
          </cell>
        </row>
        <row r="226">
          <cell r="B226" t="str">
            <v>2024JULB00202</v>
          </cell>
          <cell r="C226" t="str">
            <v>Arnav Rastogi</v>
          </cell>
          <cell r="D226" t="str">
            <v>A</v>
          </cell>
          <cell r="E226">
            <v>0.74122311827957</v>
          </cell>
        </row>
        <row r="227">
          <cell r="B227" t="str">
            <v>2024JULB00212</v>
          </cell>
          <cell r="C227" t="str">
            <v>Rajnish Kumar</v>
          </cell>
          <cell r="D227" t="str">
            <v>A</v>
          </cell>
          <cell r="E227">
            <v>0.895954301075269</v>
          </cell>
        </row>
        <row r="228">
          <cell r="B228" t="str">
            <v>2024JULB00216</v>
          </cell>
          <cell r="C228" t="str">
            <v>Vanshita Bali</v>
          </cell>
          <cell r="D228" t="str">
            <v>A</v>
          </cell>
          <cell r="E228">
            <v>0.922486559139785</v>
          </cell>
        </row>
        <row r="229">
          <cell r="B229" t="str">
            <v>2024JULB00221</v>
          </cell>
          <cell r="C229" t="str">
            <v>Dhruban Talukdar</v>
          </cell>
          <cell r="D229" t="str">
            <v>A</v>
          </cell>
          <cell r="E229">
            <v>0.857620967741936</v>
          </cell>
        </row>
        <row r="230">
          <cell r="B230" t="str">
            <v>2024JULB00230</v>
          </cell>
          <cell r="C230" t="str">
            <v>Jaladi Blessy Susanthika</v>
          </cell>
          <cell r="D230" t="str">
            <v>A</v>
          </cell>
          <cell r="E230">
            <v>0.893319892473118</v>
          </cell>
        </row>
        <row r="231">
          <cell r="B231" t="str">
            <v>2024JULB00251</v>
          </cell>
          <cell r="C231" t="str">
            <v>Rishi Raj Yadav</v>
          </cell>
          <cell r="D231" t="str">
            <v>A</v>
          </cell>
          <cell r="E231">
            <v>0.813884408602151</v>
          </cell>
        </row>
        <row r="232">
          <cell r="B232" t="str">
            <v>2024EXCH0001</v>
          </cell>
          <cell r="C232" t="str">
            <v>Chloe Tarjon</v>
          </cell>
          <cell r="D232" t="str">
            <v>A</v>
          </cell>
          <cell r="E232">
            <v>0.846774193548387</v>
          </cell>
        </row>
        <row r="233">
          <cell r="B233" t="str">
            <v>2024EXCH0002</v>
          </cell>
          <cell r="C233" t="str">
            <v>Tiffany Saniel</v>
          </cell>
          <cell r="D233" t="str">
            <v>A</v>
          </cell>
          <cell r="E233">
            <v>0.921102150537634</v>
          </cell>
        </row>
        <row r="234">
          <cell r="B234" t="str">
            <v>2024EXCH0003</v>
          </cell>
          <cell r="C234" t="str">
            <v>Lyse Rigaux</v>
          </cell>
          <cell r="D234" t="str">
            <v>A</v>
          </cell>
          <cell r="E234">
            <v>0.838575268817204</v>
          </cell>
        </row>
        <row r="235">
          <cell r="B235" t="str">
            <v>2024EXCH0004</v>
          </cell>
          <cell r="C235" t="str">
            <v>Baptiste Gomis</v>
          </cell>
          <cell r="D235" t="str">
            <v>A</v>
          </cell>
          <cell r="E235">
            <v>0.846774193548387</v>
          </cell>
        </row>
        <row r="236">
          <cell r="B236" t="str">
            <v>2024EXCH0005</v>
          </cell>
          <cell r="C236" t="str">
            <v>Arthur Froehly</v>
          </cell>
          <cell r="D236" t="str">
            <v>A</v>
          </cell>
          <cell r="E236">
            <v>0.85510752688172</v>
          </cell>
        </row>
        <row r="237">
          <cell r="B237" t="str">
            <v>2024EXCH0006</v>
          </cell>
          <cell r="C237" t="str">
            <v>Celeste Damoy</v>
          </cell>
          <cell r="D237" t="str">
            <v>A</v>
          </cell>
          <cell r="E237">
            <v>0.842741935483871</v>
          </cell>
        </row>
        <row r="238">
          <cell r="B238" t="str">
            <v>2024EXCH0007</v>
          </cell>
          <cell r="C238" t="str">
            <v>Pauline Camus</v>
          </cell>
          <cell r="D238" t="str">
            <v>A</v>
          </cell>
          <cell r="E238">
            <v>0.734543010752688</v>
          </cell>
        </row>
        <row r="239">
          <cell r="B239" t="str">
            <v>2024EXCH0008</v>
          </cell>
          <cell r="C239" t="str">
            <v>Etienne Bourne</v>
          </cell>
          <cell r="D239" t="str">
            <v>A</v>
          </cell>
          <cell r="E239">
            <v>0.892338709677419</v>
          </cell>
        </row>
        <row r="240">
          <cell r="B240" t="str">
            <v>2024EXCH0009</v>
          </cell>
          <cell r="C240" t="str">
            <v>Alexandre Bazin</v>
          </cell>
          <cell r="D240" t="str">
            <v>A</v>
          </cell>
          <cell r="E240">
            <v>0.909139784946236</v>
          </cell>
        </row>
        <row r="241">
          <cell r="B241" t="str">
            <v>2024EXCH0010</v>
          </cell>
          <cell r="C241" t="str">
            <v>Matheo Avril</v>
          </cell>
          <cell r="D241" t="str">
            <v>A</v>
          </cell>
          <cell r="E241">
            <v>0.892338709677419</v>
          </cell>
        </row>
      </sheetData>
    </sheetDataSet>
  </externalBook>
</externalLink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1.66"/>
    <col collapsed="false" customWidth="true" hidden="false" outlineLevel="0" max="4" min="4" style="1" width="17.55"/>
    <col collapsed="false" customWidth="true" hidden="false" outlineLevel="0" max="5" min="5" style="2" width="26.21"/>
    <col collapsed="false" customWidth="true" hidden="false" outlineLevel="0" max="6" min="6" style="3" width="12.44"/>
    <col collapsed="false" customWidth="true" hidden="false" outlineLevel="0" max="7" min="7" style="3" width="16"/>
    <col collapsed="false" customWidth="true" hidden="false" outlineLevel="0" max="8" min="8" style="3" width="26.21"/>
    <col collapsed="false" customWidth="true" hidden="false" outlineLevel="0" max="9" min="9" style="3" width="24.78"/>
    <col collapsed="false" customWidth="true" hidden="false" outlineLevel="0" max="10" min="10" style="3" width="27.56"/>
    <col collapsed="false" customWidth="true" hidden="false" outlineLevel="0" max="11" min="11" style="3" width="27.21"/>
    <col collapsed="false" customWidth="true" hidden="false" outlineLevel="0" max="12" min="12" style="0" width="30.66"/>
  </cols>
  <sheetData>
    <row r="1" customFormat="false" ht="14.25" hidden="false" customHeight="false" outlineLevel="0" collapsed="false">
      <c r="A1" s="4"/>
      <c r="B1" s="4" t="n">
        <v>3</v>
      </c>
      <c r="C1" s="4" t="n">
        <v>4</v>
      </c>
      <c r="D1" s="4" t="n">
        <v>1</v>
      </c>
      <c r="E1" s="5" t="n">
        <v>2</v>
      </c>
    </row>
    <row r="2" customFormat="false" ht="14.2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10" t="s">
        <v>7</v>
      </c>
      <c r="I2" s="10"/>
      <c r="J2" s="10"/>
      <c r="K2" s="10"/>
      <c r="L2" s="11" t="s">
        <v>8</v>
      </c>
    </row>
    <row r="3" customFormat="false" ht="14.25" hidden="false" customHeight="true" outlineLevel="0" collapsed="false">
      <c r="A3" s="6"/>
      <c r="B3" s="6"/>
      <c r="C3" s="6"/>
      <c r="D3" s="6"/>
      <c r="E3" s="7"/>
      <c r="F3" s="8"/>
      <c r="G3" s="9"/>
      <c r="H3" s="10" t="s">
        <v>9</v>
      </c>
      <c r="I3" s="10" t="s">
        <v>10</v>
      </c>
      <c r="J3" s="10" t="s">
        <v>11</v>
      </c>
      <c r="K3" s="10" t="s">
        <v>12</v>
      </c>
      <c r="L3" s="11"/>
    </row>
    <row r="4" s="17" customFormat="true" ht="23.25" hidden="false" customHeight="true" outlineLevel="0" collapsed="false">
      <c r="A4" s="12" t="n">
        <v>1</v>
      </c>
      <c r="B4" s="13" t="s">
        <v>13</v>
      </c>
      <c r="C4" s="13" t="s">
        <v>14</v>
      </c>
      <c r="D4" s="13" t="s">
        <v>15</v>
      </c>
      <c r="E4" s="14" t="s">
        <v>16</v>
      </c>
      <c r="F4" s="15" t="n">
        <f aca="false">AVERAGE('HPS grading'!F4,'HPS grading'!K4,'HPS grading'!P4,'HPS grading'!U4)</f>
        <v>56.740376984127</v>
      </c>
      <c r="G4" s="12" t="str">
        <f aca="false" t="array" ref="G4:G4">_xlfn.IFS(F4&gt;=80,"A+",F4&gt;=70,"A",F4=60,"B+",F4&gt;=50,"B",F4&gt;=40,"C+",F4&gt;=30,"C",F4&gt;=20,"D",F4&lt;20,"E")</f>
        <v>B</v>
      </c>
      <c r="H4" s="12" t="str">
        <f aca="false">IF(
  'HPS grading'!H4&amp;'HPS grading'!I4="ClearedCleared",
  "None",
       IF('HPS grading'!H4="NC","Persona ","") &amp;
     IF('HPS grading'!I4="NC","Wellness ","")
      )</f>
        <v>None</v>
      </c>
      <c r="I4" s="12" t="str">
        <f aca="false">IF(
  'HPS grading'!M4&amp;'HPS grading'!N4="ClearedCleared",
  "None",
      IF('HPS grading'!M4="NC","Persona ","") &amp;
     IF('HPS grading'!N4="NC","Wellness ","")
      )</f>
        <v>Wellness </v>
      </c>
      <c r="J4" s="12" t="str">
        <f aca="false">IF(
  'HPS grading'!R4&amp;'HPS grading'!S4="ClearedCleared",
  "None",
     IF('HPS grading'!R4="NC","Persona ","") &amp;
     IF('HPS grading'!S4="NC","Wellness ","")
      )</f>
        <v>None</v>
      </c>
      <c r="K4" s="12" t="str">
        <f aca="false">IF(
  'HPS grading'!W4&amp;'HPS grading'!X4="ClearedCleared",
  "None",
      IF('HPS grading'!W4="NC","Persona ","") &amp;
     IF('HPS grading'!X4="NC","Wellness ","")
      )</f>
        <v>None</v>
      </c>
      <c r="L4" s="16" t="str">
        <f aca="false">IF(COUNTIF(H4:K4,"None")=4,"Passed","With Held")</f>
        <v>With Held</v>
      </c>
    </row>
    <row r="5" s="17" customFormat="true" ht="23.25" hidden="false" customHeight="true" outlineLevel="0" collapsed="false">
      <c r="A5" s="12" t="n">
        <v>2</v>
      </c>
      <c r="B5" s="13" t="s">
        <v>17</v>
      </c>
      <c r="C5" s="13" t="s">
        <v>14</v>
      </c>
      <c r="D5" s="13" t="s">
        <v>18</v>
      </c>
      <c r="E5" s="14" t="s">
        <v>19</v>
      </c>
      <c r="F5" s="15" t="n">
        <f aca="false">AVERAGE('HPS grading'!F5,'HPS grading'!K5,'HPS grading'!P5,'HPS grading'!U5)</f>
        <v>57.5690873015873</v>
      </c>
      <c r="G5" s="12" t="str">
        <f aca="false" t="array" ref="G5:G5">_xlfn.IFS(F5&gt;=80,"A+",F5&gt;=70,"A",F5=60,"B+",F5&gt;=50,"B",F5&gt;=40,"C+",F5&gt;=30,"C",F5&gt;=20,"D",F5&lt;20,"E")</f>
        <v>B</v>
      </c>
      <c r="H5" s="12" t="str">
        <f aca="false">IF(
  'HPS grading'!H5&amp;'HPS grading'!I5="ClearedCleared",
  "None",
       IF('HPS grading'!H5="NC","Persona ","") &amp;
     IF('HPS grading'!I5="NC","Wellness ","")
      )</f>
        <v>None</v>
      </c>
      <c r="I5" s="12" t="str">
        <f aca="false">IF(
  'HPS grading'!M5&amp;'HPS grading'!N5="ClearedCleared",
  "None",
      IF('HPS grading'!M5="NC","Persona ","") &amp;
     IF('HPS grading'!N5="NC","Wellness ","")
      )</f>
        <v>None</v>
      </c>
      <c r="J5" s="12" t="str">
        <f aca="false">IF(
  'HPS grading'!R5&amp;'HPS grading'!S5="ClearedCleared",
  "None",
     IF('HPS grading'!R5="NC","Persona ","") &amp;
     IF('HPS grading'!S5="NC","Wellness ","")
      )</f>
        <v>None</v>
      </c>
      <c r="K5" s="12" t="str">
        <f aca="false">IF(
  'HPS grading'!W5&amp;'HPS grading'!X5="ClearedCleared",
  "None",
      IF('HPS grading'!W5="NC","Persona ","") &amp;
     IF('HPS grading'!X5="NC","Wellness ","")
      )</f>
        <v>None</v>
      </c>
      <c r="L5" s="16" t="str">
        <f aca="false">IF(COUNTIF(H5:K5,"None")=4,"Passed","With Held")</f>
        <v>Passed</v>
      </c>
    </row>
    <row r="6" s="17" customFormat="true" ht="23.25" hidden="false" customHeight="true" outlineLevel="0" collapsed="false">
      <c r="A6" s="12" t="n">
        <v>3</v>
      </c>
      <c r="B6" s="13" t="s">
        <v>13</v>
      </c>
      <c r="C6" s="13" t="s">
        <v>14</v>
      </c>
      <c r="D6" s="13" t="s">
        <v>20</v>
      </c>
      <c r="E6" s="14" t="s">
        <v>21</v>
      </c>
      <c r="F6" s="15" t="n">
        <f aca="false">AVERAGE('HPS grading'!F6,'HPS grading'!K6,'HPS grading'!P6,'HPS grading'!U6)</f>
        <v>44.1303373015873</v>
      </c>
      <c r="G6" s="12" t="str">
        <f aca="false" t="array" ref="G6:G6">_xlfn.IFS(F6&gt;=80,"A+",F6&gt;=70,"A",F6=60,"B+",F6&gt;=50,"B",F6&gt;=40,"C+",F6&gt;=30,"C",F6&gt;=20,"D",F6&lt;20,"E")</f>
        <v>C+</v>
      </c>
      <c r="H6" s="12" t="str">
        <f aca="false">IF(
  'HPS grading'!H6&amp;'HPS grading'!I6="ClearedCleared",
  "None",
       IF('HPS grading'!H6="NC","Persona ","") &amp;
     IF('HPS grading'!I6="NC","Wellness ","")
      )</f>
        <v>None</v>
      </c>
      <c r="I6" s="12" t="str">
        <f aca="false">IF(
  'HPS grading'!M6&amp;'HPS grading'!N6="ClearedCleared",
  "None",
      IF('HPS grading'!M6="NC","Persona ","") &amp;
     IF('HPS grading'!N6="NC","Wellness ","")
      )</f>
        <v>Wellness </v>
      </c>
      <c r="J6" s="12" t="str">
        <f aca="false">IF(
  'HPS grading'!R6&amp;'HPS grading'!S6="ClearedCleared",
  "None",
     IF('HPS grading'!R6="NC","Persona ","") &amp;
     IF('HPS grading'!S6="NC","Wellness ","")
      )</f>
        <v>Wellness </v>
      </c>
      <c r="K6" s="12" t="str">
        <f aca="false">IF(
  'HPS grading'!W6&amp;'HPS grading'!X6="ClearedCleared",
  "None",
      IF('HPS grading'!W6="NC","Persona ","") &amp;
     IF('HPS grading'!X6="NC","Wellness ","")
      )</f>
        <v>Wellness </v>
      </c>
      <c r="L6" s="16" t="str">
        <f aca="false">IF(COUNTIF(H6:K6,"None")=4,"Passed","With Held")</f>
        <v>With Held</v>
      </c>
    </row>
    <row r="7" s="17" customFormat="true" ht="23.25" hidden="false" customHeight="true" outlineLevel="0" collapsed="false">
      <c r="A7" s="12" t="n">
        <v>4</v>
      </c>
      <c r="B7" s="13" t="s">
        <v>17</v>
      </c>
      <c r="C7" s="13" t="s">
        <v>14</v>
      </c>
      <c r="D7" s="13" t="s">
        <v>22</v>
      </c>
      <c r="E7" s="14" t="s">
        <v>23</v>
      </c>
      <c r="F7" s="15" t="n">
        <f aca="false">AVERAGE('HPS grading'!F7,'HPS grading'!K7,'HPS grading'!P7,'HPS grading'!U7)</f>
        <v>55.9064285714286</v>
      </c>
      <c r="G7" s="12" t="str">
        <f aca="false" t="array" ref="G7:G7">_xlfn.IFS(F7&gt;=80,"A+",F7&gt;=70,"A",F7=60,"B+",F7&gt;=50,"B",F7&gt;=40,"C+",F7&gt;=30,"C",F7&gt;=20,"D",F7&lt;20,"E")</f>
        <v>B</v>
      </c>
      <c r="H7" s="12" t="str">
        <f aca="false">IF(
  'HPS grading'!H7&amp;'HPS grading'!I7="ClearedCleared",
  "None",
       IF('HPS grading'!H7="NC","Persona ","") &amp;
     IF('HPS grading'!I7="NC","Wellness ","")
      )</f>
        <v>None</v>
      </c>
      <c r="I7" s="12" t="str">
        <f aca="false">IF(
  'HPS grading'!M7&amp;'HPS grading'!N7="ClearedCleared",
  "None",
      IF('HPS grading'!M7="NC","Persona ","") &amp;
     IF('HPS grading'!N7="NC","Wellness ","")
      )</f>
        <v>None</v>
      </c>
      <c r="J7" s="12" t="str">
        <f aca="false">IF(
  'HPS grading'!R7&amp;'HPS grading'!S7="ClearedCleared",
  "None",
     IF('HPS grading'!R7="NC","Persona ","") &amp;
     IF('HPS grading'!S7="NC","Wellness ","")
      )</f>
        <v>Wellness </v>
      </c>
      <c r="K7" s="12" t="str">
        <f aca="false">IF(
  'HPS grading'!W7&amp;'HPS grading'!X7="ClearedCleared",
  "None",
      IF('HPS grading'!W7="NC","Persona ","") &amp;
     IF('HPS grading'!X7="NC","Wellness ","")
      )</f>
        <v>Wellness </v>
      </c>
      <c r="L7" s="16" t="str">
        <f aca="false">IF(COUNTIF(H7:K7,"None")=4,"Passed","With Held")</f>
        <v>With Held</v>
      </c>
    </row>
    <row r="8" s="17" customFormat="true" ht="23.25" hidden="false" customHeight="true" outlineLevel="0" collapsed="false">
      <c r="A8" s="12" t="n">
        <v>5</v>
      </c>
      <c r="B8" s="13" t="s">
        <v>17</v>
      </c>
      <c r="C8" s="13" t="s">
        <v>24</v>
      </c>
      <c r="D8" s="13" t="s">
        <v>25</v>
      </c>
      <c r="E8" s="14" t="s">
        <v>26</v>
      </c>
      <c r="F8" s="15" t="n">
        <f aca="false">AVERAGE('HPS grading'!F8,'HPS grading'!K8,'HPS grading'!P8,'HPS grading'!U8)</f>
        <v>7.15291666666667</v>
      </c>
      <c r="G8" s="12" t="str">
        <f aca="false" t="array" ref="G8:G8">_xlfn.IFS(F8&gt;=80,"A+",F8&gt;=70,"A",F8=60,"B+",F8&gt;=50,"B",F8&gt;=40,"C+",F8&gt;=30,"C",F8&gt;=20,"D",F8&lt;20,"E")</f>
        <v>E</v>
      </c>
      <c r="H8" s="12" t="str">
        <f aca="false">IF(
  'HPS grading'!H8&amp;'HPS grading'!I8="ClearedCleared",
  "None",
       IF('HPS grading'!H8="NC","Persona ","") &amp;
     IF('HPS grading'!I8="NC","Wellness ","")
      )</f>
        <v>Wellness </v>
      </c>
      <c r="I8" s="12" t="str">
        <f aca="false">IF(
  'HPS grading'!M8&amp;'HPS grading'!N8="ClearedCleared",
  "None",
      IF('HPS grading'!M8="NC","Persona ","") &amp;
     IF('HPS grading'!N8="NC","Wellness ","")
      )</f>
        <v>Persona Wellness </v>
      </c>
      <c r="J8" s="12" t="str">
        <f aca="false">IF(
  'HPS grading'!R8&amp;'HPS grading'!S8="ClearedCleared",
  "None",
     IF('HPS grading'!R8="NC","Persona ","") &amp;
     IF('HPS grading'!S8="NC","Wellness ","")
      )</f>
        <v>Persona Wellness </v>
      </c>
      <c r="K8" s="12" t="str">
        <f aca="false">IF(
  'HPS grading'!W8&amp;'HPS grading'!X8="ClearedCleared",
  "None",
      IF('HPS grading'!W8="NC","Persona ","") &amp;
     IF('HPS grading'!X8="NC","Wellness ","")
      )</f>
        <v>Persona Wellness </v>
      </c>
      <c r="L8" s="16" t="str">
        <f aca="false">IF(COUNTIF(H8:K8,"None")=4,"Passed","With Held")</f>
        <v>With Held</v>
      </c>
    </row>
    <row r="9" s="17" customFormat="true" ht="23.25" hidden="false" customHeight="true" outlineLevel="0" collapsed="false">
      <c r="A9" s="12" t="n">
        <v>6</v>
      </c>
      <c r="B9" s="13" t="s">
        <v>17</v>
      </c>
      <c r="C9" s="13" t="s">
        <v>14</v>
      </c>
      <c r="D9" s="13" t="s">
        <v>27</v>
      </c>
      <c r="E9" s="14" t="s">
        <v>28</v>
      </c>
      <c r="F9" s="15" t="n">
        <f aca="false">AVERAGE('HPS grading'!F9,'HPS grading'!K9,'HPS grading'!P9,'HPS grading'!U9)</f>
        <v>61.4397420634921</v>
      </c>
      <c r="G9" s="12" t="str">
        <f aca="false" t="array" ref="G9:G9">_xlfn.IFS(F9&gt;=80,"A+",F9&gt;=70,"A",F9=60,"B+",F9&gt;=50,"B",F9&gt;=40,"C+",F9&gt;=30,"C",F9&gt;=20,"D",F9&lt;20,"E")</f>
        <v>B</v>
      </c>
      <c r="H9" s="12" t="str">
        <f aca="false">IF(
  'HPS grading'!H9&amp;'HPS grading'!I9="ClearedCleared",
  "None",
       IF('HPS grading'!H9="NC","Persona ","") &amp;
     IF('HPS grading'!I9="NC","Wellness ","")
      )</f>
        <v>None</v>
      </c>
      <c r="I9" s="12" t="str">
        <f aca="false">IF(
  'HPS grading'!M9&amp;'HPS grading'!N9="ClearedCleared",
  "None",
      IF('HPS grading'!M9="NC","Persona ","") &amp;
     IF('HPS grading'!N9="NC","Wellness ","")
      )</f>
        <v>None</v>
      </c>
      <c r="J9" s="12" t="str">
        <f aca="false">IF(
  'HPS grading'!R9&amp;'HPS grading'!S9="ClearedCleared",
  "None",
     IF('HPS grading'!R9="NC","Persona ","") &amp;
     IF('HPS grading'!S9="NC","Wellness ","")
      )</f>
        <v>None</v>
      </c>
      <c r="K9" s="12" t="str">
        <f aca="false">IF(
  'HPS grading'!W9&amp;'HPS grading'!X9="ClearedCleared",
  "None",
      IF('HPS grading'!W9="NC","Persona ","") &amp;
     IF('HPS grading'!X9="NC","Wellness ","")
      )</f>
        <v>None</v>
      </c>
      <c r="L9" s="16" t="str">
        <f aca="false">IF(COUNTIF(H9:K9,"None")=4,"Passed","With Held")</f>
        <v>Passed</v>
      </c>
    </row>
    <row r="10" s="17" customFormat="true" ht="23.25" hidden="false" customHeight="true" outlineLevel="0" collapsed="false">
      <c r="A10" s="12" t="n">
        <v>7</v>
      </c>
      <c r="B10" s="13" t="s">
        <v>17</v>
      </c>
      <c r="C10" s="13" t="s">
        <v>14</v>
      </c>
      <c r="D10" s="13" t="s">
        <v>29</v>
      </c>
      <c r="E10" s="14" t="s">
        <v>30</v>
      </c>
      <c r="F10" s="15" t="n">
        <f aca="false">AVERAGE('HPS grading'!F10,'HPS grading'!K10,'HPS grading'!P10,'HPS grading'!U10)</f>
        <v>59.7807341269841</v>
      </c>
      <c r="G10" s="12" t="str">
        <f aca="false" t="array" ref="G10:G10">_xlfn.IFS(F10&gt;=80,"A+",F10&gt;=70,"A",F10=60,"B+",F10&gt;=50,"B",F10&gt;=40,"C+",F10&gt;=30,"C",F10&gt;=20,"D",F10&lt;20,"E")</f>
        <v>B</v>
      </c>
      <c r="H10" s="12" t="str">
        <f aca="false">IF(
  'HPS grading'!H10&amp;'HPS grading'!I10="ClearedCleared",
  "None",
       IF('HPS grading'!H10="NC","Persona ","") &amp;
     IF('HPS grading'!I10="NC","Wellness ","")
      )</f>
        <v>None</v>
      </c>
      <c r="I10" s="12" t="str">
        <f aca="false">IF(
  'HPS grading'!M10&amp;'HPS grading'!N10="ClearedCleared",
  "None",
      IF('HPS grading'!M10="NC","Persona ","") &amp;
     IF('HPS grading'!N10="NC","Wellness ","")
      )</f>
        <v>Wellness </v>
      </c>
      <c r="J10" s="12" t="str">
        <f aca="false">IF(
  'HPS grading'!R10&amp;'HPS grading'!S10="ClearedCleared",
  "None",
     IF('HPS grading'!R10="NC","Persona ","") &amp;
     IF('HPS grading'!S10="NC","Wellness ","")
      )</f>
        <v>Wellness </v>
      </c>
      <c r="K10" s="12" t="str">
        <f aca="false">IF(
  'HPS grading'!W10&amp;'HPS grading'!X10="ClearedCleared",
  "None",
      IF('HPS grading'!W10="NC","Persona ","") &amp;
     IF('HPS grading'!X10="NC","Wellness ","")
      )</f>
        <v>Wellness </v>
      </c>
      <c r="L10" s="16" t="str">
        <f aca="false">IF(COUNTIF(H10:K10,"None")=4,"Passed","With Held")</f>
        <v>With Held</v>
      </c>
    </row>
    <row r="11" s="17" customFormat="true" ht="23.25" hidden="false" customHeight="true" outlineLevel="0" collapsed="false">
      <c r="A11" s="12" t="n">
        <v>8</v>
      </c>
      <c r="B11" s="13" t="s">
        <v>17</v>
      </c>
      <c r="C11" s="13" t="s">
        <v>31</v>
      </c>
      <c r="D11" s="13" t="s">
        <v>32</v>
      </c>
      <c r="E11" s="14" t="s">
        <v>33</v>
      </c>
      <c r="F11" s="15" t="n">
        <f aca="false">AVERAGE('HPS grading'!F11,'HPS grading'!K11,'HPS grading'!P11,'HPS grading'!U11)</f>
        <v>55.5876140873016</v>
      </c>
      <c r="G11" s="12" t="str">
        <f aca="false" t="array" ref="G11:G11">_xlfn.IFS(F11&gt;=80,"A+",F11&gt;=70,"A",F11=60,"B+",F11&gt;=50,"B",F11&gt;=40,"C+",F11&gt;=30,"C",F11&gt;=20,"D",F11&lt;20,"E")</f>
        <v>B</v>
      </c>
      <c r="H11" s="12" t="str">
        <f aca="false">IF(
  'HPS grading'!H11&amp;'HPS grading'!I11="ClearedCleared",
  "None",
       IF('HPS grading'!H11="NC","Persona ","") &amp;
     IF('HPS grading'!I11="NC","Wellness ","")
      )</f>
        <v>None</v>
      </c>
      <c r="I11" s="12" t="str">
        <f aca="false">IF(
  'HPS grading'!M11&amp;'HPS grading'!N11="ClearedCleared",
  "None",
      IF('HPS grading'!M11="NC","Persona ","") &amp;
     IF('HPS grading'!N11="NC","Wellness ","")
      )</f>
        <v>None</v>
      </c>
      <c r="J11" s="12" t="str">
        <f aca="false">IF(
  'HPS grading'!R11&amp;'HPS grading'!S11="ClearedCleared",
  "None",
     IF('HPS grading'!R11="NC","Persona ","") &amp;
     IF('HPS grading'!S11="NC","Wellness ","")
      )</f>
        <v>None</v>
      </c>
      <c r="K11" s="12" t="str">
        <f aca="false">IF(
  'HPS grading'!W11&amp;'HPS grading'!X11="ClearedCleared",
  "None",
      IF('HPS grading'!W11="NC","Persona ","") &amp;
     IF('HPS grading'!X11="NC","Wellness ","")
      )</f>
        <v>None</v>
      </c>
      <c r="L11" s="16" t="str">
        <f aca="false">IF(COUNTIF(H11:K11,"None")=4,"Passed","With Held")</f>
        <v>Passed</v>
      </c>
    </row>
    <row r="12" s="17" customFormat="true" ht="23.25" hidden="false" customHeight="true" outlineLevel="0" collapsed="false">
      <c r="A12" s="12" t="n">
        <v>9</v>
      </c>
      <c r="B12" s="13" t="s">
        <v>13</v>
      </c>
      <c r="C12" s="13" t="s">
        <v>14</v>
      </c>
      <c r="D12" s="13" t="s">
        <v>34</v>
      </c>
      <c r="E12" s="14" t="s">
        <v>35</v>
      </c>
      <c r="F12" s="15" t="n">
        <f aca="false">AVERAGE('HPS grading'!F12,'HPS grading'!K12,'HPS grading'!P12,'HPS grading'!U12)</f>
        <v>61.4351587301587</v>
      </c>
      <c r="G12" s="12" t="str">
        <f aca="false" t="array" ref="G12:G12">_xlfn.IFS(F12&gt;=80,"A+",F12&gt;=70,"A",F12=60,"B+",F12&gt;=50,"B",F12&gt;=40,"C+",F12&gt;=30,"C",F12&gt;=20,"D",F12&lt;20,"E")</f>
        <v>B</v>
      </c>
      <c r="H12" s="12" t="str">
        <f aca="false">IF(
  'HPS grading'!H12&amp;'HPS grading'!I12="ClearedCleared",
  "None",
       IF('HPS grading'!H12="NC","Persona ","") &amp;
     IF('HPS grading'!I12="NC","Wellness ","")
      )</f>
        <v>None</v>
      </c>
      <c r="I12" s="12" t="str">
        <f aca="false">IF(
  'HPS grading'!M12&amp;'HPS grading'!N12="ClearedCleared",
  "None",
      IF('HPS grading'!M12="NC","Persona ","") &amp;
     IF('HPS grading'!N12="NC","Wellness ","")
      )</f>
        <v>None</v>
      </c>
      <c r="J12" s="12" t="str">
        <f aca="false">IF(
  'HPS grading'!R12&amp;'HPS grading'!S12="ClearedCleared",
  "None",
     IF('HPS grading'!R12="NC","Persona ","") &amp;
     IF('HPS grading'!S12="NC","Wellness ","")
      )</f>
        <v>None</v>
      </c>
      <c r="K12" s="12" t="str">
        <f aca="false">IF(
  'HPS grading'!W12&amp;'HPS grading'!X12="ClearedCleared",
  "None",
      IF('HPS grading'!W12="NC","Persona ","") &amp;
     IF('HPS grading'!X12="NC","Wellness ","")
      )</f>
        <v>None</v>
      </c>
      <c r="L12" s="16" t="str">
        <f aca="false">IF(COUNTIF(H12:K12,"None")=4,"Passed","With Held")</f>
        <v>Passed</v>
      </c>
    </row>
    <row r="13" s="17" customFormat="true" ht="23.25" hidden="false" customHeight="true" outlineLevel="0" collapsed="false">
      <c r="A13" s="12" t="n">
        <v>10</v>
      </c>
      <c r="B13" s="13" t="s">
        <v>17</v>
      </c>
      <c r="C13" s="13" t="s">
        <v>14</v>
      </c>
      <c r="D13" s="13" t="s">
        <v>36</v>
      </c>
      <c r="E13" s="14" t="s">
        <v>37</v>
      </c>
      <c r="F13" s="15" t="n">
        <f aca="false">AVERAGE('HPS grading'!F13,'HPS grading'!K13,'HPS grading'!P13,'HPS grading'!U13)</f>
        <v>58.9465277777778</v>
      </c>
      <c r="G13" s="12" t="str">
        <f aca="false" t="array" ref="G13:G13">_xlfn.IFS(F13&gt;=80,"A+",F13&gt;=70,"A",F13=60,"B+",F13&gt;=50,"B",F13&gt;=40,"C+",F13&gt;=30,"C",F13&gt;=20,"D",F13&lt;20,"E")</f>
        <v>B</v>
      </c>
      <c r="H13" s="12" t="str">
        <f aca="false">IF(
  'HPS grading'!H13&amp;'HPS grading'!I13="ClearedCleared",
  "None",
       IF('HPS grading'!H13="NC","Persona ","") &amp;
     IF('HPS grading'!I13="NC","Wellness ","")
      )</f>
        <v>None</v>
      </c>
      <c r="I13" s="12" t="str">
        <f aca="false">IF(
  'HPS grading'!M13&amp;'HPS grading'!N13="ClearedCleared",
  "None",
      IF('HPS grading'!M13="NC","Persona ","") &amp;
     IF('HPS grading'!N13="NC","Wellness ","")
      )</f>
        <v>None</v>
      </c>
      <c r="J13" s="12" t="str">
        <f aca="false">IF(
  'HPS grading'!R13&amp;'HPS grading'!S13="ClearedCleared",
  "None",
     IF('HPS grading'!R13="NC","Persona ","") &amp;
     IF('HPS grading'!S13="NC","Wellness ","")
      )</f>
        <v>None</v>
      </c>
      <c r="K13" s="12" t="str">
        <f aca="false">IF(
  'HPS grading'!W13&amp;'HPS grading'!X13="ClearedCleared",
  "None",
      IF('HPS grading'!W13="NC","Persona ","") &amp;
     IF('HPS grading'!X13="NC","Wellness ","")
      )</f>
        <v>None</v>
      </c>
      <c r="L13" s="16" t="str">
        <f aca="false">IF(COUNTIF(H13:K13,"None")=4,"Passed","With Held")</f>
        <v>Passed</v>
      </c>
    </row>
    <row r="14" s="17" customFormat="true" ht="23.25" hidden="false" customHeight="true" outlineLevel="0" collapsed="false">
      <c r="A14" s="12" t="n">
        <v>11</v>
      </c>
      <c r="B14" s="13" t="s">
        <v>17</v>
      </c>
      <c r="C14" s="13" t="s">
        <v>38</v>
      </c>
      <c r="D14" s="13" t="s">
        <v>39</v>
      </c>
      <c r="E14" s="14" t="s">
        <v>40</v>
      </c>
      <c r="F14" s="15" t="n">
        <f aca="false">AVERAGE('HPS grading'!F14,'HPS grading'!K14,'HPS grading'!P14,'HPS grading'!U14)</f>
        <v>54.8592857142857</v>
      </c>
      <c r="G14" s="12" t="str">
        <f aca="false" t="array" ref="G14:G14">_xlfn.IFS(F14&gt;=80,"A+",F14&gt;=70,"A",F14=60,"B+",F14&gt;=50,"B",F14&gt;=40,"C+",F14&gt;=30,"C",F14&gt;=20,"D",F14&lt;20,"E")</f>
        <v>B</v>
      </c>
      <c r="H14" s="12" t="str">
        <f aca="false">IF(
  'HPS grading'!H14&amp;'HPS grading'!I14="ClearedCleared",
  "None",
       IF('HPS grading'!H14="NC","Persona ","") &amp;
     IF('HPS grading'!I14="NC","Wellness ","")
      )</f>
        <v>None</v>
      </c>
      <c r="I14" s="12" t="str">
        <f aca="false">IF(
  'HPS grading'!M14&amp;'HPS grading'!N14="ClearedCleared",
  "None",
      IF('HPS grading'!M14="NC","Persona ","") &amp;
     IF('HPS grading'!N14="NC","Wellness ","")
      )</f>
        <v>None</v>
      </c>
      <c r="J14" s="12" t="str">
        <f aca="false">IF(
  'HPS grading'!R14&amp;'HPS grading'!S14="ClearedCleared",
  "None",
     IF('HPS grading'!R14="NC","Persona ","") &amp;
     IF('HPS grading'!S14="NC","Wellness ","")
      )</f>
        <v>None</v>
      </c>
      <c r="K14" s="12" t="str">
        <f aca="false">IF(
  'HPS grading'!W14&amp;'HPS grading'!X14="ClearedCleared",
  "None",
      IF('HPS grading'!W14="NC","Persona ","") &amp;
     IF('HPS grading'!X14="NC","Wellness ","")
      )</f>
        <v>None</v>
      </c>
      <c r="L14" s="16" t="str">
        <f aca="false">IF(COUNTIF(H14:K14,"None")=4,"Passed","With Held")</f>
        <v>Passed</v>
      </c>
    </row>
    <row r="15" s="17" customFormat="true" ht="23.25" hidden="false" customHeight="true" outlineLevel="0" collapsed="false">
      <c r="A15" s="12" t="n">
        <v>12</v>
      </c>
      <c r="B15" s="13" t="s">
        <v>17</v>
      </c>
      <c r="C15" s="13" t="s">
        <v>38</v>
      </c>
      <c r="D15" s="13" t="s">
        <v>41</v>
      </c>
      <c r="E15" s="14" t="s">
        <v>42</v>
      </c>
      <c r="F15" s="15" t="n">
        <f aca="false">AVERAGE('HPS grading'!F15,'HPS grading'!K15,'HPS grading'!P15,'HPS grading'!U15)</f>
        <v>50.5631349206349</v>
      </c>
      <c r="G15" s="12" t="str">
        <f aca="false" t="array" ref="G15:G15">_xlfn.IFS(F15&gt;=80,"A+",F15&gt;=70,"A",F15=60,"B+",F15&gt;=50,"B",F15&gt;=40,"C+",F15&gt;=30,"C",F15&gt;=20,"D",F15&lt;20,"E")</f>
        <v>B</v>
      </c>
      <c r="H15" s="12" t="str">
        <f aca="false">IF(
  'HPS grading'!H15&amp;'HPS grading'!I15="ClearedCleared",
  "None",
       IF('HPS grading'!H15="NC","Persona ","") &amp;
     IF('HPS grading'!I15="NC","Wellness ","")
      )</f>
        <v>None</v>
      </c>
      <c r="I15" s="12" t="str">
        <f aca="false">IF(
  'HPS grading'!M15&amp;'HPS grading'!N15="ClearedCleared",
  "None",
      IF('HPS grading'!M15="NC","Persona ","") &amp;
     IF('HPS grading'!N15="NC","Wellness ","")
      )</f>
        <v>None</v>
      </c>
      <c r="J15" s="12" t="str">
        <f aca="false">IF(
  'HPS grading'!R15&amp;'HPS grading'!S15="ClearedCleared",
  "None",
     IF('HPS grading'!R15="NC","Persona ","") &amp;
     IF('HPS grading'!S15="NC","Wellness ","")
      )</f>
        <v>None</v>
      </c>
      <c r="K15" s="12" t="str">
        <f aca="false">IF(
  'HPS grading'!W15&amp;'HPS grading'!X15="ClearedCleared",
  "None",
      IF('HPS grading'!W15="NC","Persona ","") &amp;
     IF('HPS grading'!X15="NC","Wellness ","")
      )</f>
        <v>None</v>
      </c>
      <c r="L15" s="16" t="str">
        <f aca="false">IF(COUNTIF(H15:K15,"None")=4,"Passed","With Held")</f>
        <v>Passed</v>
      </c>
    </row>
    <row r="16" s="17" customFormat="true" ht="23.25" hidden="false" customHeight="true" outlineLevel="0" collapsed="false">
      <c r="A16" s="12" t="n">
        <v>13</v>
      </c>
      <c r="B16" s="13" t="s">
        <v>17</v>
      </c>
      <c r="C16" s="13" t="s">
        <v>14</v>
      </c>
      <c r="D16" s="13" t="s">
        <v>43</v>
      </c>
      <c r="E16" s="14" t="s">
        <v>44</v>
      </c>
      <c r="F16" s="15" t="n">
        <f aca="false">AVERAGE('HPS grading'!F16,'HPS grading'!K16,'HPS grading'!P16,'HPS grading'!U16)</f>
        <v>51.4562301587302</v>
      </c>
      <c r="G16" s="12" t="str">
        <f aca="false" t="array" ref="G16:G16">_xlfn.IFS(F16&gt;=80,"A+",F16&gt;=70,"A",F16=60,"B+",F16&gt;=50,"B",F16&gt;=40,"C+",F16&gt;=30,"C",F16&gt;=20,"D",F16&lt;20,"E")</f>
        <v>B</v>
      </c>
      <c r="H16" s="12" t="str">
        <f aca="false">IF(
  'HPS grading'!H16&amp;'HPS grading'!I16="ClearedCleared",
  "None",
       IF('HPS grading'!H16="NC","Persona ","") &amp;
     IF('HPS grading'!I16="NC","Wellness ","")
      )</f>
        <v>None</v>
      </c>
      <c r="I16" s="12" t="str">
        <f aca="false">IF(
  'HPS grading'!M16&amp;'HPS grading'!N16="ClearedCleared",
  "None",
      IF('HPS grading'!M16="NC","Persona ","") &amp;
     IF('HPS grading'!N16="NC","Wellness ","")
      )</f>
        <v>None</v>
      </c>
      <c r="J16" s="12" t="str">
        <f aca="false">IF(
  'HPS grading'!R16&amp;'HPS grading'!S16="ClearedCleared",
  "None",
     IF('HPS grading'!R16="NC","Persona ","") &amp;
     IF('HPS grading'!S16="NC","Wellness ","")
      )</f>
        <v>None</v>
      </c>
      <c r="K16" s="12" t="str">
        <f aca="false">IF(
  'HPS grading'!W16&amp;'HPS grading'!X16="ClearedCleared",
  "None",
      IF('HPS grading'!W16="NC","Persona ","") &amp;
     IF('HPS grading'!X16="NC","Wellness ","")
      )</f>
        <v>None</v>
      </c>
      <c r="L16" s="16" t="str">
        <f aca="false">IF(COUNTIF(H16:K16,"None")=4,"Passed","With Held")</f>
        <v>Passed</v>
      </c>
    </row>
    <row r="17" s="17" customFormat="true" ht="23.25" hidden="false" customHeight="true" outlineLevel="0" collapsed="false">
      <c r="A17" s="12" t="n">
        <v>14</v>
      </c>
      <c r="B17" s="13" t="s">
        <v>13</v>
      </c>
      <c r="C17" s="13" t="s">
        <v>38</v>
      </c>
      <c r="D17" s="13" t="s">
        <v>45</v>
      </c>
      <c r="E17" s="14" t="s">
        <v>46</v>
      </c>
      <c r="F17" s="15" t="n">
        <f aca="false">AVERAGE('HPS grading'!F17,'HPS grading'!K17,'HPS grading'!P17,'HPS grading'!U17)</f>
        <v>53.1156150793651</v>
      </c>
      <c r="G17" s="12" t="str">
        <f aca="false" t="array" ref="G17:G17">_xlfn.IFS(F17&gt;=80,"A+",F17&gt;=70,"A",F17=60,"B+",F17&gt;=50,"B",F17&gt;=40,"C+",F17&gt;=30,"C",F17&gt;=20,"D",F17&lt;20,"E")</f>
        <v>B</v>
      </c>
      <c r="H17" s="12" t="str">
        <f aca="false">IF(
  'HPS grading'!H17&amp;'HPS grading'!I17="ClearedCleared",
  "None",
       IF('HPS grading'!H17="NC","Persona ","") &amp;
     IF('HPS grading'!I17="NC","Wellness ","")
      )</f>
        <v>None</v>
      </c>
      <c r="I17" s="12" t="str">
        <f aca="false">IF(
  'HPS grading'!M17&amp;'HPS grading'!N17="ClearedCleared",
  "None",
      IF('HPS grading'!M17="NC","Persona ","") &amp;
     IF('HPS grading'!N17="NC","Wellness ","")
      )</f>
        <v>Wellness </v>
      </c>
      <c r="J17" s="12" t="str">
        <f aca="false">IF(
  'HPS grading'!R17&amp;'HPS grading'!S17="ClearedCleared",
  "None",
     IF('HPS grading'!R17="NC","Persona ","") &amp;
     IF('HPS grading'!S17="NC","Wellness ","")
      )</f>
        <v>Wellness </v>
      </c>
      <c r="K17" s="12" t="str">
        <f aca="false">IF(
  'HPS grading'!W17&amp;'HPS grading'!X17="ClearedCleared",
  "None",
      IF('HPS grading'!W17="NC","Persona ","") &amp;
     IF('HPS grading'!X17="NC","Wellness ","")
      )</f>
        <v>None</v>
      </c>
      <c r="L17" s="16" t="str">
        <f aca="false">IF(COUNTIF(H17:K17,"None")=4,"Passed","With Held")</f>
        <v>With Held</v>
      </c>
    </row>
    <row r="18" s="17" customFormat="true" ht="23.25" hidden="false" customHeight="true" outlineLevel="0" collapsed="false">
      <c r="A18" s="12" t="n">
        <v>15</v>
      </c>
      <c r="B18" s="13" t="s">
        <v>13</v>
      </c>
      <c r="C18" s="13" t="s">
        <v>31</v>
      </c>
      <c r="D18" s="13" t="s">
        <v>47</v>
      </c>
      <c r="E18" s="14" t="s">
        <v>48</v>
      </c>
      <c r="F18" s="15" t="n">
        <f aca="false">AVERAGE('HPS grading'!F18,'HPS grading'!K18,'HPS grading'!P18,'HPS grading'!U18)</f>
        <v>41.8173462301587</v>
      </c>
      <c r="G18" s="12" t="str">
        <f aca="false" t="array" ref="G18:G18">_xlfn.IFS(F18&gt;=80,"A+",F18&gt;=70,"A",F18=60,"B+",F18&gt;=50,"B",F18&gt;=40,"C+",F18&gt;=30,"C",F18&gt;=20,"D",F18&lt;20,"E")</f>
        <v>C+</v>
      </c>
      <c r="H18" s="12" t="str">
        <f aca="false">IF(
  'HPS grading'!H18&amp;'HPS grading'!I18="ClearedCleared",
  "None",
       IF('HPS grading'!H18="NC","Persona ","") &amp;
     IF('HPS grading'!I18="NC","Wellness ","")
      )</f>
        <v>Wellness </v>
      </c>
      <c r="I18" s="12" t="str">
        <f aca="false">IF(
  'HPS grading'!M18&amp;'HPS grading'!N18="ClearedCleared",
  "None",
      IF('HPS grading'!M18="NC","Persona ","") &amp;
     IF('HPS grading'!N18="NC","Wellness ","")
      )</f>
        <v>Wellness </v>
      </c>
      <c r="J18" s="12" t="str">
        <f aca="false">IF(
  'HPS grading'!R18&amp;'HPS grading'!S18="ClearedCleared",
  "None",
     IF('HPS grading'!R18="NC","Persona ","") &amp;
     IF('HPS grading'!S18="NC","Wellness ","")
      )</f>
        <v>Wellness </v>
      </c>
      <c r="K18" s="12" t="str">
        <f aca="false">IF(
  'HPS grading'!W18&amp;'HPS grading'!X18="ClearedCleared",
  "None",
      IF('HPS grading'!W18="NC","Persona ","") &amp;
     IF('HPS grading'!X18="NC","Wellness ","")
      )</f>
        <v>Wellness </v>
      </c>
      <c r="L18" s="16" t="str">
        <f aca="false">IF(COUNTIF(H18:K18,"None")=4,"Passed","With Held")</f>
        <v>With Held</v>
      </c>
    </row>
    <row r="19" s="17" customFormat="true" ht="23.25" hidden="false" customHeight="true" outlineLevel="0" collapsed="false">
      <c r="A19" s="12" t="n">
        <v>16</v>
      </c>
      <c r="B19" s="13" t="s">
        <v>17</v>
      </c>
      <c r="C19" s="13" t="s">
        <v>14</v>
      </c>
      <c r="D19" s="13" t="s">
        <v>49</v>
      </c>
      <c r="E19" s="14" t="s">
        <v>50</v>
      </c>
      <c r="F19" s="15" t="n">
        <f aca="false">AVERAGE('HPS grading'!F19,'HPS grading'!K19,'HPS grading'!P19,'HPS grading'!U19)</f>
        <v>41.6070238095238</v>
      </c>
      <c r="G19" s="12" t="str">
        <f aca="false" t="array" ref="G19:G19">_xlfn.IFS(F19&gt;=80,"A+",F19&gt;=70,"A",F19=60,"B+",F19&gt;=50,"B",F19&gt;=40,"C+",F19&gt;=30,"C",F19&gt;=20,"D",F19&lt;20,"E")</f>
        <v>C+</v>
      </c>
      <c r="H19" s="12" t="str">
        <f aca="false">IF(
  'HPS grading'!H19&amp;'HPS grading'!I19="ClearedCleared",
  "None",
       IF('HPS grading'!H19="NC","Persona ","") &amp;
     IF('HPS grading'!I19="NC","Wellness ","")
      )</f>
        <v>None</v>
      </c>
      <c r="I19" s="12" t="str">
        <f aca="false">IF(
  'HPS grading'!M19&amp;'HPS grading'!N19="ClearedCleared",
  "None",
      IF('HPS grading'!M19="NC","Persona ","") &amp;
     IF('HPS grading'!N19="NC","Wellness ","")
      )</f>
        <v>Wellness </v>
      </c>
      <c r="J19" s="12" t="str">
        <f aca="false">IF(
  'HPS grading'!R19&amp;'HPS grading'!S19="ClearedCleared",
  "None",
     IF('HPS grading'!R19="NC","Persona ","") &amp;
     IF('HPS grading'!S19="NC","Wellness ","")
      )</f>
        <v>Wellness </v>
      </c>
      <c r="K19" s="12" t="str">
        <f aca="false">IF(
  'HPS grading'!W19&amp;'HPS grading'!X19="ClearedCleared",
  "None",
      IF('HPS grading'!W19="NC","Persona ","") &amp;
     IF('HPS grading'!X19="NC","Wellness ","")
      )</f>
        <v>Wellness </v>
      </c>
      <c r="L19" s="16" t="str">
        <f aca="false">IF(COUNTIF(H19:K19,"None")=4,"Passed","With Held")</f>
        <v>With Held</v>
      </c>
    </row>
    <row r="20" s="17" customFormat="true" ht="23.25" hidden="false" customHeight="true" outlineLevel="0" collapsed="false">
      <c r="A20" s="12" t="n">
        <v>17</v>
      </c>
      <c r="B20" s="13" t="s">
        <v>13</v>
      </c>
      <c r="C20" s="13" t="s">
        <v>31</v>
      </c>
      <c r="D20" s="13" t="s">
        <v>51</v>
      </c>
      <c r="E20" s="14" t="s">
        <v>52</v>
      </c>
      <c r="F20" s="15" t="n">
        <f aca="false">AVERAGE('HPS grading'!F20,'HPS grading'!K20,'HPS grading'!P20,'HPS grading'!U20)</f>
        <v>59.2027628968254</v>
      </c>
      <c r="G20" s="12" t="str">
        <f aca="false" t="array" ref="G20:G20">_xlfn.IFS(F20&gt;=80,"A+",F20&gt;=70,"A",F20=60,"B+",F20&gt;=50,"B",F20&gt;=40,"C+",F20&gt;=30,"C",F20&gt;=20,"D",F20&lt;20,"E")</f>
        <v>B</v>
      </c>
      <c r="H20" s="12" t="str">
        <f aca="false">IF(
  'HPS grading'!H20&amp;'HPS grading'!I20="ClearedCleared",
  "None",
       IF('HPS grading'!H20="NC","Persona ","") &amp;
     IF('HPS grading'!I20="NC","Wellness ","")
      )</f>
        <v>None</v>
      </c>
      <c r="I20" s="12" t="str">
        <f aca="false">IF(
  'HPS grading'!M20&amp;'HPS grading'!N20="ClearedCleared",
  "None",
      IF('HPS grading'!M20="NC","Persona ","") &amp;
     IF('HPS grading'!N20="NC","Wellness ","")
      )</f>
        <v>None</v>
      </c>
      <c r="J20" s="12" t="str">
        <f aca="false">IF(
  'HPS grading'!R20&amp;'HPS grading'!S20="ClearedCleared",
  "None",
     IF('HPS grading'!R20="NC","Persona ","") &amp;
     IF('HPS grading'!S20="NC","Wellness ","")
      )</f>
        <v>None</v>
      </c>
      <c r="K20" s="12" t="str">
        <f aca="false">IF(
  'HPS grading'!W20&amp;'HPS grading'!X20="ClearedCleared",
  "None",
      IF('HPS grading'!W20="NC","Persona ","") &amp;
     IF('HPS grading'!X20="NC","Wellness ","")
      )</f>
        <v>None</v>
      </c>
      <c r="L20" s="16" t="str">
        <f aca="false">IF(COUNTIF(H20:K20,"None")=4,"Passed","With Held")</f>
        <v>Passed</v>
      </c>
    </row>
    <row r="21" s="17" customFormat="true" ht="23.25" hidden="false" customHeight="true" outlineLevel="0" collapsed="false">
      <c r="A21" s="12" t="n">
        <v>18</v>
      </c>
      <c r="B21" s="13" t="s">
        <v>53</v>
      </c>
      <c r="C21" s="13" t="s">
        <v>14</v>
      </c>
      <c r="D21" s="13" t="s">
        <v>54</v>
      </c>
      <c r="E21" s="14" t="s">
        <v>55</v>
      </c>
      <c r="F21" s="15" t="n">
        <f aca="false">AVERAGE('HPS grading'!F21,'HPS grading'!K21,'HPS grading'!P21,'HPS grading'!U21)</f>
        <v>48.4385119047619</v>
      </c>
      <c r="G21" s="12" t="str">
        <f aca="false" t="array" ref="G21:G21">_xlfn.IFS(F21&gt;=80,"A+",F21&gt;=70,"A",F21=60,"B+",F21&gt;=50,"B",F21&gt;=40,"C+",F21&gt;=30,"C",F21&gt;=20,"D",F21&lt;20,"E")</f>
        <v>C+</v>
      </c>
      <c r="H21" s="12" t="str">
        <f aca="false">IF(
  'HPS grading'!H21&amp;'HPS grading'!I21="ClearedCleared",
  "None",
       IF('HPS grading'!H21="NC","Persona ","") &amp;
     IF('HPS grading'!I21="NC","Wellness ","")
      )</f>
        <v>None</v>
      </c>
      <c r="I21" s="12" t="str">
        <f aca="false">IF(
  'HPS grading'!M21&amp;'HPS grading'!N21="ClearedCleared",
  "None",
      IF('HPS grading'!M21="NC","Persona ","") &amp;
     IF('HPS grading'!N21="NC","Wellness ","")
      )</f>
        <v>Wellness </v>
      </c>
      <c r="J21" s="12" t="str">
        <f aca="false">IF(
  'HPS grading'!R21&amp;'HPS grading'!S21="ClearedCleared",
  "None",
     IF('HPS grading'!R21="NC","Persona ","") &amp;
     IF('HPS grading'!S21="NC","Wellness ","")
      )</f>
        <v>Wellness </v>
      </c>
      <c r="K21" s="12" t="str">
        <f aca="false">IF(
  'HPS grading'!W21&amp;'HPS grading'!X21="ClearedCleared",
  "None",
      IF('HPS grading'!W21="NC","Persona ","") &amp;
     IF('HPS grading'!X21="NC","Wellness ","")
      )</f>
        <v>Wellness </v>
      </c>
      <c r="L21" s="16" t="str">
        <f aca="false">IF(COUNTIF(H21:K21,"None")=4,"Passed","With Held")</f>
        <v>With Held</v>
      </c>
    </row>
    <row r="22" s="17" customFormat="true" ht="23.25" hidden="false" customHeight="true" outlineLevel="0" collapsed="false">
      <c r="A22" s="12" t="n">
        <v>19</v>
      </c>
      <c r="B22" s="13" t="s">
        <v>13</v>
      </c>
      <c r="C22" s="13" t="s">
        <v>14</v>
      </c>
      <c r="D22" s="13" t="s">
        <v>56</v>
      </c>
      <c r="E22" s="14" t="s">
        <v>57</v>
      </c>
      <c r="F22" s="15" t="n">
        <f aca="false">AVERAGE('HPS grading'!F22,'HPS grading'!K22,'HPS grading'!P22,'HPS grading'!U22)</f>
        <v>55.2638095238095</v>
      </c>
      <c r="G22" s="12" t="str">
        <f aca="false" t="array" ref="G22:G22">_xlfn.IFS(F22&gt;=80,"A+",F22&gt;=70,"A",F22=60,"B+",F22&gt;=50,"B",F22&gt;=40,"C+",F22&gt;=30,"C",F22&gt;=20,"D",F22&lt;20,"E")</f>
        <v>B</v>
      </c>
      <c r="H22" s="12" t="str">
        <f aca="false">IF(
  'HPS grading'!H22&amp;'HPS grading'!I22="ClearedCleared",
  "None",
       IF('HPS grading'!H22="NC","Persona ","") &amp;
     IF('HPS grading'!I22="NC","Wellness ","")
      )</f>
        <v>None</v>
      </c>
      <c r="I22" s="12" t="str">
        <f aca="false">IF(
  'HPS grading'!M22&amp;'HPS grading'!N22="ClearedCleared",
  "None",
      IF('HPS grading'!M22="NC","Persona ","") &amp;
     IF('HPS grading'!N22="NC","Wellness ","")
      )</f>
        <v>None</v>
      </c>
      <c r="J22" s="12" t="str">
        <f aca="false">IF(
  'HPS grading'!R22&amp;'HPS grading'!S22="ClearedCleared",
  "None",
     IF('HPS grading'!R22="NC","Persona ","") &amp;
     IF('HPS grading'!S22="NC","Wellness ","")
      )</f>
        <v>None</v>
      </c>
      <c r="K22" s="12" t="str">
        <f aca="false">IF(
  'HPS grading'!W22&amp;'HPS grading'!X22="ClearedCleared",
  "None",
      IF('HPS grading'!W22="NC","Persona ","") &amp;
     IF('HPS grading'!X22="NC","Wellness ","")
      )</f>
        <v>None</v>
      </c>
      <c r="L22" s="16" t="str">
        <f aca="false">IF(COUNTIF(H22:K22,"None")=4,"Passed","With Held")</f>
        <v>Passed</v>
      </c>
    </row>
    <row r="23" s="17" customFormat="true" ht="23.25" hidden="false" customHeight="true" outlineLevel="0" collapsed="false">
      <c r="A23" s="12" t="n">
        <v>20</v>
      </c>
      <c r="B23" s="13" t="s">
        <v>17</v>
      </c>
      <c r="C23" s="13" t="s">
        <v>38</v>
      </c>
      <c r="D23" s="13" t="s">
        <v>58</v>
      </c>
      <c r="E23" s="14" t="s">
        <v>59</v>
      </c>
      <c r="F23" s="15" t="n">
        <f aca="false">AVERAGE('HPS grading'!F23,'HPS grading'!K23,'HPS grading'!P23,'HPS grading'!U23)</f>
        <v>48.848125</v>
      </c>
      <c r="G23" s="12" t="str">
        <f aca="false" t="array" ref="G23:G23">_xlfn.IFS(F23&gt;=80,"A+",F23&gt;=70,"A",F23=60,"B+",F23&gt;=50,"B",F23&gt;=40,"C+",F23&gt;=30,"C",F23&gt;=20,"D",F23&lt;20,"E")</f>
        <v>C+</v>
      </c>
      <c r="H23" s="12" t="str">
        <f aca="false">IF(
  'HPS grading'!H23&amp;'HPS grading'!I23="ClearedCleared",
  "None",
       IF('HPS grading'!H23="NC","Persona ","") &amp;
     IF('HPS grading'!I23="NC","Wellness ","")
      )</f>
        <v>None</v>
      </c>
      <c r="I23" s="12" t="str">
        <f aca="false">IF(
  'HPS grading'!M23&amp;'HPS grading'!N23="ClearedCleared",
  "None",
      IF('HPS grading'!M23="NC","Persona ","") &amp;
     IF('HPS grading'!N23="NC","Wellness ","")
      )</f>
        <v>Wellness </v>
      </c>
      <c r="J23" s="12" t="str">
        <f aca="false">IF(
  'HPS grading'!R23&amp;'HPS grading'!S23="ClearedCleared",
  "None",
     IF('HPS grading'!R23="NC","Persona ","") &amp;
     IF('HPS grading'!S23="NC","Wellness ","")
      )</f>
        <v>Wellness </v>
      </c>
      <c r="K23" s="12" t="str">
        <f aca="false">IF(
  'HPS grading'!W23&amp;'HPS grading'!X23="ClearedCleared",
  "None",
      IF('HPS grading'!W23="NC","Persona ","") &amp;
     IF('HPS grading'!X23="NC","Wellness ","")
      )</f>
        <v>Wellness </v>
      </c>
      <c r="L23" s="16" t="str">
        <f aca="false">IF(COUNTIF(H23:K23,"None")=4,"Passed","With Held")</f>
        <v>With Held</v>
      </c>
    </row>
    <row r="24" s="17" customFormat="true" ht="23.25" hidden="false" customHeight="true" outlineLevel="0" collapsed="false">
      <c r="A24" s="12" t="n">
        <v>21</v>
      </c>
      <c r="B24" s="13" t="s">
        <v>17</v>
      </c>
      <c r="C24" s="13" t="s">
        <v>38</v>
      </c>
      <c r="D24" s="13" t="s">
        <v>60</v>
      </c>
      <c r="E24" s="14" t="s">
        <v>61</v>
      </c>
      <c r="F24" s="15" t="n">
        <f aca="false">AVERAGE('HPS grading'!F24,'HPS grading'!K24,'HPS grading'!P24,'HPS grading'!U24)</f>
        <v>47.0455853174603</v>
      </c>
      <c r="G24" s="12" t="str">
        <f aca="false" t="array" ref="G24:G24">_xlfn.IFS(F24&gt;=80,"A+",F24&gt;=70,"A",F24=60,"B+",F24&gt;=50,"B",F24&gt;=40,"C+",F24&gt;=30,"C",F24&gt;=20,"D",F24&lt;20,"E")</f>
        <v>C+</v>
      </c>
      <c r="H24" s="12" t="str">
        <f aca="false">IF(
  'HPS grading'!H24&amp;'HPS grading'!I24="ClearedCleared",
  "None",
       IF('HPS grading'!H24="NC","Persona ","") &amp;
     IF('HPS grading'!I24="NC","Wellness ","")
      )</f>
        <v>None</v>
      </c>
      <c r="I24" s="12" t="str">
        <f aca="false">IF(
  'HPS grading'!M24&amp;'HPS grading'!N24="ClearedCleared",
  "None",
      IF('HPS grading'!M24="NC","Persona ","") &amp;
     IF('HPS grading'!N24="NC","Wellness ","")
      )</f>
        <v>None</v>
      </c>
      <c r="J24" s="12" t="str">
        <f aca="false">IF(
  'HPS grading'!R24&amp;'HPS grading'!S24="ClearedCleared",
  "None",
     IF('HPS grading'!R24="NC","Persona ","") &amp;
     IF('HPS grading'!S24="NC","Wellness ","")
      )</f>
        <v>None</v>
      </c>
      <c r="K24" s="12" t="str">
        <f aca="false">IF(
  'HPS grading'!W24&amp;'HPS grading'!X24="ClearedCleared",
  "None",
      IF('HPS grading'!W24="NC","Persona ","") &amp;
     IF('HPS grading'!X24="NC","Wellness ","")
      )</f>
        <v>None</v>
      </c>
      <c r="L24" s="16" t="str">
        <f aca="false">IF(COUNTIF(H24:K24,"None")=4,"Passed","With Held")</f>
        <v>Passed</v>
      </c>
    </row>
    <row r="25" s="17" customFormat="true" ht="23.25" hidden="false" customHeight="true" outlineLevel="0" collapsed="false">
      <c r="A25" s="12" t="n">
        <v>22</v>
      </c>
      <c r="B25" s="13" t="s">
        <v>17</v>
      </c>
      <c r="C25" s="13" t="s">
        <v>14</v>
      </c>
      <c r="D25" s="13" t="s">
        <v>62</v>
      </c>
      <c r="E25" s="14" t="s">
        <v>63</v>
      </c>
      <c r="F25" s="15" t="n">
        <f aca="false">AVERAGE('HPS grading'!F25,'HPS grading'!K25,'HPS grading'!P25,'HPS grading'!U25)</f>
        <v>53.2471428571429</v>
      </c>
      <c r="G25" s="12" t="str">
        <f aca="false" t="array" ref="G25:G25">_xlfn.IFS(F25&gt;=80,"A+",F25&gt;=70,"A",F25=60,"B+",F25&gt;=50,"B",F25&gt;=40,"C+",F25&gt;=30,"C",F25&gt;=20,"D",F25&lt;20,"E")</f>
        <v>B</v>
      </c>
      <c r="H25" s="12" t="str">
        <f aca="false">IF(
  'HPS grading'!H25&amp;'HPS grading'!I25="ClearedCleared",
  "None",
       IF('HPS grading'!H25="NC","Persona ","") &amp;
     IF('HPS grading'!I25="NC","Wellness ","")
      )</f>
        <v>None</v>
      </c>
      <c r="I25" s="12" t="str">
        <f aca="false">IF(
  'HPS grading'!M25&amp;'HPS grading'!N25="ClearedCleared",
  "None",
      IF('HPS grading'!M25="NC","Persona ","") &amp;
     IF('HPS grading'!N25="NC","Wellness ","")
      )</f>
        <v>Wellness </v>
      </c>
      <c r="J25" s="12" t="str">
        <f aca="false">IF(
  'HPS grading'!R25&amp;'HPS grading'!S25="ClearedCleared",
  "None",
     IF('HPS grading'!R25="NC","Persona ","") &amp;
     IF('HPS grading'!S25="NC","Wellness ","")
      )</f>
        <v>None</v>
      </c>
      <c r="K25" s="12" t="str">
        <f aca="false">IF(
  'HPS grading'!W25&amp;'HPS grading'!X25="ClearedCleared",
  "None",
      IF('HPS grading'!W25="NC","Persona ","") &amp;
     IF('HPS grading'!X25="NC","Wellness ","")
      )</f>
        <v>Wellness </v>
      </c>
      <c r="L25" s="16" t="str">
        <f aca="false">IF(COUNTIF(H25:K25,"None")=4,"Passed","With Held")</f>
        <v>With Held</v>
      </c>
    </row>
    <row r="26" s="17" customFormat="true" ht="23.25" hidden="false" customHeight="true" outlineLevel="0" collapsed="false">
      <c r="A26" s="12" t="n">
        <v>23</v>
      </c>
      <c r="B26" s="13" t="s">
        <v>17</v>
      </c>
      <c r="C26" s="13" t="s">
        <v>38</v>
      </c>
      <c r="D26" s="13" t="s">
        <v>64</v>
      </c>
      <c r="E26" s="14" t="s">
        <v>65</v>
      </c>
      <c r="F26" s="15" t="n">
        <f aca="false">AVERAGE('HPS grading'!F26,'HPS grading'!K26,'HPS grading'!P26,'HPS grading'!U26)</f>
        <v>45.9422321428571</v>
      </c>
      <c r="G26" s="12" t="str">
        <f aca="false" t="array" ref="G26:G26">_xlfn.IFS(F26&gt;=80,"A+",F26&gt;=70,"A",F26=60,"B+",F26&gt;=50,"B",F26&gt;=40,"C+",F26&gt;=30,"C",F26&gt;=20,"D",F26&lt;20,"E")</f>
        <v>C+</v>
      </c>
      <c r="H26" s="12" t="str">
        <f aca="false">IF(
  'HPS grading'!H26&amp;'HPS grading'!I26="ClearedCleared",
  "None",
       IF('HPS grading'!H26="NC","Persona ","") &amp;
     IF('HPS grading'!I26="NC","Wellness ","")
      )</f>
        <v>None</v>
      </c>
      <c r="I26" s="12" t="str">
        <f aca="false">IF(
  'HPS grading'!M26&amp;'HPS grading'!N26="ClearedCleared",
  "None",
      IF('HPS grading'!M26="NC","Persona ","") &amp;
     IF('HPS grading'!N26="NC","Wellness ","")
      )</f>
        <v>None</v>
      </c>
      <c r="J26" s="12" t="str">
        <f aca="false">IF(
  'HPS grading'!R26&amp;'HPS grading'!S26="ClearedCleared",
  "None",
     IF('HPS grading'!R26="NC","Persona ","") &amp;
     IF('HPS grading'!S26="NC","Wellness ","")
      )</f>
        <v>None</v>
      </c>
      <c r="K26" s="12" t="str">
        <f aca="false">IF(
  'HPS grading'!W26&amp;'HPS grading'!X26="ClearedCleared",
  "None",
      IF('HPS grading'!W26="NC","Persona ","") &amp;
     IF('HPS grading'!X26="NC","Wellness ","")
      )</f>
        <v>None</v>
      </c>
      <c r="L26" s="16" t="str">
        <f aca="false">IF(COUNTIF(H26:K26,"None")=4,"Passed","With Held")</f>
        <v>Passed</v>
      </c>
    </row>
    <row r="27" s="17" customFormat="true" ht="23.25" hidden="false" customHeight="true" outlineLevel="0" collapsed="false">
      <c r="A27" s="12" t="n">
        <v>24</v>
      </c>
      <c r="B27" s="13" t="s">
        <v>17</v>
      </c>
      <c r="C27" s="13" t="s">
        <v>14</v>
      </c>
      <c r="D27" s="13" t="s">
        <v>66</v>
      </c>
      <c r="E27" s="14" t="s">
        <v>67</v>
      </c>
      <c r="F27" s="15" t="n">
        <f aca="false">AVERAGE('HPS grading'!F27,'HPS grading'!K27,'HPS grading'!P27,'HPS grading'!U27)</f>
        <v>44.3966666666667</v>
      </c>
      <c r="G27" s="12" t="str">
        <f aca="false" t="array" ref="G27:G27">_xlfn.IFS(F27&gt;=80,"A+",F27&gt;=70,"A",F27=60,"B+",F27&gt;=50,"B",F27&gt;=40,"C+",F27&gt;=30,"C",F27&gt;=20,"D",F27&lt;20,"E")</f>
        <v>C+</v>
      </c>
      <c r="H27" s="12" t="str">
        <f aca="false">IF(
  'HPS grading'!H27&amp;'HPS grading'!I27="ClearedCleared",
  "None",
       IF('HPS grading'!H27="NC","Persona ","") &amp;
     IF('HPS grading'!I27="NC","Wellness ","")
      )</f>
        <v>None</v>
      </c>
      <c r="I27" s="12" t="str">
        <f aca="false">IF(
  'HPS grading'!M27&amp;'HPS grading'!N27="ClearedCleared",
  "None",
      IF('HPS grading'!M27="NC","Persona ","") &amp;
     IF('HPS grading'!N27="NC","Wellness ","")
      )</f>
        <v>None</v>
      </c>
      <c r="J27" s="12" t="str">
        <f aca="false">IF(
  'HPS grading'!R27&amp;'HPS grading'!S27="ClearedCleared",
  "None",
     IF('HPS grading'!R27="NC","Persona ","") &amp;
     IF('HPS grading'!S27="NC","Wellness ","")
      )</f>
        <v>Wellness </v>
      </c>
      <c r="K27" s="12" t="str">
        <f aca="false">IF(
  'HPS grading'!W27&amp;'HPS grading'!X27="ClearedCleared",
  "None",
      IF('HPS grading'!W27="NC","Persona ","") &amp;
     IF('HPS grading'!X27="NC","Wellness ","")
      )</f>
        <v>Wellness </v>
      </c>
      <c r="L27" s="16" t="str">
        <f aca="false">IF(COUNTIF(H27:K27,"None")=4,"Passed","With Held")</f>
        <v>With Held</v>
      </c>
    </row>
    <row r="28" s="17" customFormat="true" ht="23.25" hidden="false" customHeight="true" outlineLevel="0" collapsed="false">
      <c r="A28" s="12" t="n">
        <v>25</v>
      </c>
      <c r="B28" s="13" t="s">
        <v>17</v>
      </c>
      <c r="C28" s="13" t="s">
        <v>38</v>
      </c>
      <c r="D28" s="13" t="s">
        <v>68</v>
      </c>
      <c r="E28" s="14" t="s">
        <v>69</v>
      </c>
      <c r="F28" s="15" t="n">
        <f aca="false">AVERAGE('HPS grading'!F28,'HPS grading'!K28,'HPS grading'!P28,'HPS grading'!U28)</f>
        <v>53.3192857142857</v>
      </c>
      <c r="G28" s="12" t="str">
        <f aca="false" t="array" ref="G28:G28">_xlfn.IFS(F28&gt;=80,"A+",F28&gt;=70,"A",F28=60,"B+",F28&gt;=50,"B",F28&gt;=40,"C+",F28&gt;=30,"C",F28&gt;=20,"D",F28&lt;20,"E")</f>
        <v>B</v>
      </c>
      <c r="H28" s="12" t="str">
        <f aca="false">IF(
  'HPS grading'!H28&amp;'HPS grading'!I28="ClearedCleared",
  "None",
       IF('HPS grading'!H28="NC","Persona ","") &amp;
     IF('HPS grading'!I28="NC","Wellness ","")
      )</f>
        <v>None</v>
      </c>
      <c r="I28" s="12" t="str">
        <f aca="false">IF(
  'HPS grading'!M28&amp;'HPS grading'!N28="ClearedCleared",
  "None",
      IF('HPS grading'!M28="NC","Persona ","") &amp;
     IF('HPS grading'!N28="NC","Wellness ","")
      )</f>
        <v>Wellness </v>
      </c>
      <c r="J28" s="12" t="str">
        <f aca="false">IF(
  'HPS grading'!R28&amp;'HPS grading'!S28="ClearedCleared",
  "None",
     IF('HPS grading'!R28="NC","Persona ","") &amp;
     IF('HPS grading'!S28="NC","Wellness ","")
      )</f>
        <v>Wellness </v>
      </c>
      <c r="K28" s="12" t="str">
        <f aca="false">IF(
  'HPS grading'!W28&amp;'HPS grading'!X28="ClearedCleared",
  "None",
      IF('HPS grading'!W28="NC","Persona ","") &amp;
     IF('HPS grading'!X28="NC","Wellness ","")
      )</f>
        <v>None</v>
      </c>
      <c r="L28" s="16" t="str">
        <f aca="false">IF(COUNTIF(H28:K28,"None")=4,"Passed","With Held")</f>
        <v>With Held</v>
      </c>
    </row>
    <row r="29" s="17" customFormat="true" ht="23.25" hidden="false" customHeight="true" outlineLevel="0" collapsed="false">
      <c r="A29" s="12" t="n">
        <v>26</v>
      </c>
      <c r="B29" s="13" t="s">
        <v>13</v>
      </c>
      <c r="C29" s="13" t="s">
        <v>31</v>
      </c>
      <c r="D29" s="13" t="s">
        <v>70</v>
      </c>
      <c r="E29" s="14" t="s">
        <v>71</v>
      </c>
      <c r="F29" s="15" t="n">
        <f aca="false">AVERAGE('HPS grading'!F29,'HPS grading'!K29,'HPS grading'!P29,'HPS grading'!U29)</f>
        <v>56.2473958333333</v>
      </c>
      <c r="G29" s="12" t="str">
        <f aca="false" t="array" ref="G29:G29">_xlfn.IFS(F29&gt;=80,"A+",F29&gt;=70,"A",F29=60,"B+",F29&gt;=50,"B",F29&gt;=40,"C+",F29&gt;=30,"C",F29&gt;=20,"D",F29&lt;20,"E")</f>
        <v>B</v>
      </c>
      <c r="H29" s="12" t="str">
        <f aca="false">IF(
  'HPS grading'!H29&amp;'HPS grading'!I29="ClearedCleared",
  "None",
       IF('HPS grading'!H29="NC","Persona ","") &amp;
     IF('HPS grading'!I29="NC","Wellness ","")
      )</f>
        <v>None</v>
      </c>
      <c r="I29" s="12" t="str">
        <f aca="false">IF(
  'HPS grading'!M29&amp;'HPS grading'!N29="ClearedCleared",
  "None",
      IF('HPS grading'!M29="NC","Persona ","") &amp;
     IF('HPS grading'!N29="NC","Wellness ","")
      )</f>
        <v>None</v>
      </c>
      <c r="J29" s="12" t="str">
        <f aca="false">IF(
  'HPS grading'!R29&amp;'HPS grading'!S29="ClearedCleared",
  "None",
     IF('HPS grading'!R29="NC","Persona ","") &amp;
     IF('HPS grading'!S29="NC","Wellness ","")
      )</f>
        <v>None</v>
      </c>
      <c r="K29" s="12" t="str">
        <f aca="false">IF(
  'HPS grading'!W29&amp;'HPS grading'!X29="ClearedCleared",
  "None",
      IF('HPS grading'!W29="NC","Persona ","") &amp;
     IF('HPS grading'!X29="NC","Wellness ","")
      )</f>
        <v>None</v>
      </c>
      <c r="L29" s="16" t="str">
        <f aca="false">IF(COUNTIF(H29:K29,"None")=4,"Passed","With Held")</f>
        <v>Passed</v>
      </c>
    </row>
    <row r="30" s="17" customFormat="true" ht="23.25" hidden="false" customHeight="true" outlineLevel="0" collapsed="false">
      <c r="A30" s="12" t="n">
        <v>27</v>
      </c>
      <c r="B30" s="13" t="s">
        <v>17</v>
      </c>
      <c r="C30" s="13" t="s">
        <v>38</v>
      </c>
      <c r="D30" s="13" t="s">
        <v>72</v>
      </c>
      <c r="E30" s="14" t="s">
        <v>73</v>
      </c>
      <c r="F30" s="15" t="n">
        <f aca="false">AVERAGE('HPS grading'!F30,'HPS grading'!K30,'HPS grading'!P30,'HPS grading'!U30)</f>
        <v>62.0680257936508</v>
      </c>
      <c r="G30" s="12" t="str">
        <f aca="false" t="array" ref="G30:G30">_xlfn.IFS(F30&gt;=80,"A+",F30&gt;=70,"A",F30=60,"B+",F30&gt;=50,"B",F30&gt;=40,"C+",F30&gt;=30,"C",F30&gt;=20,"D",F30&lt;20,"E")</f>
        <v>B</v>
      </c>
      <c r="H30" s="12" t="str">
        <f aca="false">IF(
  'HPS grading'!H30&amp;'HPS grading'!I30="ClearedCleared",
  "None",
       IF('HPS grading'!H30="NC","Persona ","") &amp;
     IF('HPS grading'!I30="NC","Wellness ","")
      )</f>
        <v>None</v>
      </c>
      <c r="I30" s="12" t="str">
        <f aca="false">IF(
  'HPS grading'!M30&amp;'HPS grading'!N30="ClearedCleared",
  "None",
      IF('HPS grading'!M30="NC","Persona ","") &amp;
     IF('HPS grading'!N30="NC","Wellness ","")
      )</f>
        <v>None</v>
      </c>
      <c r="J30" s="12" t="str">
        <f aca="false">IF(
  'HPS grading'!R30&amp;'HPS grading'!S30="ClearedCleared",
  "None",
     IF('HPS grading'!R30="NC","Persona ","") &amp;
     IF('HPS grading'!S30="NC","Wellness ","")
      )</f>
        <v>None</v>
      </c>
      <c r="K30" s="12" t="str">
        <f aca="false">IF(
  'HPS grading'!W30&amp;'HPS grading'!X30="ClearedCleared",
  "None",
      IF('HPS grading'!W30="NC","Persona ","") &amp;
     IF('HPS grading'!X30="NC","Wellness ","")
      )</f>
        <v>None</v>
      </c>
      <c r="L30" s="16" t="str">
        <f aca="false">IF(COUNTIF(H30:K30,"None")=4,"Passed","With Held")</f>
        <v>Passed</v>
      </c>
    </row>
    <row r="31" s="17" customFormat="true" ht="23.25" hidden="false" customHeight="true" outlineLevel="0" collapsed="false">
      <c r="A31" s="12" t="n">
        <v>28</v>
      </c>
      <c r="B31" s="13" t="s">
        <v>17</v>
      </c>
      <c r="C31" s="13" t="s">
        <v>14</v>
      </c>
      <c r="D31" s="13" t="s">
        <v>74</v>
      </c>
      <c r="E31" s="14" t="s">
        <v>75</v>
      </c>
      <c r="F31" s="15" t="n">
        <f aca="false">AVERAGE('HPS grading'!F31,'HPS grading'!K31,'HPS grading'!P31,'HPS grading'!U31)</f>
        <v>45.6566666666667</v>
      </c>
      <c r="G31" s="12" t="str">
        <f aca="false" t="array" ref="G31:G31">_xlfn.IFS(F31&gt;=80,"A+",F31&gt;=70,"A",F31=60,"B+",F31&gt;=50,"B",F31&gt;=40,"C+",F31&gt;=30,"C",F31&gt;=20,"D",F31&lt;20,"E")</f>
        <v>C+</v>
      </c>
      <c r="H31" s="12" t="str">
        <f aca="false">IF(
  'HPS grading'!H31&amp;'HPS grading'!I31="ClearedCleared",
  "None",
       IF('HPS grading'!H31="NC","Persona ","") &amp;
     IF('HPS grading'!I31="NC","Wellness ","")
      )</f>
        <v>Wellness </v>
      </c>
      <c r="I31" s="12" t="str">
        <f aca="false">IF(
  'HPS grading'!M31&amp;'HPS grading'!N31="ClearedCleared",
  "None",
      IF('HPS grading'!M31="NC","Persona ","") &amp;
     IF('HPS grading'!N31="NC","Wellness ","")
      )</f>
        <v>Wellness </v>
      </c>
      <c r="J31" s="12" t="str">
        <f aca="false">IF(
  'HPS grading'!R31&amp;'HPS grading'!S31="ClearedCleared",
  "None",
     IF('HPS grading'!R31="NC","Persona ","") &amp;
     IF('HPS grading'!S31="NC","Wellness ","")
      )</f>
        <v>Wellness </v>
      </c>
      <c r="K31" s="12" t="str">
        <f aca="false">IF(
  'HPS grading'!W31&amp;'HPS grading'!X31="ClearedCleared",
  "None",
      IF('HPS grading'!W31="NC","Persona ","") &amp;
     IF('HPS grading'!X31="NC","Wellness ","")
      )</f>
        <v>Wellness </v>
      </c>
      <c r="L31" s="16" t="str">
        <f aca="false">IF(COUNTIF(H31:K31,"None")=4,"Passed","With Held")</f>
        <v>With Held</v>
      </c>
    </row>
    <row r="32" s="17" customFormat="true" ht="23.25" hidden="false" customHeight="true" outlineLevel="0" collapsed="false">
      <c r="A32" s="12" t="n">
        <v>29</v>
      </c>
      <c r="B32" s="13" t="s">
        <v>17</v>
      </c>
      <c r="C32" s="13" t="s">
        <v>31</v>
      </c>
      <c r="D32" s="13" t="s">
        <v>76</v>
      </c>
      <c r="E32" s="14" t="s">
        <v>77</v>
      </c>
      <c r="F32" s="15" t="n">
        <f aca="false">AVERAGE('HPS grading'!F32,'HPS grading'!K32,'HPS grading'!P32,'HPS grading'!U32)</f>
        <v>49.6884077380952</v>
      </c>
      <c r="G32" s="12" t="str">
        <f aca="false" t="array" ref="G32:G32">_xlfn.IFS(F32&gt;=80,"A+",F32&gt;=70,"A",F32=60,"B+",F32&gt;=50,"B",F32&gt;=40,"C+",F32&gt;=30,"C",F32&gt;=20,"D",F32&lt;20,"E")</f>
        <v>C+</v>
      </c>
      <c r="H32" s="12" t="str">
        <f aca="false">IF(
  'HPS grading'!H32&amp;'HPS grading'!I32="ClearedCleared",
  "None",
       IF('HPS grading'!H32="NC","Persona ","") &amp;
     IF('HPS grading'!I32="NC","Wellness ","")
      )</f>
        <v>None</v>
      </c>
      <c r="I32" s="12" t="str">
        <f aca="false">IF(
  'HPS grading'!M32&amp;'HPS grading'!N32="ClearedCleared",
  "None",
      IF('HPS grading'!M32="NC","Persona ","") &amp;
     IF('HPS grading'!N32="NC","Wellness ","")
      )</f>
        <v>None</v>
      </c>
      <c r="J32" s="12" t="str">
        <f aca="false">IF(
  'HPS grading'!R32&amp;'HPS grading'!S32="ClearedCleared",
  "None",
     IF('HPS grading'!R32="NC","Persona ","") &amp;
     IF('HPS grading'!S32="NC","Wellness ","")
      )</f>
        <v>None</v>
      </c>
      <c r="K32" s="12" t="str">
        <f aca="false">IF(
  'HPS grading'!W32&amp;'HPS grading'!X32="ClearedCleared",
  "None",
      IF('HPS grading'!W32="NC","Persona ","") &amp;
     IF('HPS grading'!X32="NC","Wellness ","")
      )</f>
        <v>None</v>
      </c>
      <c r="L32" s="16" t="str">
        <f aca="false">IF(COUNTIF(H32:K32,"None")=4,"Passed","With Held")</f>
        <v>Passed</v>
      </c>
    </row>
    <row r="33" s="17" customFormat="true" ht="23.25" hidden="false" customHeight="true" outlineLevel="0" collapsed="false">
      <c r="A33" s="12" t="n">
        <v>30</v>
      </c>
      <c r="B33" s="13" t="s">
        <v>17</v>
      </c>
      <c r="C33" s="13" t="s">
        <v>14</v>
      </c>
      <c r="D33" s="13" t="s">
        <v>78</v>
      </c>
      <c r="E33" s="14" t="s">
        <v>79</v>
      </c>
      <c r="F33" s="15" t="n">
        <f aca="false">AVERAGE('HPS grading'!F33,'HPS grading'!K33,'HPS grading'!P33,'HPS grading'!U33)</f>
        <v>53.5481349206349</v>
      </c>
      <c r="G33" s="12" t="str">
        <f aca="false" t="array" ref="G33:G33">_xlfn.IFS(F33&gt;=80,"A+",F33&gt;=70,"A",F33=60,"B+",F33&gt;=50,"B",F33&gt;=40,"C+",F33&gt;=30,"C",F33&gt;=20,"D",F33&lt;20,"E")</f>
        <v>B</v>
      </c>
      <c r="H33" s="12" t="str">
        <f aca="false">IF(
  'HPS grading'!H33&amp;'HPS grading'!I33="ClearedCleared",
  "None",
       IF('HPS grading'!H33="NC","Persona ","") &amp;
     IF('HPS grading'!I33="NC","Wellness ","")
      )</f>
        <v>None</v>
      </c>
      <c r="I33" s="12" t="str">
        <f aca="false">IF(
  'HPS grading'!M33&amp;'HPS grading'!N33="ClearedCleared",
  "None",
      IF('HPS grading'!M33="NC","Persona ","") &amp;
     IF('HPS grading'!N33="NC","Wellness ","")
      )</f>
        <v>None</v>
      </c>
      <c r="J33" s="12" t="str">
        <f aca="false">IF(
  'HPS grading'!R33&amp;'HPS grading'!S33="ClearedCleared",
  "None",
     IF('HPS grading'!R33="NC","Persona ","") &amp;
     IF('HPS grading'!S33="NC","Wellness ","")
      )</f>
        <v>None</v>
      </c>
      <c r="K33" s="12" t="str">
        <f aca="false">IF(
  'HPS grading'!W33&amp;'HPS grading'!X33="ClearedCleared",
  "None",
      IF('HPS grading'!W33="NC","Persona ","") &amp;
     IF('HPS grading'!X33="NC","Wellness ","")
      )</f>
        <v>None</v>
      </c>
      <c r="L33" s="16" t="str">
        <f aca="false">IF(COUNTIF(H33:K33,"None")=4,"Passed","With Held")</f>
        <v>Passed</v>
      </c>
    </row>
    <row r="34" s="17" customFormat="true" ht="23.25" hidden="false" customHeight="true" outlineLevel="0" collapsed="false">
      <c r="A34" s="12" t="n">
        <v>31</v>
      </c>
      <c r="B34" s="13" t="s">
        <v>17</v>
      </c>
      <c r="C34" s="13" t="s">
        <v>14</v>
      </c>
      <c r="D34" s="13" t="s">
        <v>80</v>
      </c>
      <c r="E34" s="14" t="s">
        <v>81</v>
      </c>
      <c r="F34" s="15" t="n">
        <f aca="false">AVERAGE('HPS grading'!F34,'HPS grading'!K34,'HPS grading'!P34,'HPS grading'!U34)</f>
        <v>41.0873214285714</v>
      </c>
      <c r="G34" s="12" t="str">
        <f aca="false" t="array" ref="G34:G34">_xlfn.IFS(F34&gt;=80,"A+",F34&gt;=70,"A",F34=60,"B+",F34&gt;=50,"B",F34&gt;=40,"C+",F34&gt;=30,"C",F34&gt;=20,"D",F34&lt;20,"E")</f>
        <v>C+</v>
      </c>
      <c r="H34" s="12" t="str">
        <f aca="false">IF(
  'HPS grading'!H34&amp;'HPS grading'!I34="ClearedCleared",
  "None",
       IF('HPS grading'!H34="NC","Persona ","") &amp;
     IF('HPS grading'!I34="NC","Wellness ","")
      )</f>
        <v>None</v>
      </c>
      <c r="I34" s="12" t="str">
        <f aca="false">IF(
  'HPS grading'!M34&amp;'HPS grading'!N34="ClearedCleared",
  "None",
      IF('HPS grading'!M34="NC","Persona ","") &amp;
     IF('HPS grading'!N34="NC","Wellness ","")
      )</f>
        <v>None</v>
      </c>
      <c r="J34" s="12" t="str">
        <f aca="false">IF(
  'HPS grading'!R34&amp;'HPS grading'!S34="ClearedCleared",
  "None",
     IF('HPS grading'!R34="NC","Persona ","") &amp;
     IF('HPS grading'!S34="NC","Wellness ","")
      )</f>
        <v>Persona Wellness </v>
      </c>
      <c r="K34" s="12" t="str">
        <f aca="false">IF(
  'HPS grading'!W34&amp;'HPS grading'!X34="ClearedCleared",
  "None",
      IF('HPS grading'!W34="NC","Persona ","") &amp;
     IF('HPS grading'!X34="NC","Wellness ","")
      )</f>
        <v>Wellness </v>
      </c>
      <c r="L34" s="16" t="str">
        <f aca="false">IF(COUNTIF(H34:K34,"None")=4,"Passed","With Held")</f>
        <v>With Held</v>
      </c>
    </row>
    <row r="35" s="17" customFormat="true" ht="23.25" hidden="false" customHeight="true" outlineLevel="0" collapsed="false">
      <c r="A35" s="12" t="n">
        <v>32</v>
      </c>
      <c r="B35" s="13" t="s">
        <v>13</v>
      </c>
      <c r="C35" s="13" t="s">
        <v>38</v>
      </c>
      <c r="D35" s="13" t="s">
        <v>82</v>
      </c>
      <c r="E35" s="14" t="s">
        <v>83</v>
      </c>
      <c r="F35" s="15" t="n">
        <f aca="false">AVERAGE('HPS grading'!F35,'HPS grading'!K35,'HPS grading'!P35,'HPS grading'!U35)</f>
        <v>50.4220436507937</v>
      </c>
      <c r="G35" s="12" t="str">
        <f aca="false" t="array" ref="G35:G35">_xlfn.IFS(F35&gt;=80,"A+",F35&gt;=70,"A",F35=60,"B+",F35&gt;=50,"B",F35&gt;=40,"C+",F35&gt;=30,"C",F35&gt;=20,"D",F35&lt;20,"E")</f>
        <v>B</v>
      </c>
      <c r="H35" s="12" t="str">
        <f aca="false">IF(
  'HPS grading'!H35&amp;'HPS grading'!I35="ClearedCleared",
  "None",
       IF('HPS grading'!H35="NC","Persona ","") &amp;
     IF('HPS grading'!I35="NC","Wellness ","")
      )</f>
        <v>Wellness </v>
      </c>
      <c r="I35" s="12" t="str">
        <f aca="false">IF(
  'HPS grading'!M35&amp;'HPS grading'!N35="ClearedCleared",
  "None",
      IF('HPS grading'!M35="NC","Persona ","") &amp;
     IF('HPS grading'!N35="NC","Wellness ","")
      )</f>
        <v>Wellness </v>
      </c>
      <c r="J35" s="12" t="str">
        <f aca="false">IF(
  'HPS grading'!R35&amp;'HPS grading'!S35="ClearedCleared",
  "None",
     IF('HPS grading'!R35="NC","Persona ","") &amp;
     IF('HPS grading'!S35="NC","Wellness ","")
      )</f>
        <v>Wellness </v>
      </c>
      <c r="K35" s="12" t="str">
        <f aca="false">IF(
  'HPS grading'!W35&amp;'HPS grading'!X35="ClearedCleared",
  "None",
      IF('HPS grading'!W35="NC","Persona ","") &amp;
     IF('HPS grading'!X35="NC","Wellness ","")
      )</f>
        <v>Wellness </v>
      </c>
      <c r="L35" s="16" t="str">
        <f aca="false">IF(COUNTIF(H35:K35,"None")=4,"Passed","With Held")</f>
        <v>With Held</v>
      </c>
    </row>
    <row r="36" s="17" customFormat="true" ht="23.25" hidden="false" customHeight="true" outlineLevel="0" collapsed="false">
      <c r="A36" s="12" t="n">
        <v>33</v>
      </c>
      <c r="B36" s="13" t="s">
        <v>13</v>
      </c>
      <c r="C36" s="13" t="s">
        <v>38</v>
      </c>
      <c r="D36" s="13" t="s">
        <v>84</v>
      </c>
      <c r="E36" s="14" t="s">
        <v>85</v>
      </c>
      <c r="F36" s="15" t="n">
        <f aca="false">AVERAGE('HPS grading'!F36,'HPS grading'!K36,'HPS grading'!P36,'HPS grading'!U36)</f>
        <v>55.257628968254</v>
      </c>
      <c r="G36" s="12" t="str">
        <f aca="false" t="array" ref="G36:G36">_xlfn.IFS(F36&gt;=80,"A+",F36&gt;=70,"A",F36=60,"B+",F36&gt;=50,"B",F36&gt;=40,"C+",F36&gt;=30,"C",F36&gt;=20,"D",F36&lt;20,"E")</f>
        <v>B</v>
      </c>
      <c r="H36" s="12" t="str">
        <f aca="false">IF(
  'HPS grading'!H36&amp;'HPS grading'!I36="ClearedCleared",
  "None",
       IF('HPS grading'!H36="NC","Persona ","") &amp;
     IF('HPS grading'!I36="NC","Wellness ","")
      )</f>
        <v>None</v>
      </c>
      <c r="I36" s="12" t="str">
        <f aca="false">IF(
  'HPS grading'!M36&amp;'HPS grading'!N36="ClearedCleared",
  "None",
      IF('HPS grading'!M36="NC","Persona ","") &amp;
     IF('HPS grading'!N36="NC","Wellness ","")
      )</f>
        <v>None</v>
      </c>
      <c r="J36" s="12" t="str">
        <f aca="false">IF(
  'HPS grading'!R36&amp;'HPS grading'!S36="ClearedCleared",
  "None",
     IF('HPS grading'!R36="NC","Persona ","") &amp;
     IF('HPS grading'!S36="NC","Wellness ","")
      )</f>
        <v>None</v>
      </c>
      <c r="K36" s="12" t="str">
        <f aca="false">IF(
  'HPS grading'!W36&amp;'HPS grading'!X36="ClearedCleared",
  "None",
      IF('HPS grading'!W36="NC","Persona ","") &amp;
     IF('HPS grading'!X36="NC","Wellness ","")
      )</f>
        <v>None</v>
      </c>
      <c r="L36" s="16" t="str">
        <f aca="false">IF(COUNTIF(H36:K36,"None")=4,"Passed","With Held")</f>
        <v>Passed</v>
      </c>
    </row>
    <row r="37" s="17" customFormat="true" ht="23.25" hidden="false" customHeight="true" outlineLevel="0" collapsed="false">
      <c r="A37" s="12" t="n">
        <v>34</v>
      </c>
      <c r="B37" s="13" t="s">
        <v>13</v>
      </c>
      <c r="C37" s="13" t="s">
        <v>14</v>
      </c>
      <c r="D37" s="13" t="s">
        <v>86</v>
      </c>
      <c r="E37" s="14" t="s">
        <v>87</v>
      </c>
      <c r="F37" s="15" t="n">
        <f aca="false">AVERAGE('HPS grading'!F37,'HPS grading'!K37,'HPS grading'!P37,'HPS grading'!U37)</f>
        <v>57.5317857142857</v>
      </c>
      <c r="G37" s="12" t="str">
        <f aca="false" t="array" ref="G37:G37">_xlfn.IFS(F37&gt;=80,"A+",F37&gt;=70,"A",F37=60,"B+",F37&gt;=50,"B",F37&gt;=40,"C+",F37&gt;=30,"C",F37&gt;=20,"D",F37&lt;20,"E")</f>
        <v>B</v>
      </c>
      <c r="H37" s="12" t="str">
        <f aca="false">IF(
  'HPS grading'!H37&amp;'HPS grading'!I37="ClearedCleared",
  "None",
       IF('HPS grading'!H37="NC","Persona ","") &amp;
     IF('HPS grading'!I37="NC","Wellness ","")
      )</f>
        <v>None</v>
      </c>
      <c r="I37" s="12" t="str">
        <f aca="false">IF(
  'HPS grading'!M37&amp;'HPS grading'!N37="ClearedCleared",
  "None",
      IF('HPS grading'!M37="NC","Persona ","") &amp;
     IF('HPS grading'!N37="NC","Wellness ","")
      )</f>
        <v>None</v>
      </c>
      <c r="J37" s="12" t="str">
        <f aca="false">IF(
  'HPS grading'!R37&amp;'HPS grading'!S37="ClearedCleared",
  "None",
     IF('HPS grading'!R37="NC","Persona ","") &amp;
     IF('HPS grading'!S37="NC","Wellness ","")
      )</f>
        <v>None</v>
      </c>
      <c r="K37" s="12" t="str">
        <f aca="false">IF(
  'HPS grading'!W37&amp;'HPS grading'!X37="ClearedCleared",
  "None",
      IF('HPS grading'!W37="NC","Persona ","") &amp;
     IF('HPS grading'!X37="NC","Wellness ","")
      )</f>
        <v>None</v>
      </c>
      <c r="L37" s="16" t="str">
        <f aca="false">IF(COUNTIF(H37:K37,"None")=4,"Passed","With Held")</f>
        <v>Passed</v>
      </c>
    </row>
    <row r="38" s="17" customFormat="true" ht="23.25" hidden="false" customHeight="true" outlineLevel="0" collapsed="false">
      <c r="A38" s="12" t="n">
        <v>35</v>
      </c>
      <c r="B38" s="13" t="s">
        <v>17</v>
      </c>
      <c r="C38" s="13" t="s">
        <v>38</v>
      </c>
      <c r="D38" s="13" t="s">
        <v>88</v>
      </c>
      <c r="E38" s="14" t="s">
        <v>89</v>
      </c>
      <c r="F38" s="15" t="n">
        <f aca="false">AVERAGE('HPS grading'!F38,'HPS grading'!K38,'HPS grading'!P38,'HPS grading'!U38)</f>
        <v>49.5535615079365</v>
      </c>
      <c r="G38" s="12" t="str">
        <f aca="false" t="array" ref="G38:G38">_xlfn.IFS(F38&gt;=80,"A+",F38&gt;=70,"A",F38=60,"B+",F38&gt;=50,"B",F38&gt;=40,"C+",F38&gt;=30,"C",F38&gt;=20,"D",F38&lt;20,"E")</f>
        <v>C+</v>
      </c>
      <c r="H38" s="12" t="str">
        <f aca="false">IF(
  'HPS grading'!H38&amp;'HPS grading'!I38="ClearedCleared",
  "None",
       IF('HPS grading'!H38="NC","Persona ","") &amp;
     IF('HPS grading'!I38="NC","Wellness ","")
      )</f>
        <v>None</v>
      </c>
      <c r="I38" s="12" t="str">
        <f aca="false">IF(
  'HPS grading'!M38&amp;'HPS grading'!N38="ClearedCleared",
  "None",
      IF('HPS grading'!M38="NC","Persona ","") &amp;
     IF('HPS grading'!N38="NC","Wellness ","")
      )</f>
        <v>None</v>
      </c>
      <c r="J38" s="12" t="str">
        <f aca="false">IF(
  'HPS grading'!R38&amp;'HPS grading'!S38="ClearedCleared",
  "None",
     IF('HPS grading'!R38="NC","Persona ","") &amp;
     IF('HPS grading'!S38="NC","Wellness ","")
      )</f>
        <v>Wellness </v>
      </c>
      <c r="K38" s="12" t="str">
        <f aca="false">IF(
  'HPS grading'!W38&amp;'HPS grading'!X38="ClearedCleared",
  "None",
      IF('HPS grading'!W38="NC","Persona ","") &amp;
     IF('HPS grading'!X38="NC","Wellness ","")
      )</f>
        <v>Wellness </v>
      </c>
      <c r="L38" s="16" t="str">
        <f aca="false">IF(COUNTIF(H38:K38,"None")=4,"Passed","With Held")</f>
        <v>With Held</v>
      </c>
    </row>
    <row r="39" s="17" customFormat="true" ht="23.25" hidden="false" customHeight="true" outlineLevel="0" collapsed="false">
      <c r="A39" s="12" t="n">
        <v>36</v>
      </c>
      <c r="B39" s="13" t="s">
        <v>17</v>
      </c>
      <c r="C39" s="13" t="s">
        <v>14</v>
      </c>
      <c r="D39" s="13" t="s">
        <v>90</v>
      </c>
      <c r="E39" s="14" t="s">
        <v>91</v>
      </c>
      <c r="F39" s="15" t="n">
        <f aca="false">AVERAGE('HPS grading'!F39,'HPS grading'!K39,'HPS grading'!P39,'HPS grading'!U39)</f>
        <v>52.615128968254</v>
      </c>
      <c r="G39" s="12" t="str">
        <f aca="false" t="array" ref="G39:G39">_xlfn.IFS(F39&gt;=80,"A+",F39&gt;=70,"A",F39=60,"B+",F39&gt;=50,"B",F39&gt;=40,"C+",F39&gt;=30,"C",F39&gt;=20,"D",F39&lt;20,"E")</f>
        <v>B</v>
      </c>
      <c r="H39" s="12" t="str">
        <f aca="false">IF(
  'HPS grading'!H39&amp;'HPS grading'!I39="ClearedCleared",
  "None",
       IF('HPS grading'!H39="NC","Persona ","") &amp;
     IF('HPS grading'!I39="NC","Wellness ","")
      )</f>
        <v>None</v>
      </c>
      <c r="I39" s="12" t="str">
        <f aca="false">IF(
  'HPS grading'!M39&amp;'HPS grading'!N39="ClearedCleared",
  "None",
      IF('HPS grading'!M39="NC","Persona ","") &amp;
     IF('HPS grading'!N39="NC","Wellness ","")
      )</f>
        <v>None</v>
      </c>
      <c r="J39" s="12" t="str">
        <f aca="false">IF(
  'HPS grading'!R39&amp;'HPS grading'!S39="ClearedCleared",
  "None",
     IF('HPS grading'!R39="NC","Persona ","") &amp;
     IF('HPS grading'!S39="NC","Wellness ","")
      )</f>
        <v>None</v>
      </c>
      <c r="K39" s="12" t="str">
        <f aca="false">IF(
  'HPS grading'!W39&amp;'HPS grading'!X39="ClearedCleared",
  "None",
      IF('HPS grading'!W39="NC","Persona ","") &amp;
     IF('HPS grading'!X39="NC","Wellness ","")
      )</f>
        <v>None</v>
      </c>
      <c r="L39" s="16" t="str">
        <f aca="false">IF(COUNTIF(H39:K39,"None")=4,"Passed","With Held")</f>
        <v>Passed</v>
      </c>
    </row>
    <row r="40" s="17" customFormat="true" ht="23.25" hidden="false" customHeight="true" outlineLevel="0" collapsed="false">
      <c r="A40" s="12" t="n">
        <v>37</v>
      </c>
      <c r="B40" s="13" t="s">
        <v>17</v>
      </c>
      <c r="C40" s="13" t="s">
        <v>31</v>
      </c>
      <c r="D40" s="13" t="s">
        <v>92</v>
      </c>
      <c r="E40" s="14" t="s">
        <v>93</v>
      </c>
      <c r="F40" s="15" t="n">
        <f aca="false">AVERAGE('HPS grading'!F40,'HPS grading'!K40,'HPS grading'!P40,'HPS grading'!U40)</f>
        <v>53.8075396825397</v>
      </c>
      <c r="G40" s="12" t="str">
        <f aca="false" t="array" ref="G40:G40">_xlfn.IFS(F40&gt;=80,"A+",F40&gt;=70,"A",F40=60,"B+",F40&gt;=50,"B",F40&gt;=40,"C+",F40&gt;=30,"C",F40&gt;=20,"D",F40&lt;20,"E")</f>
        <v>B</v>
      </c>
      <c r="H40" s="12" t="str">
        <f aca="false">IF(
  'HPS grading'!H40&amp;'HPS grading'!I40="ClearedCleared",
  "None",
       IF('HPS grading'!H40="NC","Persona ","") &amp;
     IF('HPS grading'!I40="NC","Wellness ","")
      )</f>
        <v>None</v>
      </c>
      <c r="I40" s="12" t="str">
        <f aca="false">IF(
  'HPS grading'!M40&amp;'HPS grading'!N40="ClearedCleared",
  "None",
      IF('HPS grading'!M40="NC","Persona ","") &amp;
     IF('HPS grading'!N40="NC","Wellness ","")
      )</f>
        <v>None</v>
      </c>
      <c r="J40" s="12" t="str">
        <f aca="false">IF(
  'HPS grading'!R40&amp;'HPS grading'!S40="ClearedCleared",
  "None",
     IF('HPS grading'!R40="NC","Persona ","") &amp;
     IF('HPS grading'!S40="NC","Wellness ","")
      )</f>
        <v>None</v>
      </c>
      <c r="K40" s="12" t="str">
        <f aca="false">IF(
  'HPS grading'!W40&amp;'HPS grading'!X40="ClearedCleared",
  "None",
      IF('HPS grading'!W40="NC","Persona ","") &amp;
     IF('HPS grading'!X40="NC","Wellness ","")
      )</f>
        <v>Wellness </v>
      </c>
      <c r="L40" s="16" t="str">
        <f aca="false">IF(COUNTIF(H40:K40,"None")=4,"Passed","With Held")</f>
        <v>With Held</v>
      </c>
    </row>
    <row r="41" s="17" customFormat="true" ht="23.25" hidden="false" customHeight="true" outlineLevel="0" collapsed="false">
      <c r="A41" s="12" t="n">
        <v>38</v>
      </c>
      <c r="B41" s="13" t="s">
        <v>13</v>
      </c>
      <c r="C41" s="13" t="s">
        <v>38</v>
      </c>
      <c r="D41" s="13" t="s">
        <v>94</v>
      </c>
      <c r="E41" s="14" t="s">
        <v>95</v>
      </c>
      <c r="F41" s="15" t="n">
        <f aca="false">AVERAGE('HPS grading'!F41,'HPS grading'!K41,'HPS grading'!P41,'HPS grading'!U41)</f>
        <v>43.8673759920635</v>
      </c>
      <c r="G41" s="12" t="str">
        <f aca="false" t="array" ref="G41:G41">_xlfn.IFS(F41&gt;=80,"A+",F41&gt;=70,"A",F41=60,"B+",F41&gt;=50,"B",F41&gt;=40,"C+",F41&gt;=30,"C",F41&gt;=20,"D",F41&lt;20,"E")</f>
        <v>C+</v>
      </c>
      <c r="H41" s="12" t="str">
        <f aca="false">IF(
  'HPS grading'!H41&amp;'HPS grading'!I41="ClearedCleared",
  "None",
       IF('HPS grading'!H41="NC","Persona ","") &amp;
     IF('HPS grading'!I41="NC","Wellness ","")
      )</f>
        <v>None</v>
      </c>
      <c r="I41" s="12" t="str">
        <f aca="false">IF(
  'HPS grading'!M41&amp;'HPS grading'!N41="ClearedCleared",
  "None",
      IF('HPS grading'!M41="NC","Persona ","") &amp;
     IF('HPS grading'!N41="NC","Wellness ","")
      )</f>
        <v>Wellness </v>
      </c>
      <c r="J41" s="12" t="str">
        <f aca="false">IF(
  'HPS grading'!R41&amp;'HPS grading'!S41="ClearedCleared",
  "None",
     IF('HPS grading'!R41="NC","Persona ","") &amp;
     IF('HPS grading'!S41="NC","Wellness ","")
      )</f>
        <v>Wellness </v>
      </c>
      <c r="K41" s="12" t="str">
        <f aca="false">IF(
  'HPS grading'!W41&amp;'HPS grading'!X41="ClearedCleared",
  "None",
      IF('HPS grading'!W41="NC","Persona ","") &amp;
     IF('HPS grading'!X41="NC","Wellness ","")
      )</f>
        <v>None</v>
      </c>
      <c r="L41" s="16" t="str">
        <f aca="false">IF(COUNTIF(H41:K41,"None")=4,"Passed","With Held")</f>
        <v>With Held</v>
      </c>
    </row>
    <row r="42" s="17" customFormat="true" ht="23.25" hidden="false" customHeight="true" outlineLevel="0" collapsed="false">
      <c r="A42" s="12" t="n">
        <v>39</v>
      </c>
      <c r="B42" s="13" t="s">
        <v>13</v>
      </c>
      <c r="C42" s="13" t="s">
        <v>31</v>
      </c>
      <c r="D42" s="13" t="s">
        <v>96</v>
      </c>
      <c r="E42" s="14" t="s">
        <v>97</v>
      </c>
      <c r="F42" s="15" t="n">
        <f aca="false">AVERAGE('HPS grading'!F42,'HPS grading'!K42,'HPS grading'!P42,'HPS grading'!U42)</f>
        <v>58.5347619047619</v>
      </c>
      <c r="G42" s="12" t="str">
        <f aca="false" t="array" ref="G42:G42">_xlfn.IFS(F42&gt;=80,"A+",F42&gt;=70,"A",F42=60,"B+",F42&gt;=50,"B",F42&gt;=40,"C+",F42&gt;=30,"C",F42&gt;=20,"D",F42&lt;20,"E")</f>
        <v>B</v>
      </c>
      <c r="H42" s="12" t="str">
        <f aca="false">IF(
  'HPS grading'!H42&amp;'HPS grading'!I42="ClearedCleared",
  "None",
       IF('HPS grading'!H42="NC","Persona ","") &amp;
     IF('HPS grading'!I42="NC","Wellness ","")
      )</f>
        <v>None</v>
      </c>
      <c r="I42" s="12" t="str">
        <f aca="false">IF(
  'HPS grading'!M42&amp;'HPS grading'!N42="ClearedCleared",
  "None",
      IF('HPS grading'!M42="NC","Persona ","") &amp;
     IF('HPS grading'!N42="NC","Wellness ","")
      )</f>
        <v>None</v>
      </c>
      <c r="J42" s="12" t="str">
        <f aca="false">IF(
  'HPS grading'!R42&amp;'HPS grading'!S42="ClearedCleared",
  "None",
     IF('HPS grading'!R42="NC","Persona ","") &amp;
     IF('HPS grading'!S42="NC","Wellness ","")
      )</f>
        <v>None</v>
      </c>
      <c r="K42" s="12" t="str">
        <f aca="false">IF(
  'HPS grading'!W42&amp;'HPS grading'!X42="ClearedCleared",
  "None",
      IF('HPS grading'!W42="NC","Persona ","") &amp;
     IF('HPS grading'!X42="NC","Wellness ","")
      )</f>
        <v>None</v>
      </c>
      <c r="L42" s="16" t="str">
        <f aca="false">IF(COUNTIF(H42:K42,"None")=4,"Passed","With Held")</f>
        <v>Passed</v>
      </c>
    </row>
    <row r="43" s="17" customFormat="true" ht="23.25" hidden="false" customHeight="true" outlineLevel="0" collapsed="false">
      <c r="A43" s="12" t="n">
        <v>40</v>
      </c>
      <c r="B43" s="13" t="s">
        <v>17</v>
      </c>
      <c r="C43" s="13" t="s">
        <v>14</v>
      </c>
      <c r="D43" s="13" t="s">
        <v>98</v>
      </c>
      <c r="E43" s="14" t="s">
        <v>99</v>
      </c>
      <c r="F43" s="15" t="n">
        <f aca="false">AVERAGE('HPS grading'!F43,'HPS grading'!K43,'HPS grading'!P43,'HPS grading'!U43)</f>
        <v>56.6761011904762</v>
      </c>
      <c r="G43" s="12" t="str">
        <f aca="false" t="array" ref="G43:G43">_xlfn.IFS(F43&gt;=80,"A+",F43&gt;=70,"A",F43=60,"B+",F43&gt;=50,"B",F43&gt;=40,"C+",F43&gt;=30,"C",F43&gt;=20,"D",F43&lt;20,"E")</f>
        <v>B</v>
      </c>
      <c r="H43" s="12" t="str">
        <f aca="false">IF(
  'HPS grading'!H43&amp;'HPS grading'!I43="ClearedCleared",
  "None",
       IF('HPS grading'!H43="NC","Persona ","") &amp;
     IF('HPS grading'!I43="NC","Wellness ","")
      )</f>
        <v>None</v>
      </c>
      <c r="I43" s="12" t="str">
        <f aca="false">IF(
  'HPS grading'!M43&amp;'HPS grading'!N43="ClearedCleared",
  "None",
      IF('HPS grading'!M43="NC","Persona ","") &amp;
     IF('HPS grading'!N43="NC","Wellness ","")
      )</f>
        <v>None</v>
      </c>
      <c r="J43" s="12" t="str">
        <f aca="false">IF(
  'HPS grading'!R43&amp;'HPS grading'!S43="ClearedCleared",
  "None",
     IF('HPS grading'!R43="NC","Persona ","") &amp;
     IF('HPS grading'!S43="NC","Wellness ","")
      )</f>
        <v>None</v>
      </c>
      <c r="K43" s="12" t="str">
        <f aca="false">IF(
  'HPS grading'!W43&amp;'HPS grading'!X43="ClearedCleared",
  "None",
      IF('HPS grading'!W43="NC","Persona ","") &amp;
     IF('HPS grading'!X43="NC","Wellness ","")
      )</f>
        <v>None</v>
      </c>
      <c r="L43" s="16" t="str">
        <f aca="false">IF(COUNTIF(H43:K43,"None")=4,"Passed","With Held")</f>
        <v>Passed</v>
      </c>
    </row>
    <row r="44" s="17" customFormat="true" ht="23.25" hidden="false" customHeight="true" outlineLevel="0" collapsed="false">
      <c r="A44" s="12" t="n">
        <v>41</v>
      </c>
      <c r="B44" s="13" t="s">
        <v>13</v>
      </c>
      <c r="C44" s="13" t="s">
        <v>31</v>
      </c>
      <c r="D44" s="13" t="s">
        <v>100</v>
      </c>
      <c r="E44" s="14" t="s">
        <v>101</v>
      </c>
      <c r="F44" s="15" t="n">
        <f aca="false">AVERAGE('HPS grading'!F44,'HPS grading'!K44,'HPS grading'!P44,'HPS grading'!U44)</f>
        <v>54.3586706349206</v>
      </c>
      <c r="G44" s="12" t="str">
        <f aca="false" t="array" ref="G44:G44">_xlfn.IFS(F44&gt;=80,"A+",F44&gt;=70,"A",F44=60,"B+",F44&gt;=50,"B",F44&gt;=40,"C+",F44&gt;=30,"C",F44&gt;=20,"D",F44&lt;20,"E")</f>
        <v>B</v>
      </c>
      <c r="H44" s="12" t="str">
        <f aca="false">IF(
  'HPS grading'!H44&amp;'HPS grading'!I44="ClearedCleared",
  "None",
       IF('HPS grading'!H44="NC","Persona ","") &amp;
     IF('HPS grading'!I44="NC","Wellness ","")
      )</f>
        <v>None</v>
      </c>
      <c r="I44" s="12" t="str">
        <f aca="false">IF(
  'HPS grading'!M44&amp;'HPS grading'!N44="ClearedCleared",
  "None",
      IF('HPS grading'!M44="NC","Persona ","") &amp;
     IF('HPS grading'!N44="NC","Wellness ","")
      )</f>
        <v>None</v>
      </c>
      <c r="J44" s="12" t="str">
        <f aca="false">IF(
  'HPS grading'!R44&amp;'HPS grading'!S44="ClearedCleared",
  "None",
     IF('HPS grading'!R44="NC","Persona ","") &amp;
     IF('HPS grading'!S44="NC","Wellness ","")
      )</f>
        <v>None</v>
      </c>
      <c r="K44" s="12" t="str">
        <f aca="false">IF(
  'HPS grading'!W44&amp;'HPS grading'!X44="ClearedCleared",
  "None",
      IF('HPS grading'!W44="NC","Persona ","") &amp;
     IF('HPS grading'!X44="NC","Wellness ","")
      )</f>
        <v>None</v>
      </c>
      <c r="L44" s="16" t="str">
        <f aca="false">IF(COUNTIF(H44:K44,"None")=4,"Passed","With Held")</f>
        <v>Passed</v>
      </c>
    </row>
    <row r="45" s="17" customFormat="true" ht="23.25" hidden="false" customHeight="true" outlineLevel="0" collapsed="false">
      <c r="A45" s="12" t="n">
        <v>42</v>
      </c>
      <c r="B45" s="13" t="s">
        <v>13</v>
      </c>
      <c r="C45" s="13" t="s">
        <v>38</v>
      </c>
      <c r="D45" s="13" t="s">
        <v>102</v>
      </c>
      <c r="E45" s="14" t="s">
        <v>103</v>
      </c>
      <c r="F45" s="15" t="n">
        <f aca="false">AVERAGE('HPS grading'!F45,'HPS grading'!K45,'HPS grading'!P45,'HPS grading'!U45)</f>
        <v>56.9809573412698</v>
      </c>
      <c r="G45" s="12" t="str">
        <f aca="false" t="array" ref="G45:G45">_xlfn.IFS(F45&gt;=80,"A+",F45&gt;=70,"A",F45=60,"B+",F45&gt;=50,"B",F45&gt;=40,"C+",F45&gt;=30,"C",F45&gt;=20,"D",F45&lt;20,"E")</f>
        <v>B</v>
      </c>
      <c r="H45" s="12" t="str">
        <f aca="false">IF(
  'HPS grading'!H45&amp;'HPS grading'!I45="ClearedCleared",
  "None",
       IF('HPS grading'!H45="NC","Persona ","") &amp;
     IF('HPS grading'!I45="NC","Wellness ","")
      )</f>
        <v>None</v>
      </c>
      <c r="I45" s="12" t="str">
        <f aca="false">IF(
  'HPS grading'!M45&amp;'HPS grading'!N45="ClearedCleared",
  "None",
      IF('HPS grading'!M45="NC","Persona ","") &amp;
     IF('HPS grading'!N45="NC","Wellness ","")
      )</f>
        <v>None</v>
      </c>
      <c r="J45" s="12" t="str">
        <f aca="false">IF(
  'HPS grading'!R45&amp;'HPS grading'!S45="ClearedCleared",
  "None",
     IF('HPS grading'!R45="NC","Persona ","") &amp;
     IF('HPS grading'!S45="NC","Wellness ","")
      )</f>
        <v>None</v>
      </c>
      <c r="K45" s="12" t="str">
        <f aca="false">IF(
  'HPS grading'!W45&amp;'HPS grading'!X45="ClearedCleared",
  "None",
      IF('HPS grading'!W45="NC","Persona ","") &amp;
     IF('HPS grading'!X45="NC","Wellness ","")
      )</f>
        <v>None</v>
      </c>
      <c r="L45" s="16" t="str">
        <f aca="false">IF(COUNTIF(H45:K45,"None")=4,"Passed","With Held")</f>
        <v>Passed</v>
      </c>
    </row>
    <row r="46" s="17" customFormat="true" ht="23.25" hidden="false" customHeight="true" outlineLevel="0" collapsed="false">
      <c r="A46" s="12" t="n">
        <v>43</v>
      </c>
      <c r="B46" s="13" t="s">
        <v>17</v>
      </c>
      <c r="C46" s="13" t="s">
        <v>14</v>
      </c>
      <c r="D46" s="13" t="s">
        <v>104</v>
      </c>
      <c r="E46" s="14" t="s">
        <v>105</v>
      </c>
      <c r="F46" s="15" t="n">
        <f aca="false">AVERAGE('HPS grading'!F46,'HPS grading'!K46,'HPS grading'!P46,'HPS grading'!U46)</f>
        <v>51.5165476190476</v>
      </c>
      <c r="G46" s="12" t="str">
        <f aca="false" t="array" ref="G46:G46">_xlfn.IFS(F46&gt;=80,"A+",F46&gt;=70,"A",F46=60,"B+",F46&gt;=50,"B",F46&gt;=40,"C+",F46&gt;=30,"C",F46&gt;=20,"D",F46&lt;20,"E")</f>
        <v>B</v>
      </c>
      <c r="H46" s="12" t="str">
        <f aca="false">IF(
  'HPS grading'!H46&amp;'HPS grading'!I46="ClearedCleared",
  "None",
       IF('HPS grading'!H46="NC","Persona ","") &amp;
     IF('HPS grading'!I46="NC","Wellness ","")
      )</f>
        <v>None</v>
      </c>
      <c r="I46" s="12" t="str">
        <f aca="false">IF(
  'HPS grading'!M46&amp;'HPS grading'!N46="ClearedCleared",
  "None",
      IF('HPS grading'!M46="NC","Persona ","") &amp;
     IF('HPS grading'!N46="NC","Wellness ","")
      )</f>
        <v>None</v>
      </c>
      <c r="J46" s="12" t="str">
        <f aca="false">IF(
  'HPS grading'!R46&amp;'HPS grading'!S46="ClearedCleared",
  "None",
     IF('HPS grading'!R46="NC","Persona ","") &amp;
     IF('HPS grading'!S46="NC","Wellness ","")
      )</f>
        <v>None</v>
      </c>
      <c r="K46" s="12" t="str">
        <f aca="false">IF(
  'HPS grading'!W46&amp;'HPS grading'!X46="ClearedCleared",
  "None",
      IF('HPS grading'!W46="NC","Persona ","") &amp;
     IF('HPS grading'!X46="NC","Wellness ","")
      )</f>
        <v>None</v>
      </c>
      <c r="L46" s="16" t="str">
        <f aca="false">IF(COUNTIF(H46:K46,"None")=4,"Passed","With Held")</f>
        <v>Passed</v>
      </c>
    </row>
    <row r="47" s="17" customFormat="true" ht="23.25" hidden="false" customHeight="true" outlineLevel="0" collapsed="false">
      <c r="A47" s="12" t="n">
        <v>44</v>
      </c>
      <c r="B47" s="13" t="s">
        <v>13</v>
      </c>
      <c r="C47" s="13" t="s">
        <v>14</v>
      </c>
      <c r="D47" s="13" t="s">
        <v>106</v>
      </c>
      <c r="E47" s="14" t="s">
        <v>107</v>
      </c>
      <c r="F47" s="15" t="n">
        <f aca="false">AVERAGE('HPS grading'!F47,'HPS grading'!K47,'HPS grading'!P47,'HPS grading'!U47)</f>
        <v>48.6797817460317</v>
      </c>
      <c r="G47" s="12" t="str">
        <f aca="false" t="array" ref="G47:G47">_xlfn.IFS(F47&gt;=80,"A+",F47&gt;=70,"A",F47=60,"B+",F47&gt;=50,"B",F47&gt;=40,"C+",F47&gt;=30,"C",F47&gt;=20,"D",F47&lt;20,"E")</f>
        <v>C+</v>
      </c>
      <c r="H47" s="12" t="str">
        <f aca="false">IF(
  'HPS grading'!H47&amp;'HPS grading'!I47="ClearedCleared",
  "None",
       IF('HPS grading'!H47="NC","Persona ","") &amp;
     IF('HPS grading'!I47="NC","Wellness ","")
      )</f>
        <v>None</v>
      </c>
      <c r="I47" s="12" t="str">
        <f aca="false">IF(
  'HPS grading'!M47&amp;'HPS grading'!N47="ClearedCleared",
  "None",
      IF('HPS grading'!M47="NC","Persona ","") &amp;
     IF('HPS grading'!N47="NC","Wellness ","")
      )</f>
        <v>Wellness </v>
      </c>
      <c r="J47" s="12" t="str">
        <f aca="false">IF(
  'HPS grading'!R47&amp;'HPS grading'!S47="ClearedCleared",
  "None",
     IF('HPS grading'!R47="NC","Persona ","") &amp;
     IF('HPS grading'!S47="NC","Wellness ","")
      )</f>
        <v>None</v>
      </c>
      <c r="K47" s="12" t="str">
        <f aca="false">IF(
  'HPS grading'!W47&amp;'HPS grading'!X47="ClearedCleared",
  "None",
      IF('HPS grading'!W47="NC","Persona ","") &amp;
     IF('HPS grading'!X47="NC","Wellness ","")
      )</f>
        <v>Wellness </v>
      </c>
      <c r="L47" s="16" t="str">
        <f aca="false">IF(COUNTIF(H47:K47,"None")=4,"Passed","With Held")</f>
        <v>With Held</v>
      </c>
    </row>
    <row r="48" s="17" customFormat="true" ht="23.25" hidden="false" customHeight="true" outlineLevel="0" collapsed="false">
      <c r="A48" s="12" t="n">
        <v>45</v>
      </c>
      <c r="B48" s="13" t="s">
        <v>17</v>
      </c>
      <c r="C48" s="13" t="s">
        <v>38</v>
      </c>
      <c r="D48" s="13" t="s">
        <v>108</v>
      </c>
      <c r="E48" s="14" t="s">
        <v>109</v>
      </c>
      <c r="F48" s="15" t="n">
        <f aca="false">AVERAGE('HPS grading'!F48,'HPS grading'!K48,'HPS grading'!P48,'HPS grading'!U48)</f>
        <v>37.8646825396825</v>
      </c>
      <c r="G48" s="12" t="str">
        <f aca="false" t="array" ref="G48:G48">_xlfn.IFS(F48&gt;=80,"A+",F48&gt;=70,"A",F48=60,"B+",F48&gt;=50,"B",F48&gt;=40,"C+",F48&gt;=30,"C",F48&gt;=20,"D",F48&lt;20,"E")</f>
        <v>C</v>
      </c>
      <c r="H48" s="12" t="str">
        <f aca="false">IF(
  'HPS grading'!H48&amp;'HPS grading'!I48="ClearedCleared",
  "None",
       IF('HPS grading'!H48="NC","Persona ","") &amp;
     IF('HPS grading'!I48="NC","Wellness ","")
      )</f>
        <v>Wellness </v>
      </c>
      <c r="I48" s="12" t="str">
        <f aca="false">IF(
  'HPS grading'!M48&amp;'HPS grading'!N48="ClearedCleared",
  "None",
      IF('HPS grading'!M48="NC","Persona ","") &amp;
     IF('HPS grading'!N48="NC","Wellness ","")
      )</f>
        <v>Wellness </v>
      </c>
      <c r="J48" s="12" t="str">
        <f aca="false">IF(
  'HPS grading'!R48&amp;'HPS grading'!S48="ClearedCleared",
  "None",
     IF('HPS grading'!R48="NC","Persona ","") &amp;
     IF('HPS grading'!S48="NC","Wellness ","")
      )</f>
        <v>Wellness </v>
      </c>
      <c r="K48" s="12" t="str">
        <f aca="false">IF(
  'HPS grading'!W48&amp;'HPS grading'!X48="ClearedCleared",
  "None",
      IF('HPS grading'!W48="NC","Persona ","") &amp;
     IF('HPS grading'!X48="NC","Wellness ","")
      )</f>
        <v>Wellness </v>
      </c>
      <c r="L48" s="16" t="str">
        <f aca="false">IF(COUNTIF(H48:K48,"None")=4,"Passed","With Held")</f>
        <v>With Held</v>
      </c>
    </row>
    <row r="49" s="17" customFormat="true" ht="23.25" hidden="false" customHeight="true" outlineLevel="0" collapsed="false">
      <c r="A49" s="12" t="n">
        <v>46</v>
      </c>
      <c r="B49" s="13" t="s">
        <v>13</v>
      </c>
      <c r="C49" s="13" t="s">
        <v>31</v>
      </c>
      <c r="D49" s="13" t="s">
        <v>110</v>
      </c>
      <c r="E49" s="14" t="s">
        <v>111</v>
      </c>
      <c r="F49" s="15" t="n">
        <f aca="false">AVERAGE('HPS grading'!F49,'HPS grading'!K49,'HPS grading'!P49,'HPS grading'!U49)</f>
        <v>48.7198611111111</v>
      </c>
      <c r="G49" s="12" t="str">
        <f aca="false" t="array" ref="G49:G49">_xlfn.IFS(F49&gt;=80,"A+",F49&gt;=70,"A",F49=60,"B+",F49&gt;=50,"B",F49&gt;=40,"C+",F49&gt;=30,"C",F49&gt;=20,"D",F49&lt;20,"E")</f>
        <v>C+</v>
      </c>
      <c r="H49" s="12" t="str">
        <f aca="false">IF(
  'HPS grading'!H49&amp;'HPS grading'!I49="ClearedCleared",
  "None",
       IF('HPS grading'!H49="NC","Persona ","") &amp;
     IF('HPS grading'!I49="NC","Wellness ","")
      )</f>
        <v>None</v>
      </c>
      <c r="I49" s="12" t="str">
        <f aca="false">IF(
  'HPS grading'!M49&amp;'HPS grading'!N49="ClearedCleared",
  "None",
      IF('HPS grading'!M49="NC","Persona ","") &amp;
     IF('HPS grading'!N49="NC","Wellness ","")
      )</f>
        <v>Wellness </v>
      </c>
      <c r="J49" s="12" t="str">
        <f aca="false">IF(
  'HPS grading'!R49&amp;'HPS grading'!S49="ClearedCleared",
  "None",
     IF('HPS grading'!R49="NC","Persona ","") &amp;
     IF('HPS grading'!S49="NC","Wellness ","")
      )</f>
        <v>Wellness </v>
      </c>
      <c r="K49" s="12" t="str">
        <f aca="false">IF(
  'HPS grading'!W49&amp;'HPS grading'!X49="ClearedCleared",
  "None",
      IF('HPS grading'!W49="NC","Persona ","") &amp;
     IF('HPS grading'!X49="NC","Wellness ","")
      )</f>
        <v>Wellness </v>
      </c>
      <c r="L49" s="16" t="str">
        <f aca="false">IF(COUNTIF(H49:K49,"None")=4,"Passed","With Held")</f>
        <v>With Held</v>
      </c>
    </row>
    <row r="50" s="17" customFormat="true" ht="23.25" hidden="false" customHeight="true" outlineLevel="0" collapsed="false">
      <c r="A50" s="12" t="n">
        <v>47</v>
      </c>
      <c r="B50" s="13" t="s">
        <v>17</v>
      </c>
      <c r="C50" s="13" t="s">
        <v>14</v>
      </c>
      <c r="D50" s="13" t="s">
        <v>112</v>
      </c>
      <c r="E50" s="14" t="s">
        <v>113</v>
      </c>
      <c r="F50" s="15" t="n">
        <f aca="false">AVERAGE('HPS grading'!F50,'HPS grading'!K50,'HPS grading'!P50,'HPS grading'!U50)</f>
        <v>43.0021875</v>
      </c>
      <c r="G50" s="12" t="str">
        <f aca="false" t="array" ref="G50:G50">_xlfn.IFS(F50&gt;=80,"A+",F50&gt;=70,"A",F50=60,"B+",F50&gt;=50,"B",F50&gt;=40,"C+",F50&gt;=30,"C",F50&gt;=20,"D",F50&lt;20,"E")</f>
        <v>C+</v>
      </c>
      <c r="H50" s="12" t="str">
        <f aca="false">IF(
  'HPS grading'!H50&amp;'HPS grading'!I50="ClearedCleared",
  "None",
       IF('HPS grading'!H50="NC","Persona ","") &amp;
     IF('HPS grading'!I50="NC","Wellness ","")
      )</f>
        <v>None</v>
      </c>
      <c r="I50" s="12" t="str">
        <f aca="false">IF(
  'HPS grading'!M50&amp;'HPS grading'!N50="ClearedCleared",
  "None",
      IF('HPS grading'!M50="NC","Persona ","") &amp;
     IF('HPS grading'!N50="NC","Wellness ","")
      )</f>
        <v>None</v>
      </c>
      <c r="J50" s="12" t="str">
        <f aca="false">IF(
  'HPS grading'!R50&amp;'HPS grading'!S50="ClearedCleared",
  "None",
     IF('HPS grading'!R50="NC","Persona ","") &amp;
     IF('HPS grading'!S50="NC","Wellness ","")
      )</f>
        <v>None</v>
      </c>
      <c r="K50" s="12" t="str">
        <f aca="false">IF(
  'HPS grading'!W50&amp;'HPS grading'!X50="ClearedCleared",
  "None",
      IF('HPS grading'!W50="NC","Persona ","") &amp;
     IF('HPS grading'!X50="NC","Wellness ","")
      )</f>
        <v>None</v>
      </c>
      <c r="L50" s="16" t="str">
        <f aca="false">IF(COUNTIF(H50:K50,"None")=4,"Passed","With Held")</f>
        <v>Passed</v>
      </c>
    </row>
    <row r="51" s="17" customFormat="true" ht="23.25" hidden="false" customHeight="true" outlineLevel="0" collapsed="false">
      <c r="A51" s="12" t="n">
        <v>48</v>
      </c>
      <c r="B51" s="13" t="s">
        <v>17</v>
      </c>
      <c r="C51" s="13" t="s">
        <v>38</v>
      </c>
      <c r="D51" s="13" t="s">
        <v>114</v>
      </c>
      <c r="E51" s="14" t="s">
        <v>115</v>
      </c>
      <c r="F51" s="15" t="n">
        <f aca="false">AVERAGE('HPS grading'!F51,'HPS grading'!K51,'HPS grading'!P51,'HPS grading'!U51)</f>
        <v>56.4526190476191</v>
      </c>
      <c r="G51" s="12" t="str">
        <f aca="false" t="array" ref="G51:G51">_xlfn.IFS(F51&gt;=80,"A+",F51&gt;=70,"A",F51=60,"B+",F51&gt;=50,"B",F51&gt;=40,"C+",F51&gt;=30,"C",F51&gt;=20,"D",F51&lt;20,"E")</f>
        <v>B</v>
      </c>
      <c r="H51" s="12" t="str">
        <f aca="false">IF(
  'HPS grading'!H51&amp;'HPS grading'!I51="ClearedCleared",
  "None",
       IF('HPS grading'!H51="NC","Persona ","") &amp;
     IF('HPS grading'!I51="NC","Wellness ","")
      )</f>
        <v>None</v>
      </c>
      <c r="I51" s="12" t="str">
        <f aca="false">IF(
  'HPS grading'!M51&amp;'HPS grading'!N51="ClearedCleared",
  "None",
      IF('HPS grading'!M51="NC","Persona ","") &amp;
     IF('HPS grading'!N51="NC","Wellness ","")
      )</f>
        <v>None</v>
      </c>
      <c r="J51" s="12" t="str">
        <f aca="false">IF(
  'HPS grading'!R51&amp;'HPS grading'!S51="ClearedCleared",
  "None",
     IF('HPS grading'!R51="NC","Persona ","") &amp;
     IF('HPS grading'!S51="NC","Wellness ","")
      )</f>
        <v>None</v>
      </c>
      <c r="K51" s="12" t="str">
        <f aca="false">IF(
  'HPS grading'!W51&amp;'HPS grading'!X51="ClearedCleared",
  "None",
      IF('HPS grading'!W51="NC","Persona ","") &amp;
     IF('HPS grading'!X51="NC","Wellness ","")
      )</f>
        <v>None</v>
      </c>
      <c r="L51" s="16" t="str">
        <f aca="false">IF(COUNTIF(H51:K51,"None")=4,"Passed","With Held")</f>
        <v>Passed</v>
      </c>
    </row>
    <row r="52" s="17" customFormat="true" ht="23.25" hidden="false" customHeight="true" outlineLevel="0" collapsed="false">
      <c r="A52" s="12" t="n">
        <v>49</v>
      </c>
      <c r="B52" s="13" t="s">
        <v>17</v>
      </c>
      <c r="C52" s="13" t="s">
        <v>31</v>
      </c>
      <c r="D52" s="13" t="s">
        <v>116</v>
      </c>
      <c r="E52" s="14" t="s">
        <v>117</v>
      </c>
      <c r="F52" s="15" t="n">
        <f aca="false">AVERAGE('HPS grading'!F52,'HPS grading'!K52,'HPS grading'!P52,'HPS grading'!U52)</f>
        <v>50.2736111111111</v>
      </c>
      <c r="G52" s="12" t="str">
        <f aca="false" t="array" ref="G52:G52">_xlfn.IFS(F52&gt;=80,"A+",F52&gt;=70,"A",F52=60,"B+",F52&gt;=50,"B",F52&gt;=40,"C+",F52&gt;=30,"C",F52&gt;=20,"D",F52&lt;20,"E")</f>
        <v>B</v>
      </c>
      <c r="H52" s="12" t="str">
        <f aca="false">IF(
  'HPS grading'!H52&amp;'HPS grading'!I52="ClearedCleared",
  "None",
       IF('HPS grading'!H52="NC","Persona ","") &amp;
     IF('HPS grading'!I52="NC","Wellness ","")
      )</f>
        <v>Wellness </v>
      </c>
      <c r="I52" s="12" t="str">
        <f aca="false">IF(
  'HPS grading'!M52&amp;'HPS grading'!N52="ClearedCleared",
  "None",
      IF('HPS grading'!M52="NC","Persona ","") &amp;
     IF('HPS grading'!N52="NC","Wellness ","")
      )</f>
        <v>Wellness </v>
      </c>
      <c r="J52" s="12" t="str">
        <f aca="false">IF(
  'HPS grading'!R52&amp;'HPS grading'!S52="ClearedCleared",
  "None",
     IF('HPS grading'!R52="NC","Persona ","") &amp;
     IF('HPS grading'!S52="NC","Wellness ","")
      )</f>
        <v>Persona Wellness </v>
      </c>
      <c r="K52" s="12" t="str">
        <f aca="false">IF(
  'HPS grading'!W52&amp;'HPS grading'!X52="ClearedCleared",
  "None",
      IF('HPS grading'!W52="NC","Persona ","") &amp;
     IF('HPS grading'!X52="NC","Wellness ","")
      )</f>
        <v>None</v>
      </c>
      <c r="L52" s="16" t="str">
        <f aca="false">IF(COUNTIF(H52:K52,"None")=4,"Passed","With Held")</f>
        <v>With Held</v>
      </c>
    </row>
    <row r="53" s="17" customFormat="true" ht="23.25" hidden="false" customHeight="true" outlineLevel="0" collapsed="false">
      <c r="A53" s="12" t="n">
        <v>50</v>
      </c>
      <c r="B53" s="13" t="s">
        <v>17</v>
      </c>
      <c r="C53" s="13" t="s">
        <v>14</v>
      </c>
      <c r="D53" s="13" t="s">
        <v>118</v>
      </c>
      <c r="E53" s="14" t="s">
        <v>119</v>
      </c>
      <c r="F53" s="15" t="n">
        <f aca="false">AVERAGE('HPS grading'!F53,'HPS grading'!K53,'HPS grading'!P53,'HPS grading'!U53)</f>
        <v>39.6459325396825</v>
      </c>
      <c r="G53" s="12" t="str">
        <f aca="false" t="array" ref="G53:G53">_xlfn.IFS(F53&gt;=80,"A+",F53&gt;=70,"A",F53=60,"B+",F53&gt;=50,"B",F53&gt;=40,"C+",F53&gt;=30,"C",F53&gt;=20,"D",F53&lt;20,"E")</f>
        <v>C</v>
      </c>
      <c r="H53" s="12" t="str">
        <f aca="false">IF(
  'HPS grading'!H53&amp;'HPS grading'!I53="ClearedCleared",
  "None",
       IF('HPS grading'!H53="NC","Persona ","") &amp;
     IF('HPS grading'!I53="NC","Wellness ","")
      )</f>
        <v>None</v>
      </c>
      <c r="I53" s="12" t="str">
        <f aca="false">IF(
  'HPS grading'!M53&amp;'HPS grading'!N53="ClearedCleared",
  "None",
      IF('HPS grading'!M53="NC","Persona ","") &amp;
     IF('HPS grading'!N53="NC","Wellness ","")
      )</f>
        <v>Wellness </v>
      </c>
      <c r="J53" s="12" t="str">
        <f aca="false">IF(
  'HPS grading'!R53&amp;'HPS grading'!S53="ClearedCleared",
  "None",
     IF('HPS grading'!R53="NC","Persona ","") &amp;
     IF('HPS grading'!S53="NC","Wellness ","")
      )</f>
        <v>Wellness </v>
      </c>
      <c r="K53" s="12" t="str">
        <f aca="false">IF(
  'HPS grading'!W53&amp;'HPS grading'!X53="ClearedCleared",
  "None",
      IF('HPS grading'!W53="NC","Persona ","") &amp;
     IF('HPS grading'!X53="NC","Wellness ","")
      )</f>
        <v>Wellness </v>
      </c>
      <c r="L53" s="16" t="str">
        <f aca="false">IF(COUNTIF(H53:K53,"None")=4,"Passed","With Held")</f>
        <v>With Held</v>
      </c>
    </row>
    <row r="54" s="17" customFormat="true" ht="23.25" hidden="false" customHeight="true" outlineLevel="0" collapsed="false">
      <c r="A54" s="12" t="n">
        <v>51</v>
      </c>
      <c r="B54" s="13" t="s">
        <v>13</v>
      </c>
      <c r="C54" s="13" t="s">
        <v>38</v>
      </c>
      <c r="D54" s="13" t="s">
        <v>120</v>
      </c>
      <c r="E54" s="14" t="s">
        <v>121</v>
      </c>
      <c r="F54" s="15" t="n">
        <f aca="false">AVERAGE('HPS grading'!F54,'HPS grading'!K54,'HPS grading'!P54,'HPS grading'!U54)</f>
        <v>51.218630952381</v>
      </c>
      <c r="G54" s="12" t="str">
        <f aca="false" t="array" ref="G54:G54">_xlfn.IFS(F54&gt;=80,"A+",F54&gt;=70,"A",F54=60,"B+",F54&gt;=50,"B",F54&gt;=40,"C+",F54&gt;=30,"C",F54&gt;=20,"D",F54&lt;20,"E")</f>
        <v>B</v>
      </c>
      <c r="H54" s="12" t="str">
        <f aca="false">IF(
  'HPS grading'!H54&amp;'HPS grading'!I54="ClearedCleared",
  "None",
       IF('HPS grading'!H54="NC","Persona ","") &amp;
     IF('HPS grading'!I54="NC","Wellness ","")
      )</f>
        <v>None</v>
      </c>
      <c r="I54" s="12" t="str">
        <f aca="false">IF(
  'HPS grading'!M54&amp;'HPS grading'!N54="ClearedCleared",
  "None",
      IF('HPS grading'!M54="NC","Persona ","") &amp;
     IF('HPS grading'!N54="NC","Wellness ","")
      )</f>
        <v>None</v>
      </c>
      <c r="J54" s="12" t="str">
        <f aca="false">IF(
  'HPS grading'!R54&amp;'HPS grading'!S54="ClearedCleared",
  "None",
     IF('HPS grading'!R54="NC","Persona ","") &amp;
     IF('HPS grading'!S54="NC","Wellness ","")
      )</f>
        <v>None</v>
      </c>
      <c r="K54" s="12" t="str">
        <f aca="false">IF(
  'HPS grading'!W54&amp;'HPS grading'!X54="ClearedCleared",
  "None",
      IF('HPS grading'!W54="NC","Persona ","") &amp;
     IF('HPS grading'!X54="NC","Wellness ","")
      )</f>
        <v>None</v>
      </c>
      <c r="L54" s="16" t="str">
        <f aca="false">IF(COUNTIF(H54:K54,"None")=4,"Passed","With Held")</f>
        <v>Passed</v>
      </c>
    </row>
    <row r="55" s="17" customFormat="true" ht="23.25" hidden="false" customHeight="true" outlineLevel="0" collapsed="false">
      <c r="A55" s="12" t="n">
        <v>52</v>
      </c>
      <c r="B55" s="13" t="s">
        <v>17</v>
      </c>
      <c r="C55" s="13" t="s">
        <v>38</v>
      </c>
      <c r="D55" s="13" t="s">
        <v>122</v>
      </c>
      <c r="E55" s="14" t="s">
        <v>123</v>
      </c>
      <c r="F55" s="15" t="n">
        <f aca="false">AVERAGE('HPS grading'!F55,'HPS grading'!K55,'HPS grading'!P55,'HPS grading'!U55)</f>
        <v>44.3163045634921</v>
      </c>
      <c r="G55" s="12" t="str">
        <f aca="false" t="array" ref="G55:G55">_xlfn.IFS(F55&gt;=80,"A+",F55&gt;=70,"A",F55=60,"B+",F55&gt;=50,"B",F55&gt;=40,"C+",F55&gt;=30,"C",F55&gt;=20,"D",F55&lt;20,"E")</f>
        <v>C+</v>
      </c>
      <c r="H55" s="12" t="str">
        <f aca="false">IF(
  'HPS grading'!H55&amp;'HPS grading'!I55="ClearedCleared",
  "None",
       IF('HPS grading'!H55="NC","Persona ","") &amp;
     IF('HPS grading'!I55="NC","Wellness ","")
      )</f>
        <v>None</v>
      </c>
      <c r="I55" s="12" t="str">
        <f aca="false">IF(
  'HPS grading'!M55&amp;'HPS grading'!N55="ClearedCleared",
  "None",
      IF('HPS grading'!M55="NC","Persona ","") &amp;
     IF('HPS grading'!N55="NC","Wellness ","")
      )</f>
        <v>Wellness </v>
      </c>
      <c r="J55" s="12" t="str">
        <f aca="false">IF(
  'HPS grading'!R55&amp;'HPS grading'!S55="ClearedCleared",
  "None",
     IF('HPS grading'!R55="NC","Persona ","") &amp;
     IF('HPS grading'!S55="NC","Wellness ","")
      )</f>
        <v>Wellness </v>
      </c>
      <c r="K55" s="12" t="str">
        <f aca="false">IF(
  'HPS grading'!W55&amp;'HPS grading'!X55="ClearedCleared",
  "None",
      IF('HPS grading'!W55="NC","Persona ","") &amp;
     IF('HPS grading'!X55="NC","Wellness ","")
      )</f>
        <v>Wellness </v>
      </c>
      <c r="L55" s="16" t="str">
        <f aca="false">IF(COUNTIF(H55:K55,"None")=4,"Passed","With Held")</f>
        <v>With Held</v>
      </c>
    </row>
    <row r="56" s="17" customFormat="true" ht="23.25" hidden="false" customHeight="true" outlineLevel="0" collapsed="false">
      <c r="A56" s="12" t="n">
        <v>53</v>
      </c>
      <c r="B56" s="13" t="s">
        <v>17</v>
      </c>
      <c r="C56" s="13" t="s">
        <v>38</v>
      </c>
      <c r="D56" s="13" t="s">
        <v>124</v>
      </c>
      <c r="E56" s="14" t="s">
        <v>125</v>
      </c>
      <c r="F56" s="15" t="n">
        <f aca="false">AVERAGE('HPS grading'!F56,'HPS grading'!K56,'HPS grading'!P56,'HPS grading'!U56)</f>
        <v>46.6376302083333</v>
      </c>
      <c r="G56" s="12" t="str">
        <f aca="false" t="array" ref="G56:G56">_xlfn.IFS(F56&gt;=80,"A+",F56&gt;=70,"A",F56=60,"B+",F56&gt;=50,"B",F56&gt;=40,"C+",F56&gt;=30,"C",F56&gt;=20,"D",F56&lt;20,"E")</f>
        <v>C+</v>
      </c>
      <c r="H56" s="12" t="str">
        <f aca="false">IF(
  'HPS grading'!H56&amp;'HPS grading'!I56="ClearedCleared",
  "None",
       IF('HPS grading'!H56="NC","Persona ","") &amp;
     IF('HPS grading'!I56="NC","Wellness ","")
      )</f>
        <v>None</v>
      </c>
      <c r="I56" s="12" t="str">
        <f aca="false">IF(
  'HPS grading'!M56&amp;'HPS grading'!N56="ClearedCleared",
  "None",
      IF('HPS grading'!M56="NC","Persona ","") &amp;
     IF('HPS grading'!N56="NC","Wellness ","")
      )</f>
        <v>Wellness </v>
      </c>
      <c r="J56" s="12" t="str">
        <f aca="false">IF(
  'HPS grading'!R56&amp;'HPS grading'!S56="ClearedCleared",
  "None",
     IF('HPS grading'!R56="NC","Persona ","") &amp;
     IF('HPS grading'!S56="NC","Wellness ","")
      )</f>
        <v>None</v>
      </c>
      <c r="K56" s="12" t="str">
        <f aca="false">IF(
  'HPS grading'!W56&amp;'HPS grading'!X56="ClearedCleared",
  "None",
      IF('HPS grading'!W56="NC","Persona ","") &amp;
     IF('HPS grading'!X56="NC","Wellness ","")
      )</f>
        <v>Wellness </v>
      </c>
      <c r="L56" s="16" t="str">
        <f aca="false">IF(COUNTIF(H56:K56,"None")=4,"Passed","With Held")</f>
        <v>With Held</v>
      </c>
    </row>
    <row r="57" s="17" customFormat="true" ht="23.25" hidden="false" customHeight="true" outlineLevel="0" collapsed="false">
      <c r="A57" s="12" t="n">
        <v>54</v>
      </c>
      <c r="B57" s="13" t="s">
        <v>17</v>
      </c>
      <c r="C57" s="13" t="s">
        <v>31</v>
      </c>
      <c r="D57" s="13" t="s">
        <v>126</v>
      </c>
      <c r="E57" s="14" t="s">
        <v>127</v>
      </c>
      <c r="F57" s="15" t="n">
        <f aca="false">AVERAGE('HPS grading'!F57,'HPS grading'!K57,'HPS grading'!P57,'HPS grading'!U57)</f>
        <v>50.5414880952381</v>
      </c>
      <c r="G57" s="12" t="str">
        <f aca="false" t="array" ref="G57:G57">_xlfn.IFS(F57&gt;=80,"A+",F57&gt;=70,"A",F57=60,"B+",F57&gt;=50,"B",F57&gt;=40,"C+",F57&gt;=30,"C",F57&gt;=20,"D",F57&lt;20,"E")</f>
        <v>B</v>
      </c>
      <c r="H57" s="12" t="str">
        <f aca="false">IF(
  'HPS grading'!H57&amp;'HPS grading'!I57="ClearedCleared",
  "None",
       IF('HPS grading'!H57="NC","Persona ","") &amp;
     IF('HPS grading'!I57="NC","Wellness ","")
      )</f>
        <v>None</v>
      </c>
      <c r="I57" s="12" t="str">
        <f aca="false">IF(
  'HPS grading'!M57&amp;'HPS grading'!N57="ClearedCleared",
  "None",
      IF('HPS grading'!M57="NC","Persona ","") &amp;
     IF('HPS grading'!N57="NC","Wellness ","")
      )</f>
        <v>None</v>
      </c>
      <c r="J57" s="12" t="str">
        <f aca="false">IF(
  'HPS grading'!R57&amp;'HPS grading'!S57="ClearedCleared",
  "None",
     IF('HPS grading'!R57="NC","Persona ","") &amp;
     IF('HPS grading'!S57="NC","Wellness ","")
      )</f>
        <v>None</v>
      </c>
      <c r="K57" s="12" t="str">
        <f aca="false">IF(
  'HPS grading'!W57&amp;'HPS grading'!X57="ClearedCleared",
  "None",
      IF('HPS grading'!W57="NC","Persona ","") &amp;
     IF('HPS grading'!X57="NC","Wellness ","")
      )</f>
        <v>None</v>
      </c>
      <c r="L57" s="16" t="str">
        <f aca="false">IF(COUNTIF(H57:K57,"None")=4,"Passed","With Held")</f>
        <v>Passed</v>
      </c>
    </row>
    <row r="58" s="17" customFormat="true" ht="23.25" hidden="false" customHeight="true" outlineLevel="0" collapsed="false">
      <c r="A58" s="12" t="n">
        <v>55</v>
      </c>
      <c r="B58" s="13" t="s">
        <v>17</v>
      </c>
      <c r="C58" s="13" t="s">
        <v>38</v>
      </c>
      <c r="D58" s="13" t="s">
        <v>128</v>
      </c>
      <c r="E58" s="14" t="s">
        <v>129</v>
      </c>
      <c r="F58" s="15" t="n">
        <f aca="false">AVERAGE('HPS grading'!F58,'HPS grading'!K58,'HPS grading'!P58,'HPS grading'!U58)</f>
        <v>52.163189484127</v>
      </c>
      <c r="G58" s="12" t="str">
        <f aca="false" t="array" ref="G58:G58">_xlfn.IFS(F58&gt;=80,"A+",F58&gt;=70,"A",F58=60,"B+",F58&gt;=50,"B",F58&gt;=40,"C+",F58&gt;=30,"C",F58&gt;=20,"D",F58&lt;20,"E")</f>
        <v>B</v>
      </c>
      <c r="H58" s="12" t="str">
        <f aca="false">IF(
  'HPS grading'!H58&amp;'HPS grading'!I58="ClearedCleared",
  "None",
       IF('HPS grading'!H58="NC","Persona ","") &amp;
     IF('HPS grading'!I58="NC","Wellness ","")
      )</f>
        <v>None</v>
      </c>
      <c r="I58" s="12" t="str">
        <f aca="false">IF(
  'HPS grading'!M58&amp;'HPS grading'!N58="ClearedCleared",
  "None",
      IF('HPS grading'!M58="NC","Persona ","") &amp;
     IF('HPS grading'!N58="NC","Wellness ","")
      )</f>
        <v>None</v>
      </c>
      <c r="J58" s="12" t="str">
        <f aca="false">IF(
  'HPS grading'!R58&amp;'HPS grading'!S58="ClearedCleared",
  "None",
     IF('HPS grading'!R58="NC","Persona ","") &amp;
     IF('HPS grading'!S58="NC","Wellness ","")
      )</f>
        <v>None</v>
      </c>
      <c r="K58" s="12" t="str">
        <f aca="false">IF(
  'HPS grading'!W58&amp;'HPS grading'!X58="ClearedCleared",
  "None",
      IF('HPS grading'!W58="NC","Persona ","") &amp;
     IF('HPS grading'!X58="NC","Wellness ","")
      )</f>
        <v>None</v>
      </c>
      <c r="L58" s="16" t="str">
        <f aca="false">IF(COUNTIF(H58:K58,"None")=4,"Passed","With Held")</f>
        <v>Passed</v>
      </c>
    </row>
    <row r="59" s="17" customFormat="true" ht="23.25" hidden="false" customHeight="true" outlineLevel="0" collapsed="false">
      <c r="A59" s="12" t="n">
        <v>56</v>
      </c>
      <c r="B59" s="13" t="s">
        <v>13</v>
      </c>
      <c r="C59" s="13" t="s">
        <v>14</v>
      </c>
      <c r="D59" s="13" t="s">
        <v>130</v>
      </c>
      <c r="E59" s="14" t="s">
        <v>131</v>
      </c>
      <c r="F59" s="15" t="n">
        <f aca="false">AVERAGE('HPS grading'!F59,'HPS grading'!K59,'HPS grading'!P59,'HPS grading'!U59)</f>
        <v>41.068373015873</v>
      </c>
      <c r="G59" s="12" t="str">
        <f aca="false" t="array" ref="G59:G59">_xlfn.IFS(F59&gt;=80,"A+",F59&gt;=70,"A",F59=60,"B+",F59&gt;=50,"B",F59&gt;=40,"C+",F59&gt;=30,"C",F59&gt;=20,"D",F59&lt;20,"E")</f>
        <v>C+</v>
      </c>
      <c r="H59" s="12" t="str">
        <f aca="false">IF(
  'HPS grading'!H59&amp;'HPS grading'!I59="ClearedCleared",
  "None",
       IF('HPS grading'!H59="NC","Persona ","") &amp;
     IF('HPS grading'!I59="NC","Wellness ","")
      )</f>
        <v>Wellness </v>
      </c>
      <c r="I59" s="12" t="str">
        <f aca="false">IF(
  'HPS grading'!M59&amp;'HPS grading'!N59="ClearedCleared",
  "None",
      IF('HPS grading'!M59="NC","Persona ","") &amp;
     IF('HPS grading'!N59="NC","Wellness ","")
      )</f>
        <v>Wellness </v>
      </c>
      <c r="J59" s="12" t="str">
        <f aca="false">IF(
  'HPS grading'!R59&amp;'HPS grading'!S59="ClearedCleared",
  "None",
     IF('HPS grading'!R59="NC","Persona ","") &amp;
     IF('HPS grading'!S59="NC","Wellness ","")
      )</f>
        <v>Wellness </v>
      </c>
      <c r="K59" s="12" t="str">
        <f aca="false">IF(
  'HPS grading'!W59&amp;'HPS grading'!X59="ClearedCleared",
  "None",
      IF('HPS grading'!W59="NC","Persona ","") &amp;
     IF('HPS grading'!X59="NC","Wellness ","")
      )</f>
        <v>Wellness </v>
      </c>
      <c r="L59" s="16" t="str">
        <f aca="false">IF(COUNTIF(H59:K59,"None")=4,"Passed","With Held")</f>
        <v>With Held</v>
      </c>
    </row>
    <row r="60" s="17" customFormat="true" ht="23.25" hidden="false" customHeight="true" outlineLevel="0" collapsed="false">
      <c r="A60" s="12" t="n">
        <v>57</v>
      </c>
      <c r="B60" s="13" t="s">
        <v>13</v>
      </c>
      <c r="C60" s="13" t="s">
        <v>31</v>
      </c>
      <c r="D60" s="13" t="s">
        <v>132</v>
      </c>
      <c r="E60" s="14" t="s">
        <v>133</v>
      </c>
      <c r="F60" s="15" t="n">
        <f aca="false">AVERAGE('HPS grading'!F60,'HPS grading'!K60,'HPS grading'!P60,'HPS grading'!U60)</f>
        <v>41.0209325396825</v>
      </c>
      <c r="G60" s="12" t="str">
        <f aca="false" t="array" ref="G60:G60">_xlfn.IFS(F60&gt;=80,"A+",F60&gt;=70,"A",F60=60,"B+",F60&gt;=50,"B",F60&gt;=40,"C+",F60&gt;=30,"C",F60&gt;=20,"D",F60&lt;20,"E")</f>
        <v>C+</v>
      </c>
      <c r="H60" s="12" t="str">
        <f aca="false">IF(
  'HPS grading'!H60&amp;'HPS grading'!I60="ClearedCleared",
  "None",
       IF('HPS grading'!H60="NC","Persona ","") &amp;
     IF('HPS grading'!I60="NC","Wellness ","")
      )</f>
        <v>None</v>
      </c>
      <c r="I60" s="12" t="str">
        <f aca="false">IF(
  'HPS grading'!M60&amp;'HPS grading'!N60="ClearedCleared",
  "None",
      IF('HPS grading'!M60="NC","Persona ","") &amp;
     IF('HPS grading'!N60="NC","Wellness ","")
      )</f>
        <v>Persona </v>
      </c>
      <c r="J60" s="12" t="str">
        <f aca="false">IF(
  'HPS grading'!R60&amp;'HPS grading'!S60="ClearedCleared",
  "None",
     IF('HPS grading'!R60="NC","Persona ","") &amp;
     IF('HPS grading'!S60="NC","Wellness ","")
      )</f>
        <v>None</v>
      </c>
      <c r="K60" s="12" t="str">
        <f aca="false">IF(
  'HPS grading'!W60&amp;'HPS grading'!X60="ClearedCleared",
  "None",
      IF('HPS grading'!W60="NC","Persona ","") &amp;
     IF('HPS grading'!X60="NC","Wellness ","")
      )</f>
        <v>Persona </v>
      </c>
      <c r="L60" s="16" t="str">
        <f aca="false">IF(COUNTIF(H60:K60,"None")=4,"Passed","With Held")</f>
        <v>With Held</v>
      </c>
    </row>
    <row r="61" s="17" customFormat="true" ht="23.25" hidden="false" customHeight="true" outlineLevel="0" collapsed="false">
      <c r="A61" s="12" t="n">
        <v>58</v>
      </c>
      <c r="B61" s="13" t="s">
        <v>17</v>
      </c>
      <c r="C61" s="13" t="s">
        <v>31</v>
      </c>
      <c r="D61" s="13" t="s">
        <v>134</v>
      </c>
      <c r="E61" s="14" t="s">
        <v>135</v>
      </c>
      <c r="F61" s="15" t="n">
        <f aca="false">AVERAGE('HPS grading'!F61,'HPS grading'!K61,'HPS grading'!P61,'HPS grading'!U61)</f>
        <v>44.2425843253968</v>
      </c>
      <c r="G61" s="12" t="str">
        <f aca="false" t="array" ref="G61:G61">_xlfn.IFS(F61&gt;=80,"A+",F61&gt;=70,"A",F61=60,"B+",F61&gt;=50,"B",F61&gt;=40,"C+",F61&gt;=30,"C",F61&gt;=20,"D",F61&lt;20,"E")</f>
        <v>C+</v>
      </c>
      <c r="H61" s="12" t="str">
        <f aca="false">IF(
  'HPS grading'!H61&amp;'HPS grading'!I61="ClearedCleared",
  "None",
       IF('HPS grading'!H61="NC","Persona ","") &amp;
     IF('HPS grading'!I61="NC","Wellness ","")
      )</f>
        <v>None</v>
      </c>
      <c r="I61" s="12" t="str">
        <f aca="false">IF(
  'HPS grading'!M61&amp;'HPS grading'!N61="ClearedCleared",
  "None",
      IF('HPS grading'!M61="NC","Persona ","") &amp;
     IF('HPS grading'!N61="NC","Wellness ","")
      )</f>
        <v>Persona </v>
      </c>
      <c r="J61" s="12" t="str">
        <f aca="false">IF(
  'HPS grading'!R61&amp;'HPS grading'!S61="ClearedCleared",
  "None",
     IF('HPS grading'!R61="NC","Persona ","") &amp;
     IF('HPS grading'!S61="NC","Wellness ","")
      )</f>
        <v>None</v>
      </c>
      <c r="K61" s="12" t="str">
        <f aca="false">IF(
  'HPS grading'!W61&amp;'HPS grading'!X61="ClearedCleared",
  "None",
      IF('HPS grading'!W61="NC","Persona ","") &amp;
     IF('HPS grading'!X61="NC","Wellness ","")
      )</f>
        <v>Persona </v>
      </c>
      <c r="L61" s="16" t="str">
        <f aca="false">IF(COUNTIF(H61:K61,"None")=4,"Passed","With Held")</f>
        <v>With Held</v>
      </c>
    </row>
    <row r="62" s="17" customFormat="true" ht="23.25" hidden="false" customHeight="true" outlineLevel="0" collapsed="false">
      <c r="A62" s="12" t="n">
        <v>59</v>
      </c>
      <c r="B62" s="13" t="s">
        <v>17</v>
      </c>
      <c r="C62" s="13" t="s">
        <v>14</v>
      </c>
      <c r="D62" s="13" t="s">
        <v>136</v>
      </c>
      <c r="E62" s="14" t="s">
        <v>137</v>
      </c>
      <c r="F62" s="15" t="n">
        <f aca="false">AVERAGE('HPS grading'!F62,'HPS grading'!K62,'HPS grading'!P62,'HPS grading'!U62)</f>
        <v>52.5016716269841</v>
      </c>
      <c r="G62" s="12" t="str">
        <f aca="false" t="array" ref="G62:G62">_xlfn.IFS(F62&gt;=80,"A+",F62&gt;=70,"A",F62=60,"B+",F62&gt;=50,"B",F62&gt;=40,"C+",F62&gt;=30,"C",F62&gt;=20,"D",F62&lt;20,"E")</f>
        <v>B</v>
      </c>
      <c r="H62" s="12" t="str">
        <f aca="false">IF(
  'HPS grading'!H62&amp;'HPS grading'!I62="ClearedCleared",
  "None",
       IF('HPS grading'!H62="NC","Persona ","") &amp;
     IF('HPS grading'!I62="NC","Wellness ","")
      )</f>
        <v>None</v>
      </c>
      <c r="I62" s="12" t="str">
        <f aca="false">IF(
  'HPS grading'!M62&amp;'HPS grading'!N62="ClearedCleared",
  "None",
      IF('HPS grading'!M62="NC","Persona ","") &amp;
     IF('HPS grading'!N62="NC","Wellness ","")
      )</f>
        <v>Wellness </v>
      </c>
      <c r="J62" s="12" t="str">
        <f aca="false">IF(
  'HPS grading'!R62&amp;'HPS grading'!S62="ClearedCleared",
  "None",
     IF('HPS grading'!R62="NC","Persona ","") &amp;
     IF('HPS grading'!S62="NC","Wellness ","")
      )</f>
        <v>Wellness </v>
      </c>
      <c r="K62" s="12" t="str">
        <f aca="false">IF(
  'HPS grading'!W62&amp;'HPS grading'!X62="ClearedCleared",
  "None",
      IF('HPS grading'!W62="NC","Persona ","") &amp;
     IF('HPS grading'!X62="NC","Wellness ","")
      )</f>
        <v>Wellness </v>
      </c>
      <c r="L62" s="16" t="str">
        <f aca="false">IF(COUNTIF(H62:K62,"None")=4,"Passed","With Held")</f>
        <v>With Held</v>
      </c>
    </row>
    <row r="63" s="17" customFormat="true" ht="23.25" hidden="false" customHeight="true" outlineLevel="0" collapsed="false">
      <c r="A63" s="12" t="n">
        <v>60</v>
      </c>
      <c r="B63" s="13" t="s">
        <v>17</v>
      </c>
      <c r="C63" s="13" t="s">
        <v>14</v>
      </c>
      <c r="D63" s="13" t="s">
        <v>138</v>
      </c>
      <c r="E63" s="14" t="s">
        <v>139</v>
      </c>
      <c r="F63" s="15" t="n">
        <f aca="false">AVERAGE('HPS grading'!F63,'HPS grading'!K63,'HPS grading'!P63,'HPS grading'!U63)</f>
        <v>53.1089880952381</v>
      </c>
      <c r="G63" s="12" t="str">
        <f aca="false" t="array" ref="G63:G63">_xlfn.IFS(F63&gt;=80,"A+",F63&gt;=70,"A",F63=60,"B+",F63&gt;=50,"B",F63&gt;=40,"C+",F63&gt;=30,"C",F63&gt;=20,"D",F63&lt;20,"E")</f>
        <v>B</v>
      </c>
      <c r="H63" s="12" t="str">
        <f aca="false">IF(
  'HPS grading'!H63&amp;'HPS grading'!I63="ClearedCleared",
  "None",
       IF('HPS grading'!H63="NC","Persona ","") &amp;
     IF('HPS grading'!I63="NC","Wellness ","")
      )</f>
        <v>None</v>
      </c>
      <c r="I63" s="12" t="str">
        <f aca="false">IF(
  'HPS grading'!M63&amp;'HPS grading'!N63="ClearedCleared",
  "None",
      IF('HPS grading'!M63="NC","Persona ","") &amp;
     IF('HPS grading'!N63="NC","Wellness ","")
      )</f>
        <v>None</v>
      </c>
      <c r="J63" s="12" t="str">
        <f aca="false">IF(
  'HPS grading'!R63&amp;'HPS grading'!S63="ClearedCleared",
  "None",
     IF('HPS grading'!R63="NC","Persona ","") &amp;
     IF('HPS grading'!S63="NC","Wellness ","")
      )</f>
        <v>None</v>
      </c>
      <c r="K63" s="12" t="str">
        <f aca="false">IF(
  'HPS grading'!W63&amp;'HPS grading'!X63="ClearedCleared",
  "None",
      IF('HPS grading'!W63="NC","Persona ","") &amp;
     IF('HPS grading'!X63="NC","Wellness ","")
      )</f>
        <v>None</v>
      </c>
      <c r="L63" s="16" t="str">
        <f aca="false">IF(COUNTIF(H63:K63,"None")=4,"Passed","With Held")</f>
        <v>Passed</v>
      </c>
    </row>
    <row r="64" s="17" customFormat="true" ht="23.25" hidden="false" customHeight="true" outlineLevel="0" collapsed="false">
      <c r="A64" s="12" t="n">
        <v>61</v>
      </c>
      <c r="B64" s="13" t="s">
        <v>17</v>
      </c>
      <c r="C64" s="13" t="s">
        <v>14</v>
      </c>
      <c r="D64" s="13" t="s">
        <v>140</v>
      </c>
      <c r="E64" s="14" t="s">
        <v>141</v>
      </c>
      <c r="F64" s="15" t="n">
        <f aca="false">AVERAGE('HPS grading'!F64,'HPS grading'!K64,'HPS grading'!P64,'HPS grading'!U64)</f>
        <v>42.1312698412698</v>
      </c>
      <c r="G64" s="12" t="str">
        <f aca="false" t="array" ref="G64:G64">_xlfn.IFS(F64&gt;=80,"A+",F64&gt;=70,"A",F64=60,"B+",F64&gt;=50,"B",F64&gt;=40,"C+",F64&gt;=30,"C",F64&gt;=20,"D",F64&lt;20,"E")</f>
        <v>C+</v>
      </c>
      <c r="H64" s="12" t="str">
        <f aca="false">IF(
  'HPS grading'!H64&amp;'HPS grading'!I64="ClearedCleared",
  "None",
       IF('HPS grading'!H64="NC","Persona ","") &amp;
     IF('HPS grading'!I64="NC","Wellness ","")
      )</f>
        <v>None</v>
      </c>
      <c r="I64" s="12" t="str">
        <f aca="false">IF(
  'HPS grading'!M64&amp;'HPS grading'!N64="ClearedCleared",
  "None",
      IF('HPS grading'!M64="NC","Persona ","") &amp;
     IF('HPS grading'!N64="NC","Wellness ","")
      )</f>
        <v>None</v>
      </c>
      <c r="J64" s="12" t="str">
        <f aca="false">IF(
  'HPS grading'!R64&amp;'HPS grading'!S64="ClearedCleared",
  "None",
     IF('HPS grading'!R64="NC","Persona ","") &amp;
     IF('HPS grading'!S64="NC","Wellness ","")
      )</f>
        <v>Wellness </v>
      </c>
      <c r="K64" s="12" t="str">
        <f aca="false">IF(
  'HPS grading'!W64&amp;'HPS grading'!X64="ClearedCleared",
  "None",
      IF('HPS grading'!W64="NC","Persona ","") &amp;
     IF('HPS grading'!X64="NC","Wellness ","")
      )</f>
        <v>Wellness </v>
      </c>
      <c r="L64" s="16" t="str">
        <f aca="false">IF(COUNTIF(H64:K64,"None")=4,"Passed","With Held")</f>
        <v>With Held</v>
      </c>
    </row>
    <row r="65" s="17" customFormat="true" ht="23.25" hidden="false" customHeight="true" outlineLevel="0" collapsed="false">
      <c r="A65" s="12" t="n">
        <v>62</v>
      </c>
      <c r="B65" s="13" t="s">
        <v>13</v>
      </c>
      <c r="C65" s="13" t="s">
        <v>38</v>
      </c>
      <c r="D65" s="13" t="s">
        <v>142</v>
      </c>
      <c r="E65" s="14" t="s">
        <v>143</v>
      </c>
      <c r="F65" s="15" t="n">
        <f aca="false">AVERAGE('HPS grading'!F65,'HPS grading'!K65,'HPS grading'!P65,'HPS grading'!U65)</f>
        <v>53.7815674603175</v>
      </c>
      <c r="G65" s="12" t="str">
        <f aca="false" t="array" ref="G65:G65">_xlfn.IFS(F65&gt;=80,"A+",F65&gt;=70,"A",F65=60,"B+",F65&gt;=50,"B",F65&gt;=40,"C+",F65&gt;=30,"C",F65&gt;=20,"D",F65&lt;20,"E")</f>
        <v>B</v>
      </c>
      <c r="H65" s="12" t="str">
        <f aca="false">IF(
  'HPS grading'!H65&amp;'HPS grading'!I65="ClearedCleared",
  "None",
       IF('HPS grading'!H65="NC","Persona ","") &amp;
     IF('HPS grading'!I65="NC","Wellness ","")
      )</f>
        <v>None</v>
      </c>
      <c r="I65" s="12" t="str">
        <f aca="false">IF(
  'HPS grading'!M65&amp;'HPS grading'!N65="ClearedCleared",
  "None",
      IF('HPS grading'!M65="NC","Persona ","") &amp;
     IF('HPS grading'!N65="NC","Wellness ","")
      )</f>
        <v>None</v>
      </c>
      <c r="J65" s="12" t="str">
        <f aca="false">IF(
  'HPS grading'!R65&amp;'HPS grading'!S65="ClearedCleared",
  "None",
     IF('HPS grading'!R65="NC","Persona ","") &amp;
     IF('HPS grading'!S65="NC","Wellness ","")
      )</f>
        <v>None</v>
      </c>
      <c r="K65" s="12" t="str">
        <f aca="false">IF(
  'HPS grading'!W65&amp;'HPS grading'!X65="ClearedCleared",
  "None",
      IF('HPS grading'!W65="NC","Persona ","") &amp;
     IF('HPS grading'!X65="NC","Wellness ","")
      )</f>
        <v>None</v>
      </c>
      <c r="L65" s="16" t="str">
        <f aca="false">IF(COUNTIF(H65:K65,"None")=4,"Passed","With Held")</f>
        <v>Passed</v>
      </c>
    </row>
    <row r="66" s="17" customFormat="true" ht="23.25" hidden="false" customHeight="true" outlineLevel="0" collapsed="false">
      <c r="A66" s="12" t="n">
        <v>63</v>
      </c>
      <c r="B66" s="13" t="s">
        <v>17</v>
      </c>
      <c r="C66" s="13" t="s">
        <v>14</v>
      </c>
      <c r="D66" s="13" t="s">
        <v>144</v>
      </c>
      <c r="E66" s="14" t="s">
        <v>145</v>
      </c>
      <c r="F66" s="15" t="n">
        <f aca="false">AVERAGE('HPS grading'!F66,'HPS grading'!K66,'HPS grading'!P66,'HPS grading'!U66)</f>
        <v>47.3741071428571</v>
      </c>
      <c r="G66" s="12" t="str">
        <f aca="false" t="array" ref="G66:G66">_xlfn.IFS(F66&gt;=80,"A+",F66&gt;=70,"A",F66=60,"B+",F66&gt;=50,"B",F66&gt;=40,"C+",F66&gt;=30,"C",F66&gt;=20,"D",F66&lt;20,"E")</f>
        <v>C+</v>
      </c>
      <c r="H66" s="12" t="str">
        <f aca="false">IF(
  'HPS grading'!H66&amp;'HPS grading'!I66="ClearedCleared",
  "None",
       IF('HPS grading'!H66="NC","Persona ","") &amp;
     IF('HPS grading'!I66="NC","Wellness ","")
      )</f>
        <v>Wellness </v>
      </c>
      <c r="I66" s="12" t="str">
        <f aca="false">IF(
  'HPS grading'!M66&amp;'HPS grading'!N66="ClearedCleared",
  "None",
      IF('HPS grading'!M66="NC","Persona ","") &amp;
     IF('HPS grading'!N66="NC","Wellness ","")
      )</f>
        <v>Wellness </v>
      </c>
      <c r="J66" s="12" t="str">
        <f aca="false">IF(
  'HPS grading'!R66&amp;'HPS grading'!S66="ClearedCleared",
  "None",
     IF('HPS grading'!R66="NC","Persona ","") &amp;
     IF('HPS grading'!S66="NC","Wellness ","")
      )</f>
        <v>Wellness </v>
      </c>
      <c r="K66" s="12" t="str">
        <f aca="false">IF(
  'HPS grading'!W66&amp;'HPS grading'!X66="ClearedCleared",
  "None",
      IF('HPS grading'!W66="NC","Persona ","") &amp;
     IF('HPS grading'!X66="NC","Wellness ","")
      )</f>
        <v>Wellness </v>
      </c>
      <c r="L66" s="16" t="str">
        <f aca="false">IF(COUNTIF(H66:K66,"None")=4,"Passed","With Held")</f>
        <v>With Held</v>
      </c>
    </row>
    <row r="67" s="17" customFormat="true" ht="23.25" hidden="false" customHeight="true" outlineLevel="0" collapsed="false">
      <c r="A67" s="12" t="n">
        <v>64</v>
      </c>
      <c r="B67" s="13" t="s">
        <v>17</v>
      </c>
      <c r="C67" s="13" t="s">
        <v>31</v>
      </c>
      <c r="D67" s="13" t="s">
        <v>146</v>
      </c>
      <c r="E67" s="14" t="s">
        <v>147</v>
      </c>
      <c r="F67" s="15" t="n">
        <f aca="false">AVERAGE('HPS grading'!F67,'HPS grading'!K67,'HPS grading'!P67,'HPS grading'!U67)</f>
        <v>39.1190079365079</v>
      </c>
      <c r="G67" s="12" t="str">
        <f aca="false" t="array" ref="G67:G67">_xlfn.IFS(F67&gt;=80,"A+",F67&gt;=70,"A",F67=60,"B+",F67&gt;=50,"B",F67&gt;=40,"C+",F67&gt;=30,"C",F67&gt;=20,"D",F67&lt;20,"E")</f>
        <v>C</v>
      </c>
      <c r="H67" s="12" t="str">
        <f aca="false">IF(
  'HPS grading'!H67&amp;'HPS grading'!I67="ClearedCleared",
  "None",
       IF('HPS grading'!H67="NC","Persona ","") &amp;
     IF('HPS grading'!I67="NC","Wellness ","")
      )</f>
        <v>None</v>
      </c>
      <c r="I67" s="12" t="str">
        <f aca="false">IF(
  'HPS grading'!M67&amp;'HPS grading'!N67="ClearedCleared",
  "None",
      IF('HPS grading'!M67="NC","Persona ","") &amp;
     IF('HPS grading'!N67="NC","Wellness ","")
      )</f>
        <v>Persona </v>
      </c>
      <c r="J67" s="12" t="str">
        <f aca="false">IF(
  'HPS grading'!R67&amp;'HPS grading'!S67="ClearedCleared",
  "None",
     IF('HPS grading'!R67="NC","Persona ","") &amp;
     IF('HPS grading'!S67="NC","Wellness ","")
      )</f>
        <v>Wellness </v>
      </c>
      <c r="K67" s="12" t="str">
        <f aca="false">IF(
  'HPS grading'!W67&amp;'HPS grading'!X67="ClearedCleared",
  "None",
      IF('HPS grading'!W67="NC","Persona ","") &amp;
     IF('HPS grading'!X67="NC","Wellness ","")
      )</f>
        <v>Persona Wellness </v>
      </c>
      <c r="L67" s="16" t="str">
        <f aca="false">IF(COUNTIF(H67:K67,"None")=4,"Passed","With Held")</f>
        <v>With Held</v>
      </c>
    </row>
    <row r="68" s="17" customFormat="true" ht="23.25" hidden="false" customHeight="true" outlineLevel="0" collapsed="false">
      <c r="A68" s="12" t="n">
        <v>65</v>
      </c>
      <c r="B68" s="13" t="s">
        <v>17</v>
      </c>
      <c r="C68" s="13" t="s">
        <v>14</v>
      </c>
      <c r="D68" s="13" t="s">
        <v>148</v>
      </c>
      <c r="E68" s="14" t="s">
        <v>149</v>
      </c>
      <c r="F68" s="15" t="n">
        <f aca="false">AVERAGE('HPS grading'!F68,'HPS grading'!K68,'HPS grading'!P68,'HPS grading'!U68)</f>
        <v>47.6558134920635</v>
      </c>
      <c r="G68" s="12" t="str">
        <f aca="false" t="array" ref="G68:G68">_xlfn.IFS(F68&gt;=80,"A+",F68&gt;=70,"A",F68=60,"B+",F68&gt;=50,"B",F68&gt;=40,"C+",F68&gt;=30,"C",F68&gt;=20,"D",F68&lt;20,"E")</f>
        <v>C+</v>
      </c>
      <c r="H68" s="12" t="str">
        <f aca="false">IF(
  'HPS grading'!H68&amp;'HPS grading'!I68="ClearedCleared",
  "None",
       IF('HPS grading'!H68="NC","Persona ","") &amp;
     IF('HPS grading'!I68="NC","Wellness ","")
      )</f>
        <v>None</v>
      </c>
      <c r="I68" s="12" t="str">
        <f aca="false">IF(
  'HPS grading'!M68&amp;'HPS grading'!N68="ClearedCleared",
  "None",
      IF('HPS grading'!M68="NC","Persona ","") &amp;
     IF('HPS grading'!N68="NC","Wellness ","")
      )</f>
        <v>Wellness </v>
      </c>
      <c r="J68" s="12" t="str">
        <f aca="false">IF(
  'HPS grading'!R68&amp;'HPS grading'!S68="ClearedCleared",
  "None",
     IF('HPS grading'!R68="NC","Persona ","") &amp;
     IF('HPS grading'!S68="NC","Wellness ","")
      )</f>
        <v>Wellness </v>
      </c>
      <c r="K68" s="12" t="str">
        <f aca="false">IF(
  'HPS grading'!W68&amp;'HPS grading'!X68="ClearedCleared",
  "None",
      IF('HPS grading'!W68="NC","Persona ","") &amp;
     IF('HPS grading'!X68="NC","Wellness ","")
      )</f>
        <v>Wellness </v>
      </c>
      <c r="L68" s="16" t="str">
        <f aca="false">IF(COUNTIF(H68:K68,"None")=4,"Passed","With Held")</f>
        <v>With Held</v>
      </c>
    </row>
    <row r="69" s="17" customFormat="true" ht="23.25" hidden="false" customHeight="true" outlineLevel="0" collapsed="false">
      <c r="A69" s="12" t="n">
        <v>66</v>
      </c>
      <c r="B69" s="13" t="s">
        <v>17</v>
      </c>
      <c r="C69" s="13" t="s">
        <v>38</v>
      </c>
      <c r="D69" s="13" t="s">
        <v>150</v>
      </c>
      <c r="E69" s="14" t="s">
        <v>151</v>
      </c>
      <c r="F69" s="15" t="n">
        <f aca="false">AVERAGE('HPS grading'!F69,'HPS grading'!K69,'HPS grading'!P69,'HPS grading'!U69)</f>
        <v>23.3417063492063</v>
      </c>
      <c r="G69" s="12" t="str">
        <f aca="false" t="array" ref="G69:G69">_xlfn.IFS(F69&gt;=80,"A+",F69&gt;=70,"A",F69=60,"B+",F69&gt;=50,"B",F69&gt;=40,"C+",F69&gt;=30,"C",F69&gt;=20,"D",F69&lt;20,"E")</f>
        <v>D</v>
      </c>
      <c r="H69" s="12" t="str">
        <f aca="false">IF(
  'HPS grading'!H69&amp;'HPS grading'!I69="ClearedCleared",
  "None",
       IF('HPS grading'!H69="NC","Persona ","") &amp;
     IF('HPS grading'!I69="NC","Wellness ","")
      )</f>
        <v>None</v>
      </c>
      <c r="I69" s="12" t="str">
        <f aca="false">IF(
  'HPS grading'!M69&amp;'HPS grading'!N69="ClearedCleared",
  "None",
      IF('HPS grading'!M69="NC","Persona ","") &amp;
     IF('HPS grading'!N69="NC","Wellness ","")
      )</f>
        <v>Persona Wellness </v>
      </c>
      <c r="J69" s="12" t="str">
        <f aca="false">IF(
  'HPS grading'!R69&amp;'HPS grading'!S69="ClearedCleared",
  "None",
     IF('HPS grading'!R69="NC","Persona ","") &amp;
     IF('HPS grading'!S69="NC","Wellness ","")
      )</f>
        <v>Persona Wellness </v>
      </c>
      <c r="K69" s="12" t="str">
        <f aca="false">IF(
  'HPS grading'!W69&amp;'HPS grading'!X69="ClearedCleared",
  "None",
      IF('HPS grading'!W69="NC","Persona ","") &amp;
     IF('HPS grading'!X69="NC","Wellness ","")
      )</f>
        <v>Persona Wellness </v>
      </c>
      <c r="L69" s="16" t="str">
        <f aca="false">IF(COUNTIF(H69:K69,"None")=4,"Passed","With Held")</f>
        <v>With Held</v>
      </c>
    </row>
    <row r="70" s="17" customFormat="true" ht="23.25" hidden="false" customHeight="true" outlineLevel="0" collapsed="false">
      <c r="A70" s="12" t="n">
        <v>67</v>
      </c>
      <c r="B70" s="13" t="s">
        <v>17</v>
      </c>
      <c r="C70" s="13" t="s">
        <v>38</v>
      </c>
      <c r="D70" s="13" t="s">
        <v>152</v>
      </c>
      <c r="E70" s="14" t="s">
        <v>153</v>
      </c>
      <c r="F70" s="15" t="n">
        <f aca="false">AVERAGE('HPS grading'!F70,'HPS grading'!K70,'HPS grading'!P70,'HPS grading'!U70)</f>
        <v>53.8735466269841</v>
      </c>
      <c r="G70" s="12" t="str">
        <f aca="false" t="array" ref="G70:G70">_xlfn.IFS(F70&gt;=80,"A+",F70&gt;=70,"A",F70=60,"B+",F70&gt;=50,"B",F70&gt;=40,"C+",F70&gt;=30,"C",F70&gt;=20,"D",F70&lt;20,"E")</f>
        <v>B</v>
      </c>
      <c r="H70" s="12" t="str">
        <f aca="false">IF(
  'HPS grading'!H70&amp;'HPS grading'!I70="ClearedCleared",
  "None",
       IF('HPS grading'!H70="NC","Persona ","") &amp;
     IF('HPS grading'!I70="NC","Wellness ","")
      )</f>
        <v>None</v>
      </c>
      <c r="I70" s="12" t="str">
        <f aca="false">IF(
  'HPS grading'!M70&amp;'HPS grading'!N70="ClearedCleared",
  "None",
      IF('HPS grading'!M70="NC","Persona ","") &amp;
     IF('HPS grading'!N70="NC","Wellness ","")
      )</f>
        <v>None</v>
      </c>
      <c r="J70" s="12" t="str">
        <f aca="false">IF(
  'HPS grading'!R70&amp;'HPS grading'!S70="ClearedCleared",
  "None",
     IF('HPS grading'!R70="NC","Persona ","") &amp;
     IF('HPS grading'!S70="NC","Wellness ","")
      )</f>
        <v>None</v>
      </c>
      <c r="K70" s="12" t="str">
        <f aca="false">IF(
  'HPS grading'!W70&amp;'HPS grading'!X70="ClearedCleared",
  "None",
      IF('HPS grading'!W70="NC","Persona ","") &amp;
     IF('HPS grading'!X70="NC","Wellness ","")
      )</f>
        <v>None</v>
      </c>
      <c r="L70" s="16" t="str">
        <f aca="false">IF(COUNTIF(H70:K70,"None")=4,"Passed","With Held")</f>
        <v>Passed</v>
      </c>
    </row>
    <row r="71" s="17" customFormat="true" ht="23.25" hidden="false" customHeight="true" outlineLevel="0" collapsed="false">
      <c r="A71" s="12" t="n">
        <v>68</v>
      </c>
      <c r="B71" s="13" t="s">
        <v>17</v>
      </c>
      <c r="C71" s="13" t="s">
        <v>38</v>
      </c>
      <c r="D71" s="13" t="s">
        <v>154</v>
      </c>
      <c r="E71" s="14" t="s">
        <v>155</v>
      </c>
      <c r="F71" s="15" t="n">
        <f aca="false">AVERAGE('HPS grading'!F71,'HPS grading'!K71,'HPS grading'!P71,'HPS grading'!U71)</f>
        <v>50.1924268353175</v>
      </c>
      <c r="G71" s="12" t="str">
        <f aca="false" t="array" ref="G71:G71">_xlfn.IFS(F71&gt;=80,"A+",F71&gt;=70,"A",F71=60,"B+",F71&gt;=50,"B",F71&gt;=40,"C+",F71&gt;=30,"C",F71&gt;=20,"D",F71&lt;20,"E")</f>
        <v>B</v>
      </c>
      <c r="H71" s="12" t="str">
        <f aca="false">IF(
  'HPS grading'!H71&amp;'HPS grading'!I71="ClearedCleared",
  "None",
       IF('HPS grading'!H71="NC","Persona ","") &amp;
     IF('HPS grading'!I71="NC","Wellness ","")
      )</f>
        <v>None</v>
      </c>
      <c r="I71" s="12" t="str">
        <f aca="false">IF(
  'HPS grading'!M71&amp;'HPS grading'!N71="ClearedCleared",
  "None",
      IF('HPS grading'!M71="NC","Persona ","") &amp;
     IF('HPS grading'!N71="NC","Wellness ","")
      )</f>
        <v>Wellness </v>
      </c>
      <c r="J71" s="12" t="str">
        <f aca="false">IF(
  'HPS grading'!R71&amp;'HPS grading'!S71="ClearedCleared",
  "None",
     IF('HPS grading'!R71="NC","Persona ","") &amp;
     IF('HPS grading'!S71="NC","Wellness ","")
      )</f>
        <v>Wellness </v>
      </c>
      <c r="K71" s="12" t="str">
        <f aca="false">IF(
  'HPS grading'!W71&amp;'HPS grading'!X71="ClearedCleared",
  "None",
      IF('HPS grading'!W71="NC","Persona ","") &amp;
     IF('HPS grading'!X71="NC","Wellness ","")
      )</f>
        <v>Wellness </v>
      </c>
      <c r="L71" s="16" t="str">
        <f aca="false">IF(COUNTIF(H71:K71,"None")=4,"Passed","With Held")</f>
        <v>With Held</v>
      </c>
    </row>
    <row r="72" s="17" customFormat="true" ht="23.25" hidden="false" customHeight="true" outlineLevel="0" collapsed="false">
      <c r="A72" s="12" t="n">
        <v>69</v>
      </c>
      <c r="B72" s="13" t="s">
        <v>13</v>
      </c>
      <c r="C72" s="13" t="s">
        <v>14</v>
      </c>
      <c r="D72" s="13" t="s">
        <v>156</v>
      </c>
      <c r="E72" s="14" t="s">
        <v>157</v>
      </c>
      <c r="F72" s="15" t="n">
        <f aca="false">AVERAGE('HPS grading'!F72,'HPS grading'!K72,'HPS grading'!P72,'HPS grading'!U72)</f>
        <v>32.2418253968254</v>
      </c>
      <c r="G72" s="12" t="str">
        <f aca="false" t="array" ref="G72:G72">_xlfn.IFS(F72&gt;=80,"A+",F72&gt;=70,"A",F72=60,"B+",F72&gt;=50,"B",F72&gt;=40,"C+",F72&gt;=30,"C",F72&gt;=20,"D",F72&lt;20,"E")</f>
        <v>C</v>
      </c>
      <c r="H72" s="12" t="str">
        <f aca="false">IF(
  'HPS grading'!H72&amp;'HPS grading'!I72="ClearedCleared",
  "None",
       IF('HPS grading'!H72="NC","Persona ","") &amp;
     IF('HPS grading'!I72="NC","Wellness ","")
      )</f>
        <v>None</v>
      </c>
      <c r="I72" s="12" t="str">
        <f aca="false">IF(
  'HPS grading'!M72&amp;'HPS grading'!N72="ClearedCleared",
  "None",
      IF('HPS grading'!M72="NC","Persona ","") &amp;
     IF('HPS grading'!N72="NC","Wellness ","")
      )</f>
        <v>Persona Wellness </v>
      </c>
      <c r="J72" s="12" t="str">
        <f aca="false">IF(
  'HPS grading'!R72&amp;'HPS grading'!S72="ClearedCleared",
  "None",
     IF('HPS grading'!R72="NC","Persona ","") &amp;
     IF('HPS grading'!S72="NC","Wellness ","")
      )</f>
        <v>Wellness </v>
      </c>
      <c r="K72" s="12" t="str">
        <f aca="false">IF(
  'HPS grading'!W72&amp;'HPS grading'!X72="ClearedCleared",
  "None",
      IF('HPS grading'!W72="NC","Persona ","") &amp;
     IF('HPS grading'!X72="NC","Wellness ","")
      )</f>
        <v>Persona Wellness </v>
      </c>
      <c r="L72" s="16" t="str">
        <f aca="false">IF(COUNTIF(H72:K72,"None")=4,"Passed","With Held")</f>
        <v>With Held</v>
      </c>
    </row>
    <row r="73" s="17" customFormat="true" ht="23.25" hidden="false" customHeight="true" outlineLevel="0" collapsed="false">
      <c r="A73" s="12" t="n">
        <v>70</v>
      </c>
      <c r="B73" s="13" t="s">
        <v>13</v>
      </c>
      <c r="C73" s="13" t="s">
        <v>31</v>
      </c>
      <c r="D73" s="13" t="s">
        <v>158</v>
      </c>
      <c r="E73" s="14" t="s">
        <v>159</v>
      </c>
      <c r="F73" s="15" t="n">
        <f aca="false">AVERAGE('HPS grading'!F73,'HPS grading'!K73,'HPS grading'!P73,'HPS grading'!U73)</f>
        <v>52.0503571428571</v>
      </c>
      <c r="G73" s="12" t="str">
        <f aca="false" t="array" ref="G73:G73">_xlfn.IFS(F73&gt;=80,"A+",F73&gt;=70,"A",F73=60,"B+",F73&gt;=50,"B",F73&gt;=40,"C+",F73&gt;=30,"C",F73&gt;=20,"D",F73&lt;20,"E")</f>
        <v>B</v>
      </c>
      <c r="H73" s="12" t="str">
        <f aca="false">IF(
  'HPS grading'!H73&amp;'HPS grading'!I73="ClearedCleared",
  "None",
       IF('HPS grading'!H73="NC","Persona ","") &amp;
     IF('HPS grading'!I73="NC","Wellness ","")
      )</f>
        <v>None</v>
      </c>
      <c r="I73" s="12" t="str">
        <f aca="false">IF(
  'HPS grading'!M73&amp;'HPS grading'!N73="ClearedCleared",
  "None",
      IF('HPS grading'!M73="NC","Persona ","") &amp;
     IF('HPS grading'!N73="NC","Wellness ","")
      )</f>
        <v>Persona </v>
      </c>
      <c r="J73" s="12" t="str">
        <f aca="false">IF(
  'HPS grading'!R73&amp;'HPS grading'!S73="ClearedCleared",
  "None",
     IF('HPS grading'!R73="NC","Persona ","") &amp;
     IF('HPS grading'!S73="NC","Wellness ","")
      )</f>
        <v>None</v>
      </c>
      <c r="K73" s="12" t="str">
        <f aca="false">IF(
  'HPS grading'!W73&amp;'HPS grading'!X73="ClearedCleared",
  "None",
      IF('HPS grading'!W73="NC","Persona ","") &amp;
     IF('HPS grading'!X73="NC","Wellness ","")
      )</f>
        <v>Persona </v>
      </c>
      <c r="L73" s="16" t="str">
        <f aca="false">IF(COUNTIF(H73:K73,"None")=4,"Passed","With Held")</f>
        <v>With Held</v>
      </c>
    </row>
    <row r="74" s="17" customFormat="true" ht="23.25" hidden="false" customHeight="true" outlineLevel="0" collapsed="false">
      <c r="A74" s="12" t="n">
        <v>71</v>
      </c>
      <c r="B74" s="13" t="s">
        <v>13</v>
      </c>
      <c r="C74" s="13" t="s">
        <v>14</v>
      </c>
      <c r="D74" s="13" t="s">
        <v>160</v>
      </c>
      <c r="E74" s="14" t="s">
        <v>161</v>
      </c>
      <c r="F74" s="15" t="n">
        <f aca="false">AVERAGE('HPS grading'!F74,'HPS grading'!K74,'HPS grading'!P74,'HPS grading'!U74)</f>
        <v>57.0425148809524</v>
      </c>
      <c r="G74" s="12" t="str">
        <f aca="false" t="array" ref="G74:G74">_xlfn.IFS(F74&gt;=80,"A+",F74&gt;=70,"A",F74=60,"B+",F74&gt;=50,"B",F74&gt;=40,"C+",F74&gt;=30,"C",F74&gt;=20,"D",F74&lt;20,"E")</f>
        <v>B</v>
      </c>
      <c r="H74" s="12" t="str">
        <f aca="false">IF(
  'HPS grading'!H74&amp;'HPS grading'!I74="ClearedCleared",
  "None",
       IF('HPS grading'!H74="NC","Persona ","") &amp;
     IF('HPS grading'!I74="NC","Wellness ","")
      )</f>
        <v>None</v>
      </c>
      <c r="I74" s="12" t="str">
        <f aca="false">IF(
  'HPS grading'!M74&amp;'HPS grading'!N74="ClearedCleared",
  "None",
      IF('HPS grading'!M74="NC","Persona ","") &amp;
     IF('HPS grading'!N74="NC","Wellness ","")
      )</f>
        <v>None</v>
      </c>
      <c r="J74" s="12" t="str">
        <f aca="false">IF(
  'HPS grading'!R74&amp;'HPS grading'!S74="ClearedCleared",
  "None",
     IF('HPS grading'!R74="NC","Persona ","") &amp;
     IF('HPS grading'!S74="NC","Wellness ","")
      )</f>
        <v>Wellness </v>
      </c>
      <c r="K74" s="12" t="str">
        <f aca="false">IF(
  'HPS grading'!W74&amp;'HPS grading'!X74="ClearedCleared",
  "None",
      IF('HPS grading'!W74="NC","Persona ","") &amp;
     IF('HPS grading'!X74="NC","Wellness ","")
      )</f>
        <v>Wellness </v>
      </c>
      <c r="L74" s="16" t="str">
        <f aca="false">IF(COUNTIF(H74:K74,"None")=4,"Passed","With Held")</f>
        <v>With Held</v>
      </c>
    </row>
    <row r="75" s="17" customFormat="true" ht="23.25" hidden="false" customHeight="true" outlineLevel="0" collapsed="false">
      <c r="A75" s="12" t="n">
        <v>72</v>
      </c>
      <c r="B75" s="13" t="s">
        <v>13</v>
      </c>
      <c r="C75" s="13" t="s">
        <v>38</v>
      </c>
      <c r="D75" s="13" t="s">
        <v>162</v>
      </c>
      <c r="E75" s="14" t="s">
        <v>163</v>
      </c>
      <c r="F75" s="15" t="n">
        <f aca="false">AVERAGE('HPS grading'!F75,'HPS grading'!K75,'HPS grading'!P75,'HPS grading'!U75)</f>
        <v>43.4567063492064</v>
      </c>
      <c r="G75" s="12" t="str">
        <f aca="false" t="array" ref="G75:G75">_xlfn.IFS(F75&gt;=80,"A+",F75&gt;=70,"A",F75=60,"B+",F75&gt;=50,"B",F75&gt;=40,"C+",F75&gt;=30,"C",F75&gt;=20,"D",F75&lt;20,"E")</f>
        <v>C+</v>
      </c>
      <c r="H75" s="12" t="str">
        <f aca="false">IF(
  'HPS grading'!H75&amp;'HPS grading'!I75="ClearedCleared",
  "None",
       IF('HPS grading'!H75="NC","Persona ","") &amp;
     IF('HPS grading'!I75="NC","Wellness ","")
      )</f>
        <v>None</v>
      </c>
      <c r="I75" s="12" t="str">
        <f aca="false">IF(
  'HPS grading'!M75&amp;'HPS grading'!N75="ClearedCleared",
  "None",
      IF('HPS grading'!M75="NC","Persona ","") &amp;
     IF('HPS grading'!N75="NC","Wellness ","")
      )</f>
        <v>Persona </v>
      </c>
      <c r="J75" s="12" t="str">
        <f aca="false">IF(
  'HPS grading'!R75&amp;'HPS grading'!S75="ClearedCleared",
  "None",
     IF('HPS grading'!R75="NC","Persona ","") &amp;
     IF('HPS grading'!S75="NC","Wellness ","")
      )</f>
        <v>None</v>
      </c>
      <c r="K75" s="12" t="str">
        <f aca="false">IF(
  'HPS grading'!W75&amp;'HPS grading'!X75="ClearedCleared",
  "None",
      IF('HPS grading'!W75="NC","Persona ","") &amp;
     IF('HPS grading'!X75="NC","Wellness ","")
      )</f>
        <v>Persona </v>
      </c>
      <c r="L75" s="16" t="str">
        <f aca="false">IF(COUNTIF(H75:K75,"None")=4,"Passed","With Held")</f>
        <v>With Held</v>
      </c>
    </row>
    <row r="76" s="17" customFormat="true" ht="23.25" hidden="false" customHeight="true" outlineLevel="0" collapsed="false">
      <c r="A76" s="12" t="n">
        <v>73</v>
      </c>
      <c r="B76" s="13" t="s">
        <v>17</v>
      </c>
      <c r="C76" s="13" t="s">
        <v>38</v>
      </c>
      <c r="D76" s="13" t="s">
        <v>164</v>
      </c>
      <c r="E76" s="14" t="s">
        <v>165</v>
      </c>
      <c r="F76" s="15" t="n">
        <f aca="false">AVERAGE('HPS grading'!F76,'HPS grading'!K76,'HPS grading'!P76,'HPS grading'!U76)</f>
        <v>53.3709672619048</v>
      </c>
      <c r="G76" s="12" t="str">
        <f aca="false" t="array" ref="G76:G76">_xlfn.IFS(F76&gt;=80,"A+",F76&gt;=70,"A",F76=60,"B+",F76&gt;=50,"B",F76&gt;=40,"C+",F76&gt;=30,"C",F76&gt;=20,"D",F76&lt;20,"E")</f>
        <v>B</v>
      </c>
      <c r="H76" s="12" t="str">
        <f aca="false">IF(
  'HPS grading'!H76&amp;'HPS grading'!I76="ClearedCleared",
  "None",
       IF('HPS grading'!H76="NC","Persona ","") &amp;
     IF('HPS grading'!I76="NC","Wellness ","")
      )</f>
        <v>None</v>
      </c>
      <c r="I76" s="12" t="str">
        <f aca="false">IF(
  'HPS grading'!M76&amp;'HPS grading'!N76="ClearedCleared",
  "None",
      IF('HPS grading'!M76="NC","Persona ","") &amp;
     IF('HPS grading'!N76="NC","Wellness ","")
      )</f>
        <v>None</v>
      </c>
      <c r="J76" s="12" t="str">
        <f aca="false">IF(
  'HPS grading'!R76&amp;'HPS grading'!S76="ClearedCleared",
  "None",
     IF('HPS grading'!R76="NC","Persona ","") &amp;
     IF('HPS grading'!S76="NC","Wellness ","")
      )</f>
        <v>None</v>
      </c>
      <c r="K76" s="12" t="str">
        <f aca="false">IF(
  'HPS grading'!W76&amp;'HPS grading'!X76="ClearedCleared",
  "None",
      IF('HPS grading'!W76="NC","Persona ","") &amp;
     IF('HPS grading'!X76="NC","Wellness ","")
      )</f>
        <v>None</v>
      </c>
      <c r="L76" s="16" t="str">
        <f aca="false">IF(COUNTIF(H76:K76,"None")=4,"Passed","With Held")</f>
        <v>Passed</v>
      </c>
    </row>
    <row r="77" s="17" customFormat="true" ht="23.25" hidden="false" customHeight="true" outlineLevel="0" collapsed="false">
      <c r="A77" s="12" t="n">
        <v>74</v>
      </c>
      <c r="B77" s="13" t="s">
        <v>17</v>
      </c>
      <c r="C77" s="13" t="s">
        <v>31</v>
      </c>
      <c r="D77" s="13" t="s">
        <v>166</v>
      </c>
      <c r="E77" s="14" t="s">
        <v>167</v>
      </c>
      <c r="F77" s="15" t="n">
        <f aca="false">AVERAGE('HPS grading'!F77,'HPS grading'!K77,'HPS grading'!P77,'HPS grading'!U77)</f>
        <v>57.5510813492063</v>
      </c>
      <c r="G77" s="12" t="str">
        <f aca="false" t="array" ref="G77:G77">_xlfn.IFS(F77&gt;=80,"A+",F77&gt;=70,"A",F77=60,"B+",F77&gt;=50,"B",F77&gt;=40,"C+",F77&gt;=30,"C",F77&gt;=20,"D",F77&lt;20,"E")</f>
        <v>B</v>
      </c>
      <c r="H77" s="12" t="str">
        <f aca="false">IF(
  'HPS grading'!H77&amp;'HPS grading'!I77="ClearedCleared",
  "None",
       IF('HPS grading'!H77="NC","Persona ","") &amp;
     IF('HPS grading'!I77="NC","Wellness ","")
      )</f>
        <v>None</v>
      </c>
      <c r="I77" s="12" t="str">
        <f aca="false">IF(
  'HPS grading'!M77&amp;'HPS grading'!N77="ClearedCleared",
  "None",
      IF('HPS grading'!M77="NC","Persona ","") &amp;
     IF('HPS grading'!N77="NC","Wellness ","")
      )</f>
        <v>None</v>
      </c>
      <c r="J77" s="12" t="str">
        <f aca="false">IF(
  'HPS grading'!R77&amp;'HPS grading'!S77="ClearedCleared",
  "None",
     IF('HPS grading'!R77="NC","Persona ","") &amp;
     IF('HPS grading'!S77="NC","Wellness ","")
      )</f>
        <v>None</v>
      </c>
      <c r="K77" s="12" t="str">
        <f aca="false">IF(
  'HPS grading'!W77&amp;'HPS grading'!X77="ClearedCleared",
  "None",
      IF('HPS grading'!W77="NC","Persona ","") &amp;
     IF('HPS grading'!X77="NC","Wellness ","")
      )</f>
        <v>None</v>
      </c>
      <c r="L77" s="16" t="str">
        <f aca="false">IF(COUNTIF(H77:K77,"None")=4,"Passed","With Held")</f>
        <v>Passed</v>
      </c>
    </row>
    <row r="78" s="17" customFormat="true" ht="23.25" hidden="false" customHeight="true" outlineLevel="0" collapsed="false">
      <c r="A78" s="12" t="n">
        <v>75</v>
      </c>
      <c r="B78" s="13" t="s">
        <v>13</v>
      </c>
      <c r="C78" s="13" t="s">
        <v>31</v>
      </c>
      <c r="D78" s="13" t="s">
        <v>168</v>
      </c>
      <c r="E78" s="14" t="s">
        <v>169</v>
      </c>
      <c r="F78" s="15" t="n">
        <f aca="false">AVERAGE('HPS grading'!F78,'HPS grading'!K78,'HPS grading'!P78,'HPS grading'!U78)</f>
        <v>45.0282738095238</v>
      </c>
      <c r="G78" s="12" t="str">
        <f aca="false" t="array" ref="G78:G78">_xlfn.IFS(F78&gt;=80,"A+",F78&gt;=70,"A",F78=60,"B+",F78&gt;=50,"B",F78&gt;=40,"C+",F78&gt;=30,"C",F78&gt;=20,"D",F78&lt;20,"E")</f>
        <v>C+</v>
      </c>
      <c r="H78" s="12" t="str">
        <f aca="false">IF(
  'HPS grading'!H78&amp;'HPS grading'!I78="ClearedCleared",
  "None",
       IF('HPS grading'!H78="NC","Persona ","") &amp;
     IF('HPS grading'!I78="NC","Wellness ","")
      )</f>
        <v>None</v>
      </c>
      <c r="I78" s="12" t="str">
        <f aca="false">IF(
  'HPS grading'!M78&amp;'HPS grading'!N78="ClearedCleared",
  "None",
      IF('HPS grading'!M78="NC","Persona ","") &amp;
     IF('HPS grading'!N78="NC","Wellness ","")
      )</f>
        <v>Persona </v>
      </c>
      <c r="J78" s="12" t="str">
        <f aca="false">IF(
  'HPS grading'!R78&amp;'HPS grading'!S78="ClearedCleared",
  "None",
     IF('HPS grading'!R78="NC","Persona ","") &amp;
     IF('HPS grading'!S78="NC","Wellness ","")
      )</f>
        <v>None</v>
      </c>
      <c r="K78" s="12" t="str">
        <f aca="false">IF(
  'HPS grading'!W78&amp;'HPS grading'!X78="ClearedCleared",
  "None",
      IF('HPS grading'!W78="NC","Persona ","") &amp;
     IF('HPS grading'!X78="NC","Wellness ","")
      )</f>
        <v>Persona </v>
      </c>
      <c r="L78" s="16" t="str">
        <f aca="false">IF(COUNTIF(H78:K78,"None")=4,"Passed","With Held")</f>
        <v>With Held</v>
      </c>
    </row>
    <row r="79" s="17" customFormat="true" ht="23.25" hidden="false" customHeight="true" outlineLevel="0" collapsed="false">
      <c r="A79" s="12" t="n">
        <v>76</v>
      </c>
      <c r="B79" s="13" t="s">
        <v>17</v>
      </c>
      <c r="C79" s="13" t="s">
        <v>31</v>
      </c>
      <c r="D79" s="13" t="s">
        <v>170</v>
      </c>
      <c r="E79" s="14" t="s">
        <v>171</v>
      </c>
      <c r="F79" s="15" t="n">
        <f aca="false">AVERAGE('HPS grading'!F79,'HPS grading'!K79,'HPS grading'!P79,'HPS grading'!U79)</f>
        <v>54.5640525793651</v>
      </c>
      <c r="G79" s="12" t="str">
        <f aca="false" t="array" ref="G79:G79">_xlfn.IFS(F79&gt;=80,"A+",F79&gt;=70,"A",F79=60,"B+",F79&gt;=50,"B",F79&gt;=40,"C+",F79&gt;=30,"C",F79&gt;=20,"D",F79&lt;20,"E")</f>
        <v>B</v>
      </c>
      <c r="H79" s="12" t="str">
        <f aca="false">IF(
  'HPS grading'!H79&amp;'HPS grading'!I79="ClearedCleared",
  "None",
       IF('HPS grading'!H79="NC","Persona ","") &amp;
     IF('HPS grading'!I79="NC","Wellness ","")
      )</f>
        <v>None</v>
      </c>
      <c r="I79" s="12" t="str">
        <f aca="false">IF(
  'HPS grading'!M79&amp;'HPS grading'!N79="ClearedCleared",
  "None",
      IF('HPS grading'!M79="NC","Persona ","") &amp;
     IF('HPS grading'!N79="NC","Wellness ","")
      )</f>
        <v>None</v>
      </c>
      <c r="J79" s="12" t="str">
        <f aca="false">IF(
  'HPS grading'!R79&amp;'HPS grading'!S79="ClearedCleared",
  "None",
     IF('HPS grading'!R79="NC","Persona ","") &amp;
     IF('HPS grading'!S79="NC","Wellness ","")
      )</f>
        <v>None</v>
      </c>
      <c r="K79" s="12" t="str">
        <f aca="false">IF(
  'HPS grading'!W79&amp;'HPS grading'!X79="ClearedCleared",
  "None",
      IF('HPS grading'!W79="NC","Persona ","") &amp;
     IF('HPS grading'!X79="NC","Wellness ","")
      )</f>
        <v>None</v>
      </c>
      <c r="L79" s="16" t="str">
        <f aca="false">IF(COUNTIF(H79:K79,"None")=4,"Passed","With Held")</f>
        <v>Passed</v>
      </c>
    </row>
    <row r="80" s="17" customFormat="true" ht="23.25" hidden="false" customHeight="true" outlineLevel="0" collapsed="false">
      <c r="A80" s="12" t="n">
        <v>77</v>
      </c>
      <c r="B80" s="13" t="s">
        <v>17</v>
      </c>
      <c r="C80" s="13" t="s">
        <v>31</v>
      </c>
      <c r="D80" s="13" t="s">
        <v>172</v>
      </c>
      <c r="E80" s="14" t="s">
        <v>173</v>
      </c>
      <c r="F80" s="15" t="n">
        <f aca="false">AVERAGE('HPS grading'!F80,'HPS grading'!K80,'HPS grading'!P80,'HPS grading'!U80)</f>
        <v>45.4596527777778</v>
      </c>
      <c r="G80" s="12" t="str">
        <f aca="false" t="array" ref="G80:G80">_xlfn.IFS(F80&gt;=80,"A+",F80&gt;=70,"A",F80=60,"B+",F80&gt;=50,"B",F80&gt;=40,"C+",F80&gt;=30,"C",F80&gt;=20,"D",F80&lt;20,"E")</f>
        <v>C+</v>
      </c>
      <c r="H80" s="12" t="str">
        <f aca="false">IF(
  'HPS grading'!H80&amp;'HPS grading'!I80="ClearedCleared",
  "None",
       IF('HPS grading'!H80="NC","Persona ","") &amp;
     IF('HPS grading'!I80="NC","Wellness ","")
      )</f>
        <v>None</v>
      </c>
      <c r="I80" s="12" t="str">
        <f aca="false">IF(
  'HPS grading'!M80&amp;'HPS grading'!N80="ClearedCleared",
  "None",
      IF('HPS grading'!M80="NC","Persona ","") &amp;
     IF('HPS grading'!N80="NC","Wellness ","")
      )</f>
        <v>None</v>
      </c>
      <c r="J80" s="12" t="str">
        <f aca="false">IF(
  'HPS grading'!R80&amp;'HPS grading'!S80="ClearedCleared",
  "None",
     IF('HPS grading'!R80="NC","Persona ","") &amp;
     IF('HPS grading'!S80="NC","Wellness ","")
      )</f>
        <v>Persona </v>
      </c>
      <c r="K80" s="12" t="str">
        <f aca="false">IF(
  'HPS grading'!W80&amp;'HPS grading'!X80="ClearedCleared",
  "None",
      IF('HPS grading'!W80="NC","Persona ","") &amp;
     IF('HPS grading'!X80="NC","Wellness ","")
      )</f>
        <v>None</v>
      </c>
      <c r="L80" s="16" t="str">
        <f aca="false">IF(COUNTIF(H80:K80,"None")=4,"Passed","With Held")</f>
        <v>With Held</v>
      </c>
    </row>
    <row r="81" s="17" customFormat="true" ht="23.25" hidden="false" customHeight="true" outlineLevel="0" collapsed="false">
      <c r="A81" s="12" t="n">
        <v>78</v>
      </c>
      <c r="B81" s="13" t="s">
        <v>17</v>
      </c>
      <c r="C81" s="13" t="s">
        <v>31</v>
      </c>
      <c r="D81" s="13" t="s">
        <v>174</v>
      </c>
      <c r="E81" s="14" t="s">
        <v>175</v>
      </c>
      <c r="F81" s="15" t="n">
        <f aca="false">AVERAGE('HPS grading'!F81,'HPS grading'!K81,'HPS grading'!P81,'HPS grading'!U81)</f>
        <v>39.1613095238095</v>
      </c>
      <c r="G81" s="12" t="str">
        <f aca="false" t="array" ref="G81:G81">_xlfn.IFS(F81&gt;=80,"A+",F81&gt;=70,"A",F81=60,"B+",F81&gt;=50,"B",F81&gt;=40,"C+",F81&gt;=30,"C",F81&gt;=20,"D",F81&lt;20,"E")</f>
        <v>C</v>
      </c>
      <c r="H81" s="12" t="str">
        <f aca="false">IF(
  'HPS grading'!H81&amp;'HPS grading'!I81="ClearedCleared",
  "None",
       IF('HPS grading'!H81="NC","Persona ","") &amp;
     IF('HPS grading'!I81="NC","Wellness ","")
      )</f>
        <v>None</v>
      </c>
      <c r="I81" s="12" t="str">
        <f aca="false">IF(
  'HPS grading'!M81&amp;'HPS grading'!N81="ClearedCleared",
  "None",
      IF('HPS grading'!M81="NC","Persona ","") &amp;
     IF('HPS grading'!N81="NC","Wellness ","")
      )</f>
        <v>None</v>
      </c>
      <c r="J81" s="12" t="str">
        <f aca="false">IF(
  'HPS grading'!R81&amp;'HPS grading'!S81="ClearedCleared",
  "None",
     IF('HPS grading'!R81="NC","Persona ","") &amp;
     IF('HPS grading'!S81="NC","Wellness ","")
      )</f>
        <v>Wellness </v>
      </c>
      <c r="K81" s="12" t="str">
        <f aca="false">IF(
  'HPS grading'!W81&amp;'HPS grading'!X81="ClearedCleared",
  "None",
      IF('HPS grading'!W81="NC","Persona ","") &amp;
     IF('HPS grading'!X81="NC","Wellness ","")
      )</f>
        <v>Wellness </v>
      </c>
      <c r="L81" s="16" t="str">
        <f aca="false">IF(COUNTIF(H81:K81,"None")=4,"Passed","With Held")</f>
        <v>With Held</v>
      </c>
    </row>
    <row r="82" s="17" customFormat="true" ht="23.25" hidden="false" customHeight="true" outlineLevel="0" collapsed="false">
      <c r="A82" s="12" t="n">
        <v>79</v>
      </c>
      <c r="B82" s="13" t="s">
        <v>17</v>
      </c>
      <c r="C82" s="13" t="s">
        <v>38</v>
      </c>
      <c r="D82" s="13" t="s">
        <v>176</v>
      </c>
      <c r="E82" s="14" t="s">
        <v>177</v>
      </c>
      <c r="F82" s="15" t="n">
        <f aca="false">AVERAGE('HPS grading'!F82,'HPS grading'!K82,'HPS grading'!P82,'HPS grading'!U82)</f>
        <v>47.639623015873</v>
      </c>
      <c r="G82" s="12" t="str">
        <f aca="false" t="array" ref="G82:G82">_xlfn.IFS(F82&gt;=80,"A+",F82&gt;=70,"A",F82=60,"B+",F82&gt;=50,"B",F82&gt;=40,"C+",F82&gt;=30,"C",F82&gt;=20,"D",F82&lt;20,"E")</f>
        <v>C+</v>
      </c>
      <c r="H82" s="12" t="str">
        <f aca="false">IF(
  'HPS grading'!H82&amp;'HPS grading'!I82="ClearedCleared",
  "None",
       IF('HPS grading'!H82="NC","Persona ","") &amp;
     IF('HPS grading'!I82="NC","Wellness ","")
      )</f>
        <v>None</v>
      </c>
      <c r="I82" s="12" t="str">
        <f aca="false">IF(
  'HPS grading'!M82&amp;'HPS grading'!N82="ClearedCleared",
  "None",
      IF('HPS grading'!M82="NC","Persona ","") &amp;
     IF('HPS grading'!N82="NC","Wellness ","")
      )</f>
        <v>Wellness </v>
      </c>
      <c r="J82" s="12" t="str">
        <f aca="false">IF(
  'HPS grading'!R82&amp;'HPS grading'!S82="ClearedCleared",
  "None",
     IF('HPS grading'!R82="NC","Persona ","") &amp;
     IF('HPS grading'!S82="NC","Wellness ","")
      )</f>
        <v>Wellness </v>
      </c>
      <c r="K82" s="12" t="str">
        <f aca="false">IF(
  'HPS grading'!W82&amp;'HPS grading'!X82="ClearedCleared",
  "None",
      IF('HPS grading'!W82="NC","Persona ","") &amp;
     IF('HPS grading'!X82="NC","Wellness ","")
      )</f>
        <v>Wellness </v>
      </c>
      <c r="L82" s="16" t="str">
        <f aca="false">IF(COUNTIF(H82:K82,"None")=4,"Passed","With Held")</f>
        <v>With Held</v>
      </c>
    </row>
    <row r="83" s="17" customFormat="true" ht="23.25" hidden="false" customHeight="true" outlineLevel="0" collapsed="false">
      <c r="A83" s="12" t="n">
        <v>80</v>
      </c>
      <c r="B83" s="13" t="s">
        <v>17</v>
      </c>
      <c r="C83" s="13" t="s">
        <v>31</v>
      </c>
      <c r="D83" s="13" t="s">
        <v>178</v>
      </c>
      <c r="E83" s="14" t="s">
        <v>179</v>
      </c>
      <c r="F83" s="15" t="n">
        <f aca="false">AVERAGE('HPS grading'!F83,'HPS grading'!K83,'HPS grading'!P83,'HPS grading'!U83)</f>
        <v>49.6553571428571</v>
      </c>
      <c r="G83" s="12" t="str">
        <f aca="false" t="array" ref="G83:G83">_xlfn.IFS(F83&gt;=80,"A+",F83&gt;=70,"A",F83=60,"B+",F83&gt;=50,"B",F83&gt;=40,"C+",F83&gt;=30,"C",F83&gt;=20,"D",F83&lt;20,"E")</f>
        <v>C+</v>
      </c>
      <c r="H83" s="12" t="str">
        <f aca="false">IF(
  'HPS grading'!H83&amp;'HPS grading'!I83="ClearedCleared",
  "None",
       IF('HPS grading'!H83="NC","Persona ","") &amp;
     IF('HPS grading'!I83="NC","Wellness ","")
      )</f>
        <v>None</v>
      </c>
      <c r="I83" s="12" t="str">
        <f aca="false">IF(
  'HPS grading'!M83&amp;'HPS grading'!N83="ClearedCleared",
  "None",
      IF('HPS grading'!M83="NC","Persona ","") &amp;
     IF('HPS grading'!N83="NC","Wellness ","")
      )</f>
        <v>None</v>
      </c>
      <c r="J83" s="12" t="str">
        <f aca="false">IF(
  'HPS grading'!R83&amp;'HPS grading'!S83="ClearedCleared",
  "None",
     IF('HPS grading'!R83="NC","Persona ","") &amp;
     IF('HPS grading'!S83="NC","Wellness ","")
      )</f>
        <v>Persona </v>
      </c>
      <c r="K83" s="12" t="str">
        <f aca="false">IF(
  'HPS grading'!W83&amp;'HPS grading'!X83="ClearedCleared",
  "None",
      IF('HPS grading'!W83="NC","Persona ","") &amp;
     IF('HPS grading'!X83="NC","Wellness ","")
      )</f>
        <v>None</v>
      </c>
      <c r="L83" s="16" t="str">
        <f aca="false">IF(COUNTIF(H83:K83,"None")=4,"Passed","With Held")</f>
        <v>With Held</v>
      </c>
    </row>
    <row r="84" s="17" customFormat="true" ht="23.25" hidden="false" customHeight="true" outlineLevel="0" collapsed="false">
      <c r="A84" s="12" t="n">
        <v>81</v>
      </c>
      <c r="B84" s="13" t="s">
        <v>13</v>
      </c>
      <c r="C84" s="13" t="s">
        <v>31</v>
      </c>
      <c r="D84" s="13" t="s">
        <v>180</v>
      </c>
      <c r="E84" s="14" t="s">
        <v>181</v>
      </c>
      <c r="F84" s="15" t="n">
        <f aca="false">AVERAGE('HPS grading'!F84,'HPS grading'!K84,'HPS grading'!P84,'HPS grading'!U84)</f>
        <v>38.9106349206349</v>
      </c>
      <c r="G84" s="12" t="str">
        <f aca="false" t="array" ref="G84:G84">_xlfn.IFS(F84&gt;=80,"A+",F84&gt;=70,"A",F84=60,"B+",F84&gt;=50,"B",F84&gt;=40,"C+",F84&gt;=30,"C",F84&gt;=20,"D",F84&lt;20,"E")</f>
        <v>C</v>
      </c>
      <c r="H84" s="12" t="str">
        <f aca="false">IF(
  'HPS grading'!H84&amp;'HPS grading'!I84="ClearedCleared",
  "None",
       IF('HPS grading'!H84="NC","Persona ","") &amp;
     IF('HPS grading'!I84="NC","Wellness ","")
      )</f>
        <v>Wellness </v>
      </c>
      <c r="I84" s="12" t="str">
        <f aca="false">IF(
  'HPS grading'!M84&amp;'HPS grading'!N84="ClearedCleared",
  "None",
      IF('HPS grading'!M84="NC","Persona ","") &amp;
     IF('HPS grading'!N84="NC","Wellness ","")
      )</f>
        <v>Wellness </v>
      </c>
      <c r="J84" s="12" t="str">
        <f aca="false">IF(
  'HPS grading'!R84&amp;'HPS grading'!S84="ClearedCleared",
  "None",
     IF('HPS grading'!R84="NC","Persona ","") &amp;
     IF('HPS grading'!S84="NC","Wellness ","")
      )</f>
        <v>Wellness </v>
      </c>
      <c r="K84" s="12" t="str">
        <f aca="false">IF(
  'HPS grading'!W84&amp;'HPS grading'!X84="ClearedCleared",
  "None",
      IF('HPS grading'!W84="NC","Persona ","") &amp;
     IF('HPS grading'!X84="NC","Wellness ","")
      )</f>
        <v>Wellness </v>
      </c>
      <c r="L84" s="16" t="str">
        <f aca="false">IF(COUNTIF(H84:K84,"None")=4,"Passed","With Held")</f>
        <v>With Held</v>
      </c>
    </row>
    <row r="85" s="17" customFormat="true" ht="23.25" hidden="false" customHeight="true" outlineLevel="0" collapsed="false">
      <c r="A85" s="12" t="n">
        <v>82</v>
      </c>
      <c r="B85" s="13" t="s">
        <v>13</v>
      </c>
      <c r="C85" s="13" t="s">
        <v>14</v>
      </c>
      <c r="D85" s="13" t="s">
        <v>182</v>
      </c>
      <c r="E85" s="14" t="s">
        <v>183</v>
      </c>
      <c r="F85" s="15" t="n">
        <f aca="false">AVERAGE('HPS grading'!F85,'HPS grading'!K85,'HPS grading'!P85,'HPS grading'!U85)</f>
        <v>56.5298462301587</v>
      </c>
      <c r="G85" s="12" t="str">
        <f aca="false" t="array" ref="G85:G85">_xlfn.IFS(F85&gt;=80,"A+",F85&gt;=70,"A",F85=60,"B+",F85&gt;=50,"B",F85&gt;=40,"C+",F85&gt;=30,"C",F85&gt;=20,"D",F85&lt;20,"E")</f>
        <v>B</v>
      </c>
      <c r="H85" s="12" t="str">
        <f aca="false">IF(
  'HPS grading'!H85&amp;'HPS grading'!I85="ClearedCleared",
  "None",
       IF('HPS grading'!H85="NC","Persona ","") &amp;
     IF('HPS grading'!I85="NC","Wellness ","")
      )</f>
        <v>Wellness </v>
      </c>
      <c r="I85" s="12" t="str">
        <f aca="false">IF(
  'HPS grading'!M85&amp;'HPS grading'!N85="ClearedCleared",
  "None",
      IF('HPS grading'!M85="NC","Persona ","") &amp;
     IF('HPS grading'!N85="NC","Wellness ","")
      )</f>
        <v>Wellness </v>
      </c>
      <c r="J85" s="12" t="str">
        <f aca="false">IF(
  'HPS grading'!R85&amp;'HPS grading'!S85="ClearedCleared",
  "None",
     IF('HPS grading'!R85="NC","Persona ","") &amp;
     IF('HPS grading'!S85="NC","Wellness ","")
      )</f>
        <v>Wellness </v>
      </c>
      <c r="K85" s="12" t="str">
        <f aca="false">IF(
  'HPS grading'!W85&amp;'HPS grading'!X85="ClearedCleared",
  "None",
      IF('HPS grading'!W85="NC","Persona ","") &amp;
     IF('HPS grading'!X85="NC","Wellness ","")
      )</f>
        <v>Wellness </v>
      </c>
      <c r="L85" s="16" t="str">
        <f aca="false">IF(COUNTIF(H85:K85,"None")=4,"Passed","With Held")</f>
        <v>With Held</v>
      </c>
    </row>
    <row r="86" s="17" customFormat="true" ht="23.25" hidden="false" customHeight="true" outlineLevel="0" collapsed="false">
      <c r="A86" s="12" t="n">
        <v>83</v>
      </c>
      <c r="B86" s="13" t="s">
        <v>17</v>
      </c>
      <c r="C86" s="13" t="s">
        <v>14</v>
      </c>
      <c r="D86" s="13" t="s">
        <v>184</v>
      </c>
      <c r="E86" s="14" t="s">
        <v>185</v>
      </c>
      <c r="F86" s="15" t="n">
        <f aca="false">AVERAGE('HPS grading'!F86,'HPS grading'!K86,'HPS grading'!P86,'HPS grading'!U86)</f>
        <v>41.8861507936508</v>
      </c>
      <c r="G86" s="12" t="str">
        <f aca="false" t="array" ref="G86:G86">_xlfn.IFS(F86&gt;=80,"A+",F86&gt;=70,"A",F86=60,"B+",F86&gt;=50,"B",F86&gt;=40,"C+",F86&gt;=30,"C",F86&gt;=20,"D",F86&lt;20,"E")</f>
        <v>C+</v>
      </c>
      <c r="H86" s="12" t="str">
        <f aca="false">IF(
  'HPS grading'!H86&amp;'HPS grading'!I86="ClearedCleared",
  "None",
       IF('HPS grading'!H86="NC","Persona ","") &amp;
     IF('HPS grading'!I86="NC","Wellness ","")
      )</f>
        <v>None</v>
      </c>
      <c r="I86" s="12" t="str">
        <f aca="false">IF(
  'HPS grading'!M86&amp;'HPS grading'!N86="ClearedCleared",
  "None",
      IF('HPS grading'!M86="NC","Persona ","") &amp;
     IF('HPS grading'!N86="NC","Wellness ","")
      )</f>
        <v>None</v>
      </c>
      <c r="J86" s="12" t="str">
        <f aca="false">IF(
  'HPS grading'!R86&amp;'HPS grading'!S86="ClearedCleared",
  "None",
     IF('HPS grading'!R86="NC","Persona ","") &amp;
     IF('HPS grading'!S86="NC","Wellness ","")
      )</f>
        <v>Wellness </v>
      </c>
      <c r="K86" s="12" t="str">
        <f aca="false">IF(
  'HPS grading'!W86&amp;'HPS grading'!X86="ClearedCleared",
  "None",
      IF('HPS grading'!W86="NC","Persona ","") &amp;
     IF('HPS grading'!X86="NC","Wellness ","")
      )</f>
        <v>Wellness </v>
      </c>
      <c r="L86" s="16" t="str">
        <f aca="false">IF(COUNTIF(H86:K86,"None")=4,"Passed","With Held")</f>
        <v>With Held</v>
      </c>
    </row>
    <row r="87" s="17" customFormat="true" ht="23.25" hidden="false" customHeight="true" outlineLevel="0" collapsed="false">
      <c r="A87" s="12" t="n">
        <v>84</v>
      </c>
      <c r="B87" s="13" t="s">
        <v>17</v>
      </c>
      <c r="C87" s="13" t="s">
        <v>31</v>
      </c>
      <c r="D87" s="13" t="s">
        <v>186</v>
      </c>
      <c r="E87" s="14" t="s">
        <v>187</v>
      </c>
      <c r="F87" s="15" t="n">
        <f aca="false">AVERAGE('HPS grading'!F87,'HPS grading'!K87,'HPS grading'!P87,'HPS grading'!U87)</f>
        <v>50.4988095238095</v>
      </c>
      <c r="G87" s="12" t="str">
        <f aca="false" t="array" ref="G87:G87">_xlfn.IFS(F87&gt;=80,"A+",F87&gt;=70,"A",F87=60,"B+",F87&gt;=50,"B",F87&gt;=40,"C+",F87&gt;=30,"C",F87&gt;=20,"D",F87&lt;20,"E")</f>
        <v>B</v>
      </c>
      <c r="H87" s="12" t="str">
        <f aca="false">IF(
  'HPS grading'!H87&amp;'HPS grading'!I87="ClearedCleared",
  "None",
       IF('HPS grading'!H87="NC","Persona ","") &amp;
     IF('HPS grading'!I87="NC","Wellness ","")
      )</f>
        <v>None</v>
      </c>
      <c r="I87" s="12" t="str">
        <f aca="false">IF(
  'HPS grading'!M87&amp;'HPS grading'!N87="ClearedCleared",
  "None",
      IF('HPS grading'!M87="NC","Persona ","") &amp;
     IF('HPS grading'!N87="NC","Wellness ","")
      )</f>
        <v>None</v>
      </c>
      <c r="J87" s="12" t="str">
        <f aca="false">IF(
  'HPS grading'!R87&amp;'HPS grading'!S87="ClearedCleared",
  "None",
     IF('HPS grading'!R87="NC","Persona ","") &amp;
     IF('HPS grading'!S87="NC","Wellness ","")
      )</f>
        <v>None</v>
      </c>
      <c r="K87" s="12" t="str">
        <f aca="false">IF(
  'HPS grading'!W87&amp;'HPS grading'!X87="ClearedCleared",
  "None",
      IF('HPS grading'!W87="NC","Persona ","") &amp;
     IF('HPS grading'!X87="NC","Wellness ","")
      )</f>
        <v>None</v>
      </c>
      <c r="L87" s="16" t="str">
        <f aca="false">IF(COUNTIF(H87:K87,"None")=4,"Passed","With Held")</f>
        <v>Passed</v>
      </c>
    </row>
    <row r="88" s="17" customFormat="true" ht="23.25" hidden="false" customHeight="true" outlineLevel="0" collapsed="false">
      <c r="A88" s="12" t="n">
        <v>85</v>
      </c>
      <c r="B88" s="13" t="s">
        <v>17</v>
      </c>
      <c r="C88" s="13" t="s">
        <v>14</v>
      </c>
      <c r="D88" s="13" t="s">
        <v>188</v>
      </c>
      <c r="E88" s="14" t="s">
        <v>189</v>
      </c>
      <c r="F88" s="15" t="n">
        <f aca="false">AVERAGE('HPS grading'!F88,'HPS grading'!K88,'HPS grading'!P88,'HPS grading'!U88)</f>
        <v>50.0155555555556</v>
      </c>
      <c r="G88" s="12" t="str">
        <f aca="false" t="array" ref="G88:G88">_xlfn.IFS(F88&gt;=80,"A+",F88&gt;=70,"A",F88=60,"B+",F88&gt;=50,"B",F88&gt;=40,"C+",F88&gt;=30,"C",F88&gt;=20,"D",F88&lt;20,"E")</f>
        <v>B</v>
      </c>
      <c r="H88" s="12" t="str">
        <f aca="false">IF(
  'HPS grading'!H88&amp;'HPS grading'!I88="ClearedCleared",
  "None",
       IF('HPS grading'!H88="NC","Persona ","") &amp;
     IF('HPS grading'!I88="NC","Wellness ","")
      )</f>
        <v>None</v>
      </c>
      <c r="I88" s="12" t="str">
        <f aca="false">IF(
  'HPS grading'!M88&amp;'HPS grading'!N88="ClearedCleared",
  "None",
      IF('HPS grading'!M88="NC","Persona ","") &amp;
     IF('HPS grading'!N88="NC","Wellness ","")
      )</f>
        <v>None</v>
      </c>
      <c r="J88" s="12" t="str">
        <f aca="false">IF(
  'HPS grading'!R88&amp;'HPS grading'!S88="ClearedCleared",
  "None",
     IF('HPS grading'!R88="NC","Persona ","") &amp;
     IF('HPS grading'!S88="NC","Wellness ","")
      )</f>
        <v>None</v>
      </c>
      <c r="K88" s="12" t="str">
        <f aca="false">IF(
  'HPS grading'!W88&amp;'HPS grading'!X88="ClearedCleared",
  "None",
      IF('HPS grading'!W88="NC","Persona ","") &amp;
     IF('HPS grading'!X88="NC","Wellness ","")
      )</f>
        <v>None</v>
      </c>
      <c r="L88" s="16" t="str">
        <f aca="false">IF(COUNTIF(H88:K88,"None")=4,"Passed","With Held")</f>
        <v>Passed</v>
      </c>
    </row>
    <row r="89" s="17" customFormat="true" ht="23.25" hidden="false" customHeight="true" outlineLevel="0" collapsed="false">
      <c r="A89" s="12" t="n">
        <v>86</v>
      </c>
      <c r="B89" s="13" t="s">
        <v>17</v>
      </c>
      <c r="C89" s="13" t="s">
        <v>38</v>
      </c>
      <c r="D89" s="13" t="s">
        <v>190</v>
      </c>
      <c r="E89" s="14" t="s">
        <v>191</v>
      </c>
      <c r="F89" s="15" t="n">
        <f aca="false">AVERAGE('HPS grading'!F89,'HPS grading'!K89,'HPS grading'!P89,'HPS grading'!U89)</f>
        <v>45.7785714285714</v>
      </c>
      <c r="G89" s="12" t="str">
        <f aca="false" t="array" ref="G89:G89">_xlfn.IFS(F89&gt;=80,"A+",F89&gt;=70,"A",F89=60,"B+",F89&gt;=50,"B",F89&gt;=40,"C+",F89&gt;=30,"C",F89&gt;=20,"D",F89&lt;20,"E")</f>
        <v>C+</v>
      </c>
      <c r="H89" s="12" t="str">
        <f aca="false">IF(
  'HPS grading'!H89&amp;'HPS grading'!I89="ClearedCleared",
  "None",
       IF('HPS grading'!H89="NC","Persona ","") &amp;
     IF('HPS grading'!I89="NC","Wellness ","")
      )</f>
        <v>None</v>
      </c>
      <c r="I89" s="12" t="str">
        <f aca="false">IF(
  'HPS grading'!M89&amp;'HPS grading'!N89="ClearedCleared",
  "None",
      IF('HPS grading'!M89="NC","Persona ","") &amp;
     IF('HPS grading'!N89="NC","Wellness ","")
      )</f>
        <v>Wellness </v>
      </c>
      <c r="J89" s="12" t="str">
        <f aca="false">IF(
  'HPS grading'!R89&amp;'HPS grading'!S89="ClearedCleared",
  "None",
     IF('HPS grading'!R89="NC","Persona ","") &amp;
     IF('HPS grading'!S89="NC","Wellness ","")
      )</f>
        <v>None</v>
      </c>
      <c r="K89" s="12" t="str">
        <f aca="false">IF(
  'HPS grading'!W89&amp;'HPS grading'!X89="ClearedCleared",
  "None",
      IF('HPS grading'!W89="NC","Persona ","") &amp;
     IF('HPS grading'!X89="NC","Wellness ","")
      )</f>
        <v>None</v>
      </c>
      <c r="L89" s="16" t="str">
        <f aca="false">IF(COUNTIF(H89:K89,"None")=4,"Passed","With Held")</f>
        <v>With Held</v>
      </c>
    </row>
    <row r="90" s="17" customFormat="true" ht="23.25" hidden="false" customHeight="true" outlineLevel="0" collapsed="false">
      <c r="A90" s="12" t="n">
        <v>87</v>
      </c>
      <c r="B90" s="13" t="s">
        <v>13</v>
      </c>
      <c r="C90" s="13" t="s">
        <v>31</v>
      </c>
      <c r="D90" s="13" t="s">
        <v>192</v>
      </c>
      <c r="E90" s="14" t="s">
        <v>193</v>
      </c>
      <c r="F90" s="15" t="n">
        <f aca="false">AVERAGE('HPS grading'!F90,'HPS grading'!K90,'HPS grading'!P90,'HPS grading'!U90)</f>
        <v>47.8323313492063</v>
      </c>
      <c r="G90" s="12" t="str">
        <f aca="false" t="array" ref="G90:G90">_xlfn.IFS(F90&gt;=80,"A+",F90&gt;=70,"A",F90=60,"B+",F90&gt;=50,"B",F90&gt;=40,"C+",F90&gt;=30,"C",F90&gt;=20,"D",F90&lt;20,"E")</f>
        <v>C+</v>
      </c>
      <c r="H90" s="12" t="str">
        <f aca="false">IF(
  'HPS grading'!H90&amp;'HPS grading'!I90="ClearedCleared",
  "None",
       IF('HPS grading'!H90="NC","Persona ","") &amp;
     IF('HPS grading'!I90="NC","Wellness ","")
      )</f>
        <v>None</v>
      </c>
      <c r="I90" s="12" t="str">
        <f aca="false">IF(
  'HPS grading'!M90&amp;'HPS grading'!N90="ClearedCleared",
  "None",
      IF('HPS grading'!M90="NC","Persona ","") &amp;
     IF('HPS grading'!N90="NC","Wellness ","")
      )</f>
        <v>None</v>
      </c>
      <c r="J90" s="12" t="str">
        <f aca="false">IF(
  'HPS grading'!R90&amp;'HPS grading'!S90="ClearedCleared",
  "None",
     IF('HPS grading'!R90="NC","Persona ","") &amp;
     IF('HPS grading'!S90="NC","Wellness ","")
      )</f>
        <v>None</v>
      </c>
      <c r="K90" s="12" t="str">
        <f aca="false">IF(
  'HPS grading'!W90&amp;'HPS grading'!X90="ClearedCleared",
  "None",
      IF('HPS grading'!W90="NC","Persona ","") &amp;
     IF('HPS grading'!X90="NC","Wellness ","")
      )</f>
        <v>None</v>
      </c>
      <c r="L90" s="16" t="str">
        <f aca="false">IF(COUNTIF(H90:K90,"None")=4,"Passed","With Held")</f>
        <v>Passed</v>
      </c>
    </row>
    <row r="91" s="17" customFormat="true" ht="23.25" hidden="false" customHeight="true" outlineLevel="0" collapsed="false">
      <c r="A91" s="12" t="n">
        <v>88</v>
      </c>
      <c r="B91" s="13" t="s">
        <v>13</v>
      </c>
      <c r="C91" s="13" t="s">
        <v>14</v>
      </c>
      <c r="D91" s="13" t="s">
        <v>194</v>
      </c>
      <c r="E91" s="14" t="s">
        <v>195</v>
      </c>
      <c r="F91" s="15" t="n">
        <f aca="false">AVERAGE('HPS grading'!F91,'HPS grading'!K91,'HPS grading'!P91,'HPS grading'!U91)</f>
        <v>45.310183531746</v>
      </c>
      <c r="G91" s="12" t="str">
        <f aca="false" t="array" ref="G91:G91">_xlfn.IFS(F91&gt;=80,"A+",F91&gt;=70,"A",F91=60,"B+",F91&gt;=50,"B",F91&gt;=40,"C+",F91&gt;=30,"C",F91&gt;=20,"D",F91&lt;20,"E")</f>
        <v>C+</v>
      </c>
      <c r="H91" s="12" t="str">
        <f aca="false">IF(
  'HPS grading'!H91&amp;'HPS grading'!I91="ClearedCleared",
  "None",
       IF('HPS grading'!H91="NC","Persona ","") &amp;
     IF('HPS grading'!I91="NC","Wellness ","")
      )</f>
        <v>None</v>
      </c>
      <c r="I91" s="12" t="str">
        <f aca="false">IF(
  'HPS grading'!M91&amp;'HPS grading'!N91="ClearedCleared",
  "None",
      IF('HPS grading'!M91="NC","Persona ","") &amp;
     IF('HPS grading'!N91="NC","Wellness ","")
      )</f>
        <v>None</v>
      </c>
      <c r="J91" s="12" t="str">
        <f aca="false">IF(
  'HPS grading'!R91&amp;'HPS grading'!S91="ClearedCleared",
  "None",
     IF('HPS grading'!R91="NC","Persona ","") &amp;
     IF('HPS grading'!S91="NC","Wellness ","")
      )</f>
        <v>None</v>
      </c>
      <c r="K91" s="12" t="str">
        <f aca="false">IF(
  'HPS grading'!W91&amp;'HPS grading'!X91="ClearedCleared",
  "None",
      IF('HPS grading'!W91="NC","Persona ","") &amp;
     IF('HPS grading'!X91="NC","Wellness ","")
      )</f>
        <v>None</v>
      </c>
      <c r="L91" s="16" t="str">
        <f aca="false">IF(COUNTIF(H91:K91,"None")=4,"Passed","With Held")</f>
        <v>Passed</v>
      </c>
    </row>
    <row r="92" s="17" customFormat="true" ht="23.25" hidden="false" customHeight="true" outlineLevel="0" collapsed="false">
      <c r="A92" s="12" t="n">
        <v>89</v>
      </c>
      <c r="B92" s="13" t="s">
        <v>13</v>
      </c>
      <c r="C92" s="13" t="s">
        <v>14</v>
      </c>
      <c r="D92" s="13" t="s">
        <v>196</v>
      </c>
      <c r="E92" s="14" t="s">
        <v>197</v>
      </c>
      <c r="F92" s="15" t="n">
        <f aca="false">AVERAGE('HPS grading'!F92,'HPS grading'!K92,'HPS grading'!P92,'HPS grading'!U92)</f>
        <v>36.8750595238095</v>
      </c>
      <c r="G92" s="12" t="str">
        <f aca="false" t="array" ref="G92:G92">_xlfn.IFS(F92&gt;=80,"A+",F92&gt;=70,"A",F92=60,"B+",F92&gt;=50,"B",F92&gt;=40,"C+",F92&gt;=30,"C",F92&gt;=20,"D",F92&lt;20,"E")</f>
        <v>C</v>
      </c>
      <c r="H92" s="12" t="str">
        <f aca="false">IF(
  'HPS grading'!H92&amp;'HPS grading'!I92="ClearedCleared",
  "None",
       IF('HPS grading'!H92="NC","Persona ","") &amp;
     IF('HPS grading'!I92="NC","Wellness ","")
      )</f>
        <v>None</v>
      </c>
      <c r="I92" s="12" t="str">
        <f aca="false">IF(
  'HPS grading'!M92&amp;'HPS grading'!N92="ClearedCleared",
  "None",
      IF('HPS grading'!M92="NC","Persona ","") &amp;
     IF('HPS grading'!N92="NC","Wellness ","")
      )</f>
        <v>Wellness </v>
      </c>
      <c r="J92" s="12" t="str">
        <f aca="false">IF(
  'HPS grading'!R92&amp;'HPS grading'!S92="ClearedCleared",
  "None",
     IF('HPS grading'!R92="NC","Persona ","") &amp;
     IF('HPS grading'!S92="NC","Wellness ","")
      )</f>
        <v>Wellness </v>
      </c>
      <c r="K92" s="12" t="str">
        <f aca="false">IF(
  'HPS grading'!W92&amp;'HPS grading'!X92="ClearedCleared",
  "None",
      IF('HPS grading'!W92="NC","Persona ","") &amp;
     IF('HPS grading'!X92="NC","Wellness ","")
      )</f>
        <v>Wellness </v>
      </c>
      <c r="L92" s="16" t="str">
        <f aca="false">IF(COUNTIF(H92:K92,"None")=4,"Passed","With Held")</f>
        <v>With Held</v>
      </c>
    </row>
    <row r="93" s="17" customFormat="true" ht="23.25" hidden="false" customHeight="true" outlineLevel="0" collapsed="false">
      <c r="A93" s="12" t="n">
        <v>90</v>
      </c>
      <c r="B93" s="13" t="s">
        <v>198</v>
      </c>
      <c r="C93" s="13" t="s">
        <v>14</v>
      </c>
      <c r="D93" s="13" t="s">
        <v>199</v>
      </c>
      <c r="E93" s="14" t="s">
        <v>200</v>
      </c>
      <c r="F93" s="15" t="n">
        <f aca="false">AVERAGE('HPS grading'!F93,'HPS grading'!K93,'HPS grading'!P93,'HPS grading'!U93)</f>
        <v>41.578253968254</v>
      </c>
      <c r="G93" s="12" t="str">
        <f aca="false" t="array" ref="G93:G93">_xlfn.IFS(F93&gt;=80,"A+",F93&gt;=70,"A",F93=60,"B+",F93&gt;=50,"B",F93&gt;=40,"C+",F93&gt;=30,"C",F93&gt;=20,"D",F93&lt;20,"E")</f>
        <v>C+</v>
      </c>
      <c r="H93" s="12" t="str">
        <f aca="false">IF(
  'HPS grading'!H93&amp;'HPS grading'!I93="ClearedCleared",
  "None",
       IF('HPS grading'!H93="NC","Persona ","") &amp;
     IF('HPS grading'!I93="NC","Wellness ","")
      )</f>
        <v>None</v>
      </c>
      <c r="I93" s="12" t="str">
        <f aca="false">IF(
  'HPS grading'!M93&amp;'HPS grading'!N93="ClearedCleared",
  "None",
      IF('HPS grading'!M93="NC","Persona ","") &amp;
     IF('HPS grading'!N93="NC","Wellness ","")
      )</f>
        <v>Wellness </v>
      </c>
      <c r="J93" s="12" t="str">
        <f aca="false">IF(
  'HPS grading'!R93&amp;'HPS grading'!S93="ClearedCleared",
  "None",
     IF('HPS grading'!R93="NC","Persona ","") &amp;
     IF('HPS grading'!S93="NC","Wellness ","")
      )</f>
        <v>Wellness </v>
      </c>
      <c r="K93" s="12" t="str">
        <f aca="false">IF(
  'HPS grading'!W93&amp;'HPS grading'!X93="ClearedCleared",
  "None",
      IF('HPS grading'!W93="NC","Persona ","") &amp;
     IF('HPS grading'!X93="NC","Wellness ","")
      )</f>
        <v>None</v>
      </c>
      <c r="L93" s="16" t="str">
        <f aca="false">IF(COUNTIF(H93:K93,"None")=4,"Passed","With Held")</f>
        <v>With Held</v>
      </c>
    </row>
    <row r="94" s="17" customFormat="true" ht="23.25" hidden="false" customHeight="true" outlineLevel="0" collapsed="false">
      <c r="A94" s="12" t="n">
        <v>91</v>
      </c>
      <c r="B94" s="13" t="s">
        <v>17</v>
      </c>
      <c r="C94" s="13" t="s">
        <v>14</v>
      </c>
      <c r="D94" s="13" t="s">
        <v>201</v>
      </c>
      <c r="E94" s="14" t="s">
        <v>202</v>
      </c>
      <c r="F94" s="15" t="n">
        <f aca="false">AVERAGE('HPS grading'!F94,'HPS grading'!K94,'HPS grading'!P94,'HPS grading'!U94)</f>
        <v>28.149126984127</v>
      </c>
      <c r="G94" s="12" t="str">
        <f aca="false" t="array" ref="G94:G94">_xlfn.IFS(F94&gt;=80,"A+",F94&gt;=70,"A",F94=60,"B+",F94&gt;=50,"B",F94&gt;=40,"C+",F94&gt;=30,"C",F94&gt;=20,"D",F94&lt;20,"E")</f>
        <v>D</v>
      </c>
      <c r="H94" s="12" t="str">
        <f aca="false">IF(
  'HPS grading'!H94&amp;'HPS grading'!I94="ClearedCleared",
  "None",
       IF('HPS grading'!H94="NC","Persona ","") &amp;
     IF('HPS grading'!I94="NC","Wellness ","")
      )</f>
        <v>Wellness </v>
      </c>
      <c r="I94" s="12" t="str">
        <f aca="false">IF(
  'HPS grading'!M94&amp;'HPS grading'!N94="ClearedCleared",
  "None",
      IF('HPS grading'!M94="NC","Persona ","") &amp;
     IF('HPS grading'!N94="NC","Wellness ","")
      )</f>
        <v>Persona Wellness </v>
      </c>
      <c r="J94" s="12" t="str">
        <f aca="false">IF(
  'HPS grading'!R94&amp;'HPS grading'!S94="ClearedCleared",
  "None",
     IF('HPS grading'!R94="NC","Persona ","") &amp;
     IF('HPS grading'!S94="NC","Wellness ","")
      )</f>
        <v>Wellness </v>
      </c>
      <c r="K94" s="12" t="str">
        <f aca="false">IF(
  'HPS grading'!W94&amp;'HPS grading'!X94="ClearedCleared",
  "None",
      IF('HPS grading'!W94="NC","Persona ","") &amp;
     IF('HPS grading'!X94="NC","Wellness ","")
      )</f>
        <v>Persona Wellness </v>
      </c>
      <c r="L94" s="16" t="str">
        <f aca="false">IF(COUNTIF(H94:K94,"None")=4,"Passed","With Held")</f>
        <v>With Held</v>
      </c>
    </row>
    <row r="95" s="17" customFormat="true" ht="23.25" hidden="false" customHeight="true" outlineLevel="0" collapsed="false">
      <c r="A95" s="12" t="n">
        <v>92</v>
      </c>
      <c r="B95" s="13" t="s">
        <v>17</v>
      </c>
      <c r="C95" s="13" t="s">
        <v>38</v>
      </c>
      <c r="D95" s="13" t="s">
        <v>203</v>
      </c>
      <c r="E95" s="14" t="s">
        <v>204</v>
      </c>
      <c r="F95" s="15" t="n">
        <f aca="false">AVERAGE('HPS grading'!F95,'HPS grading'!K95,'HPS grading'!P95,'HPS grading'!U95)</f>
        <v>53.6134126984127</v>
      </c>
      <c r="G95" s="12" t="str">
        <f aca="false" t="array" ref="G95:G95">_xlfn.IFS(F95&gt;=80,"A+",F95&gt;=70,"A",F95=60,"B+",F95&gt;=50,"B",F95&gt;=40,"C+",F95&gt;=30,"C",F95&gt;=20,"D",F95&lt;20,"E")</f>
        <v>B</v>
      </c>
      <c r="H95" s="12" t="str">
        <f aca="false">IF(
  'HPS grading'!H95&amp;'HPS grading'!I95="ClearedCleared",
  "None",
       IF('HPS grading'!H95="NC","Persona ","") &amp;
     IF('HPS grading'!I95="NC","Wellness ","")
      )</f>
        <v>None</v>
      </c>
      <c r="I95" s="12" t="str">
        <f aca="false">IF(
  'HPS grading'!M95&amp;'HPS grading'!N95="ClearedCleared",
  "None",
      IF('HPS grading'!M95="NC","Persona ","") &amp;
     IF('HPS grading'!N95="NC","Wellness ","")
      )</f>
        <v>None</v>
      </c>
      <c r="J95" s="12" t="str">
        <f aca="false">IF(
  'HPS grading'!R95&amp;'HPS grading'!S95="ClearedCleared",
  "None",
     IF('HPS grading'!R95="NC","Persona ","") &amp;
     IF('HPS grading'!S95="NC","Wellness ","")
      )</f>
        <v>None</v>
      </c>
      <c r="K95" s="12" t="str">
        <f aca="false">IF(
  'HPS grading'!W95&amp;'HPS grading'!X95="ClearedCleared",
  "None",
      IF('HPS grading'!W95="NC","Persona ","") &amp;
     IF('HPS grading'!X95="NC","Wellness ","")
      )</f>
        <v>None</v>
      </c>
      <c r="L95" s="16" t="str">
        <f aca="false">IF(COUNTIF(H95:K95,"None")=4,"Passed","With Held")</f>
        <v>Passed</v>
      </c>
    </row>
    <row r="96" s="17" customFormat="true" ht="23.25" hidden="false" customHeight="true" outlineLevel="0" collapsed="false">
      <c r="A96" s="12" t="n">
        <v>93</v>
      </c>
      <c r="B96" s="13" t="s">
        <v>13</v>
      </c>
      <c r="C96" s="13" t="s">
        <v>31</v>
      </c>
      <c r="D96" s="13" t="s">
        <v>205</v>
      </c>
      <c r="E96" s="14" t="s">
        <v>206</v>
      </c>
      <c r="F96" s="15" t="n">
        <f aca="false">AVERAGE('HPS grading'!F96,'HPS grading'!K96,'HPS grading'!P96,'HPS grading'!U96)</f>
        <v>29.5979166666667</v>
      </c>
      <c r="G96" s="12" t="str">
        <f aca="false" t="array" ref="G96:G96">_xlfn.IFS(F96&gt;=80,"A+",F96&gt;=70,"A",F96=60,"B+",F96&gt;=50,"B",F96&gt;=40,"C+",F96&gt;=30,"C",F96&gt;=20,"D",F96&lt;20,"E")</f>
        <v>D</v>
      </c>
      <c r="H96" s="12" t="str">
        <f aca="false">IF(
  'HPS grading'!H96&amp;'HPS grading'!I96="ClearedCleared",
  "None",
       IF('HPS grading'!H96="NC","Persona ","") &amp;
     IF('HPS grading'!I96="NC","Wellness ","")
      )</f>
        <v>Wellness </v>
      </c>
      <c r="I96" s="12" t="str">
        <f aca="false">IF(
  'HPS grading'!M96&amp;'HPS grading'!N96="ClearedCleared",
  "None",
      IF('HPS grading'!M96="NC","Persona ","") &amp;
     IF('HPS grading'!N96="NC","Wellness ","")
      )</f>
        <v>Wellness </v>
      </c>
      <c r="J96" s="12" t="str">
        <f aca="false">IF(
  'HPS grading'!R96&amp;'HPS grading'!S96="ClearedCleared",
  "None",
     IF('HPS grading'!R96="NC","Persona ","") &amp;
     IF('HPS grading'!S96="NC","Wellness ","")
      )</f>
        <v>Wellness </v>
      </c>
      <c r="K96" s="12" t="str">
        <f aca="false">IF(
  'HPS grading'!W96&amp;'HPS grading'!X96="ClearedCleared",
  "None",
      IF('HPS grading'!W96="NC","Persona ","") &amp;
     IF('HPS grading'!X96="NC","Wellness ","")
      )</f>
        <v>Wellness </v>
      </c>
      <c r="L96" s="16" t="str">
        <f aca="false">IF(COUNTIF(H96:K96,"None")=4,"Passed","With Held")</f>
        <v>With Held</v>
      </c>
    </row>
    <row r="97" s="17" customFormat="true" ht="23.25" hidden="false" customHeight="true" outlineLevel="0" collapsed="false">
      <c r="A97" s="12" t="n">
        <v>94</v>
      </c>
      <c r="B97" s="13" t="s">
        <v>17</v>
      </c>
      <c r="C97" s="13" t="s">
        <v>14</v>
      </c>
      <c r="D97" s="13" t="s">
        <v>207</v>
      </c>
      <c r="E97" s="14" t="s">
        <v>208</v>
      </c>
      <c r="F97" s="15" t="n">
        <f aca="false">AVERAGE('HPS grading'!F97,'HPS grading'!K97,'HPS grading'!P97,'HPS grading'!U97)</f>
        <v>54.1430803571429</v>
      </c>
      <c r="G97" s="12" t="str">
        <f aca="false" t="array" ref="G97:G97">_xlfn.IFS(F97&gt;=80,"A+",F97&gt;=70,"A",F97=60,"B+",F97&gt;=50,"B",F97&gt;=40,"C+",F97&gt;=30,"C",F97&gt;=20,"D",F97&lt;20,"E")</f>
        <v>B</v>
      </c>
      <c r="H97" s="12" t="str">
        <f aca="false">IF(
  'HPS grading'!H97&amp;'HPS grading'!I97="ClearedCleared",
  "None",
       IF('HPS grading'!H97="NC","Persona ","") &amp;
     IF('HPS grading'!I97="NC","Wellness ","")
      )</f>
        <v>None</v>
      </c>
      <c r="I97" s="12" t="str">
        <f aca="false">IF(
  'HPS grading'!M97&amp;'HPS grading'!N97="ClearedCleared",
  "None",
      IF('HPS grading'!M97="NC","Persona ","") &amp;
     IF('HPS grading'!N97="NC","Wellness ","")
      )</f>
        <v>Persona </v>
      </c>
      <c r="J97" s="12" t="str">
        <f aca="false">IF(
  'HPS grading'!R97&amp;'HPS grading'!S97="ClearedCleared",
  "None",
     IF('HPS grading'!R97="NC","Persona ","") &amp;
     IF('HPS grading'!S97="NC","Wellness ","")
      )</f>
        <v>None</v>
      </c>
      <c r="K97" s="12" t="str">
        <f aca="false">IF(
  'HPS grading'!W97&amp;'HPS grading'!X97="ClearedCleared",
  "None",
      IF('HPS grading'!W97="NC","Persona ","") &amp;
     IF('HPS grading'!X97="NC","Wellness ","")
      )</f>
        <v>Persona </v>
      </c>
      <c r="L97" s="16" t="str">
        <f aca="false">IF(COUNTIF(H97:K97,"None")=4,"Passed","With Held")</f>
        <v>With Held</v>
      </c>
    </row>
    <row r="98" s="17" customFormat="true" ht="23.25" hidden="false" customHeight="true" outlineLevel="0" collapsed="false">
      <c r="A98" s="12" t="n">
        <v>95</v>
      </c>
      <c r="B98" s="13" t="s">
        <v>17</v>
      </c>
      <c r="C98" s="13" t="s">
        <v>38</v>
      </c>
      <c r="D98" s="13" t="s">
        <v>209</v>
      </c>
      <c r="E98" s="14" t="s">
        <v>210</v>
      </c>
      <c r="F98" s="15" t="n">
        <f aca="false">AVERAGE('HPS grading'!F98,'HPS grading'!K98,'HPS grading'!P98,'HPS grading'!U98)</f>
        <v>59.7235714285714</v>
      </c>
      <c r="G98" s="12" t="str">
        <f aca="false" t="array" ref="G98:G98">_xlfn.IFS(F98&gt;=80,"A+",F98&gt;=70,"A",F98=60,"B+",F98&gt;=50,"B",F98&gt;=40,"C+",F98&gt;=30,"C",F98&gt;=20,"D",F98&lt;20,"E")</f>
        <v>B</v>
      </c>
      <c r="H98" s="12" t="str">
        <f aca="false">IF(
  'HPS grading'!H98&amp;'HPS grading'!I98="ClearedCleared",
  "None",
       IF('HPS grading'!H98="NC","Persona ","") &amp;
     IF('HPS grading'!I98="NC","Wellness ","")
      )</f>
        <v>None</v>
      </c>
      <c r="I98" s="12" t="str">
        <f aca="false">IF(
  'HPS grading'!M98&amp;'HPS grading'!N98="ClearedCleared",
  "None",
      IF('HPS grading'!M98="NC","Persona ","") &amp;
     IF('HPS grading'!N98="NC","Wellness ","")
      )</f>
        <v>None</v>
      </c>
      <c r="J98" s="12" t="str">
        <f aca="false">IF(
  'HPS grading'!R98&amp;'HPS grading'!S98="ClearedCleared",
  "None",
     IF('HPS grading'!R98="NC","Persona ","") &amp;
     IF('HPS grading'!S98="NC","Wellness ","")
      )</f>
        <v>None</v>
      </c>
      <c r="K98" s="12" t="str">
        <f aca="false">IF(
  'HPS grading'!W98&amp;'HPS grading'!X98="ClearedCleared",
  "None",
      IF('HPS grading'!W98="NC","Persona ","") &amp;
     IF('HPS grading'!X98="NC","Wellness ","")
      )</f>
        <v>None</v>
      </c>
      <c r="L98" s="16" t="str">
        <f aca="false">IF(COUNTIF(H98:K98,"None")=4,"Passed","With Held")</f>
        <v>Passed</v>
      </c>
    </row>
    <row r="99" s="17" customFormat="true" ht="23.25" hidden="false" customHeight="true" outlineLevel="0" collapsed="false">
      <c r="A99" s="12" t="n">
        <v>96</v>
      </c>
      <c r="B99" s="13" t="s">
        <v>17</v>
      </c>
      <c r="C99" s="13" t="s">
        <v>31</v>
      </c>
      <c r="D99" s="13" t="s">
        <v>211</v>
      </c>
      <c r="E99" s="14" t="s">
        <v>212</v>
      </c>
      <c r="F99" s="15" t="n">
        <f aca="false">AVERAGE('HPS grading'!F99,'HPS grading'!K99,'HPS grading'!P99,'HPS grading'!U99)</f>
        <v>50.278373015873</v>
      </c>
      <c r="G99" s="12" t="str">
        <f aca="false" t="array" ref="G99:G99">_xlfn.IFS(F99&gt;=80,"A+",F99&gt;=70,"A",F99=60,"B+",F99&gt;=50,"B",F99&gt;=40,"C+",F99&gt;=30,"C",F99&gt;=20,"D",F99&lt;20,"E")</f>
        <v>B</v>
      </c>
      <c r="H99" s="12" t="str">
        <f aca="false">IF(
  'HPS grading'!H99&amp;'HPS grading'!I99="ClearedCleared",
  "None",
       IF('HPS grading'!H99="NC","Persona ","") &amp;
     IF('HPS grading'!I99="NC","Wellness ","")
      )</f>
        <v>None</v>
      </c>
      <c r="I99" s="12" t="str">
        <f aca="false">IF(
  'HPS grading'!M99&amp;'HPS grading'!N99="ClearedCleared",
  "None",
      IF('HPS grading'!M99="NC","Persona ","") &amp;
     IF('HPS grading'!N99="NC","Wellness ","")
      )</f>
        <v>None</v>
      </c>
      <c r="J99" s="12" t="str">
        <f aca="false">IF(
  'HPS grading'!R99&amp;'HPS grading'!S99="ClearedCleared",
  "None",
     IF('HPS grading'!R99="NC","Persona ","") &amp;
     IF('HPS grading'!S99="NC","Wellness ","")
      )</f>
        <v>None</v>
      </c>
      <c r="K99" s="12" t="str">
        <f aca="false">IF(
  'HPS grading'!W99&amp;'HPS grading'!X99="ClearedCleared",
  "None",
      IF('HPS grading'!W99="NC","Persona ","") &amp;
     IF('HPS grading'!X99="NC","Wellness ","")
      )</f>
        <v>None</v>
      </c>
      <c r="L99" s="16" t="str">
        <f aca="false">IF(COUNTIF(H99:K99,"None")=4,"Passed","With Held")</f>
        <v>Passed</v>
      </c>
    </row>
    <row r="100" s="17" customFormat="true" ht="23.25" hidden="false" customHeight="true" outlineLevel="0" collapsed="false">
      <c r="A100" s="12" t="n">
        <v>97</v>
      </c>
      <c r="B100" s="13" t="s">
        <v>13</v>
      </c>
      <c r="C100" s="13" t="s">
        <v>38</v>
      </c>
      <c r="D100" s="13" t="s">
        <v>213</v>
      </c>
      <c r="E100" s="14" t="s">
        <v>214</v>
      </c>
      <c r="F100" s="15" t="n">
        <f aca="false">AVERAGE('HPS grading'!F100,'HPS grading'!K100,'HPS grading'!P100,'HPS grading'!U100)</f>
        <v>52.7143551587302</v>
      </c>
      <c r="G100" s="12" t="str">
        <f aca="false" t="array" ref="G100:G100">_xlfn.IFS(F100&gt;=80,"A+",F100&gt;=70,"A",F100=60,"B+",F100&gt;=50,"B",F100&gt;=40,"C+",F100&gt;=30,"C",F100&gt;=20,"D",F100&lt;20,"E")</f>
        <v>B</v>
      </c>
      <c r="H100" s="12" t="str">
        <f aca="false">IF(
  'HPS grading'!H100&amp;'HPS grading'!I100="ClearedCleared",
  "None",
       IF('HPS grading'!H100="NC","Persona ","") &amp;
     IF('HPS grading'!I100="NC","Wellness ","")
      )</f>
        <v>None</v>
      </c>
      <c r="I100" s="12" t="str">
        <f aca="false">IF(
  'HPS grading'!M100&amp;'HPS grading'!N100="ClearedCleared",
  "None",
      IF('HPS grading'!M100="NC","Persona ","") &amp;
     IF('HPS grading'!N100="NC","Wellness ","")
      )</f>
        <v>None</v>
      </c>
      <c r="J100" s="12" t="str">
        <f aca="false">IF(
  'HPS grading'!R100&amp;'HPS grading'!S100="ClearedCleared",
  "None",
     IF('HPS grading'!R100="NC","Persona ","") &amp;
     IF('HPS grading'!S100="NC","Wellness ","")
      )</f>
        <v>None</v>
      </c>
      <c r="K100" s="12" t="str">
        <f aca="false">IF(
  'HPS grading'!W100&amp;'HPS grading'!X100="ClearedCleared",
  "None",
      IF('HPS grading'!W100="NC","Persona ","") &amp;
     IF('HPS grading'!X100="NC","Wellness ","")
      )</f>
        <v>None</v>
      </c>
      <c r="L100" s="16" t="str">
        <f aca="false">IF(COUNTIF(H100:K100,"None")=4,"Passed","With Held")</f>
        <v>Passed</v>
      </c>
    </row>
    <row r="101" s="17" customFormat="true" ht="23.25" hidden="false" customHeight="true" outlineLevel="0" collapsed="false">
      <c r="A101" s="12" t="n">
        <v>98</v>
      </c>
      <c r="B101" s="13" t="s">
        <v>13</v>
      </c>
      <c r="C101" s="13" t="s">
        <v>31</v>
      </c>
      <c r="D101" s="13" t="s">
        <v>215</v>
      </c>
      <c r="E101" s="14" t="s">
        <v>216</v>
      </c>
      <c r="F101" s="15" t="n">
        <f aca="false">AVERAGE('HPS grading'!F101,'HPS grading'!K101,'HPS grading'!P101,'HPS grading'!U101)</f>
        <v>53.2116567460318</v>
      </c>
      <c r="G101" s="12" t="str">
        <f aca="false" t="array" ref="G101:G101">_xlfn.IFS(F101&gt;=80,"A+",F101&gt;=70,"A",F101=60,"B+",F101&gt;=50,"B",F101&gt;=40,"C+",F101&gt;=30,"C",F101&gt;=20,"D",F101&lt;20,"E")</f>
        <v>B</v>
      </c>
      <c r="H101" s="12" t="str">
        <f aca="false">IF(
  'HPS grading'!H101&amp;'HPS grading'!I101="ClearedCleared",
  "None",
       IF('HPS grading'!H101="NC","Persona ","") &amp;
     IF('HPS grading'!I101="NC","Wellness ","")
      )</f>
        <v>None</v>
      </c>
      <c r="I101" s="12" t="str">
        <f aca="false">IF(
  'HPS grading'!M101&amp;'HPS grading'!N101="ClearedCleared",
  "None",
      IF('HPS grading'!M101="NC","Persona ","") &amp;
     IF('HPS grading'!N101="NC","Wellness ","")
      )</f>
        <v>None</v>
      </c>
      <c r="J101" s="12" t="str">
        <f aca="false">IF(
  'HPS grading'!R101&amp;'HPS grading'!S101="ClearedCleared",
  "None",
     IF('HPS grading'!R101="NC","Persona ","") &amp;
     IF('HPS grading'!S101="NC","Wellness ","")
      )</f>
        <v>None</v>
      </c>
      <c r="K101" s="12" t="str">
        <f aca="false">IF(
  'HPS grading'!W101&amp;'HPS grading'!X101="ClearedCleared",
  "None",
      IF('HPS grading'!W101="NC","Persona ","") &amp;
     IF('HPS grading'!X101="NC","Wellness ","")
      )</f>
        <v>None</v>
      </c>
      <c r="L101" s="16" t="str">
        <f aca="false">IF(COUNTIF(H101:K101,"None")=4,"Passed","With Held")</f>
        <v>Passed</v>
      </c>
    </row>
    <row r="102" s="17" customFormat="true" ht="23.25" hidden="false" customHeight="true" outlineLevel="0" collapsed="false">
      <c r="A102" s="12" t="n">
        <v>99</v>
      </c>
      <c r="B102" s="13" t="s">
        <v>17</v>
      </c>
      <c r="C102" s="13" t="s">
        <v>38</v>
      </c>
      <c r="D102" s="13" t="s">
        <v>217</v>
      </c>
      <c r="E102" s="14" t="s">
        <v>218</v>
      </c>
      <c r="F102" s="15" t="n">
        <f aca="false">AVERAGE('HPS grading'!F102,'HPS grading'!K102,'HPS grading'!P102,'HPS grading'!U102)</f>
        <v>40.4118849206349</v>
      </c>
      <c r="G102" s="12" t="str">
        <f aca="false" t="array" ref="G102:G102">_xlfn.IFS(F102&gt;=80,"A+",F102&gt;=70,"A",F102=60,"B+",F102&gt;=50,"B",F102&gt;=40,"C+",F102&gt;=30,"C",F102&gt;=20,"D",F102&lt;20,"E")</f>
        <v>C+</v>
      </c>
      <c r="H102" s="12" t="str">
        <f aca="false">IF(
  'HPS grading'!H102&amp;'HPS grading'!I102="ClearedCleared",
  "None",
       IF('HPS grading'!H102="NC","Persona ","") &amp;
     IF('HPS grading'!I102="NC","Wellness ","")
      )</f>
        <v>None</v>
      </c>
      <c r="I102" s="12" t="str">
        <f aca="false">IF(
  'HPS grading'!M102&amp;'HPS grading'!N102="ClearedCleared",
  "None",
      IF('HPS grading'!M102="NC","Persona ","") &amp;
     IF('HPS grading'!N102="NC","Wellness ","")
      )</f>
        <v>None</v>
      </c>
      <c r="J102" s="12" t="str">
        <f aca="false">IF(
  'HPS grading'!R102&amp;'HPS grading'!S102="ClearedCleared",
  "None",
     IF('HPS grading'!R102="NC","Persona ","") &amp;
     IF('HPS grading'!S102="NC","Wellness ","")
      )</f>
        <v>None</v>
      </c>
      <c r="K102" s="12" t="str">
        <f aca="false">IF(
  'HPS grading'!W102&amp;'HPS grading'!X102="ClearedCleared",
  "None",
      IF('HPS grading'!W102="NC","Persona ","") &amp;
     IF('HPS grading'!X102="NC","Wellness ","")
      )</f>
        <v>None</v>
      </c>
      <c r="L102" s="16" t="str">
        <f aca="false">IF(COUNTIF(H102:K102,"None")=4,"Passed","With Held")</f>
        <v>Passed</v>
      </c>
    </row>
    <row r="103" s="17" customFormat="true" ht="23.25" hidden="false" customHeight="true" outlineLevel="0" collapsed="false">
      <c r="A103" s="12" t="n">
        <v>100</v>
      </c>
      <c r="B103" s="13" t="s">
        <v>17</v>
      </c>
      <c r="C103" s="13" t="s">
        <v>14</v>
      </c>
      <c r="D103" s="13" t="s">
        <v>219</v>
      </c>
      <c r="E103" s="14" t="s">
        <v>220</v>
      </c>
      <c r="F103" s="15" t="n">
        <f aca="false">AVERAGE('HPS grading'!F103,'HPS grading'!K103,'HPS grading'!P103,'HPS grading'!U103)</f>
        <v>36.9073412698413</v>
      </c>
      <c r="G103" s="12" t="str">
        <f aca="false" t="array" ref="G103:G103">_xlfn.IFS(F103&gt;=80,"A+",F103&gt;=70,"A",F103=60,"B+",F103&gt;=50,"B",F103&gt;=40,"C+",F103&gt;=30,"C",F103&gt;=20,"D",F103&lt;20,"E")</f>
        <v>C</v>
      </c>
      <c r="H103" s="12" t="str">
        <f aca="false">IF(
  'HPS grading'!H103&amp;'HPS grading'!I103="ClearedCleared",
  "None",
       IF('HPS grading'!H103="NC","Persona ","") &amp;
     IF('HPS grading'!I103="NC","Wellness ","")
      )</f>
        <v>None</v>
      </c>
      <c r="I103" s="12" t="str">
        <f aca="false">IF(
  'HPS grading'!M103&amp;'HPS grading'!N103="ClearedCleared",
  "None",
      IF('HPS grading'!M103="NC","Persona ","") &amp;
     IF('HPS grading'!N103="NC","Wellness ","")
      )</f>
        <v>Persona </v>
      </c>
      <c r="J103" s="12" t="str">
        <f aca="false">IF(
  'HPS grading'!R103&amp;'HPS grading'!S103="ClearedCleared",
  "None",
     IF('HPS grading'!R103="NC","Persona ","") &amp;
     IF('HPS grading'!S103="NC","Wellness ","")
      )</f>
        <v>None</v>
      </c>
      <c r="K103" s="12" t="str">
        <f aca="false">IF(
  'HPS grading'!W103&amp;'HPS grading'!X103="ClearedCleared",
  "None",
      IF('HPS grading'!W103="NC","Persona ","") &amp;
     IF('HPS grading'!X103="NC","Wellness ","")
      )</f>
        <v>Persona </v>
      </c>
      <c r="L103" s="16" t="str">
        <f aca="false">IF(COUNTIF(H103:K103,"None")=4,"Passed","With Held")</f>
        <v>With Held</v>
      </c>
    </row>
    <row r="104" s="17" customFormat="true" ht="23.25" hidden="false" customHeight="true" outlineLevel="0" collapsed="false">
      <c r="A104" s="12" t="n">
        <v>101</v>
      </c>
      <c r="B104" s="13" t="s">
        <v>17</v>
      </c>
      <c r="C104" s="13" t="s">
        <v>31</v>
      </c>
      <c r="D104" s="13" t="s">
        <v>221</v>
      </c>
      <c r="E104" s="14" t="s">
        <v>222</v>
      </c>
      <c r="F104" s="15" t="n">
        <f aca="false">AVERAGE('HPS grading'!F104,'HPS grading'!K104,'HPS grading'!P104,'HPS grading'!U104)</f>
        <v>48.5794444444444</v>
      </c>
      <c r="G104" s="12" t="str">
        <f aca="false" t="array" ref="G104:G104">_xlfn.IFS(F104&gt;=80,"A+",F104&gt;=70,"A",F104=60,"B+",F104&gt;=50,"B",F104&gt;=40,"C+",F104&gt;=30,"C",F104&gt;=20,"D",F104&lt;20,"E")</f>
        <v>C+</v>
      </c>
      <c r="H104" s="12" t="str">
        <f aca="false">IF(
  'HPS grading'!H104&amp;'HPS grading'!I104="ClearedCleared",
  "None",
       IF('HPS grading'!H104="NC","Persona ","") &amp;
     IF('HPS grading'!I104="NC","Wellness ","")
      )</f>
        <v>None</v>
      </c>
      <c r="I104" s="12" t="str">
        <f aca="false">IF(
  'HPS grading'!M104&amp;'HPS grading'!N104="ClearedCleared",
  "None",
      IF('HPS grading'!M104="NC","Persona ","") &amp;
     IF('HPS grading'!N104="NC","Wellness ","")
      )</f>
        <v>Wellness </v>
      </c>
      <c r="J104" s="12" t="str">
        <f aca="false">IF(
  'HPS grading'!R104&amp;'HPS grading'!S104="ClearedCleared",
  "None",
     IF('HPS grading'!R104="NC","Persona ","") &amp;
     IF('HPS grading'!S104="NC","Wellness ","")
      )</f>
        <v>Wellness </v>
      </c>
      <c r="K104" s="12" t="str">
        <f aca="false">IF(
  'HPS grading'!W104&amp;'HPS grading'!X104="ClearedCleared",
  "None",
      IF('HPS grading'!W104="NC","Persona ","") &amp;
     IF('HPS grading'!X104="NC","Wellness ","")
      )</f>
        <v>None</v>
      </c>
      <c r="L104" s="16" t="str">
        <f aca="false">IF(COUNTIF(H104:K104,"None")=4,"Passed","With Held")</f>
        <v>With Held</v>
      </c>
    </row>
    <row r="105" s="17" customFormat="true" ht="23.25" hidden="false" customHeight="true" outlineLevel="0" collapsed="false">
      <c r="A105" s="12" t="n">
        <v>102</v>
      </c>
      <c r="B105" s="13" t="s">
        <v>13</v>
      </c>
      <c r="C105" s="13" t="s">
        <v>31</v>
      </c>
      <c r="D105" s="13" t="s">
        <v>223</v>
      </c>
      <c r="E105" s="14" t="s">
        <v>224</v>
      </c>
      <c r="F105" s="15" t="n">
        <f aca="false">AVERAGE('HPS grading'!F105,'HPS grading'!K105,'HPS grading'!P105,'HPS grading'!U105)</f>
        <v>44.3855109126984</v>
      </c>
      <c r="G105" s="12" t="str">
        <f aca="false" t="array" ref="G105:G105">_xlfn.IFS(F105&gt;=80,"A+",F105&gt;=70,"A",F105=60,"B+",F105&gt;=50,"B",F105&gt;=40,"C+",F105&gt;=30,"C",F105&gt;=20,"D",F105&lt;20,"E")</f>
        <v>C+</v>
      </c>
      <c r="H105" s="12" t="str">
        <f aca="false">IF(
  'HPS grading'!H105&amp;'HPS grading'!I105="ClearedCleared",
  "None",
       IF('HPS grading'!H105="NC","Persona ","") &amp;
     IF('HPS grading'!I105="NC","Wellness ","")
      )</f>
        <v>None</v>
      </c>
      <c r="I105" s="12" t="str">
        <f aca="false">IF(
  'HPS grading'!M105&amp;'HPS grading'!N105="ClearedCleared",
  "None",
      IF('HPS grading'!M105="NC","Persona ","") &amp;
     IF('HPS grading'!N105="NC","Wellness ","")
      )</f>
        <v>None</v>
      </c>
      <c r="J105" s="12" t="str">
        <f aca="false">IF(
  'HPS grading'!R105&amp;'HPS grading'!S105="ClearedCleared",
  "None",
     IF('HPS grading'!R105="NC","Persona ","") &amp;
     IF('HPS grading'!S105="NC","Wellness ","")
      )</f>
        <v>Persona </v>
      </c>
      <c r="K105" s="12" t="str">
        <f aca="false">IF(
  'HPS grading'!W105&amp;'HPS grading'!X105="ClearedCleared",
  "None",
      IF('HPS grading'!W105="NC","Persona ","") &amp;
     IF('HPS grading'!X105="NC","Wellness ","")
      )</f>
        <v>None</v>
      </c>
      <c r="L105" s="16" t="str">
        <f aca="false">IF(COUNTIF(H105:K105,"None")=4,"Passed","With Held")</f>
        <v>With Held</v>
      </c>
    </row>
    <row r="106" s="17" customFormat="true" ht="23.25" hidden="false" customHeight="true" outlineLevel="0" collapsed="false">
      <c r="A106" s="12" t="n">
        <v>103</v>
      </c>
      <c r="B106" s="13" t="s">
        <v>13</v>
      </c>
      <c r="C106" s="13" t="s">
        <v>14</v>
      </c>
      <c r="D106" s="13" t="s">
        <v>225</v>
      </c>
      <c r="E106" s="14" t="s">
        <v>226</v>
      </c>
      <c r="F106" s="15" t="n">
        <f aca="false">AVERAGE('HPS grading'!F106,'HPS grading'!K106,'HPS grading'!P106,'HPS grading'!U106)</f>
        <v>39.5470287698413</v>
      </c>
      <c r="G106" s="12" t="str">
        <f aca="false" t="array" ref="G106:G106">_xlfn.IFS(F106&gt;=80,"A+",F106&gt;=70,"A",F106=60,"B+",F106&gt;=50,"B",F106&gt;=40,"C+",F106&gt;=30,"C",F106&gt;=20,"D",F106&lt;20,"E")</f>
        <v>C</v>
      </c>
      <c r="H106" s="12" t="str">
        <f aca="false">IF(
  'HPS grading'!H106&amp;'HPS grading'!I106="ClearedCleared",
  "None",
       IF('HPS grading'!H106="NC","Persona ","") &amp;
     IF('HPS grading'!I106="NC","Wellness ","")
      )</f>
        <v>None</v>
      </c>
      <c r="I106" s="12" t="str">
        <f aca="false">IF(
  'HPS grading'!M106&amp;'HPS grading'!N106="ClearedCleared",
  "None",
      IF('HPS grading'!M106="NC","Persona ","") &amp;
     IF('HPS grading'!N106="NC","Wellness ","")
      )</f>
        <v>Persona </v>
      </c>
      <c r="J106" s="12" t="str">
        <f aca="false">IF(
  'HPS grading'!R106&amp;'HPS grading'!S106="ClearedCleared",
  "None",
     IF('HPS grading'!R106="NC","Persona ","") &amp;
     IF('HPS grading'!S106="NC","Wellness ","")
      )</f>
        <v>None</v>
      </c>
      <c r="K106" s="12" t="str">
        <f aca="false">IF(
  'HPS grading'!W106&amp;'HPS grading'!X106="ClearedCleared",
  "None",
      IF('HPS grading'!W106="NC","Persona ","") &amp;
     IF('HPS grading'!X106="NC","Wellness ","")
      )</f>
        <v>Persona </v>
      </c>
      <c r="L106" s="16" t="str">
        <f aca="false">IF(COUNTIF(H106:K106,"None")=4,"Passed","With Held")</f>
        <v>With Held</v>
      </c>
    </row>
    <row r="107" s="17" customFormat="true" ht="23.25" hidden="false" customHeight="true" outlineLevel="0" collapsed="false">
      <c r="A107" s="12" t="n">
        <v>104</v>
      </c>
      <c r="B107" s="13" t="s">
        <v>17</v>
      </c>
      <c r="C107" s="13" t="s">
        <v>14</v>
      </c>
      <c r="D107" s="13" t="s">
        <v>227</v>
      </c>
      <c r="E107" s="14" t="s">
        <v>228</v>
      </c>
      <c r="F107" s="15" t="n">
        <f aca="false">AVERAGE('HPS grading'!F107,'HPS grading'!K107,'HPS grading'!P107,'HPS grading'!U107)</f>
        <v>53.9854761904762</v>
      </c>
      <c r="G107" s="12" t="str">
        <f aca="false" t="array" ref="G107:G107">_xlfn.IFS(F107&gt;=80,"A+",F107&gt;=70,"A",F107=60,"B+",F107&gt;=50,"B",F107&gt;=40,"C+",F107&gt;=30,"C",F107&gt;=20,"D",F107&lt;20,"E")</f>
        <v>B</v>
      </c>
      <c r="H107" s="12" t="str">
        <f aca="false">IF(
  'HPS grading'!H107&amp;'HPS grading'!I107="ClearedCleared",
  "None",
       IF('HPS grading'!H107="NC","Persona ","") &amp;
     IF('HPS grading'!I107="NC","Wellness ","")
      )</f>
        <v>None</v>
      </c>
      <c r="I107" s="12" t="str">
        <f aca="false">IF(
  'HPS grading'!M107&amp;'HPS grading'!N107="ClearedCleared",
  "None",
      IF('HPS grading'!M107="NC","Persona ","") &amp;
     IF('HPS grading'!N107="NC","Wellness ","")
      )</f>
        <v>None</v>
      </c>
      <c r="J107" s="12" t="str">
        <f aca="false">IF(
  'HPS grading'!R107&amp;'HPS grading'!S107="ClearedCleared",
  "None",
     IF('HPS grading'!R107="NC","Persona ","") &amp;
     IF('HPS grading'!S107="NC","Wellness ","")
      )</f>
        <v>None</v>
      </c>
      <c r="K107" s="12" t="str">
        <f aca="false">IF(
  'HPS grading'!W107&amp;'HPS grading'!X107="ClearedCleared",
  "None",
      IF('HPS grading'!W107="NC","Persona ","") &amp;
     IF('HPS grading'!X107="NC","Wellness ","")
      )</f>
        <v>None</v>
      </c>
      <c r="L107" s="16" t="str">
        <f aca="false">IF(COUNTIF(H107:K107,"None")=4,"Passed","With Held")</f>
        <v>Passed</v>
      </c>
    </row>
    <row r="108" s="17" customFormat="true" ht="23.25" hidden="false" customHeight="true" outlineLevel="0" collapsed="false">
      <c r="A108" s="12" t="n">
        <v>105</v>
      </c>
      <c r="B108" s="13" t="s">
        <v>13</v>
      </c>
      <c r="C108" s="13" t="s">
        <v>14</v>
      </c>
      <c r="D108" s="13" t="s">
        <v>229</v>
      </c>
      <c r="E108" s="14" t="s">
        <v>230</v>
      </c>
      <c r="F108" s="15" t="n">
        <f aca="false">AVERAGE('HPS grading'!F108,'HPS grading'!K108,'HPS grading'!P108,'HPS grading'!U108)</f>
        <v>55.7454761904762</v>
      </c>
      <c r="G108" s="12" t="str">
        <f aca="false" t="array" ref="G108:G108">_xlfn.IFS(F108&gt;=80,"A+",F108&gt;=70,"A",F108=60,"B+",F108&gt;=50,"B",F108&gt;=40,"C+",F108&gt;=30,"C",F108&gt;=20,"D",F108&lt;20,"E")</f>
        <v>B</v>
      </c>
      <c r="H108" s="12" t="str">
        <f aca="false">IF(
  'HPS grading'!H108&amp;'HPS grading'!I108="ClearedCleared",
  "None",
       IF('HPS grading'!H108="NC","Persona ","") &amp;
     IF('HPS grading'!I108="NC","Wellness ","")
      )</f>
        <v>None</v>
      </c>
      <c r="I108" s="12" t="str">
        <f aca="false">IF(
  'HPS grading'!M108&amp;'HPS grading'!N108="ClearedCleared",
  "None",
      IF('HPS grading'!M108="NC","Persona ","") &amp;
     IF('HPS grading'!N108="NC","Wellness ","")
      )</f>
        <v>None</v>
      </c>
      <c r="J108" s="12" t="str">
        <f aca="false">IF(
  'HPS grading'!R108&amp;'HPS grading'!S108="ClearedCleared",
  "None",
     IF('HPS grading'!R108="NC","Persona ","") &amp;
     IF('HPS grading'!S108="NC","Wellness ","")
      )</f>
        <v>None</v>
      </c>
      <c r="K108" s="12" t="str">
        <f aca="false">IF(
  'HPS grading'!W108&amp;'HPS grading'!X108="ClearedCleared",
  "None",
      IF('HPS grading'!W108="NC","Persona ","") &amp;
     IF('HPS grading'!X108="NC","Wellness ","")
      )</f>
        <v>Wellness </v>
      </c>
      <c r="L108" s="16" t="str">
        <f aca="false">IF(COUNTIF(H108:K108,"None")=4,"Passed","With Held")</f>
        <v>With Held</v>
      </c>
    </row>
    <row r="109" s="17" customFormat="true" ht="23.25" hidden="false" customHeight="true" outlineLevel="0" collapsed="false">
      <c r="A109" s="12" t="n">
        <v>106</v>
      </c>
      <c r="B109" s="13" t="s">
        <v>17</v>
      </c>
      <c r="C109" s="13" t="s">
        <v>31</v>
      </c>
      <c r="D109" s="13" t="s">
        <v>231</v>
      </c>
      <c r="E109" s="14" t="s">
        <v>232</v>
      </c>
      <c r="F109" s="15" t="n">
        <f aca="false">AVERAGE('HPS grading'!F109,'HPS grading'!K109,'HPS grading'!P109,'HPS grading'!U109)</f>
        <v>59.5637103174603</v>
      </c>
      <c r="G109" s="12" t="str">
        <f aca="false" t="array" ref="G109:G109">_xlfn.IFS(F109&gt;=80,"A+",F109&gt;=70,"A",F109=60,"B+",F109&gt;=50,"B",F109&gt;=40,"C+",F109&gt;=30,"C",F109&gt;=20,"D",F109&lt;20,"E")</f>
        <v>B</v>
      </c>
      <c r="H109" s="12" t="str">
        <f aca="false">IF(
  'HPS grading'!H109&amp;'HPS grading'!I109="ClearedCleared",
  "None",
       IF('HPS grading'!H109="NC","Persona ","") &amp;
     IF('HPS grading'!I109="NC","Wellness ","")
      )</f>
        <v>None</v>
      </c>
      <c r="I109" s="12" t="str">
        <f aca="false">IF(
  'HPS grading'!M109&amp;'HPS grading'!N109="ClearedCleared",
  "None",
      IF('HPS grading'!M109="NC","Persona ","") &amp;
     IF('HPS grading'!N109="NC","Wellness ","")
      )</f>
        <v>None</v>
      </c>
      <c r="J109" s="12" t="str">
        <f aca="false">IF(
  'HPS grading'!R109&amp;'HPS grading'!S109="ClearedCleared",
  "None",
     IF('HPS grading'!R109="NC","Persona ","") &amp;
     IF('HPS grading'!S109="NC","Wellness ","")
      )</f>
        <v>None</v>
      </c>
      <c r="K109" s="12" t="str">
        <f aca="false">IF(
  'HPS grading'!W109&amp;'HPS grading'!X109="ClearedCleared",
  "None",
      IF('HPS grading'!W109="NC","Persona ","") &amp;
     IF('HPS grading'!X109="NC","Wellness ","")
      )</f>
        <v>None</v>
      </c>
      <c r="L109" s="16" t="str">
        <f aca="false">IF(COUNTIF(H109:K109,"None")=4,"Passed","With Held")</f>
        <v>Passed</v>
      </c>
    </row>
    <row r="110" s="17" customFormat="true" ht="23.25" hidden="false" customHeight="true" outlineLevel="0" collapsed="false">
      <c r="A110" s="12" t="n">
        <v>107</v>
      </c>
      <c r="B110" s="13" t="s">
        <v>13</v>
      </c>
      <c r="C110" s="13" t="s">
        <v>31</v>
      </c>
      <c r="D110" s="13" t="s">
        <v>233</v>
      </c>
      <c r="E110" s="14" t="s">
        <v>234</v>
      </c>
      <c r="F110" s="15" t="n">
        <f aca="false">AVERAGE('HPS grading'!F110,'HPS grading'!K110,'HPS grading'!P110,'HPS grading'!U110)</f>
        <v>53.1095486111111</v>
      </c>
      <c r="G110" s="12" t="str">
        <f aca="false" t="array" ref="G110:G110">_xlfn.IFS(F110&gt;=80,"A+",F110&gt;=70,"A",F110=60,"B+",F110&gt;=50,"B",F110&gt;=40,"C+",F110&gt;=30,"C",F110&gt;=20,"D",F110&lt;20,"E")</f>
        <v>B</v>
      </c>
      <c r="H110" s="12" t="str">
        <f aca="false">IF(
  'HPS grading'!H110&amp;'HPS grading'!I110="ClearedCleared",
  "None",
       IF('HPS grading'!H110="NC","Persona ","") &amp;
     IF('HPS grading'!I110="NC","Wellness ","")
      )</f>
        <v>None</v>
      </c>
      <c r="I110" s="12" t="str">
        <f aca="false">IF(
  'HPS grading'!M110&amp;'HPS grading'!N110="ClearedCleared",
  "None",
      IF('HPS grading'!M110="NC","Persona ","") &amp;
     IF('HPS grading'!N110="NC","Wellness ","")
      )</f>
        <v>None</v>
      </c>
      <c r="J110" s="12" t="str">
        <f aca="false">IF(
  'HPS grading'!R110&amp;'HPS grading'!S110="ClearedCleared",
  "None",
     IF('HPS grading'!R110="NC","Persona ","") &amp;
     IF('HPS grading'!S110="NC","Wellness ","")
      )</f>
        <v>None</v>
      </c>
      <c r="K110" s="12" t="str">
        <f aca="false">IF(
  'HPS grading'!W110&amp;'HPS grading'!X110="ClearedCleared",
  "None",
      IF('HPS grading'!W110="NC","Persona ","") &amp;
     IF('HPS grading'!X110="NC","Wellness ","")
      )</f>
        <v>None</v>
      </c>
      <c r="L110" s="16" t="str">
        <f aca="false">IF(COUNTIF(H110:K110,"None")=4,"Passed","With Held")</f>
        <v>Passed</v>
      </c>
    </row>
    <row r="111" s="17" customFormat="true" ht="23.25" hidden="false" customHeight="true" outlineLevel="0" collapsed="false">
      <c r="A111" s="12" t="n">
        <v>108</v>
      </c>
      <c r="B111" s="13" t="s">
        <v>17</v>
      </c>
      <c r="C111" s="13" t="s">
        <v>38</v>
      </c>
      <c r="D111" s="13" t="s">
        <v>235</v>
      </c>
      <c r="E111" s="14" t="s">
        <v>236</v>
      </c>
      <c r="F111" s="15" t="n">
        <f aca="false">AVERAGE('HPS grading'!F111,'HPS grading'!K111,'HPS grading'!P111,'HPS grading'!U111)</f>
        <v>49.7668402777778</v>
      </c>
      <c r="G111" s="12" t="str">
        <f aca="false" t="array" ref="G111:G111">_xlfn.IFS(F111&gt;=80,"A+",F111&gt;=70,"A",F111=60,"B+",F111&gt;=50,"B",F111&gt;=40,"C+",F111&gt;=30,"C",F111&gt;=20,"D",F111&lt;20,"E")</f>
        <v>C+</v>
      </c>
      <c r="H111" s="12" t="str">
        <f aca="false">IF(
  'HPS grading'!H111&amp;'HPS grading'!I111="ClearedCleared",
  "None",
       IF('HPS grading'!H111="NC","Persona ","") &amp;
     IF('HPS grading'!I111="NC","Wellness ","")
      )</f>
        <v>None</v>
      </c>
      <c r="I111" s="12" t="str">
        <f aca="false">IF(
  'HPS grading'!M111&amp;'HPS grading'!N111="ClearedCleared",
  "None",
      IF('HPS grading'!M111="NC","Persona ","") &amp;
     IF('HPS grading'!N111="NC","Wellness ","")
      )</f>
        <v>None</v>
      </c>
      <c r="J111" s="12" t="str">
        <f aca="false">IF(
  'HPS grading'!R111&amp;'HPS grading'!S111="ClearedCleared",
  "None",
     IF('HPS grading'!R111="NC","Persona ","") &amp;
     IF('HPS grading'!S111="NC","Wellness ","")
      )</f>
        <v>None</v>
      </c>
      <c r="K111" s="12" t="str">
        <f aca="false">IF(
  'HPS grading'!W111&amp;'HPS grading'!X111="ClearedCleared",
  "None",
      IF('HPS grading'!W111="NC","Persona ","") &amp;
     IF('HPS grading'!X111="NC","Wellness ","")
      )</f>
        <v>None</v>
      </c>
      <c r="L111" s="16" t="str">
        <f aca="false">IF(COUNTIF(H111:K111,"None")=4,"Passed","With Held")</f>
        <v>Passed</v>
      </c>
    </row>
    <row r="112" s="17" customFormat="true" ht="23.25" hidden="false" customHeight="true" outlineLevel="0" collapsed="false">
      <c r="A112" s="12" t="n">
        <v>109</v>
      </c>
      <c r="B112" s="13" t="s">
        <v>17</v>
      </c>
      <c r="C112" s="13" t="s">
        <v>38</v>
      </c>
      <c r="D112" s="13" t="s">
        <v>237</v>
      </c>
      <c r="E112" s="14" t="s">
        <v>238</v>
      </c>
      <c r="F112" s="15" t="n">
        <f aca="false">AVERAGE('HPS grading'!F112,'HPS grading'!K112,'HPS grading'!P112,'HPS grading'!U112)</f>
        <v>44.1551587301587</v>
      </c>
      <c r="G112" s="12" t="str">
        <f aca="false" t="array" ref="G112:G112">_xlfn.IFS(F112&gt;=80,"A+",F112&gt;=70,"A",F112=60,"B+",F112&gt;=50,"B",F112&gt;=40,"C+",F112&gt;=30,"C",F112&gt;=20,"D",F112&lt;20,"E")</f>
        <v>C+</v>
      </c>
      <c r="H112" s="12" t="str">
        <f aca="false">IF(
  'HPS grading'!H112&amp;'HPS grading'!I112="ClearedCleared",
  "None",
       IF('HPS grading'!H112="NC","Persona ","") &amp;
     IF('HPS grading'!I112="NC","Wellness ","")
      )</f>
        <v>Wellness </v>
      </c>
      <c r="I112" s="12" t="str">
        <f aca="false">IF(
  'HPS grading'!M112&amp;'HPS grading'!N112="ClearedCleared",
  "None",
      IF('HPS grading'!M112="NC","Persona ","") &amp;
     IF('HPS grading'!N112="NC","Wellness ","")
      )</f>
        <v>Wellness </v>
      </c>
      <c r="J112" s="12" t="str">
        <f aca="false">IF(
  'HPS grading'!R112&amp;'HPS grading'!S112="ClearedCleared",
  "None",
     IF('HPS grading'!R112="NC","Persona ","") &amp;
     IF('HPS grading'!S112="NC","Wellness ","")
      )</f>
        <v>Wellness </v>
      </c>
      <c r="K112" s="12" t="str">
        <f aca="false">IF(
  'HPS grading'!W112&amp;'HPS grading'!X112="ClearedCleared",
  "None",
      IF('HPS grading'!W112="NC","Persona ","") &amp;
     IF('HPS grading'!X112="NC","Wellness ","")
      )</f>
        <v>Wellness </v>
      </c>
      <c r="L112" s="16" t="str">
        <f aca="false">IF(COUNTIF(H112:K112,"None")=4,"Passed","With Held")</f>
        <v>With Held</v>
      </c>
    </row>
    <row r="113" s="17" customFormat="true" ht="23.25" hidden="false" customHeight="true" outlineLevel="0" collapsed="false">
      <c r="A113" s="12" t="n">
        <v>110</v>
      </c>
      <c r="B113" s="13" t="s">
        <v>17</v>
      </c>
      <c r="C113" s="13" t="s">
        <v>38</v>
      </c>
      <c r="D113" s="13" t="s">
        <v>239</v>
      </c>
      <c r="E113" s="14" t="s">
        <v>240</v>
      </c>
      <c r="F113" s="15" t="n">
        <f aca="false">AVERAGE('HPS grading'!F113,'HPS grading'!K113,'HPS grading'!P113,'HPS grading'!U113)</f>
        <v>54.666056547619</v>
      </c>
      <c r="G113" s="12" t="str">
        <f aca="false" t="array" ref="G113:G113">_xlfn.IFS(F113&gt;=80,"A+",F113&gt;=70,"A",F113=60,"B+",F113&gt;=50,"B",F113&gt;=40,"C+",F113&gt;=30,"C",F113&gt;=20,"D",F113&lt;20,"E")</f>
        <v>B</v>
      </c>
      <c r="H113" s="12" t="str">
        <f aca="false">IF(
  'HPS grading'!H113&amp;'HPS grading'!I113="ClearedCleared",
  "None",
       IF('HPS grading'!H113="NC","Persona ","") &amp;
     IF('HPS grading'!I113="NC","Wellness ","")
      )</f>
        <v>None</v>
      </c>
      <c r="I113" s="12" t="str">
        <f aca="false">IF(
  'HPS grading'!M113&amp;'HPS grading'!N113="ClearedCleared",
  "None",
      IF('HPS grading'!M113="NC","Persona ","") &amp;
     IF('HPS grading'!N113="NC","Wellness ","")
      )</f>
        <v>None</v>
      </c>
      <c r="J113" s="12" t="str">
        <f aca="false">IF(
  'HPS grading'!R113&amp;'HPS grading'!S113="ClearedCleared",
  "None",
     IF('HPS grading'!R113="NC","Persona ","") &amp;
     IF('HPS grading'!S113="NC","Wellness ","")
      )</f>
        <v>None</v>
      </c>
      <c r="K113" s="12" t="str">
        <f aca="false">IF(
  'HPS grading'!W113&amp;'HPS grading'!X113="ClearedCleared",
  "None",
      IF('HPS grading'!W113="NC","Persona ","") &amp;
     IF('HPS grading'!X113="NC","Wellness ","")
      )</f>
        <v>None</v>
      </c>
      <c r="L113" s="16" t="str">
        <f aca="false">IF(COUNTIF(H113:K113,"None")=4,"Passed","With Held")</f>
        <v>Passed</v>
      </c>
    </row>
    <row r="114" s="17" customFormat="true" ht="23.25" hidden="false" customHeight="true" outlineLevel="0" collapsed="false">
      <c r="A114" s="12" t="n">
        <v>111</v>
      </c>
      <c r="B114" s="13" t="s">
        <v>17</v>
      </c>
      <c r="C114" s="13" t="s">
        <v>38</v>
      </c>
      <c r="D114" s="13" t="s">
        <v>241</v>
      </c>
      <c r="E114" s="14" t="s">
        <v>242</v>
      </c>
      <c r="F114" s="15" t="n">
        <f aca="false">AVERAGE('HPS grading'!F114,'HPS grading'!K114,'HPS grading'!P114,'HPS grading'!U114)</f>
        <v>31.5243588789683</v>
      </c>
      <c r="G114" s="12" t="str">
        <f aca="false" t="array" ref="G114:G114">_xlfn.IFS(F114&gt;=80,"A+",F114&gt;=70,"A",F114=60,"B+",F114&gt;=50,"B",F114&gt;=40,"C+",F114&gt;=30,"C",F114&gt;=20,"D",F114&lt;20,"E")</f>
        <v>C</v>
      </c>
      <c r="H114" s="12" t="str">
        <f aca="false">IF(
  'HPS grading'!H114&amp;'HPS grading'!I114="ClearedCleared",
  "None",
       IF('HPS grading'!H114="NC","Persona ","") &amp;
     IF('HPS grading'!I114="NC","Wellness ","")
      )</f>
        <v>None</v>
      </c>
      <c r="I114" s="12" t="str">
        <f aca="false">IF(
  'HPS grading'!M114&amp;'HPS grading'!N114="ClearedCleared",
  "None",
      IF('HPS grading'!M114="NC","Persona ","") &amp;
     IF('HPS grading'!N114="NC","Wellness ","")
      )</f>
        <v>Persona </v>
      </c>
      <c r="J114" s="12" t="str">
        <f aca="false">IF(
  'HPS grading'!R114&amp;'HPS grading'!S114="ClearedCleared",
  "None",
     IF('HPS grading'!R114="NC","Persona ","") &amp;
     IF('HPS grading'!S114="NC","Wellness ","")
      )</f>
        <v>Persona </v>
      </c>
      <c r="K114" s="12" t="str">
        <f aca="false">IF(
  'HPS grading'!W114&amp;'HPS grading'!X114="ClearedCleared",
  "None",
      IF('HPS grading'!W114="NC","Persona ","") &amp;
     IF('HPS grading'!X114="NC","Wellness ","")
      )</f>
        <v>Persona </v>
      </c>
      <c r="L114" s="16" t="str">
        <f aca="false">IF(COUNTIF(H114:K114,"None")=4,"Passed","With Held")</f>
        <v>With Held</v>
      </c>
    </row>
    <row r="115" s="17" customFormat="true" ht="23.25" hidden="false" customHeight="true" outlineLevel="0" collapsed="false">
      <c r="A115" s="12" t="n">
        <v>112</v>
      </c>
      <c r="B115" s="13" t="s">
        <v>17</v>
      </c>
      <c r="C115" s="13" t="s">
        <v>14</v>
      </c>
      <c r="D115" s="13" t="s">
        <v>243</v>
      </c>
      <c r="E115" s="14" t="s">
        <v>244</v>
      </c>
      <c r="F115" s="15" t="n">
        <f aca="false">AVERAGE('HPS grading'!F115,'HPS grading'!K115,'HPS grading'!P115,'HPS grading'!U115)</f>
        <v>47.3791666666667</v>
      </c>
      <c r="G115" s="12" t="str">
        <f aca="false" t="array" ref="G115:G115">_xlfn.IFS(F115&gt;=80,"A+",F115&gt;=70,"A",F115=60,"B+",F115&gt;=50,"B",F115&gt;=40,"C+",F115&gt;=30,"C",F115&gt;=20,"D",F115&lt;20,"E")</f>
        <v>C+</v>
      </c>
      <c r="H115" s="12" t="str">
        <f aca="false">IF(
  'HPS grading'!H115&amp;'HPS grading'!I115="ClearedCleared",
  "None",
       IF('HPS grading'!H115="NC","Persona ","") &amp;
     IF('HPS grading'!I115="NC","Wellness ","")
      )</f>
        <v>None</v>
      </c>
      <c r="I115" s="12" t="str">
        <f aca="false">IF(
  'HPS grading'!M115&amp;'HPS grading'!N115="ClearedCleared",
  "None",
      IF('HPS grading'!M115="NC","Persona ","") &amp;
     IF('HPS grading'!N115="NC","Wellness ","")
      )</f>
        <v>None</v>
      </c>
      <c r="J115" s="12" t="str">
        <f aca="false">IF(
  'HPS grading'!R115&amp;'HPS grading'!S115="ClearedCleared",
  "None",
     IF('HPS grading'!R115="NC","Persona ","") &amp;
     IF('HPS grading'!S115="NC","Wellness ","")
      )</f>
        <v>None</v>
      </c>
      <c r="K115" s="12" t="str">
        <f aca="false">IF(
  'HPS grading'!W115&amp;'HPS grading'!X115="ClearedCleared",
  "None",
      IF('HPS grading'!W115="NC","Persona ","") &amp;
     IF('HPS grading'!X115="NC","Wellness ","")
      )</f>
        <v>None</v>
      </c>
      <c r="L115" s="16" t="str">
        <f aca="false">IF(COUNTIF(H115:K115,"None")=4,"Passed","With Held")</f>
        <v>Passed</v>
      </c>
    </row>
    <row r="116" s="17" customFormat="true" ht="23.25" hidden="false" customHeight="true" outlineLevel="0" collapsed="false">
      <c r="A116" s="12" t="n">
        <v>113</v>
      </c>
      <c r="B116" s="13" t="s">
        <v>17</v>
      </c>
      <c r="C116" s="13" t="s">
        <v>38</v>
      </c>
      <c r="D116" s="13" t="s">
        <v>245</v>
      </c>
      <c r="E116" s="14" t="s">
        <v>246</v>
      </c>
      <c r="F116" s="15" t="n">
        <f aca="false">AVERAGE('HPS grading'!F116,'HPS grading'!K116,'HPS grading'!P116,'HPS grading'!U116)</f>
        <v>59.2578571428571</v>
      </c>
      <c r="G116" s="12" t="str">
        <f aca="false" t="array" ref="G116:G116">_xlfn.IFS(F116&gt;=80,"A+",F116&gt;=70,"A",F116=60,"B+",F116&gt;=50,"B",F116&gt;=40,"C+",F116&gt;=30,"C",F116&gt;=20,"D",F116&lt;20,"E")</f>
        <v>B</v>
      </c>
      <c r="H116" s="12" t="str">
        <f aca="false">IF(
  'HPS grading'!H116&amp;'HPS grading'!I116="ClearedCleared",
  "None",
       IF('HPS grading'!H116="NC","Persona ","") &amp;
     IF('HPS grading'!I116="NC","Wellness ","")
      )</f>
        <v>None</v>
      </c>
      <c r="I116" s="12" t="str">
        <f aca="false">IF(
  'HPS grading'!M116&amp;'HPS grading'!N116="ClearedCleared",
  "None",
      IF('HPS grading'!M116="NC","Persona ","") &amp;
     IF('HPS grading'!N116="NC","Wellness ","")
      )</f>
        <v>None</v>
      </c>
      <c r="J116" s="12" t="str">
        <f aca="false">IF(
  'HPS grading'!R116&amp;'HPS grading'!S116="ClearedCleared",
  "None",
     IF('HPS grading'!R116="NC","Persona ","") &amp;
     IF('HPS grading'!S116="NC","Wellness ","")
      )</f>
        <v>None</v>
      </c>
      <c r="K116" s="12" t="str">
        <f aca="false">IF(
  'HPS grading'!W116&amp;'HPS grading'!X116="ClearedCleared",
  "None",
      IF('HPS grading'!W116="NC","Persona ","") &amp;
     IF('HPS grading'!X116="NC","Wellness ","")
      )</f>
        <v>Wellness </v>
      </c>
      <c r="L116" s="16" t="str">
        <f aca="false">IF(COUNTIF(H116:K116,"None")=4,"Passed","With Held")</f>
        <v>With Held</v>
      </c>
    </row>
    <row r="117" s="17" customFormat="true" ht="23.25" hidden="false" customHeight="true" outlineLevel="0" collapsed="false">
      <c r="A117" s="12" t="n">
        <v>114</v>
      </c>
      <c r="B117" s="13" t="s">
        <v>17</v>
      </c>
      <c r="C117" s="13" t="s">
        <v>38</v>
      </c>
      <c r="D117" s="13" t="s">
        <v>247</v>
      </c>
      <c r="E117" s="14" t="s">
        <v>248</v>
      </c>
      <c r="F117" s="15" t="n">
        <f aca="false">AVERAGE('HPS grading'!F117,'HPS grading'!K117,'HPS grading'!P117,'HPS grading'!U117)</f>
        <v>44.4383878968254</v>
      </c>
      <c r="G117" s="12" t="str">
        <f aca="false" t="array" ref="G117:G117">_xlfn.IFS(F117&gt;=80,"A+",F117&gt;=70,"A",F117=60,"B+",F117&gt;=50,"B",F117&gt;=40,"C+",F117&gt;=30,"C",F117&gt;=20,"D",F117&lt;20,"E")</f>
        <v>C+</v>
      </c>
      <c r="H117" s="12" t="str">
        <f aca="false">IF(
  'HPS grading'!H117&amp;'HPS grading'!I117="ClearedCleared",
  "None",
       IF('HPS grading'!H117="NC","Persona ","") &amp;
     IF('HPS grading'!I117="NC","Wellness ","")
      )</f>
        <v>None</v>
      </c>
      <c r="I117" s="12" t="str">
        <f aca="false">IF(
  'HPS grading'!M117&amp;'HPS grading'!N117="ClearedCleared",
  "None",
      IF('HPS grading'!M117="NC","Persona ","") &amp;
     IF('HPS grading'!N117="NC","Wellness ","")
      )</f>
        <v>None</v>
      </c>
      <c r="J117" s="12" t="str">
        <f aca="false">IF(
  'HPS grading'!R117&amp;'HPS grading'!S117="ClearedCleared",
  "None",
     IF('HPS grading'!R117="NC","Persona ","") &amp;
     IF('HPS grading'!S117="NC","Wellness ","")
      )</f>
        <v>None</v>
      </c>
      <c r="K117" s="12" t="str">
        <f aca="false">IF(
  'HPS grading'!W117&amp;'HPS grading'!X117="ClearedCleared",
  "None",
      IF('HPS grading'!W117="NC","Persona ","") &amp;
     IF('HPS grading'!X117="NC","Wellness ","")
      )</f>
        <v>None</v>
      </c>
      <c r="L117" s="16" t="str">
        <f aca="false">IF(COUNTIF(H117:K117,"None")=4,"Passed","With Held")</f>
        <v>Passed</v>
      </c>
    </row>
    <row r="118" s="17" customFormat="true" ht="23.25" hidden="false" customHeight="true" outlineLevel="0" collapsed="false">
      <c r="A118" s="12" t="n">
        <v>115</v>
      </c>
      <c r="B118" s="13" t="s">
        <v>17</v>
      </c>
      <c r="C118" s="13" t="s">
        <v>38</v>
      </c>
      <c r="D118" s="13" t="s">
        <v>249</v>
      </c>
      <c r="E118" s="14" t="s">
        <v>250</v>
      </c>
      <c r="F118" s="15" t="n">
        <f aca="false">AVERAGE('HPS grading'!F118,'HPS grading'!K118,'HPS grading'!P118,'HPS grading'!U118)</f>
        <v>47.8102046130952</v>
      </c>
      <c r="G118" s="12" t="str">
        <f aca="false" t="array" ref="G118:G118">_xlfn.IFS(F118&gt;=80,"A+",F118&gt;=70,"A",F118=60,"B+",F118&gt;=50,"B",F118&gt;=40,"C+",F118&gt;=30,"C",F118&gt;=20,"D",F118&lt;20,"E")</f>
        <v>C+</v>
      </c>
      <c r="H118" s="12" t="str">
        <f aca="false">IF(
  'HPS grading'!H118&amp;'HPS grading'!I118="ClearedCleared",
  "None",
       IF('HPS grading'!H118="NC","Persona ","") &amp;
     IF('HPS grading'!I118="NC","Wellness ","")
      )</f>
        <v>None</v>
      </c>
      <c r="I118" s="12" t="str">
        <f aca="false">IF(
  'HPS grading'!M118&amp;'HPS grading'!N118="ClearedCleared",
  "None",
      IF('HPS grading'!M118="NC","Persona ","") &amp;
     IF('HPS grading'!N118="NC","Wellness ","")
      )</f>
        <v>Wellness </v>
      </c>
      <c r="J118" s="12" t="str">
        <f aca="false">IF(
  'HPS grading'!R118&amp;'HPS grading'!S118="ClearedCleared",
  "None",
     IF('HPS grading'!R118="NC","Persona ","") &amp;
     IF('HPS grading'!S118="NC","Wellness ","")
      )</f>
        <v>Wellness </v>
      </c>
      <c r="K118" s="12" t="str">
        <f aca="false">IF(
  'HPS grading'!W118&amp;'HPS grading'!X118="ClearedCleared",
  "None",
      IF('HPS grading'!W118="NC","Persona ","") &amp;
     IF('HPS grading'!X118="NC","Wellness ","")
      )</f>
        <v>Wellness </v>
      </c>
      <c r="L118" s="16" t="str">
        <f aca="false">IF(COUNTIF(H118:K118,"None")=4,"Passed","With Held")</f>
        <v>With Held</v>
      </c>
    </row>
    <row r="119" s="17" customFormat="true" ht="23.25" hidden="false" customHeight="true" outlineLevel="0" collapsed="false">
      <c r="A119" s="12" t="n">
        <v>116</v>
      </c>
      <c r="B119" s="13" t="s">
        <v>198</v>
      </c>
      <c r="C119" s="13" t="s">
        <v>31</v>
      </c>
      <c r="D119" s="13" t="s">
        <v>251</v>
      </c>
      <c r="E119" s="14" t="s">
        <v>252</v>
      </c>
      <c r="F119" s="15" t="n">
        <f aca="false">AVERAGE('HPS grading'!F119,'HPS grading'!K119,'HPS grading'!P119,'HPS grading'!U119)</f>
        <v>54.6276785714286</v>
      </c>
      <c r="G119" s="12" t="str">
        <f aca="false" t="array" ref="G119:G119">_xlfn.IFS(F119&gt;=80,"A+",F119&gt;=70,"A",F119=60,"B+",F119&gt;=50,"B",F119&gt;=40,"C+",F119&gt;=30,"C",F119&gt;=20,"D",F119&lt;20,"E")</f>
        <v>B</v>
      </c>
      <c r="H119" s="12" t="str">
        <f aca="false">IF(
  'HPS grading'!H119&amp;'HPS grading'!I119="ClearedCleared",
  "None",
       IF('HPS grading'!H119="NC","Persona ","") &amp;
     IF('HPS grading'!I119="NC","Wellness ","")
      )</f>
        <v>None</v>
      </c>
      <c r="I119" s="12" t="str">
        <f aca="false">IF(
  'HPS grading'!M119&amp;'HPS grading'!N119="ClearedCleared",
  "None",
      IF('HPS grading'!M119="NC","Persona ","") &amp;
     IF('HPS grading'!N119="NC","Wellness ","")
      )</f>
        <v>None</v>
      </c>
      <c r="J119" s="12" t="str">
        <f aca="false">IF(
  'HPS grading'!R119&amp;'HPS grading'!S119="ClearedCleared",
  "None",
     IF('HPS grading'!R119="NC","Persona ","") &amp;
     IF('HPS grading'!S119="NC","Wellness ","")
      )</f>
        <v>None</v>
      </c>
      <c r="K119" s="12" t="str">
        <f aca="false">IF(
  'HPS grading'!W119&amp;'HPS grading'!X119="ClearedCleared",
  "None",
      IF('HPS grading'!W119="NC","Persona ","") &amp;
     IF('HPS grading'!X119="NC","Wellness ","")
      )</f>
        <v>None</v>
      </c>
      <c r="L119" s="16" t="str">
        <f aca="false">IF(COUNTIF(H119:K119,"None")=4,"Passed","With Held")</f>
        <v>Passed</v>
      </c>
    </row>
    <row r="120" s="17" customFormat="true" ht="23.25" hidden="false" customHeight="true" outlineLevel="0" collapsed="false">
      <c r="A120" s="12" t="n">
        <v>117</v>
      </c>
      <c r="B120" s="13" t="s">
        <v>13</v>
      </c>
      <c r="C120" s="13" t="s">
        <v>38</v>
      </c>
      <c r="D120" s="13" t="s">
        <v>253</v>
      </c>
      <c r="E120" s="14" t="s">
        <v>254</v>
      </c>
      <c r="F120" s="15" t="n">
        <f aca="false">AVERAGE('HPS grading'!F120,'HPS grading'!K120,'HPS grading'!P120,'HPS grading'!U120)</f>
        <v>70.2303670634921</v>
      </c>
      <c r="G120" s="12" t="str">
        <f aca="false" t="array" ref="G120:G120">_xlfn.IFS(F120&gt;=80,"A+",F120&gt;=70,"A",F120=60,"B+",F120&gt;=50,"B",F120&gt;=40,"C+",F120&gt;=30,"C",F120&gt;=20,"D",F120&lt;20,"E")</f>
        <v>A</v>
      </c>
      <c r="H120" s="12" t="str">
        <f aca="false">IF(
  'HPS grading'!H120&amp;'HPS grading'!I120="ClearedCleared",
  "None",
       IF('HPS grading'!H120="NC","Persona ","") &amp;
     IF('HPS grading'!I120="NC","Wellness ","")
      )</f>
        <v>None</v>
      </c>
      <c r="I120" s="12" t="str">
        <f aca="false">IF(
  'HPS grading'!M120&amp;'HPS grading'!N120="ClearedCleared",
  "None",
      IF('HPS grading'!M120="NC","Persona ","") &amp;
     IF('HPS grading'!N120="NC","Wellness ","")
      )</f>
        <v>None</v>
      </c>
      <c r="J120" s="12" t="str">
        <f aca="false">IF(
  'HPS grading'!R120&amp;'HPS grading'!S120="ClearedCleared",
  "None",
     IF('HPS grading'!R120="NC","Persona ","") &amp;
     IF('HPS grading'!S120="NC","Wellness ","")
      )</f>
        <v>None</v>
      </c>
      <c r="K120" s="12" t="str">
        <f aca="false">IF(
  'HPS grading'!W120&amp;'HPS grading'!X120="ClearedCleared",
  "None",
      IF('HPS grading'!W120="NC","Persona ","") &amp;
     IF('HPS grading'!X120="NC","Wellness ","")
      )</f>
        <v>None</v>
      </c>
      <c r="L120" s="16" t="str">
        <f aca="false">IF(COUNTIF(H120:K120,"None")=4,"Passed","With Held")</f>
        <v>Passed</v>
      </c>
    </row>
    <row r="121" s="17" customFormat="true" ht="23.25" hidden="false" customHeight="true" outlineLevel="0" collapsed="false">
      <c r="A121" s="12" t="n">
        <v>118</v>
      </c>
      <c r="B121" s="13" t="s">
        <v>13</v>
      </c>
      <c r="C121" s="13" t="s">
        <v>31</v>
      </c>
      <c r="D121" s="13" t="s">
        <v>255</v>
      </c>
      <c r="E121" s="14" t="s">
        <v>256</v>
      </c>
      <c r="F121" s="15" t="n">
        <f aca="false">AVERAGE('HPS grading'!F121,'HPS grading'!K121,'HPS grading'!P121,'HPS grading'!U121)</f>
        <v>39.4791666666667</v>
      </c>
      <c r="G121" s="12" t="str">
        <f aca="false" t="array" ref="G121:G121">_xlfn.IFS(F121&gt;=80,"A+",F121&gt;=70,"A",F121=60,"B+",F121&gt;=50,"B",F121&gt;=40,"C+",F121&gt;=30,"C",F121&gt;=20,"D",F121&lt;20,"E")</f>
        <v>C</v>
      </c>
      <c r="H121" s="12" t="str">
        <f aca="false">IF(
  'HPS grading'!H121&amp;'HPS grading'!I121="ClearedCleared",
  "None",
       IF('HPS grading'!H121="NC","Persona ","") &amp;
     IF('HPS grading'!I121="NC","Wellness ","")
      )</f>
        <v>None</v>
      </c>
      <c r="I121" s="12" t="str">
        <f aca="false">IF(
  'HPS grading'!M121&amp;'HPS grading'!N121="ClearedCleared",
  "None",
      IF('HPS grading'!M121="NC","Persona ","") &amp;
     IF('HPS grading'!N121="NC","Wellness ","")
      )</f>
        <v>Wellness </v>
      </c>
      <c r="J121" s="12" t="str">
        <f aca="false">IF(
  'HPS grading'!R121&amp;'HPS grading'!S121="ClearedCleared",
  "None",
     IF('HPS grading'!R121="NC","Persona ","") &amp;
     IF('HPS grading'!S121="NC","Wellness ","")
      )</f>
        <v>Persona Wellness </v>
      </c>
      <c r="K121" s="12" t="str">
        <f aca="false">IF(
  'HPS grading'!W121&amp;'HPS grading'!X121="ClearedCleared",
  "None",
      IF('HPS grading'!W121="NC","Persona ","") &amp;
     IF('HPS grading'!X121="NC","Wellness ","")
      )</f>
        <v>Wellness </v>
      </c>
      <c r="L121" s="16" t="str">
        <f aca="false">IF(COUNTIF(H121:K121,"None")=4,"Passed","With Held")</f>
        <v>With Held</v>
      </c>
    </row>
    <row r="122" s="17" customFormat="true" ht="23.25" hidden="false" customHeight="true" outlineLevel="0" collapsed="false">
      <c r="A122" s="12" t="n">
        <v>119</v>
      </c>
      <c r="B122" s="13" t="s">
        <v>13</v>
      </c>
      <c r="C122" s="13" t="s">
        <v>31</v>
      </c>
      <c r="D122" s="13" t="s">
        <v>257</v>
      </c>
      <c r="E122" s="14" t="s">
        <v>258</v>
      </c>
      <c r="F122" s="15" t="n">
        <f aca="false">AVERAGE('HPS grading'!F122,'HPS grading'!K122,'HPS grading'!P122,'HPS grading'!U122)</f>
        <v>41.5782242063492</v>
      </c>
      <c r="G122" s="12" t="str">
        <f aca="false" t="array" ref="G122:G122">_xlfn.IFS(F122&gt;=80,"A+",F122&gt;=70,"A",F122=60,"B+",F122&gt;=50,"B",F122&gt;=40,"C+",F122&gt;=30,"C",F122&gt;=20,"D",F122&lt;20,"E")</f>
        <v>C+</v>
      </c>
      <c r="H122" s="12" t="str">
        <f aca="false">IF(
  'HPS grading'!H122&amp;'HPS grading'!I122="ClearedCleared",
  "None",
       IF('HPS grading'!H122="NC","Persona ","") &amp;
     IF('HPS grading'!I122="NC","Wellness ","")
      )</f>
        <v>Wellness </v>
      </c>
      <c r="I122" s="12" t="str">
        <f aca="false">IF(
  'HPS grading'!M122&amp;'HPS grading'!N122="ClearedCleared",
  "None",
      IF('HPS grading'!M122="NC","Persona ","") &amp;
     IF('HPS grading'!N122="NC","Wellness ","")
      )</f>
        <v>Wellness </v>
      </c>
      <c r="J122" s="12" t="str">
        <f aca="false">IF(
  'HPS grading'!R122&amp;'HPS grading'!S122="ClearedCleared",
  "None",
     IF('HPS grading'!R122="NC","Persona ","") &amp;
     IF('HPS grading'!S122="NC","Wellness ","")
      )</f>
        <v>Wellness </v>
      </c>
      <c r="K122" s="12" t="str">
        <f aca="false">IF(
  'HPS grading'!W122&amp;'HPS grading'!X122="ClearedCleared",
  "None",
      IF('HPS grading'!W122="NC","Persona ","") &amp;
     IF('HPS grading'!X122="NC","Wellness ","")
      )</f>
        <v>Wellness </v>
      </c>
      <c r="L122" s="16" t="str">
        <f aca="false">IF(COUNTIF(H122:K122,"None")=4,"Passed","With Held")</f>
        <v>With Held</v>
      </c>
    </row>
    <row r="123" s="17" customFormat="true" ht="23.25" hidden="false" customHeight="true" outlineLevel="0" collapsed="false">
      <c r="A123" s="12" t="n">
        <v>120</v>
      </c>
      <c r="B123" s="13" t="s">
        <v>17</v>
      </c>
      <c r="C123" s="13" t="s">
        <v>14</v>
      </c>
      <c r="D123" s="13" t="s">
        <v>259</v>
      </c>
      <c r="E123" s="14" t="s">
        <v>260</v>
      </c>
      <c r="F123" s="15" t="n">
        <f aca="false">AVERAGE('HPS grading'!F123,'HPS grading'!K123,'HPS grading'!P123,'HPS grading'!U123)</f>
        <v>40.4639236111111</v>
      </c>
      <c r="G123" s="12" t="str">
        <f aca="false" t="array" ref="G123:G123">_xlfn.IFS(F123&gt;=80,"A+",F123&gt;=70,"A",F123=60,"B+",F123&gt;=50,"B",F123&gt;=40,"C+",F123&gt;=30,"C",F123&gt;=20,"D",F123&lt;20,"E")</f>
        <v>C+</v>
      </c>
      <c r="H123" s="12" t="str">
        <f aca="false">IF(
  'HPS grading'!H123&amp;'HPS grading'!I123="ClearedCleared",
  "None",
       IF('HPS grading'!H123="NC","Persona ","") &amp;
     IF('HPS grading'!I123="NC","Wellness ","")
      )</f>
        <v>None</v>
      </c>
      <c r="I123" s="12" t="str">
        <f aca="false">IF(
  'HPS grading'!M123&amp;'HPS grading'!N123="ClearedCleared",
  "None",
      IF('HPS grading'!M123="NC","Persona ","") &amp;
     IF('HPS grading'!N123="NC","Wellness ","")
      )</f>
        <v>None</v>
      </c>
      <c r="J123" s="12" t="str">
        <f aca="false">IF(
  'HPS grading'!R123&amp;'HPS grading'!S123="ClearedCleared",
  "None",
     IF('HPS grading'!R123="NC","Persona ","") &amp;
     IF('HPS grading'!S123="NC","Wellness ","")
      )</f>
        <v>None</v>
      </c>
      <c r="K123" s="12" t="str">
        <f aca="false">IF(
  'HPS grading'!W123&amp;'HPS grading'!X123="ClearedCleared",
  "None",
      IF('HPS grading'!W123="NC","Persona ","") &amp;
     IF('HPS grading'!X123="NC","Wellness ","")
      )</f>
        <v>None</v>
      </c>
      <c r="L123" s="16" t="str">
        <f aca="false">IF(COUNTIF(H123:K123,"None")=4,"Passed","With Held")</f>
        <v>Passed</v>
      </c>
    </row>
    <row r="124" s="17" customFormat="true" ht="23.25" hidden="false" customHeight="true" outlineLevel="0" collapsed="false">
      <c r="A124" s="12" t="n">
        <v>121</v>
      </c>
      <c r="B124" s="13" t="s">
        <v>17</v>
      </c>
      <c r="C124" s="13" t="s">
        <v>31</v>
      </c>
      <c r="D124" s="13" t="s">
        <v>261</v>
      </c>
      <c r="E124" s="14" t="s">
        <v>262</v>
      </c>
      <c r="F124" s="15" t="n">
        <f aca="false">AVERAGE('HPS grading'!F124,'HPS grading'!K124,'HPS grading'!P124,'HPS grading'!U124)</f>
        <v>45.6540674603175</v>
      </c>
      <c r="G124" s="12" t="str">
        <f aca="false" t="array" ref="G124:G124">_xlfn.IFS(F124&gt;=80,"A+",F124&gt;=70,"A",F124=60,"B+",F124&gt;=50,"B",F124&gt;=40,"C+",F124&gt;=30,"C",F124&gt;=20,"D",F124&lt;20,"E")</f>
        <v>C+</v>
      </c>
      <c r="H124" s="12" t="str">
        <f aca="false">IF(
  'HPS grading'!H124&amp;'HPS grading'!I124="ClearedCleared",
  "None",
       IF('HPS grading'!H124="NC","Persona ","") &amp;
     IF('HPS grading'!I124="NC","Wellness ","")
      )</f>
        <v>None</v>
      </c>
      <c r="I124" s="12" t="str">
        <f aca="false">IF(
  'HPS grading'!M124&amp;'HPS grading'!N124="ClearedCleared",
  "None",
      IF('HPS grading'!M124="NC","Persona ","") &amp;
     IF('HPS grading'!N124="NC","Wellness ","")
      )</f>
        <v>Persona </v>
      </c>
      <c r="J124" s="12" t="str">
        <f aca="false">IF(
  'HPS grading'!R124&amp;'HPS grading'!S124="ClearedCleared",
  "None",
     IF('HPS grading'!R124="NC","Persona ","") &amp;
     IF('HPS grading'!S124="NC","Wellness ","")
      )</f>
        <v>None</v>
      </c>
      <c r="K124" s="12" t="str">
        <f aca="false">IF(
  'HPS grading'!W124&amp;'HPS grading'!X124="ClearedCleared",
  "None",
      IF('HPS grading'!W124="NC","Persona ","") &amp;
     IF('HPS grading'!X124="NC","Wellness ","")
      )</f>
        <v>Persona </v>
      </c>
      <c r="L124" s="16" t="str">
        <f aca="false">IF(COUNTIF(H124:K124,"None")=4,"Passed","With Held")</f>
        <v>With Held</v>
      </c>
    </row>
    <row r="125" s="17" customFormat="true" ht="23.25" hidden="false" customHeight="true" outlineLevel="0" collapsed="false">
      <c r="A125" s="12" t="n">
        <v>122</v>
      </c>
      <c r="B125" s="13" t="s">
        <v>17</v>
      </c>
      <c r="C125" s="13" t="s">
        <v>31</v>
      </c>
      <c r="D125" s="13" t="s">
        <v>263</v>
      </c>
      <c r="E125" s="14" t="s">
        <v>264</v>
      </c>
      <c r="F125" s="15" t="n">
        <f aca="false">AVERAGE('HPS grading'!F125,'HPS grading'!K125,'HPS grading'!P125,'HPS grading'!U125)</f>
        <v>48.9529265873016</v>
      </c>
      <c r="G125" s="12" t="str">
        <f aca="false" t="array" ref="G125:G125">_xlfn.IFS(F125&gt;=80,"A+",F125&gt;=70,"A",F125=60,"B+",F125&gt;=50,"B",F125&gt;=40,"C+",F125&gt;=30,"C",F125&gt;=20,"D",F125&lt;20,"E")</f>
        <v>C+</v>
      </c>
      <c r="H125" s="12" t="str">
        <f aca="false">IF(
  'HPS grading'!H125&amp;'HPS grading'!I125="ClearedCleared",
  "None",
       IF('HPS grading'!H125="NC","Persona ","") &amp;
     IF('HPS grading'!I125="NC","Wellness ","")
      )</f>
        <v>None</v>
      </c>
      <c r="I125" s="12" t="str">
        <f aca="false">IF(
  'HPS grading'!M125&amp;'HPS grading'!N125="ClearedCleared",
  "None",
      IF('HPS grading'!M125="NC","Persona ","") &amp;
     IF('HPS grading'!N125="NC","Wellness ","")
      )</f>
        <v>Wellness </v>
      </c>
      <c r="J125" s="12" t="str">
        <f aca="false">IF(
  'HPS grading'!R125&amp;'HPS grading'!S125="ClearedCleared",
  "None",
     IF('HPS grading'!R125="NC","Persona ","") &amp;
     IF('HPS grading'!S125="NC","Wellness ","")
      )</f>
        <v>Wellness </v>
      </c>
      <c r="K125" s="12" t="str">
        <f aca="false">IF(
  'HPS grading'!W125&amp;'HPS grading'!X125="ClearedCleared",
  "None",
      IF('HPS grading'!W125="NC","Persona ","") &amp;
     IF('HPS grading'!X125="NC","Wellness ","")
      )</f>
        <v>Wellness </v>
      </c>
      <c r="L125" s="16" t="str">
        <f aca="false">IF(COUNTIF(H125:K125,"None")=4,"Passed","With Held")</f>
        <v>With Held</v>
      </c>
    </row>
    <row r="126" s="17" customFormat="true" ht="23.25" hidden="false" customHeight="true" outlineLevel="0" collapsed="false">
      <c r="A126" s="12" t="n">
        <v>123</v>
      </c>
      <c r="B126" s="13" t="s">
        <v>17</v>
      </c>
      <c r="C126" s="13" t="s">
        <v>31</v>
      </c>
      <c r="D126" s="13" t="s">
        <v>265</v>
      </c>
      <c r="E126" s="14" t="s">
        <v>266</v>
      </c>
      <c r="F126" s="15" t="n">
        <f aca="false">AVERAGE('HPS grading'!F126,'HPS grading'!K126,'HPS grading'!P126,'HPS grading'!U126)</f>
        <v>58.0282986111111</v>
      </c>
      <c r="G126" s="12" t="str">
        <f aca="false" t="array" ref="G126:G126">_xlfn.IFS(F126&gt;=80,"A+",F126&gt;=70,"A",F126=60,"B+",F126&gt;=50,"B",F126&gt;=40,"C+",F126&gt;=30,"C",F126&gt;=20,"D",F126&lt;20,"E")</f>
        <v>B</v>
      </c>
      <c r="H126" s="12" t="str">
        <f aca="false">IF(
  'HPS grading'!H126&amp;'HPS grading'!I126="ClearedCleared",
  "None",
       IF('HPS grading'!H126="NC","Persona ","") &amp;
     IF('HPS grading'!I126="NC","Wellness ","")
      )</f>
        <v>None</v>
      </c>
      <c r="I126" s="12" t="str">
        <f aca="false">IF(
  'HPS grading'!M126&amp;'HPS grading'!N126="ClearedCleared",
  "None",
      IF('HPS grading'!M126="NC","Persona ","") &amp;
     IF('HPS grading'!N126="NC","Wellness ","")
      )</f>
        <v>None</v>
      </c>
      <c r="J126" s="12" t="str">
        <f aca="false">IF(
  'HPS grading'!R126&amp;'HPS grading'!S126="ClearedCleared",
  "None",
     IF('HPS grading'!R126="NC","Persona ","") &amp;
     IF('HPS grading'!S126="NC","Wellness ","")
      )</f>
        <v>None</v>
      </c>
      <c r="K126" s="12" t="str">
        <f aca="false">IF(
  'HPS grading'!W126&amp;'HPS grading'!X126="ClearedCleared",
  "None",
      IF('HPS grading'!W126="NC","Persona ","") &amp;
     IF('HPS grading'!X126="NC","Wellness ","")
      )</f>
        <v>None</v>
      </c>
      <c r="L126" s="16" t="str">
        <f aca="false">IF(COUNTIF(H126:K126,"None")=4,"Passed","With Held")</f>
        <v>Passed</v>
      </c>
    </row>
    <row r="127" s="17" customFormat="true" ht="23.25" hidden="false" customHeight="true" outlineLevel="0" collapsed="false">
      <c r="A127" s="12" t="n">
        <v>124</v>
      </c>
      <c r="B127" s="13" t="s">
        <v>17</v>
      </c>
      <c r="C127" s="13" t="s">
        <v>14</v>
      </c>
      <c r="D127" s="13" t="s">
        <v>267</v>
      </c>
      <c r="E127" s="14" t="s">
        <v>268</v>
      </c>
      <c r="F127" s="15" t="n">
        <f aca="false">AVERAGE('HPS grading'!F127,'HPS grading'!K127,'HPS grading'!P127,'HPS grading'!U127)</f>
        <v>46.1015525793651</v>
      </c>
      <c r="G127" s="12" t="str">
        <f aca="false" t="array" ref="G127:G127">_xlfn.IFS(F127&gt;=80,"A+",F127&gt;=70,"A",F127=60,"B+",F127&gt;=50,"B",F127&gt;=40,"C+",F127&gt;=30,"C",F127&gt;=20,"D",F127&lt;20,"E")</f>
        <v>C+</v>
      </c>
      <c r="H127" s="12" t="str">
        <f aca="false">IF(
  'HPS grading'!H127&amp;'HPS grading'!I127="ClearedCleared",
  "None",
       IF('HPS grading'!H127="NC","Persona ","") &amp;
     IF('HPS grading'!I127="NC","Wellness ","")
      )</f>
        <v>None</v>
      </c>
      <c r="I127" s="12" t="str">
        <f aca="false">IF(
  'HPS grading'!M127&amp;'HPS grading'!N127="ClearedCleared",
  "None",
      IF('HPS grading'!M127="NC","Persona ","") &amp;
     IF('HPS grading'!N127="NC","Wellness ","")
      )</f>
        <v>Wellness </v>
      </c>
      <c r="J127" s="12" t="str">
        <f aca="false">IF(
  'HPS grading'!R127&amp;'HPS grading'!S127="ClearedCleared",
  "None",
     IF('HPS grading'!R127="NC","Persona ","") &amp;
     IF('HPS grading'!S127="NC","Wellness ","")
      )</f>
        <v>None</v>
      </c>
      <c r="K127" s="12" t="str">
        <f aca="false">IF(
  'HPS grading'!W127&amp;'HPS grading'!X127="ClearedCleared",
  "None",
      IF('HPS grading'!W127="NC","Persona ","") &amp;
     IF('HPS grading'!X127="NC","Wellness ","")
      )</f>
        <v>None</v>
      </c>
      <c r="L127" s="16" t="str">
        <f aca="false">IF(COUNTIF(H127:K127,"None")=4,"Passed","With Held")</f>
        <v>With Held</v>
      </c>
    </row>
    <row r="128" s="17" customFormat="true" ht="23.25" hidden="false" customHeight="true" outlineLevel="0" collapsed="false">
      <c r="A128" s="12" t="n">
        <v>125</v>
      </c>
      <c r="B128" s="13" t="s">
        <v>13</v>
      </c>
      <c r="C128" s="13" t="s">
        <v>38</v>
      </c>
      <c r="D128" s="13" t="s">
        <v>269</v>
      </c>
      <c r="E128" s="14" t="s">
        <v>270</v>
      </c>
      <c r="F128" s="15" t="n">
        <f aca="false">AVERAGE('HPS grading'!F128,'HPS grading'!K128,'HPS grading'!P128,'HPS grading'!U128)</f>
        <v>65.7721825396825</v>
      </c>
      <c r="G128" s="12" t="str">
        <f aca="false" t="array" ref="G128:G128">_xlfn.IFS(F128&gt;=80,"A+",F128&gt;=70,"A",F128=60,"B+",F128&gt;=50,"B",F128&gt;=40,"C+",F128&gt;=30,"C",F128&gt;=20,"D",F128&lt;20,"E")</f>
        <v>B</v>
      </c>
      <c r="H128" s="12" t="str">
        <f aca="false">IF(
  'HPS grading'!H128&amp;'HPS grading'!I128="ClearedCleared",
  "None",
       IF('HPS grading'!H128="NC","Persona ","") &amp;
     IF('HPS grading'!I128="NC","Wellness ","")
      )</f>
        <v>None</v>
      </c>
      <c r="I128" s="12" t="str">
        <f aca="false">IF(
  'HPS grading'!M128&amp;'HPS grading'!N128="ClearedCleared",
  "None",
      IF('HPS grading'!M128="NC","Persona ","") &amp;
     IF('HPS grading'!N128="NC","Wellness ","")
      )</f>
        <v>None</v>
      </c>
      <c r="J128" s="12" t="str">
        <f aca="false">IF(
  'HPS grading'!R128&amp;'HPS grading'!S128="ClearedCleared",
  "None",
     IF('HPS grading'!R128="NC","Persona ","") &amp;
     IF('HPS grading'!S128="NC","Wellness ","")
      )</f>
        <v>None</v>
      </c>
      <c r="K128" s="12" t="str">
        <f aca="false">IF(
  'HPS grading'!W128&amp;'HPS grading'!X128="ClearedCleared",
  "None",
      IF('HPS grading'!W128="NC","Persona ","") &amp;
     IF('HPS grading'!X128="NC","Wellness ","")
      )</f>
        <v>None</v>
      </c>
      <c r="L128" s="16" t="str">
        <f aca="false">IF(COUNTIF(H128:K128,"None")=4,"Passed","With Held")</f>
        <v>Passed</v>
      </c>
    </row>
    <row r="129" s="17" customFormat="true" ht="23.25" hidden="false" customHeight="true" outlineLevel="0" collapsed="false">
      <c r="A129" s="12" t="n">
        <v>126</v>
      </c>
      <c r="B129" s="13" t="s">
        <v>13</v>
      </c>
      <c r="C129" s="13" t="s">
        <v>38</v>
      </c>
      <c r="D129" s="13" t="s">
        <v>271</v>
      </c>
      <c r="E129" s="14" t="s">
        <v>272</v>
      </c>
      <c r="F129" s="15" t="n">
        <f aca="false">AVERAGE('HPS grading'!F129,'HPS grading'!K129,'HPS grading'!P129,'HPS grading'!U129)</f>
        <v>40.9955158730159</v>
      </c>
      <c r="G129" s="12" t="str">
        <f aca="false" t="array" ref="G129:G129">_xlfn.IFS(F129&gt;=80,"A+",F129&gt;=70,"A",F129=60,"B+",F129&gt;=50,"B",F129&gt;=40,"C+",F129&gt;=30,"C",F129&gt;=20,"D",F129&lt;20,"E")</f>
        <v>C+</v>
      </c>
      <c r="H129" s="12" t="str">
        <f aca="false">IF(
  'HPS grading'!H129&amp;'HPS grading'!I129="ClearedCleared",
  "None",
       IF('HPS grading'!H129="NC","Persona ","") &amp;
     IF('HPS grading'!I129="NC","Wellness ","")
      )</f>
        <v>None</v>
      </c>
      <c r="I129" s="12" t="str">
        <f aca="false">IF(
  'HPS grading'!M129&amp;'HPS grading'!N129="ClearedCleared",
  "None",
      IF('HPS grading'!M129="NC","Persona ","") &amp;
     IF('HPS grading'!N129="NC","Wellness ","")
      )</f>
        <v>Wellness </v>
      </c>
      <c r="J129" s="12" t="str">
        <f aca="false">IF(
  'HPS grading'!R129&amp;'HPS grading'!S129="ClearedCleared",
  "None",
     IF('HPS grading'!R129="NC","Persona ","") &amp;
     IF('HPS grading'!S129="NC","Wellness ","")
      )</f>
        <v>Wellness </v>
      </c>
      <c r="K129" s="12" t="str">
        <f aca="false">IF(
  'HPS grading'!W129&amp;'HPS grading'!X129="ClearedCleared",
  "None",
      IF('HPS grading'!W129="NC","Persona ","") &amp;
     IF('HPS grading'!X129="NC","Wellness ","")
      )</f>
        <v>Wellness </v>
      </c>
      <c r="L129" s="16" t="str">
        <f aca="false">IF(COUNTIF(H129:K129,"None")=4,"Passed","With Held")</f>
        <v>With Held</v>
      </c>
    </row>
    <row r="130" s="17" customFormat="true" ht="23.25" hidden="false" customHeight="true" outlineLevel="0" collapsed="false">
      <c r="A130" s="12" t="n">
        <v>127</v>
      </c>
      <c r="B130" s="13" t="s">
        <v>13</v>
      </c>
      <c r="C130" s="13" t="s">
        <v>31</v>
      </c>
      <c r="D130" s="13" t="s">
        <v>273</v>
      </c>
      <c r="E130" s="14" t="s">
        <v>274</v>
      </c>
      <c r="F130" s="15" t="n">
        <f aca="false">AVERAGE('HPS grading'!F130,'HPS grading'!K130,'HPS grading'!P130,'HPS grading'!U130)</f>
        <v>49.1275793650794</v>
      </c>
      <c r="G130" s="12" t="str">
        <f aca="false" t="array" ref="G130:G130">_xlfn.IFS(F130&gt;=80,"A+",F130&gt;=70,"A",F130=60,"B+",F130&gt;=50,"B",F130&gt;=40,"C+",F130&gt;=30,"C",F130&gt;=20,"D",F130&lt;20,"E")</f>
        <v>C+</v>
      </c>
      <c r="H130" s="12" t="str">
        <f aca="false">IF(
  'HPS grading'!H130&amp;'HPS grading'!I130="ClearedCleared",
  "None",
       IF('HPS grading'!H130="NC","Persona ","") &amp;
     IF('HPS grading'!I130="NC","Wellness ","")
      )</f>
        <v>None</v>
      </c>
      <c r="I130" s="12" t="str">
        <f aca="false">IF(
  'HPS grading'!M130&amp;'HPS grading'!N130="ClearedCleared",
  "None",
      IF('HPS grading'!M130="NC","Persona ","") &amp;
     IF('HPS grading'!N130="NC","Wellness ","")
      )</f>
        <v>None</v>
      </c>
      <c r="J130" s="12" t="str">
        <f aca="false">IF(
  'HPS grading'!R130&amp;'HPS grading'!S130="ClearedCleared",
  "None",
     IF('HPS grading'!R130="NC","Persona ","") &amp;
     IF('HPS grading'!S130="NC","Wellness ","")
      )</f>
        <v>None</v>
      </c>
      <c r="K130" s="12" t="str">
        <f aca="false">IF(
  'HPS grading'!W130&amp;'HPS grading'!X130="ClearedCleared",
  "None",
      IF('HPS grading'!W130="NC","Persona ","") &amp;
     IF('HPS grading'!X130="NC","Wellness ","")
      )</f>
        <v>None</v>
      </c>
      <c r="L130" s="16" t="str">
        <f aca="false">IF(COUNTIF(H130:K130,"None")=4,"Passed","With Held")</f>
        <v>Passed</v>
      </c>
    </row>
    <row r="131" s="17" customFormat="true" ht="23.25" hidden="false" customHeight="true" outlineLevel="0" collapsed="false">
      <c r="A131" s="12" t="n">
        <v>128</v>
      </c>
      <c r="B131" s="13" t="s">
        <v>17</v>
      </c>
      <c r="C131" s="13" t="s">
        <v>31</v>
      </c>
      <c r="D131" s="13" t="s">
        <v>275</v>
      </c>
      <c r="E131" s="14" t="s">
        <v>276</v>
      </c>
      <c r="F131" s="15" t="n">
        <f aca="false">AVERAGE('HPS grading'!F131,'HPS grading'!K131,'HPS grading'!P131,'HPS grading'!U131)</f>
        <v>34.7246031746032</v>
      </c>
      <c r="G131" s="12" t="str">
        <f aca="false" t="array" ref="G131:G131">_xlfn.IFS(F131&gt;=80,"A+",F131&gt;=70,"A",F131=60,"B+",F131&gt;=50,"B",F131&gt;=40,"C+",F131&gt;=30,"C",F131&gt;=20,"D",F131&lt;20,"E")</f>
        <v>C</v>
      </c>
      <c r="H131" s="12" t="str">
        <f aca="false">IF(
  'HPS grading'!H131&amp;'HPS grading'!I131="ClearedCleared",
  "None",
       IF('HPS grading'!H131="NC","Persona ","") &amp;
     IF('HPS grading'!I131="NC","Wellness ","")
      )</f>
        <v>None</v>
      </c>
      <c r="I131" s="12" t="str">
        <f aca="false">IF(
  'HPS grading'!M131&amp;'HPS grading'!N131="ClearedCleared",
  "None",
      IF('HPS grading'!M131="NC","Persona ","") &amp;
     IF('HPS grading'!N131="NC","Wellness ","")
      )</f>
        <v>Persona </v>
      </c>
      <c r="J131" s="12" t="str">
        <f aca="false">IF(
  'HPS grading'!R131&amp;'HPS grading'!S131="ClearedCleared",
  "None",
     IF('HPS grading'!R131="NC","Persona ","") &amp;
     IF('HPS grading'!S131="NC","Wellness ","")
      )</f>
        <v>Wellness </v>
      </c>
      <c r="K131" s="12" t="str">
        <f aca="false">IF(
  'HPS grading'!W131&amp;'HPS grading'!X131="ClearedCleared",
  "None",
      IF('HPS grading'!W131="NC","Persona ","") &amp;
     IF('HPS grading'!X131="NC","Wellness ","")
      )</f>
        <v>Persona Wellness </v>
      </c>
      <c r="L131" s="16" t="str">
        <f aca="false">IF(COUNTIF(H131:K131,"None")=4,"Passed","With Held")</f>
        <v>With Held</v>
      </c>
    </row>
    <row r="132" s="17" customFormat="true" ht="23.25" hidden="false" customHeight="true" outlineLevel="0" collapsed="false">
      <c r="A132" s="12" t="n">
        <v>129</v>
      </c>
      <c r="B132" s="13" t="s">
        <v>13</v>
      </c>
      <c r="C132" s="13" t="s">
        <v>38</v>
      </c>
      <c r="D132" s="13" t="s">
        <v>277</v>
      </c>
      <c r="E132" s="14" t="s">
        <v>278</v>
      </c>
      <c r="F132" s="15" t="n">
        <f aca="false">AVERAGE('HPS grading'!F132,'HPS grading'!K132,'HPS grading'!P132,'HPS grading'!U132)</f>
        <v>57.2529117063492</v>
      </c>
      <c r="G132" s="12" t="str">
        <f aca="false" t="array" ref="G132:G132">_xlfn.IFS(F132&gt;=80,"A+",F132&gt;=70,"A",F132=60,"B+",F132&gt;=50,"B",F132&gt;=40,"C+",F132&gt;=30,"C",F132&gt;=20,"D",F132&lt;20,"E")</f>
        <v>B</v>
      </c>
      <c r="H132" s="12" t="str">
        <f aca="false">IF(
  'HPS grading'!H132&amp;'HPS grading'!I132="ClearedCleared",
  "None",
       IF('HPS grading'!H132="NC","Persona ","") &amp;
     IF('HPS grading'!I132="NC","Wellness ","")
      )</f>
        <v>None</v>
      </c>
      <c r="I132" s="12" t="str">
        <f aca="false">IF(
  'HPS grading'!M132&amp;'HPS grading'!N132="ClearedCleared",
  "None",
      IF('HPS grading'!M132="NC","Persona ","") &amp;
     IF('HPS grading'!N132="NC","Wellness ","")
      )</f>
        <v>None</v>
      </c>
      <c r="J132" s="12" t="str">
        <f aca="false">IF(
  'HPS grading'!R132&amp;'HPS grading'!S132="ClearedCleared",
  "None",
     IF('HPS grading'!R132="NC","Persona ","") &amp;
     IF('HPS grading'!S132="NC","Wellness ","")
      )</f>
        <v>None</v>
      </c>
      <c r="K132" s="12" t="str">
        <f aca="false">IF(
  'HPS grading'!W132&amp;'HPS grading'!X132="ClearedCleared",
  "None",
      IF('HPS grading'!W132="NC","Persona ","") &amp;
     IF('HPS grading'!X132="NC","Wellness ","")
      )</f>
        <v>None</v>
      </c>
      <c r="L132" s="16" t="str">
        <f aca="false">IF(COUNTIF(H132:K132,"None")=4,"Passed","With Held")</f>
        <v>Passed</v>
      </c>
    </row>
    <row r="133" s="17" customFormat="true" ht="23.25" hidden="false" customHeight="true" outlineLevel="0" collapsed="false">
      <c r="A133" s="12" t="n">
        <v>130</v>
      </c>
      <c r="B133" s="13" t="s">
        <v>17</v>
      </c>
      <c r="C133" s="13" t="s">
        <v>14</v>
      </c>
      <c r="D133" s="13" t="s">
        <v>279</v>
      </c>
      <c r="E133" s="14" t="s">
        <v>280</v>
      </c>
      <c r="F133" s="15" t="n">
        <f aca="false">AVERAGE('HPS grading'!F133,'HPS grading'!K133,'HPS grading'!P133,'HPS grading'!U133)</f>
        <v>50.7699801587302</v>
      </c>
      <c r="G133" s="12" t="str">
        <f aca="false" t="array" ref="G133:G133">_xlfn.IFS(F133&gt;=80,"A+",F133&gt;=70,"A",F133=60,"B+",F133&gt;=50,"B",F133&gt;=40,"C+",F133&gt;=30,"C",F133&gt;=20,"D",F133&lt;20,"E")</f>
        <v>B</v>
      </c>
      <c r="H133" s="12" t="str">
        <f aca="false">IF(
  'HPS grading'!H133&amp;'HPS grading'!I133="ClearedCleared",
  "None",
       IF('HPS grading'!H133="NC","Persona ","") &amp;
     IF('HPS grading'!I133="NC","Wellness ","")
      )</f>
        <v>None</v>
      </c>
      <c r="I133" s="12" t="str">
        <f aca="false">IF(
  'HPS grading'!M133&amp;'HPS grading'!N133="ClearedCleared",
  "None",
      IF('HPS grading'!M133="NC","Persona ","") &amp;
     IF('HPS grading'!N133="NC","Wellness ","")
      )</f>
        <v>None</v>
      </c>
      <c r="J133" s="12" t="str">
        <f aca="false">IF(
  'HPS grading'!R133&amp;'HPS grading'!S133="ClearedCleared",
  "None",
     IF('HPS grading'!R133="NC","Persona ","") &amp;
     IF('HPS grading'!S133="NC","Wellness ","")
      )</f>
        <v>None</v>
      </c>
      <c r="K133" s="12" t="str">
        <f aca="false">IF(
  'HPS grading'!W133&amp;'HPS grading'!X133="ClearedCleared",
  "None",
      IF('HPS grading'!W133="NC","Persona ","") &amp;
     IF('HPS grading'!X133="NC","Wellness ","")
      )</f>
        <v>None</v>
      </c>
      <c r="L133" s="16" t="str">
        <f aca="false">IF(COUNTIF(H133:K133,"None")=4,"Passed","With Held")</f>
        <v>Passed</v>
      </c>
    </row>
    <row r="134" s="17" customFormat="true" ht="23.25" hidden="false" customHeight="true" outlineLevel="0" collapsed="false">
      <c r="A134" s="12" t="n">
        <v>131</v>
      </c>
      <c r="B134" s="13" t="s">
        <v>13</v>
      </c>
      <c r="C134" s="13" t="s">
        <v>38</v>
      </c>
      <c r="D134" s="13" t="s">
        <v>281</v>
      </c>
      <c r="E134" s="14" t="s">
        <v>282</v>
      </c>
      <c r="F134" s="15" t="n">
        <f aca="false">AVERAGE('HPS grading'!F134,'HPS grading'!K134,'HPS grading'!P134,'HPS grading'!U134)</f>
        <v>56.7155357142857</v>
      </c>
      <c r="G134" s="12" t="str">
        <f aca="false" t="array" ref="G134:G134">_xlfn.IFS(F134&gt;=80,"A+",F134&gt;=70,"A",F134=60,"B+",F134&gt;=50,"B",F134&gt;=40,"C+",F134&gt;=30,"C",F134&gt;=20,"D",F134&lt;20,"E")</f>
        <v>B</v>
      </c>
      <c r="H134" s="12" t="str">
        <f aca="false">IF(
  'HPS grading'!H134&amp;'HPS grading'!I134="ClearedCleared",
  "None",
       IF('HPS grading'!H134="NC","Persona ","") &amp;
     IF('HPS grading'!I134="NC","Wellness ","")
      )</f>
        <v>None</v>
      </c>
      <c r="I134" s="12" t="str">
        <f aca="false">IF(
  'HPS grading'!M134&amp;'HPS grading'!N134="ClearedCleared",
  "None",
      IF('HPS grading'!M134="NC","Persona ","") &amp;
     IF('HPS grading'!N134="NC","Wellness ","")
      )</f>
        <v>None</v>
      </c>
      <c r="J134" s="12" t="str">
        <f aca="false">IF(
  'HPS grading'!R134&amp;'HPS grading'!S134="ClearedCleared",
  "None",
     IF('HPS grading'!R134="NC","Persona ","") &amp;
     IF('HPS grading'!S134="NC","Wellness ","")
      )</f>
        <v>Wellness </v>
      </c>
      <c r="K134" s="12" t="str">
        <f aca="false">IF(
  'HPS grading'!W134&amp;'HPS grading'!X134="ClearedCleared",
  "None",
      IF('HPS grading'!W134="NC","Persona ","") &amp;
     IF('HPS grading'!X134="NC","Wellness ","")
      )</f>
        <v>None</v>
      </c>
      <c r="L134" s="16" t="str">
        <f aca="false">IF(COUNTIF(H134:K134,"None")=4,"Passed","With Held")</f>
        <v>With Held</v>
      </c>
    </row>
    <row r="135" s="17" customFormat="true" ht="23.25" hidden="false" customHeight="true" outlineLevel="0" collapsed="false">
      <c r="A135" s="12" t="n">
        <v>132</v>
      </c>
      <c r="B135" s="13" t="s">
        <v>13</v>
      </c>
      <c r="C135" s="13" t="s">
        <v>14</v>
      </c>
      <c r="D135" s="13" t="s">
        <v>283</v>
      </c>
      <c r="E135" s="14" t="s">
        <v>284</v>
      </c>
      <c r="F135" s="15" t="n">
        <f aca="false">AVERAGE('HPS grading'!F135,'HPS grading'!K135,'HPS grading'!P135,'HPS grading'!U135)</f>
        <v>44.9136904761905</v>
      </c>
      <c r="G135" s="12" t="str">
        <f aca="false" t="array" ref="G135:G135">_xlfn.IFS(F135&gt;=80,"A+",F135&gt;=70,"A",F135=60,"B+",F135&gt;=50,"B",F135&gt;=40,"C+",F135&gt;=30,"C",F135&gt;=20,"D",F135&lt;20,"E")</f>
        <v>C+</v>
      </c>
      <c r="H135" s="12" t="str">
        <f aca="false">IF(
  'HPS grading'!H135&amp;'HPS grading'!I135="ClearedCleared",
  "None",
       IF('HPS grading'!H135="NC","Persona ","") &amp;
     IF('HPS grading'!I135="NC","Wellness ","")
      )</f>
        <v>None</v>
      </c>
      <c r="I135" s="12" t="str">
        <f aca="false">IF(
  'HPS grading'!M135&amp;'HPS grading'!N135="ClearedCleared",
  "None",
      IF('HPS grading'!M135="NC","Persona ","") &amp;
     IF('HPS grading'!N135="NC","Wellness ","")
      )</f>
        <v>Wellness </v>
      </c>
      <c r="J135" s="12" t="str">
        <f aca="false">IF(
  'HPS grading'!R135&amp;'HPS grading'!S135="ClearedCleared",
  "None",
     IF('HPS grading'!R135="NC","Persona ","") &amp;
     IF('HPS grading'!S135="NC","Wellness ","")
      )</f>
        <v>Wellness </v>
      </c>
      <c r="K135" s="12" t="str">
        <f aca="false">IF(
  'HPS grading'!W135&amp;'HPS grading'!X135="ClearedCleared",
  "None",
      IF('HPS grading'!W135="NC","Persona ","") &amp;
     IF('HPS grading'!X135="NC","Wellness ","")
      )</f>
        <v>None</v>
      </c>
      <c r="L135" s="16" t="str">
        <f aca="false">IF(COUNTIF(H135:K135,"None")=4,"Passed","With Held")</f>
        <v>With Held</v>
      </c>
    </row>
    <row r="136" s="17" customFormat="true" ht="23.25" hidden="false" customHeight="true" outlineLevel="0" collapsed="false">
      <c r="A136" s="12" t="n">
        <v>133</v>
      </c>
      <c r="B136" s="13" t="s">
        <v>17</v>
      </c>
      <c r="C136" s="13" t="s">
        <v>14</v>
      </c>
      <c r="D136" s="13" t="s">
        <v>285</v>
      </c>
      <c r="E136" s="14" t="s">
        <v>286</v>
      </c>
      <c r="F136" s="15" t="n">
        <f aca="false">AVERAGE('HPS grading'!F136,'HPS grading'!K136,'HPS grading'!P136,'HPS grading'!U136)</f>
        <v>38.3017063492063</v>
      </c>
      <c r="G136" s="12" t="str">
        <f aca="false" t="array" ref="G136:G136">_xlfn.IFS(F136&gt;=80,"A+",F136&gt;=70,"A",F136=60,"B+",F136&gt;=50,"B",F136&gt;=40,"C+",F136&gt;=30,"C",F136&gt;=20,"D",F136&lt;20,"E")</f>
        <v>C</v>
      </c>
      <c r="H136" s="12" t="str">
        <f aca="false">IF(
  'HPS grading'!H136&amp;'HPS grading'!I136="ClearedCleared",
  "None",
       IF('HPS grading'!H136="NC","Persona ","") &amp;
     IF('HPS grading'!I136="NC","Wellness ","")
      )</f>
        <v>None</v>
      </c>
      <c r="I136" s="12" t="str">
        <f aca="false">IF(
  'HPS grading'!M136&amp;'HPS grading'!N136="ClearedCleared",
  "None",
      IF('HPS grading'!M136="NC","Persona ","") &amp;
     IF('HPS grading'!N136="NC","Wellness ","")
      )</f>
        <v>None</v>
      </c>
      <c r="J136" s="12" t="str">
        <f aca="false">IF(
  'HPS grading'!R136&amp;'HPS grading'!S136="ClearedCleared",
  "None",
     IF('HPS grading'!R136="NC","Persona ","") &amp;
     IF('HPS grading'!S136="NC","Wellness ","")
      )</f>
        <v>None</v>
      </c>
      <c r="K136" s="12" t="str">
        <f aca="false">IF(
  'HPS grading'!W136&amp;'HPS grading'!X136="ClearedCleared",
  "None",
      IF('HPS grading'!W136="NC","Persona ","") &amp;
     IF('HPS grading'!X136="NC","Wellness ","")
      )</f>
        <v>None</v>
      </c>
      <c r="L136" s="16" t="str">
        <f aca="false">IF(COUNTIF(H136:K136,"None")=4,"Passed","With Held")</f>
        <v>Passed</v>
      </c>
    </row>
    <row r="137" s="17" customFormat="true" ht="23.25" hidden="false" customHeight="true" outlineLevel="0" collapsed="false">
      <c r="A137" s="12" t="n">
        <v>134</v>
      </c>
      <c r="B137" s="13" t="s">
        <v>17</v>
      </c>
      <c r="C137" s="13" t="s">
        <v>38</v>
      </c>
      <c r="D137" s="13" t="s">
        <v>287</v>
      </c>
      <c r="E137" s="14" t="s">
        <v>288</v>
      </c>
      <c r="F137" s="15" t="n">
        <f aca="false">AVERAGE('HPS grading'!F137,'HPS grading'!K137,'HPS grading'!P137,'HPS grading'!U137)</f>
        <v>31.7777976190476</v>
      </c>
      <c r="G137" s="12" t="str">
        <f aca="false" t="array" ref="G137:G137">_xlfn.IFS(F137&gt;=80,"A+",F137&gt;=70,"A",F137=60,"B+",F137&gt;=50,"B",F137&gt;=40,"C+",F137&gt;=30,"C",F137&gt;=20,"D",F137&lt;20,"E")</f>
        <v>C</v>
      </c>
      <c r="H137" s="12" t="str">
        <f aca="false">IF(
  'HPS grading'!H137&amp;'HPS grading'!I137="ClearedCleared",
  "None",
       IF('HPS grading'!H137="NC","Persona ","") &amp;
     IF('HPS grading'!I137="NC","Wellness ","")
      )</f>
        <v>Wellness </v>
      </c>
      <c r="I137" s="12" t="str">
        <f aca="false">IF(
  'HPS grading'!M137&amp;'HPS grading'!N137="ClearedCleared",
  "None",
      IF('HPS grading'!M137="NC","Persona ","") &amp;
     IF('HPS grading'!N137="NC","Wellness ","")
      )</f>
        <v>Persona Wellness </v>
      </c>
      <c r="J137" s="12" t="str">
        <f aca="false">IF(
  'HPS grading'!R137&amp;'HPS grading'!S137="ClearedCleared",
  "None",
     IF('HPS grading'!R137="NC","Persona ","") &amp;
     IF('HPS grading'!S137="NC","Wellness ","")
      )</f>
        <v>Wellness </v>
      </c>
      <c r="K137" s="12" t="str">
        <f aca="false">IF(
  'HPS grading'!W137&amp;'HPS grading'!X137="ClearedCleared",
  "None",
      IF('HPS grading'!W137="NC","Persona ","") &amp;
     IF('HPS grading'!X137="NC","Wellness ","")
      )</f>
        <v>Persona Wellness </v>
      </c>
      <c r="L137" s="16" t="str">
        <f aca="false">IF(COUNTIF(H137:K137,"None")=4,"Passed","With Held")</f>
        <v>With Held</v>
      </c>
    </row>
    <row r="138" s="17" customFormat="true" ht="23.25" hidden="false" customHeight="true" outlineLevel="0" collapsed="false">
      <c r="A138" s="12" t="n">
        <v>135</v>
      </c>
      <c r="B138" s="13" t="s">
        <v>17</v>
      </c>
      <c r="C138" s="13" t="s">
        <v>31</v>
      </c>
      <c r="D138" s="13" t="s">
        <v>289</v>
      </c>
      <c r="E138" s="14" t="s">
        <v>290</v>
      </c>
      <c r="F138" s="15" t="n">
        <f aca="false">AVERAGE('HPS grading'!F138,'HPS grading'!K138,'HPS grading'!P138,'HPS grading'!U138)</f>
        <v>38.4306051587302</v>
      </c>
      <c r="G138" s="12" t="str">
        <f aca="false" t="array" ref="G138:G138">_xlfn.IFS(F138&gt;=80,"A+",F138&gt;=70,"A",F138=60,"B+",F138&gt;=50,"B",F138&gt;=40,"C+",F138&gt;=30,"C",F138&gt;=20,"D",F138&lt;20,"E")</f>
        <v>C</v>
      </c>
      <c r="H138" s="12" t="str">
        <f aca="false">IF(
  'HPS grading'!H138&amp;'HPS grading'!I138="ClearedCleared",
  "None",
       IF('HPS grading'!H138="NC","Persona ","") &amp;
     IF('HPS grading'!I138="NC","Wellness ","")
      )</f>
        <v>None</v>
      </c>
      <c r="I138" s="12" t="str">
        <f aca="false">IF(
  'HPS grading'!M138&amp;'HPS grading'!N138="ClearedCleared",
  "None",
      IF('HPS grading'!M138="NC","Persona ","") &amp;
     IF('HPS grading'!N138="NC","Wellness ","")
      )</f>
        <v>Persona </v>
      </c>
      <c r="J138" s="12" t="str">
        <f aca="false">IF(
  'HPS grading'!R138&amp;'HPS grading'!S138="ClearedCleared",
  "None",
     IF('HPS grading'!R138="NC","Persona ","") &amp;
     IF('HPS grading'!S138="NC","Wellness ","")
      )</f>
        <v>Wellness </v>
      </c>
      <c r="K138" s="12" t="str">
        <f aca="false">IF(
  'HPS grading'!W138&amp;'HPS grading'!X138="ClearedCleared",
  "None",
      IF('HPS grading'!W138="NC","Persona ","") &amp;
     IF('HPS grading'!X138="NC","Wellness ","")
      )</f>
        <v>Persona </v>
      </c>
      <c r="L138" s="16" t="str">
        <f aca="false">IF(COUNTIF(H138:K138,"None")=4,"Passed","With Held")</f>
        <v>With Held</v>
      </c>
    </row>
    <row r="139" s="17" customFormat="true" ht="23.25" hidden="false" customHeight="true" outlineLevel="0" collapsed="false">
      <c r="A139" s="12" t="n">
        <v>136</v>
      </c>
      <c r="B139" s="13" t="s">
        <v>13</v>
      </c>
      <c r="C139" s="13" t="s">
        <v>31</v>
      </c>
      <c r="D139" s="13" t="s">
        <v>291</v>
      </c>
      <c r="E139" s="14" t="s">
        <v>292</v>
      </c>
      <c r="F139" s="15" t="n">
        <f aca="false">AVERAGE('HPS grading'!F139,'HPS grading'!K139,'HPS grading'!P139,'HPS grading'!U139)</f>
        <v>44.9005208333333</v>
      </c>
      <c r="G139" s="12" t="str">
        <f aca="false" t="array" ref="G139:G139">_xlfn.IFS(F139&gt;=80,"A+",F139&gt;=70,"A",F139=60,"B+",F139&gt;=50,"B",F139&gt;=40,"C+",F139&gt;=30,"C",F139&gt;=20,"D",F139&lt;20,"E")</f>
        <v>C+</v>
      </c>
      <c r="H139" s="12" t="str">
        <f aca="false">IF(
  'HPS grading'!H139&amp;'HPS grading'!I139="ClearedCleared",
  "None",
       IF('HPS grading'!H139="NC","Persona ","") &amp;
     IF('HPS grading'!I139="NC","Wellness ","")
      )</f>
        <v>None</v>
      </c>
      <c r="I139" s="12" t="str">
        <f aca="false">IF(
  'HPS grading'!M139&amp;'HPS grading'!N139="ClearedCleared",
  "None",
      IF('HPS grading'!M139="NC","Persona ","") &amp;
     IF('HPS grading'!N139="NC","Wellness ","")
      )</f>
        <v>None</v>
      </c>
      <c r="J139" s="12" t="str">
        <f aca="false">IF(
  'HPS grading'!R139&amp;'HPS grading'!S139="ClearedCleared",
  "None",
     IF('HPS grading'!R139="NC","Persona ","") &amp;
     IF('HPS grading'!S139="NC","Wellness ","")
      )</f>
        <v>None</v>
      </c>
      <c r="K139" s="12" t="str">
        <f aca="false">IF(
  'HPS grading'!W139&amp;'HPS grading'!X139="ClearedCleared",
  "None",
      IF('HPS grading'!W139="NC","Persona ","") &amp;
     IF('HPS grading'!X139="NC","Wellness ","")
      )</f>
        <v>None</v>
      </c>
      <c r="L139" s="16" t="str">
        <f aca="false">IF(COUNTIF(H139:K139,"None")=4,"Passed","With Held")</f>
        <v>Passed</v>
      </c>
    </row>
    <row r="140" s="17" customFormat="true" ht="23.25" hidden="false" customHeight="true" outlineLevel="0" collapsed="false">
      <c r="A140" s="12" t="n">
        <v>137</v>
      </c>
      <c r="B140" s="13" t="s">
        <v>13</v>
      </c>
      <c r="C140" s="13" t="s">
        <v>38</v>
      </c>
      <c r="D140" s="13" t="s">
        <v>293</v>
      </c>
      <c r="E140" s="14" t="s">
        <v>294</v>
      </c>
      <c r="F140" s="15" t="n">
        <f aca="false">AVERAGE('HPS grading'!F140,'HPS grading'!K140,'HPS grading'!P140,'HPS grading'!U140)</f>
        <v>42.5652827380952</v>
      </c>
      <c r="G140" s="12" t="str">
        <f aca="false" t="array" ref="G140:G140">_xlfn.IFS(F140&gt;=80,"A+",F140&gt;=70,"A",F140=60,"B+",F140&gt;=50,"B",F140&gt;=40,"C+",F140&gt;=30,"C",F140&gt;=20,"D",F140&lt;20,"E")</f>
        <v>C+</v>
      </c>
      <c r="H140" s="12" t="str">
        <f aca="false">IF(
  'HPS grading'!H140&amp;'HPS grading'!I140="ClearedCleared",
  "None",
       IF('HPS grading'!H140="NC","Persona ","") &amp;
     IF('HPS grading'!I140="NC","Wellness ","")
      )</f>
        <v>Wellness </v>
      </c>
      <c r="I140" s="12" t="str">
        <f aca="false">IF(
  'HPS grading'!M140&amp;'HPS grading'!N140="ClearedCleared",
  "None",
      IF('HPS grading'!M140="NC","Persona ","") &amp;
     IF('HPS grading'!N140="NC","Wellness ","")
      )</f>
        <v>Wellness </v>
      </c>
      <c r="J140" s="12" t="str">
        <f aca="false">IF(
  'HPS grading'!R140&amp;'HPS grading'!S140="ClearedCleared",
  "None",
     IF('HPS grading'!R140="NC","Persona ","") &amp;
     IF('HPS grading'!S140="NC","Wellness ","")
      )</f>
        <v>Wellness </v>
      </c>
      <c r="K140" s="12" t="str">
        <f aca="false">IF(
  'HPS grading'!W140&amp;'HPS grading'!X140="ClearedCleared",
  "None",
      IF('HPS grading'!W140="NC","Persona ","") &amp;
     IF('HPS grading'!X140="NC","Wellness ","")
      )</f>
        <v>Wellness </v>
      </c>
      <c r="L140" s="16" t="str">
        <f aca="false">IF(COUNTIF(H140:K140,"None")=4,"Passed","With Held")</f>
        <v>With Held</v>
      </c>
    </row>
    <row r="141" s="17" customFormat="true" ht="23.25" hidden="false" customHeight="true" outlineLevel="0" collapsed="false">
      <c r="A141" s="12" t="n">
        <v>138</v>
      </c>
      <c r="B141" s="13" t="s">
        <v>13</v>
      </c>
      <c r="C141" s="13" t="s">
        <v>38</v>
      </c>
      <c r="D141" s="13" t="s">
        <v>295</v>
      </c>
      <c r="E141" s="14" t="s">
        <v>296</v>
      </c>
      <c r="F141" s="15" t="n">
        <f aca="false">AVERAGE('HPS grading'!F141,'HPS grading'!K141,'HPS grading'!P141,'HPS grading'!U141)</f>
        <v>48.0361507936508</v>
      </c>
      <c r="G141" s="12" t="str">
        <f aca="false" t="array" ref="G141:G141">_xlfn.IFS(F141&gt;=80,"A+",F141&gt;=70,"A",F141=60,"B+",F141&gt;=50,"B",F141&gt;=40,"C+",F141&gt;=30,"C",F141&gt;=20,"D",F141&lt;20,"E")</f>
        <v>C+</v>
      </c>
      <c r="H141" s="12" t="str">
        <f aca="false">IF(
  'HPS grading'!H141&amp;'HPS grading'!I141="ClearedCleared",
  "None",
       IF('HPS grading'!H141="NC","Persona ","") &amp;
     IF('HPS grading'!I141="NC","Wellness ","")
      )</f>
        <v>None</v>
      </c>
      <c r="I141" s="12" t="str">
        <f aca="false">IF(
  'HPS grading'!M141&amp;'HPS grading'!N141="ClearedCleared",
  "None",
      IF('HPS grading'!M141="NC","Persona ","") &amp;
     IF('HPS grading'!N141="NC","Wellness ","")
      )</f>
        <v>None</v>
      </c>
      <c r="J141" s="12" t="str">
        <f aca="false">IF(
  'HPS grading'!R141&amp;'HPS grading'!S141="ClearedCleared",
  "None",
     IF('HPS grading'!R141="NC","Persona ","") &amp;
     IF('HPS grading'!S141="NC","Wellness ","")
      )</f>
        <v>None</v>
      </c>
      <c r="K141" s="12" t="str">
        <f aca="false">IF(
  'HPS grading'!W141&amp;'HPS grading'!X141="ClearedCleared",
  "None",
      IF('HPS grading'!W141="NC","Persona ","") &amp;
     IF('HPS grading'!X141="NC","Wellness ","")
      )</f>
        <v>None</v>
      </c>
      <c r="L141" s="16" t="str">
        <f aca="false">IF(COUNTIF(H141:K141,"None")=4,"Passed","With Held")</f>
        <v>Passed</v>
      </c>
    </row>
    <row r="142" s="17" customFormat="true" ht="23.25" hidden="false" customHeight="true" outlineLevel="0" collapsed="false">
      <c r="A142" s="12" t="n">
        <v>139</v>
      </c>
      <c r="B142" s="13" t="s">
        <v>17</v>
      </c>
      <c r="C142" s="13" t="s">
        <v>14</v>
      </c>
      <c r="D142" s="13" t="s">
        <v>297</v>
      </c>
      <c r="E142" s="14" t="s">
        <v>298</v>
      </c>
      <c r="F142" s="15" t="n">
        <f aca="false">AVERAGE('HPS grading'!F142,'HPS grading'!K142,'HPS grading'!P142,'HPS grading'!U142)</f>
        <v>39.8573809523809</v>
      </c>
      <c r="G142" s="12" t="str">
        <f aca="false" t="array" ref="G142:G142">_xlfn.IFS(F142&gt;=80,"A+",F142&gt;=70,"A",F142=60,"B+",F142&gt;=50,"B",F142&gt;=40,"C+",F142&gt;=30,"C",F142&gt;=20,"D",F142&lt;20,"E")</f>
        <v>C</v>
      </c>
      <c r="H142" s="12" t="str">
        <f aca="false">IF(
  'HPS grading'!H142&amp;'HPS grading'!I142="ClearedCleared",
  "None",
       IF('HPS grading'!H142="NC","Persona ","") &amp;
     IF('HPS grading'!I142="NC","Wellness ","")
      )</f>
        <v>None</v>
      </c>
      <c r="I142" s="12" t="str">
        <f aca="false">IF(
  'HPS grading'!M142&amp;'HPS grading'!N142="ClearedCleared",
  "None",
      IF('HPS grading'!M142="NC","Persona ","") &amp;
     IF('HPS grading'!N142="NC","Wellness ","")
      )</f>
        <v>Wellness </v>
      </c>
      <c r="J142" s="12" t="str">
        <f aca="false">IF(
  'HPS grading'!R142&amp;'HPS grading'!S142="ClearedCleared",
  "None",
     IF('HPS grading'!R142="NC","Persona ","") &amp;
     IF('HPS grading'!S142="NC","Wellness ","")
      )</f>
        <v>None</v>
      </c>
      <c r="K142" s="12" t="str">
        <f aca="false">IF(
  'HPS grading'!W142&amp;'HPS grading'!X142="ClearedCleared",
  "None",
      IF('HPS grading'!W142="NC","Persona ","") &amp;
     IF('HPS grading'!X142="NC","Wellness ","")
      )</f>
        <v>None</v>
      </c>
      <c r="L142" s="16" t="str">
        <f aca="false">IF(COUNTIF(H142:K142,"None")=4,"Passed","With Held")</f>
        <v>With Held</v>
      </c>
    </row>
    <row r="143" s="17" customFormat="true" ht="23.25" hidden="false" customHeight="true" outlineLevel="0" collapsed="false">
      <c r="A143" s="12" t="n">
        <v>140</v>
      </c>
      <c r="B143" s="13" t="s">
        <v>17</v>
      </c>
      <c r="C143" s="13" t="s">
        <v>31</v>
      </c>
      <c r="D143" s="13" t="s">
        <v>299</v>
      </c>
      <c r="E143" s="14" t="s">
        <v>300</v>
      </c>
      <c r="F143" s="15" t="n">
        <f aca="false">AVERAGE('HPS grading'!F143,'HPS grading'!K143,'HPS grading'!P143,'HPS grading'!U143)</f>
        <v>39.9931547619048</v>
      </c>
      <c r="G143" s="12" t="str">
        <f aca="false" t="array" ref="G143:G143">_xlfn.IFS(F143&gt;=80,"A+",F143&gt;=70,"A",F143=60,"B+",F143&gt;=50,"B",F143&gt;=40,"C+",F143&gt;=30,"C",F143&gt;=20,"D",F143&lt;20,"E")</f>
        <v>C</v>
      </c>
      <c r="H143" s="12" t="str">
        <f aca="false">IF(
  'HPS grading'!H143&amp;'HPS grading'!I143="ClearedCleared",
  "None",
       IF('HPS grading'!H143="NC","Persona ","") &amp;
     IF('HPS grading'!I143="NC","Wellness ","")
      )</f>
        <v>None</v>
      </c>
      <c r="I143" s="12" t="str">
        <f aca="false">IF(
  'HPS grading'!M143&amp;'HPS grading'!N143="ClearedCleared",
  "None",
      IF('HPS grading'!M143="NC","Persona ","") &amp;
     IF('HPS grading'!N143="NC","Wellness ","")
      )</f>
        <v>None</v>
      </c>
      <c r="J143" s="12" t="str">
        <f aca="false">IF(
  'HPS grading'!R143&amp;'HPS grading'!S143="ClearedCleared",
  "None",
     IF('HPS grading'!R143="NC","Persona ","") &amp;
     IF('HPS grading'!S143="NC","Wellness ","")
      )</f>
        <v>Persona Wellness </v>
      </c>
      <c r="K143" s="12" t="str">
        <f aca="false">IF(
  'HPS grading'!W143&amp;'HPS grading'!X143="ClearedCleared",
  "None",
      IF('HPS grading'!W143="NC","Persona ","") &amp;
     IF('HPS grading'!X143="NC","Wellness ","")
      )</f>
        <v>Wellness </v>
      </c>
      <c r="L143" s="16" t="str">
        <f aca="false">IF(COUNTIF(H143:K143,"None")=4,"Passed","With Held")</f>
        <v>With Held</v>
      </c>
    </row>
    <row r="144" s="17" customFormat="true" ht="23.25" hidden="false" customHeight="true" outlineLevel="0" collapsed="false">
      <c r="A144" s="12" t="n">
        <v>141</v>
      </c>
      <c r="B144" s="13" t="s">
        <v>17</v>
      </c>
      <c r="C144" s="13" t="s">
        <v>38</v>
      </c>
      <c r="D144" s="13" t="s">
        <v>301</v>
      </c>
      <c r="E144" s="14" t="s">
        <v>302</v>
      </c>
      <c r="F144" s="15" t="n">
        <f aca="false">AVERAGE('HPS grading'!F144,'HPS grading'!K144,'HPS grading'!P144,'HPS grading'!U144)</f>
        <v>58.4761656746032</v>
      </c>
      <c r="G144" s="12" t="str">
        <f aca="false" t="array" ref="G144:G144">_xlfn.IFS(F144&gt;=80,"A+",F144&gt;=70,"A",F144=60,"B+",F144&gt;=50,"B",F144&gt;=40,"C+",F144&gt;=30,"C",F144&gt;=20,"D",F144&lt;20,"E")</f>
        <v>B</v>
      </c>
      <c r="H144" s="12" t="str">
        <f aca="false">IF(
  'HPS grading'!H144&amp;'HPS grading'!I144="ClearedCleared",
  "None",
       IF('HPS grading'!H144="NC","Persona ","") &amp;
     IF('HPS grading'!I144="NC","Wellness ","")
      )</f>
        <v>None</v>
      </c>
      <c r="I144" s="12" t="str">
        <f aca="false">IF(
  'HPS grading'!M144&amp;'HPS grading'!N144="ClearedCleared",
  "None",
      IF('HPS grading'!M144="NC","Persona ","") &amp;
     IF('HPS grading'!N144="NC","Wellness ","")
      )</f>
        <v>None</v>
      </c>
      <c r="J144" s="12" t="str">
        <f aca="false">IF(
  'HPS grading'!R144&amp;'HPS grading'!S144="ClearedCleared",
  "None",
     IF('HPS grading'!R144="NC","Persona ","") &amp;
     IF('HPS grading'!S144="NC","Wellness ","")
      )</f>
        <v>None</v>
      </c>
      <c r="K144" s="12" t="str">
        <f aca="false">IF(
  'HPS grading'!W144&amp;'HPS grading'!X144="ClearedCleared",
  "None",
      IF('HPS grading'!W144="NC","Persona ","") &amp;
     IF('HPS grading'!X144="NC","Wellness ","")
      )</f>
        <v>None</v>
      </c>
      <c r="L144" s="16" t="str">
        <f aca="false">IF(COUNTIF(H144:K144,"None")=4,"Passed","With Held")</f>
        <v>Passed</v>
      </c>
    </row>
    <row r="145" s="17" customFormat="true" ht="23.25" hidden="false" customHeight="true" outlineLevel="0" collapsed="false">
      <c r="A145" s="12" t="n">
        <v>142</v>
      </c>
      <c r="B145" s="13" t="s">
        <v>13</v>
      </c>
      <c r="C145" s="13" t="s">
        <v>38</v>
      </c>
      <c r="D145" s="13" t="s">
        <v>303</v>
      </c>
      <c r="E145" s="14" t="s">
        <v>304</v>
      </c>
      <c r="F145" s="15" t="n">
        <f aca="false">AVERAGE('HPS grading'!F145,'HPS grading'!K145,'HPS grading'!P145,'HPS grading'!U145)</f>
        <v>49.9296924603175</v>
      </c>
      <c r="G145" s="12" t="str">
        <f aca="false" t="array" ref="G145:G145">_xlfn.IFS(F145&gt;=80,"A+",F145&gt;=70,"A",F145=60,"B+",F145&gt;=50,"B",F145&gt;=40,"C+",F145&gt;=30,"C",F145&gt;=20,"D",F145&lt;20,"E")</f>
        <v>C+</v>
      </c>
      <c r="H145" s="12" t="str">
        <f aca="false">IF(
  'HPS grading'!H145&amp;'HPS grading'!I145="ClearedCleared",
  "None",
       IF('HPS grading'!H145="NC","Persona ","") &amp;
     IF('HPS grading'!I145="NC","Wellness ","")
      )</f>
        <v>None</v>
      </c>
      <c r="I145" s="12" t="str">
        <f aca="false">IF(
  'HPS grading'!M145&amp;'HPS grading'!N145="ClearedCleared",
  "None",
      IF('HPS grading'!M145="NC","Persona ","") &amp;
     IF('HPS grading'!N145="NC","Wellness ","")
      )</f>
        <v>None</v>
      </c>
      <c r="J145" s="12" t="str">
        <f aca="false">IF(
  'HPS grading'!R145&amp;'HPS grading'!S145="ClearedCleared",
  "None",
     IF('HPS grading'!R145="NC","Persona ","") &amp;
     IF('HPS grading'!S145="NC","Wellness ","")
      )</f>
        <v>None</v>
      </c>
      <c r="K145" s="12" t="str">
        <f aca="false">IF(
  'HPS grading'!W145&amp;'HPS grading'!X145="ClearedCleared",
  "None",
      IF('HPS grading'!W145="NC","Persona ","") &amp;
     IF('HPS grading'!X145="NC","Wellness ","")
      )</f>
        <v>None</v>
      </c>
      <c r="L145" s="16" t="str">
        <f aca="false">IF(COUNTIF(H145:K145,"None")=4,"Passed","With Held")</f>
        <v>Passed</v>
      </c>
    </row>
    <row r="146" s="17" customFormat="true" ht="23.25" hidden="false" customHeight="true" outlineLevel="0" collapsed="false">
      <c r="A146" s="12" t="n">
        <v>143</v>
      </c>
      <c r="B146" s="13" t="s">
        <v>17</v>
      </c>
      <c r="C146" s="13" t="s">
        <v>38</v>
      </c>
      <c r="D146" s="13" t="s">
        <v>305</v>
      </c>
      <c r="E146" s="14" t="s">
        <v>306</v>
      </c>
      <c r="F146" s="15" t="n">
        <f aca="false">AVERAGE('HPS grading'!F146,'HPS grading'!K146,'HPS grading'!P146,'HPS grading'!U146)</f>
        <v>37.3606646825397</v>
      </c>
      <c r="G146" s="12" t="str">
        <f aca="false" t="array" ref="G146:G146">_xlfn.IFS(F146&gt;=80,"A+",F146&gt;=70,"A",F146=60,"B+",F146&gt;=50,"B",F146&gt;=40,"C+",F146&gt;=30,"C",F146&gt;=20,"D",F146&lt;20,"E")</f>
        <v>C</v>
      </c>
      <c r="H146" s="12" t="str">
        <f aca="false">IF(
  'HPS grading'!H146&amp;'HPS grading'!I146="ClearedCleared",
  "None",
       IF('HPS grading'!H146="NC","Persona ","") &amp;
     IF('HPS grading'!I146="NC","Wellness ","")
      )</f>
        <v>Wellness </v>
      </c>
      <c r="I146" s="12" t="str">
        <f aca="false">IF(
  'HPS grading'!M146&amp;'HPS grading'!N146="ClearedCleared",
  "None",
      IF('HPS grading'!M146="NC","Persona ","") &amp;
     IF('HPS grading'!N146="NC","Wellness ","")
      )</f>
        <v>Wellness </v>
      </c>
      <c r="J146" s="12" t="str">
        <f aca="false">IF(
  'HPS grading'!R146&amp;'HPS grading'!S146="ClearedCleared",
  "None",
     IF('HPS grading'!R146="NC","Persona ","") &amp;
     IF('HPS grading'!S146="NC","Wellness ","")
      )</f>
        <v>Wellness </v>
      </c>
      <c r="K146" s="12" t="str">
        <f aca="false">IF(
  'HPS grading'!W146&amp;'HPS grading'!X146="ClearedCleared",
  "None",
      IF('HPS grading'!W146="NC","Persona ","") &amp;
     IF('HPS grading'!X146="NC","Wellness ","")
      )</f>
        <v>Wellness </v>
      </c>
      <c r="L146" s="16" t="str">
        <f aca="false">IF(COUNTIF(H146:K146,"None")=4,"Passed","With Held")</f>
        <v>With Held</v>
      </c>
    </row>
    <row r="147" s="17" customFormat="true" ht="23.25" hidden="false" customHeight="true" outlineLevel="0" collapsed="false">
      <c r="A147" s="12" t="n">
        <v>144</v>
      </c>
      <c r="B147" s="13" t="s">
        <v>17</v>
      </c>
      <c r="C147" s="13" t="s">
        <v>38</v>
      </c>
      <c r="D147" s="13" t="s">
        <v>307</v>
      </c>
      <c r="E147" s="14" t="s">
        <v>308</v>
      </c>
      <c r="F147" s="15" t="n">
        <f aca="false">AVERAGE('HPS grading'!F147,'HPS grading'!K147,'HPS grading'!P147,'HPS grading'!U147)</f>
        <v>54.0894246031746</v>
      </c>
      <c r="G147" s="12" t="str">
        <f aca="false" t="array" ref="G147:G147">_xlfn.IFS(F147&gt;=80,"A+",F147&gt;=70,"A",F147=60,"B+",F147&gt;=50,"B",F147&gt;=40,"C+",F147&gt;=30,"C",F147&gt;=20,"D",F147&lt;20,"E")</f>
        <v>B</v>
      </c>
      <c r="H147" s="12" t="str">
        <f aca="false">IF(
  'HPS grading'!H147&amp;'HPS grading'!I147="ClearedCleared",
  "None",
       IF('HPS grading'!H147="NC","Persona ","") &amp;
     IF('HPS grading'!I147="NC","Wellness ","")
      )</f>
        <v>None</v>
      </c>
      <c r="I147" s="12" t="str">
        <f aca="false">IF(
  'HPS grading'!M147&amp;'HPS grading'!N147="ClearedCleared",
  "None",
      IF('HPS grading'!M147="NC","Persona ","") &amp;
     IF('HPS grading'!N147="NC","Wellness ","")
      )</f>
        <v>Wellness </v>
      </c>
      <c r="J147" s="12" t="str">
        <f aca="false">IF(
  'HPS grading'!R147&amp;'HPS grading'!S147="ClearedCleared",
  "None",
     IF('HPS grading'!R147="NC","Persona ","") &amp;
     IF('HPS grading'!S147="NC","Wellness ","")
      )</f>
        <v>Wellness </v>
      </c>
      <c r="K147" s="12" t="str">
        <f aca="false">IF(
  'HPS grading'!W147&amp;'HPS grading'!X147="ClearedCleared",
  "None",
      IF('HPS grading'!W147="NC","Persona ","") &amp;
     IF('HPS grading'!X147="NC","Wellness ","")
      )</f>
        <v>Wellness </v>
      </c>
      <c r="L147" s="16" t="str">
        <f aca="false">IF(COUNTIF(H147:K147,"None")=4,"Passed","With Held")</f>
        <v>With Held</v>
      </c>
    </row>
    <row r="148" s="17" customFormat="true" ht="23.25" hidden="false" customHeight="true" outlineLevel="0" collapsed="false">
      <c r="A148" s="12" t="n">
        <v>145</v>
      </c>
      <c r="B148" s="13" t="s">
        <v>13</v>
      </c>
      <c r="C148" s="13" t="s">
        <v>31</v>
      </c>
      <c r="D148" s="13" t="s">
        <v>309</v>
      </c>
      <c r="E148" s="14" t="s">
        <v>310</v>
      </c>
      <c r="F148" s="15" t="n">
        <f aca="false">AVERAGE('HPS grading'!F148,'HPS grading'!K148,'HPS grading'!P148,'HPS grading'!U148)</f>
        <v>41.9394841269841</v>
      </c>
      <c r="G148" s="12" t="str">
        <f aca="false" t="array" ref="G148:G148">_xlfn.IFS(F148&gt;=80,"A+",F148&gt;=70,"A",F148=60,"B+",F148&gt;=50,"B",F148&gt;=40,"C+",F148&gt;=30,"C",F148&gt;=20,"D",F148&lt;20,"E")</f>
        <v>C+</v>
      </c>
      <c r="H148" s="12" t="str">
        <f aca="false">IF(
  'HPS grading'!H148&amp;'HPS grading'!I148="ClearedCleared",
  "None",
       IF('HPS grading'!H148="NC","Persona ","") &amp;
     IF('HPS grading'!I148="NC","Wellness ","")
      )</f>
        <v>None</v>
      </c>
      <c r="I148" s="12" t="str">
        <f aca="false">IF(
  'HPS grading'!M148&amp;'HPS grading'!N148="ClearedCleared",
  "None",
      IF('HPS grading'!M148="NC","Persona ","") &amp;
     IF('HPS grading'!N148="NC","Wellness ","")
      )</f>
        <v>Wellness </v>
      </c>
      <c r="J148" s="12" t="str">
        <f aca="false">IF(
  'HPS grading'!R148&amp;'HPS grading'!S148="ClearedCleared",
  "None",
     IF('HPS grading'!R148="NC","Persona ","") &amp;
     IF('HPS grading'!S148="NC","Wellness ","")
      )</f>
        <v>None</v>
      </c>
      <c r="K148" s="12" t="str">
        <f aca="false">IF(
  'HPS grading'!W148&amp;'HPS grading'!X148="ClearedCleared",
  "None",
      IF('HPS grading'!W148="NC","Persona ","") &amp;
     IF('HPS grading'!X148="NC","Wellness ","")
      )</f>
        <v>None</v>
      </c>
      <c r="L148" s="16" t="str">
        <f aca="false">IF(COUNTIF(H148:K148,"None")=4,"Passed","With Held")</f>
        <v>With Held</v>
      </c>
    </row>
    <row r="149" s="17" customFormat="true" ht="23.25" hidden="false" customHeight="true" outlineLevel="0" collapsed="false">
      <c r="A149" s="12" t="n">
        <v>146</v>
      </c>
      <c r="B149" s="13" t="s">
        <v>13</v>
      </c>
      <c r="C149" s="13" t="s">
        <v>31</v>
      </c>
      <c r="D149" s="13" t="s">
        <v>311</v>
      </c>
      <c r="E149" s="14" t="s">
        <v>312</v>
      </c>
      <c r="F149" s="15" t="n">
        <f aca="false">AVERAGE('HPS grading'!F149,'HPS grading'!K149,'HPS grading'!P149,'HPS grading'!U149)</f>
        <v>64.0088293650794</v>
      </c>
      <c r="G149" s="12" t="str">
        <f aca="false" t="array" ref="G149:G149">_xlfn.IFS(F149&gt;=80,"A+",F149&gt;=70,"A",F149=60,"B+",F149&gt;=50,"B",F149&gt;=40,"C+",F149&gt;=30,"C",F149&gt;=20,"D",F149&lt;20,"E")</f>
        <v>B</v>
      </c>
      <c r="H149" s="12" t="str">
        <f aca="false">IF(
  'HPS grading'!H149&amp;'HPS grading'!I149="ClearedCleared",
  "None",
       IF('HPS grading'!H149="NC","Persona ","") &amp;
     IF('HPS grading'!I149="NC","Wellness ","")
      )</f>
        <v>None</v>
      </c>
      <c r="I149" s="12" t="str">
        <f aca="false">IF(
  'HPS grading'!M149&amp;'HPS grading'!N149="ClearedCleared",
  "None",
      IF('HPS grading'!M149="NC","Persona ","") &amp;
     IF('HPS grading'!N149="NC","Wellness ","")
      )</f>
        <v>None</v>
      </c>
      <c r="J149" s="12" t="str">
        <f aca="false">IF(
  'HPS grading'!R149&amp;'HPS grading'!S149="ClearedCleared",
  "None",
     IF('HPS grading'!R149="NC","Persona ","") &amp;
     IF('HPS grading'!S149="NC","Wellness ","")
      )</f>
        <v>None</v>
      </c>
      <c r="K149" s="12" t="str">
        <f aca="false">IF(
  'HPS grading'!W149&amp;'HPS grading'!X149="ClearedCleared",
  "None",
      IF('HPS grading'!W149="NC","Persona ","") &amp;
     IF('HPS grading'!X149="NC","Wellness ","")
      )</f>
        <v>None</v>
      </c>
      <c r="L149" s="16" t="str">
        <f aca="false">IF(COUNTIF(H149:K149,"None")=4,"Passed","With Held")</f>
        <v>Passed</v>
      </c>
    </row>
    <row r="150" s="17" customFormat="true" ht="23.25" hidden="false" customHeight="true" outlineLevel="0" collapsed="false">
      <c r="A150" s="12" t="n">
        <v>147</v>
      </c>
      <c r="B150" s="13" t="s">
        <v>17</v>
      </c>
      <c r="C150" s="13" t="s">
        <v>14</v>
      </c>
      <c r="D150" s="13" t="s">
        <v>313</v>
      </c>
      <c r="E150" s="14" t="s">
        <v>314</v>
      </c>
      <c r="F150" s="15" t="n">
        <f aca="false">AVERAGE('HPS grading'!F150,'HPS grading'!K150,'HPS grading'!P150,'HPS grading'!U150)</f>
        <v>41.6786160714286</v>
      </c>
      <c r="G150" s="12" t="str">
        <f aca="false" t="array" ref="G150:G150">_xlfn.IFS(F150&gt;=80,"A+",F150&gt;=70,"A",F150=60,"B+",F150&gt;=50,"B",F150&gt;=40,"C+",F150&gt;=30,"C",F150&gt;=20,"D",F150&lt;20,"E")</f>
        <v>C+</v>
      </c>
      <c r="H150" s="12" t="str">
        <f aca="false">IF(
  'HPS grading'!H150&amp;'HPS grading'!I150="ClearedCleared",
  "None",
       IF('HPS grading'!H150="NC","Persona ","") &amp;
     IF('HPS grading'!I150="NC","Wellness ","")
      )</f>
        <v>None</v>
      </c>
      <c r="I150" s="12" t="str">
        <f aca="false">IF(
  'HPS grading'!M150&amp;'HPS grading'!N150="ClearedCleared",
  "None",
      IF('HPS grading'!M150="NC","Persona ","") &amp;
     IF('HPS grading'!N150="NC","Wellness ","")
      )</f>
        <v>Wellness </v>
      </c>
      <c r="J150" s="12" t="str">
        <f aca="false">IF(
  'HPS grading'!R150&amp;'HPS grading'!S150="ClearedCleared",
  "None",
     IF('HPS grading'!R150="NC","Persona ","") &amp;
     IF('HPS grading'!S150="NC","Wellness ","")
      )</f>
        <v>Wellness </v>
      </c>
      <c r="K150" s="12" t="str">
        <f aca="false">IF(
  'HPS grading'!W150&amp;'HPS grading'!X150="ClearedCleared",
  "None",
      IF('HPS grading'!W150="NC","Persona ","") &amp;
     IF('HPS grading'!X150="NC","Wellness ","")
      )</f>
        <v>Wellness </v>
      </c>
      <c r="L150" s="16" t="str">
        <f aca="false">IF(COUNTIF(H150:K150,"None")=4,"Passed","With Held")</f>
        <v>With Held</v>
      </c>
    </row>
    <row r="151" s="17" customFormat="true" ht="23.25" hidden="false" customHeight="true" outlineLevel="0" collapsed="false">
      <c r="A151" s="12" t="n">
        <v>148</v>
      </c>
      <c r="B151" s="13" t="s">
        <v>17</v>
      </c>
      <c r="C151" s="13" t="s">
        <v>31</v>
      </c>
      <c r="D151" s="13" t="s">
        <v>315</v>
      </c>
      <c r="E151" s="14" t="s">
        <v>316</v>
      </c>
      <c r="F151" s="15" t="n">
        <f aca="false">AVERAGE('HPS grading'!F151,'HPS grading'!K151,'HPS grading'!P151,'HPS grading'!U151)</f>
        <v>45.6294444444444</v>
      </c>
      <c r="G151" s="12" t="str">
        <f aca="false" t="array" ref="G151:G151">_xlfn.IFS(F151&gt;=80,"A+",F151&gt;=70,"A",F151=60,"B+",F151&gt;=50,"B",F151&gt;=40,"C+",F151&gt;=30,"C",F151&gt;=20,"D",F151&lt;20,"E")</f>
        <v>C+</v>
      </c>
      <c r="H151" s="12" t="str">
        <f aca="false">IF(
  'HPS grading'!H151&amp;'HPS grading'!I151="ClearedCleared",
  "None",
       IF('HPS grading'!H151="NC","Persona ","") &amp;
     IF('HPS grading'!I151="NC","Wellness ","")
      )</f>
        <v>None</v>
      </c>
      <c r="I151" s="12" t="str">
        <f aca="false">IF(
  'HPS grading'!M151&amp;'HPS grading'!N151="ClearedCleared",
  "None",
      IF('HPS grading'!M151="NC","Persona ","") &amp;
     IF('HPS grading'!N151="NC","Wellness ","")
      )</f>
        <v>Wellness </v>
      </c>
      <c r="J151" s="12" t="str">
        <f aca="false">IF(
  'HPS grading'!R151&amp;'HPS grading'!S151="ClearedCleared",
  "None",
     IF('HPS grading'!R151="NC","Persona ","") &amp;
     IF('HPS grading'!S151="NC","Wellness ","")
      )</f>
        <v>Persona Wellness </v>
      </c>
      <c r="K151" s="12" t="str">
        <f aca="false">IF(
  'HPS grading'!W151&amp;'HPS grading'!X151="ClearedCleared",
  "None",
      IF('HPS grading'!W151="NC","Persona ","") &amp;
     IF('HPS grading'!X151="NC","Wellness ","")
      )</f>
        <v>Wellness </v>
      </c>
      <c r="L151" s="16" t="str">
        <f aca="false">IF(COUNTIF(H151:K151,"None")=4,"Passed","With Held")</f>
        <v>With Held</v>
      </c>
    </row>
    <row r="152" s="17" customFormat="true" ht="23.25" hidden="false" customHeight="true" outlineLevel="0" collapsed="false">
      <c r="A152" s="12" t="n">
        <v>149</v>
      </c>
      <c r="B152" s="13" t="s">
        <v>17</v>
      </c>
      <c r="C152" s="13" t="s">
        <v>14</v>
      </c>
      <c r="D152" s="13" t="s">
        <v>317</v>
      </c>
      <c r="E152" s="14" t="s">
        <v>318</v>
      </c>
      <c r="F152" s="15" t="n">
        <f aca="false">AVERAGE('HPS grading'!F152,'HPS grading'!K152,'HPS grading'!P152,'HPS grading'!U152)</f>
        <v>33.8355654761905</v>
      </c>
      <c r="G152" s="12" t="str">
        <f aca="false" t="array" ref="G152:G152">_xlfn.IFS(F152&gt;=80,"A+",F152&gt;=70,"A",F152=60,"B+",F152&gt;=50,"B",F152&gt;=40,"C+",F152&gt;=30,"C",F152&gt;=20,"D",F152&lt;20,"E")</f>
        <v>C</v>
      </c>
      <c r="H152" s="12" t="str">
        <f aca="false">IF(
  'HPS grading'!H152&amp;'HPS grading'!I152="ClearedCleared",
  "None",
       IF('HPS grading'!H152="NC","Persona ","") &amp;
     IF('HPS grading'!I152="NC","Wellness ","")
      )</f>
        <v>None</v>
      </c>
      <c r="I152" s="12" t="str">
        <f aca="false">IF(
  'HPS grading'!M152&amp;'HPS grading'!N152="ClearedCleared",
  "None",
      IF('HPS grading'!M152="NC","Persona ","") &amp;
     IF('HPS grading'!N152="NC","Wellness ","")
      )</f>
        <v>None</v>
      </c>
      <c r="J152" s="12" t="str">
        <f aca="false">IF(
  'HPS grading'!R152&amp;'HPS grading'!S152="ClearedCleared",
  "None",
     IF('HPS grading'!R152="NC","Persona ","") &amp;
     IF('HPS grading'!S152="NC","Wellness ","")
      )</f>
        <v>Wellness </v>
      </c>
      <c r="K152" s="12" t="str">
        <f aca="false">IF(
  'HPS grading'!W152&amp;'HPS grading'!X152="ClearedCleared",
  "None",
      IF('HPS grading'!W152="NC","Persona ","") &amp;
     IF('HPS grading'!X152="NC","Wellness ","")
      )</f>
        <v>None</v>
      </c>
      <c r="L152" s="16" t="str">
        <f aca="false">IF(COUNTIF(H152:K152,"None")=4,"Passed","With Held")</f>
        <v>With Held</v>
      </c>
    </row>
    <row r="153" s="17" customFormat="true" ht="23.25" hidden="false" customHeight="true" outlineLevel="0" collapsed="false">
      <c r="A153" s="12" t="n">
        <v>150</v>
      </c>
      <c r="B153" s="13" t="s">
        <v>13</v>
      </c>
      <c r="C153" s="13" t="s">
        <v>31</v>
      </c>
      <c r="D153" s="13" t="s">
        <v>319</v>
      </c>
      <c r="E153" s="14" t="s">
        <v>320</v>
      </c>
      <c r="F153" s="15" t="n">
        <f aca="false">AVERAGE('HPS grading'!F153,'HPS grading'!K153,'HPS grading'!P153,'HPS grading'!U153)</f>
        <v>55.7903373015873</v>
      </c>
      <c r="G153" s="12" t="str">
        <f aca="false" t="array" ref="G153:G153">_xlfn.IFS(F153&gt;=80,"A+",F153&gt;=70,"A",F153=60,"B+",F153&gt;=50,"B",F153&gt;=40,"C+",F153&gt;=30,"C",F153&gt;=20,"D",F153&lt;20,"E")</f>
        <v>B</v>
      </c>
      <c r="H153" s="12" t="str">
        <f aca="false">IF(
  'HPS grading'!H153&amp;'HPS grading'!I153="ClearedCleared",
  "None",
       IF('HPS grading'!H153="NC","Persona ","") &amp;
     IF('HPS grading'!I153="NC","Wellness ","")
      )</f>
        <v>None</v>
      </c>
      <c r="I153" s="12" t="str">
        <f aca="false">IF(
  'HPS grading'!M153&amp;'HPS grading'!N153="ClearedCleared",
  "None",
      IF('HPS grading'!M153="NC","Persona ","") &amp;
     IF('HPS grading'!N153="NC","Wellness ","")
      )</f>
        <v>Wellness </v>
      </c>
      <c r="J153" s="12" t="str">
        <f aca="false">IF(
  'HPS grading'!R153&amp;'HPS grading'!S153="ClearedCleared",
  "None",
     IF('HPS grading'!R153="NC","Persona ","") &amp;
     IF('HPS grading'!S153="NC","Wellness ","")
      )</f>
        <v>Wellness </v>
      </c>
      <c r="K153" s="12" t="str">
        <f aca="false">IF(
  'HPS grading'!W153&amp;'HPS grading'!X153="ClearedCleared",
  "None",
      IF('HPS grading'!W153="NC","Persona ","") &amp;
     IF('HPS grading'!X153="NC","Wellness ","")
      )</f>
        <v>Wellness </v>
      </c>
      <c r="L153" s="16" t="str">
        <f aca="false">IF(COUNTIF(H153:K153,"None")=4,"Passed","With Held")</f>
        <v>With Held</v>
      </c>
    </row>
    <row r="154" s="17" customFormat="true" ht="23.25" hidden="false" customHeight="true" outlineLevel="0" collapsed="false">
      <c r="A154" s="12" t="n">
        <v>151</v>
      </c>
      <c r="B154" s="13" t="s">
        <v>17</v>
      </c>
      <c r="C154" s="13" t="s">
        <v>14</v>
      </c>
      <c r="D154" s="13" t="s">
        <v>321</v>
      </c>
      <c r="E154" s="14" t="s">
        <v>322</v>
      </c>
      <c r="F154" s="15" t="n">
        <f aca="false">AVERAGE('HPS grading'!F154,'HPS grading'!K154,'HPS grading'!P154,'HPS grading'!U154)</f>
        <v>52.02</v>
      </c>
      <c r="G154" s="12" t="str">
        <f aca="false" t="array" ref="G154:G154">_xlfn.IFS(F154&gt;=80,"A+",F154&gt;=70,"A",F154=60,"B+",F154&gt;=50,"B",F154&gt;=40,"C+",F154&gt;=30,"C",F154&gt;=20,"D",F154&lt;20,"E")</f>
        <v>B</v>
      </c>
      <c r="H154" s="12" t="str">
        <f aca="false">IF(
  'HPS grading'!H154&amp;'HPS grading'!I154="ClearedCleared",
  "None",
       IF('HPS grading'!H154="NC","Persona ","") &amp;
     IF('HPS grading'!I154="NC","Wellness ","")
      )</f>
        <v>None</v>
      </c>
      <c r="I154" s="12" t="str">
        <f aca="false">IF(
  'HPS grading'!M154&amp;'HPS grading'!N154="ClearedCleared",
  "None",
      IF('HPS grading'!M154="NC","Persona ","") &amp;
     IF('HPS grading'!N154="NC","Wellness ","")
      )</f>
        <v>None</v>
      </c>
      <c r="J154" s="12" t="str">
        <f aca="false">IF(
  'HPS grading'!R154&amp;'HPS grading'!S154="ClearedCleared",
  "None",
     IF('HPS grading'!R154="NC","Persona ","") &amp;
     IF('HPS grading'!S154="NC","Wellness ","")
      )</f>
        <v>None</v>
      </c>
      <c r="K154" s="12" t="str">
        <f aca="false">IF(
  'HPS grading'!W154&amp;'HPS grading'!X154="ClearedCleared",
  "None",
      IF('HPS grading'!W154="NC","Persona ","") &amp;
     IF('HPS grading'!X154="NC","Wellness ","")
      )</f>
        <v>None</v>
      </c>
      <c r="L154" s="16" t="str">
        <f aca="false">IF(COUNTIF(H154:K154,"None")=4,"Passed","With Held")</f>
        <v>Passed</v>
      </c>
    </row>
    <row r="155" s="17" customFormat="true" ht="23.25" hidden="false" customHeight="true" outlineLevel="0" collapsed="false">
      <c r="A155" s="12" t="n">
        <v>152</v>
      </c>
      <c r="B155" s="13" t="s">
        <v>17</v>
      </c>
      <c r="C155" s="13" t="s">
        <v>14</v>
      </c>
      <c r="D155" s="13" t="s">
        <v>323</v>
      </c>
      <c r="E155" s="14" t="s">
        <v>324</v>
      </c>
      <c r="F155" s="15" t="n">
        <f aca="false">AVERAGE('HPS grading'!F155,'HPS grading'!K155,'HPS grading'!P155,'HPS grading'!U155)</f>
        <v>42.9467261904762</v>
      </c>
      <c r="G155" s="12" t="str">
        <f aca="false" t="array" ref="G155:G155">_xlfn.IFS(F155&gt;=80,"A+",F155&gt;=70,"A",F155=60,"B+",F155&gt;=50,"B",F155&gt;=40,"C+",F155&gt;=30,"C",F155&gt;=20,"D",F155&lt;20,"E")</f>
        <v>C+</v>
      </c>
      <c r="H155" s="12" t="str">
        <f aca="false">IF(
  'HPS grading'!H155&amp;'HPS grading'!I155="ClearedCleared",
  "None",
       IF('HPS grading'!H155="NC","Persona ","") &amp;
     IF('HPS grading'!I155="NC","Wellness ","")
      )</f>
        <v>None</v>
      </c>
      <c r="I155" s="12" t="str">
        <f aca="false">IF(
  'HPS grading'!M155&amp;'HPS grading'!N155="ClearedCleared",
  "None",
      IF('HPS grading'!M155="NC","Persona ","") &amp;
     IF('HPS grading'!N155="NC","Wellness ","")
      )</f>
        <v>Wellness </v>
      </c>
      <c r="J155" s="12" t="str">
        <f aca="false">IF(
  'HPS grading'!R155&amp;'HPS grading'!S155="ClearedCleared",
  "None",
     IF('HPS grading'!R155="NC","Persona ","") &amp;
     IF('HPS grading'!S155="NC","Wellness ","")
      )</f>
        <v>Wellness </v>
      </c>
      <c r="K155" s="12" t="str">
        <f aca="false">IF(
  'HPS grading'!W155&amp;'HPS grading'!X155="ClearedCleared",
  "None",
      IF('HPS grading'!W155="NC","Persona ","") &amp;
     IF('HPS grading'!X155="NC","Wellness ","")
      )</f>
        <v>None</v>
      </c>
      <c r="L155" s="16" t="str">
        <f aca="false">IF(COUNTIF(H155:K155,"None")=4,"Passed","With Held")</f>
        <v>With Held</v>
      </c>
    </row>
    <row r="156" s="17" customFormat="true" ht="23.25" hidden="false" customHeight="true" outlineLevel="0" collapsed="false">
      <c r="A156" s="12" t="n">
        <v>153</v>
      </c>
      <c r="B156" s="13" t="s">
        <v>17</v>
      </c>
      <c r="C156" s="13" t="s">
        <v>31</v>
      </c>
      <c r="D156" s="13" t="s">
        <v>325</v>
      </c>
      <c r="E156" s="14" t="s">
        <v>326</v>
      </c>
      <c r="F156" s="15" t="n">
        <f aca="false">AVERAGE('HPS grading'!F156,'HPS grading'!K156,'HPS grading'!P156,'HPS grading'!U156)</f>
        <v>64.7275793650794</v>
      </c>
      <c r="G156" s="12" t="str">
        <f aca="false" t="array" ref="G156:G156">_xlfn.IFS(F156&gt;=80,"A+",F156&gt;=70,"A",F156=60,"B+",F156&gt;=50,"B",F156&gt;=40,"C+",F156&gt;=30,"C",F156&gt;=20,"D",F156&lt;20,"E")</f>
        <v>B</v>
      </c>
      <c r="H156" s="12" t="str">
        <f aca="false">IF(
  'HPS grading'!H156&amp;'HPS grading'!I156="ClearedCleared",
  "None",
       IF('HPS grading'!H156="NC","Persona ","") &amp;
     IF('HPS grading'!I156="NC","Wellness ","")
      )</f>
        <v>None</v>
      </c>
      <c r="I156" s="12" t="str">
        <f aca="false">IF(
  'HPS grading'!M156&amp;'HPS grading'!N156="ClearedCleared",
  "None",
      IF('HPS grading'!M156="NC","Persona ","") &amp;
     IF('HPS grading'!N156="NC","Wellness ","")
      )</f>
        <v>None</v>
      </c>
      <c r="J156" s="12" t="str">
        <f aca="false">IF(
  'HPS grading'!R156&amp;'HPS grading'!S156="ClearedCleared",
  "None",
     IF('HPS grading'!R156="NC","Persona ","") &amp;
     IF('HPS grading'!S156="NC","Wellness ","")
      )</f>
        <v>None</v>
      </c>
      <c r="K156" s="12" t="str">
        <f aca="false">IF(
  'HPS grading'!W156&amp;'HPS grading'!X156="ClearedCleared",
  "None",
      IF('HPS grading'!W156="NC","Persona ","") &amp;
     IF('HPS grading'!X156="NC","Wellness ","")
      )</f>
        <v>None</v>
      </c>
      <c r="L156" s="16" t="str">
        <f aca="false">IF(COUNTIF(H156:K156,"None")=4,"Passed","With Held")</f>
        <v>Passed</v>
      </c>
    </row>
    <row r="157" s="17" customFormat="true" ht="23.25" hidden="false" customHeight="true" outlineLevel="0" collapsed="false">
      <c r="A157" s="12" t="n">
        <v>154</v>
      </c>
      <c r="B157" s="13" t="s">
        <v>13</v>
      </c>
      <c r="C157" s="13" t="s">
        <v>14</v>
      </c>
      <c r="D157" s="13" t="s">
        <v>327</v>
      </c>
      <c r="E157" s="14" t="s">
        <v>328</v>
      </c>
      <c r="F157" s="15" t="n">
        <f aca="false">AVERAGE('HPS grading'!F157,'HPS grading'!K157,'HPS grading'!P157,'HPS grading'!U157)</f>
        <v>43.5427976190476</v>
      </c>
      <c r="G157" s="12" t="str">
        <f aca="false" t="array" ref="G157:G157">_xlfn.IFS(F157&gt;=80,"A+",F157&gt;=70,"A",F157=60,"B+",F157&gt;=50,"B",F157&gt;=40,"C+",F157&gt;=30,"C",F157&gt;=20,"D",F157&lt;20,"E")</f>
        <v>C+</v>
      </c>
      <c r="H157" s="12" t="str">
        <f aca="false">IF(
  'HPS grading'!H157&amp;'HPS grading'!I157="ClearedCleared",
  "None",
       IF('HPS grading'!H157="NC","Persona ","") &amp;
     IF('HPS grading'!I157="NC","Wellness ","")
      )</f>
        <v>Wellness </v>
      </c>
      <c r="I157" s="12" t="str">
        <f aca="false">IF(
  'HPS grading'!M157&amp;'HPS grading'!N157="ClearedCleared",
  "None",
      IF('HPS grading'!M157="NC","Persona ","") &amp;
     IF('HPS grading'!N157="NC","Wellness ","")
      )</f>
        <v>Wellness </v>
      </c>
      <c r="J157" s="12" t="str">
        <f aca="false">IF(
  'HPS grading'!R157&amp;'HPS grading'!S157="ClearedCleared",
  "None",
     IF('HPS grading'!R157="NC","Persona ","") &amp;
     IF('HPS grading'!S157="NC","Wellness ","")
      )</f>
        <v>Wellness </v>
      </c>
      <c r="K157" s="12" t="str">
        <f aca="false">IF(
  'HPS grading'!W157&amp;'HPS grading'!X157="ClearedCleared",
  "None",
      IF('HPS grading'!W157="NC","Persona ","") &amp;
     IF('HPS grading'!X157="NC","Wellness ","")
      )</f>
        <v>Wellness </v>
      </c>
      <c r="L157" s="16" t="str">
        <f aca="false">IF(COUNTIF(H157:K157,"None")=4,"Passed","With Held")</f>
        <v>With Held</v>
      </c>
    </row>
    <row r="158" s="17" customFormat="true" ht="23.25" hidden="false" customHeight="true" outlineLevel="0" collapsed="false">
      <c r="A158" s="12" t="n">
        <v>155</v>
      </c>
      <c r="B158" s="13" t="s">
        <v>13</v>
      </c>
      <c r="C158" s="13" t="s">
        <v>38</v>
      </c>
      <c r="D158" s="13" t="s">
        <v>329</v>
      </c>
      <c r="E158" s="14" t="s">
        <v>330</v>
      </c>
      <c r="F158" s="15" t="n">
        <f aca="false">AVERAGE('HPS grading'!F158,'HPS grading'!K158,'HPS grading'!P158,'HPS grading'!U158)</f>
        <v>48.9532142857143</v>
      </c>
      <c r="G158" s="12" t="str">
        <f aca="false" t="array" ref="G158:G158">_xlfn.IFS(F158&gt;=80,"A+",F158&gt;=70,"A",F158=60,"B+",F158&gt;=50,"B",F158&gt;=40,"C+",F158&gt;=30,"C",F158&gt;=20,"D",F158&lt;20,"E")</f>
        <v>C+</v>
      </c>
      <c r="H158" s="12" t="str">
        <f aca="false">IF(
  'HPS grading'!H158&amp;'HPS grading'!I158="ClearedCleared",
  "None",
       IF('HPS grading'!H158="NC","Persona ","") &amp;
     IF('HPS grading'!I158="NC","Wellness ","")
      )</f>
        <v>None</v>
      </c>
      <c r="I158" s="12" t="str">
        <f aca="false">IF(
  'HPS grading'!M158&amp;'HPS grading'!N158="ClearedCleared",
  "None",
      IF('HPS grading'!M158="NC","Persona ","") &amp;
     IF('HPS grading'!N158="NC","Wellness ","")
      )</f>
        <v>Wellness </v>
      </c>
      <c r="J158" s="12" t="str">
        <f aca="false">IF(
  'HPS grading'!R158&amp;'HPS grading'!S158="ClearedCleared",
  "None",
     IF('HPS grading'!R158="NC","Persona ","") &amp;
     IF('HPS grading'!S158="NC","Wellness ","")
      )</f>
        <v>Wellness </v>
      </c>
      <c r="K158" s="12" t="str">
        <f aca="false">IF(
  'HPS grading'!W158&amp;'HPS grading'!X158="ClearedCleared",
  "None",
      IF('HPS grading'!W158="NC","Persona ","") &amp;
     IF('HPS grading'!X158="NC","Wellness ","")
      )</f>
        <v>None</v>
      </c>
      <c r="L158" s="16" t="str">
        <f aca="false">IF(COUNTIF(H158:K158,"None")=4,"Passed","With Held")</f>
        <v>With Held</v>
      </c>
    </row>
    <row r="159" s="17" customFormat="true" ht="23.25" hidden="false" customHeight="true" outlineLevel="0" collapsed="false">
      <c r="A159" s="12" t="n">
        <v>156</v>
      </c>
      <c r="B159" s="13" t="s">
        <v>17</v>
      </c>
      <c r="C159" s="13" t="s">
        <v>38</v>
      </c>
      <c r="D159" s="13" t="s">
        <v>331</v>
      </c>
      <c r="E159" s="14" t="s">
        <v>332</v>
      </c>
      <c r="F159" s="15" t="n">
        <f aca="false">AVERAGE('HPS grading'!F159,'HPS grading'!K159,'HPS grading'!P159,'HPS grading'!U159)</f>
        <v>41.9482242063492</v>
      </c>
      <c r="G159" s="12" t="str">
        <f aca="false" t="array" ref="G159:G159">_xlfn.IFS(F159&gt;=80,"A+",F159&gt;=70,"A",F159=60,"B+",F159&gt;=50,"B",F159&gt;=40,"C+",F159&gt;=30,"C",F159&gt;=20,"D",F159&lt;20,"E")</f>
        <v>C+</v>
      </c>
      <c r="H159" s="12" t="str">
        <f aca="false">IF(
  'HPS grading'!H159&amp;'HPS grading'!I159="ClearedCleared",
  "None",
       IF('HPS grading'!H159="NC","Persona ","") &amp;
     IF('HPS grading'!I159="NC","Wellness ","")
      )</f>
        <v>None</v>
      </c>
      <c r="I159" s="12" t="str">
        <f aca="false">IF(
  'HPS grading'!M159&amp;'HPS grading'!N159="ClearedCleared",
  "None",
      IF('HPS grading'!M159="NC","Persona ","") &amp;
     IF('HPS grading'!N159="NC","Wellness ","")
      )</f>
        <v>Wellness </v>
      </c>
      <c r="J159" s="12" t="str">
        <f aca="false">IF(
  'HPS grading'!R159&amp;'HPS grading'!S159="ClearedCleared",
  "None",
     IF('HPS grading'!R159="NC","Persona ","") &amp;
     IF('HPS grading'!S159="NC","Wellness ","")
      )</f>
        <v>Persona Wellness </v>
      </c>
      <c r="K159" s="12" t="str">
        <f aca="false">IF(
  'HPS grading'!W159&amp;'HPS grading'!X159="ClearedCleared",
  "None",
      IF('HPS grading'!W159="NC","Persona ","") &amp;
     IF('HPS grading'!X159="NC","Wellness ","")
      )</f>
        <v>Wellness </v>
      </c>
      <c r="L159" s="16" t="str">
        <f aca="false">IF(COUNTIF(H159:K159,"None")=4,"Passed","With Held")</f>
        <v>With Held</v>
      </c>
    </row>
    <row r="160" s="17" customFormat="true" ht="23.25" hidden="false" customHeight="true" outlineLevel="0" collapsed="false">
      <c r="A160" s="12" t="n">
        <v>157</v>
      </c>
      <c r="B160" s="13" t="s">
        <v>17</v>
      </c>
      <c r="C160" s="13" t="s">
        <v>38</v>
      </c>
      <c r="D160" s="13" t="s">
        <v>333</v>
      </c>
      <c r="E160" s="14" t="s">
        <v>334</v>
      </c>
      <c r="F160" s="15" t="n">
        <f aca="false">AVERAGE('HPS grading'!F160,'HPS grading'!K160,'HPS grading'!P160,'HPS grading'!U160)</f>
        <v>56.0589781746032</v>
      </c>
      <c r="G160" s="12" t="str">
        <f aca="false" t="array" ref="G160:G160">_xlfn.IFS(F160&gt;=80,"A+",F160&gt;=70,"A",F160=60,"B+",F160&gt;=50,"B",F160&gt;=40,"C+",F160&gt;=30,"C",F160&gt;=20,"D",F160&lt;20,"E")</f>
        <v>B</v>
      </c>
      <c r="H160" s="12" t="str">
        <f aca="false">IF(
  'HPS grading'!H160&amp;'HPS grading'!I160="ClearedCleared",
  "None",
       IF('HPS grading'!H160="NC","Persona ","") &amp;
     IF('HPS grading'!I160="NC","Wellness ","")
      )</f>
        <v>None</v>
      </c>
      <c r="I160" s="12" t="str">
        <f aca="false">IF(
  'HPS grading'!M160&amp;'HPS grading'!N160="ClearedCleared",
  "None",
      IF('HPS grading'!M160="NC","Persona ","") &amp;
     IF('HPS grading'!N160="NC","Wellness ","")
      )</f>
        <v>Wellness </v>
      </c>
      <c r="J160" s="12" t="str">
        <f aca="false">IF(
  'HPS grading'!R160&amp;'HPS grading'!S160="ClearedCleared",
  "None",
     IF('HPS grading'!R160="NC","Persona ","") &amp;
     IF('HPS grading'!S160="NC","Wellness ","")
      )</f>
        <v>Wellness </v>
      </c>
      <c r="K160" s="12" t="str">
        <f aca="false">IF(
  'HPS grading'!W160&amp;'HPS grading'!X160="ClearedCleared",
  "None",
      IF('HPS grading'!W160="NC","Persona ","") &amp;
     IF('HPS grading'!X160="NC","Wellness ","")
      )</f>
        <v>None</v>
      </c>
      <c r="L160" s="16" t="str">
        <f aca="false">IF(COUNTIF(H160:K160,"None")=4,"Passed","With Held")</f>
        <v>With Held</v>
      </c>
    </row>
    <row r="161" s="17" customFormat="true" ht="23.25" hidden="false" customHeight="true" outlineLevel="0" collapsed="false">
      <c r="A161" s="12" t="n">
        <v>158</v>
      </c>
      <c r="B161" s="13" t="s">
        <v>17</v>
      </c>
      <c r="C161" s="13" t="s">
        <v>31</v>
      </c>
      <c r="D161" s="13" t="s">
        <v>335</v>
      </c>
      <c r="E161" s="14" t="s">
        <v>336</v>
      </c>
      <c r="F161" s="15" t="n">
        <f aca="false">AVERAGE('HPS grading'!F161,'HPS grading'!K161,'HPS grading'!P161,'HPS grading'!U161)</f>
        <v>44.3918154761905</v>
      </c>
      <c r="G161" s="12" t="str">
        <f aca="false" t="array" ref="G161:G161">_xlfn.IFS(F161&gt;=80,"A+",F161&gt;=70,"A",F161=60,"B+",F161&gt;=50,"B",F161&gt;=40,"C+",F161&gt;=30,"C",F161&gt;=20,"D",F161&lt;20,"E")</f>
        <v>C+</v>
      </c>
      <c r="H161" s="12" t="str">
        <f aca="false">IF(
  'HPS grading'!H161&amp;'HPS grading'!I161="ClearedCleared",
  "None",
       IF('HPS grading'!H161="NC","Persona ","") &amp;
     IF('HPS grading'!I161="NC","Wellness ","")
      )</f>
        <v>None</v>
      </c>
      <c r="I161" s="12" t="str">
        <f aca="false">IF(
  'HPS grading'!M161&amp;'HPS grading'!N161="ClearedCleared",
  "None",
      IF('HPS grading'!M161="NC","Persona ","") &amp;
     IF('HPS grading'!N161="NC","Wellness ","")
      )</f>
        <v>Wellness </v>
      </c>
      <c r="J161" s="12" t="str">
        <f aca="false">IF(
  'HPS grading'!R161&amp;'HPS grading'!S161="ClearedCleared",
  "None",
     IF('HPS grading'!R161="NC","Persona ","") &amp;
     IF('HPS grading'!S161="NC","Wellness ","")
      )</f>
        <v>Wellness </v>
      </c>
      <c r="K161" s="12" t="str">
        <f aca="false">IF(
  'HPS grading'!W161&amp;'HPS grading'!X161="ClearedCleared",
  "None",
      IF('HPS grading'!W161="NC","Persona ","") &amp;
     IF('HPS grading'!X161="NC","Wellness ","")
      )</f>
        <v>Wellness </v>
      </c>
      <c r="L161" s="16" t="str">
        <f aca="false">IF(COUNTIF(H161:K161,"None")=4,"Passed","With Held")</f>
        <v>With Held</v>
      </c>
    </row>
    <row r="162" s="17" customFormat="true" ht="23.25" hidden="false" customHeight="true" outlineLevel="0" collapsed="false">
      <c r="A162" s="12" t="n">
        <v>159</v>
      </c>
      <c r="B162" s="13" t="s">
        <v>17</v>
      </c>
      <c r="C162" s="13" t="s">
        <v>38</v>
      </c>
      <c r="D162" s="13" t="s">
        <v>337</v>
      </c>
      <c r="E162" s="14" t="s">
        <v>338</v>
      </c>
      <c r="F162" s="15" t="n">
        <f aca="false">AVERAGE('HPS grading'!F162,'HPS grading'!K162,'HPS grading'!P162,'HPS grading'!U162)</f>
        <v>36.220753968254</v>
      </c>
      <c r="G162" s="12" t="str">
        <f aca="false" t="array" ref="G162:G162">_xlfn.IFS(F162&gt;=80,"A+",F162&gt;=70,"A",F162=60,"B+",F162&gt;=50,"B",F162&gt;=40,"C+",F162&gt;=30,"C",F162&gt;=20,"D",F162&lt;20,"E")</f>
        <v>C</v>
      </c>
      <c r="H162" s="12" t="str">
        <f aca="false">IF(
  'HPS grading'!H162&amp;'HPS grading'!I162="ClearedCleared",
  "None",
       IF('HPS grading'!H162="NC","Persona ","") &amp;
     IF('HPS grading'!I162="NC","Wellness ","")
      )</f>
        <v>None</v>
      </c>
      <c r="I162" s="12" t="str">
        <f aca="false">IF(
  'HPS grading'!M162&amp;'HPS grading'!N162="ClearedCleared",
  "None",
      IF('HPS grading'!M162="NC","Persona ","") &amp;
     IF('HPS grading'!N162="NC","Wellness ","")
      )</f>
        <v>Persona </v>
      </c>
      <c r="J162" s="12" t="str">
        <f aca="false">IF(
  'HPS grading'!R162&amp;'HPS grading'!S162="ClearedCleared",
  "None",
     IF('HPS grading'!R162="NC","Persona ","") &amp;
     IF('HPS grading'!S162="NC","Wellness ","")
      )</f>
        <v>None</v>
      </c>
      <c r="K162" s="12" t="str">
        <f aca="false">IF(
  'HPS grading'!W162&amp;'HPS grading'!X162="ClearedCleared",
  "None",
      IF('HPS grading'!W162="NC","Persona ","") &amp;
     IF('HPS grading'!X162="NC","Wellness ","")
      )</f>
        <v>Persona </v>
      </c>
      <c r="L162" s="16" t="str">
        <f aca="false">IF(COUNTIF(H162:K162,"None")=4,"Passed","With Held")</f>
        <v>With Held</v>
      </c>
    </row>
    <row r="163" s="17" customFormat="true" ht="23.25" hidden="false" customHeight="true" outlineLevel="0" collapsed="false">
      <c r="A163" s="12" t="n">
        <v>160</v>
      </c>
      <c r="B163" s="13" t="s">
        <v>13</v>
      </c>
      <c r="C163" s="13" t="s">
        <v>14</v>
      </c>
      <c r="D163" s="13" t="s">
        <v>339</v>
      </c>
      <c r="E163" s="14" t="s">
        <v>340</v>
      </c>
      <c r="F163" s="15" t="n">
        <f aca="false">AVERAGE('HPS grading'!F163,'HPS grading'!K163,'HPS grading'!P163,'HPS grading'!U163)</f>
        <v>34.5275892857143</v>
      </c>
      <c r="G163" s="12" t="str">
        <f aca="false" t="array" ref="G163:G163">_xlfn.IFS(F163&gt;=80,"A+",F163&gt;=70,"A",F163=60,"B+",F163&gt;=50,"B",F163&gt;=40,"C+",F163&gt;=30,"C",F163&gt;=20,"D",F163&lt;20,"E")</f>
        <v>C</v>
      </c>
      <c r="H163" s="12" t="str">
        <f aca="false">IF(
  'HPS grading'!H163&amp;'HPS grading'!I163="ClearedCleared",
  "None",
       IF('HPS grading'!H163="NC","Persona ","") &amp;
     IF('HPS grading'!I163="NC","Wellness ","")
      )</f>
        <v>Wellness </v>
      </c>
      <c r="I163" s="12" t="str">
        <f aca="false">IF(
  'HPS grading'!M163&amp;'HPS grading'!N163="ClearedCleared",
  "None",
      IF('HPS grading'!M163="NC","Persona ","") &amp;
     IF('HPS grading'!N163="NC","Wellness ","")
      )</f>
        <v>Wellness </v>
      </c>
      <c r="J163" s="12" t="str">
        <f aca="false">IF(
  'HPS grading'!R163&amp;'HPS grading'!S163="ClearedCleared",
  "None",
     IF('HPS grading'!R163="NC","Persona ","") &amp;
     IF('HPS grading'!S163="NC","Wellness ","")
      )</f>
        <v>Wellness </v>
      </c>
      <c r="K163" s="12" t="str">
        <f aca="false">IF(
  'HPS grading'!W163&amp;'HPS grading'!X163="ClearedCleared",
  "None",
      IF('HPS grading'!W163="NC","Persona ","") &amp;
     IF('HPS grading'!X163="NC","Wellness ","")
      )</f>
        <v>Wellness </v>
      </c>
      <c r="L163" s="16" t="str">
        <f aca="false">IF(COUNTIF(H163:K163,"None")=4,"Passed","With Held")</f>
        <v>With Held</v>
      </c>
    </row>
    <row r="164" s="17" customFormat="true" ht="23.25" hidden="false" customHeight="true" outlineLevel="0" collapsed="false">
      <c r="A164" s="12" t="n">
        <v>161</v>
      </c>
      <c r="B164" s="13" t="s">
        <v>17</v>
      </c>
      <c r="C164" s="13" t="s">
        <v>31</v>
      </c>
      <c r="D164" s="13" t="s">
        <v>341</v>
      </c>
      <c r="E164" s="14" t="s">
        <v>342</v>
      </c>
      <c r="F164" s="15" t="n">
        <f aca="false">AVERAGE('HPS grading'!F164,'HPS grading'!K164,'HPS grading'!P164,'HPS grading'!U164)</f>
        <v>46.8034722222222</v>
      </c>
      <c r="G164" s="12" t="str">
        <f aca="false" t="array" ref="G164:G164">_xlfn.IFS(F164&gt;=80,"A+",F164&gt;=70,"A",F164=60,"B+",F164&gt;=50,"B",F164&gt;=40,"C+",F164&gt;=30,"C",F164&gt;=20,"D",F164&lt;20,"E")</f>
        <v>C+</v>
      </c>
      <c r="H164" s="12" t="str">
        <f aca="false">IF(
  'HPS grading'!H164&amp;'HPS grading'!I164="ClearedCleared",
  "None",
       IF('HPS grading'!H164="NC","Persona ","") &amp;
     IF('HPS grading'!I164="NC","Wellness ","")
      )</f>
        <v>None</v>
      </c>
      <c r="I164" s="12" t="str">
        <f aca="false">IF(
  'HPS grading'!M164&amp;'HPS grading'!N164="ClearedCleared",
  "None",
      IF('HPS grading'!M164="NC","Persona ","") &amp;
     IF('HPS grading'!N164="NC","Wellness ","")
      )</f>
        <v>None</v>
      </c>
      <c r="J164" s="12" t="str">
        <f aca="false">IF(
  'HPS grading'!R164&amp;'HPS grading'!S164="ClearedCleared",
  "None",
     IF('HPS grading'!R164="NC","Persona ","") &amp;
     IF('HPS grading'!S164="NC","Wellness ","")
      )</f>
        <v>Persona </v>
      </c>
      <c r="K164" s="12" t="str">
        <f aca="false">IF(
  'HPS grading'!W164&amp;'HPS grading'!X164="ClearedCleared",
  "None",
      IF('HPS grading'!W164="NC","Persona ","") &amp;
     IF('HPS grading'!X164="NC","Wellness ","")
      )</f>
        <v>None</v>
      </c>
      <c r="L164" s="16" t="str">
        <f aca="false">IF(COUNTIF(H164:K164,"None")=4,"Passed","With Held")</f>
        <v>With Held</v>
      </c>
    </row>
    <row r="165" s="17" customFormat="true" ht="23.25" hidden="false" customHeight="true" outlineLevel="0" collapsed="false">
      <c r="A165" s="12" t="n">
        <v>162</v>
      </c>
      <c r="B165" s="13" t="s">
        <v>17</v>
      </c>
      <c r="C165" s="13" t="s">
        <v>31</v>
      </c>
      <c r="D165" s="13" t="s">
        <v>343</v>
      </c>
      <c r="E165" s="14" t="s">
        <v>344</v>
      </c>
      <c r="F165" s="15" t="n">
        <f aca="false">AVERAGE('HPS grading'!F165,'HPS grading'!K165,'HPS grading'!P165,'HPS grading'!U165)</f>
        <v>56.1310763888889</v>
      </c>
      <c r="G165" s="12" t="str">
        <f aca="false" t="array" ref="G165:G165">_xlfn.IFS(F165&gt;=80,"A+",F165&gt;=70,"A",F165=60,"B+",F165&gt;=50,"B",F165&gt;=40,"C+",F165&gt;=30,"C",F165&gt;=20,"D",F165&lt;20,"E")</f>
        <v>B</v>
      </c>
      <c r="H165" s="12" t="str">
        <f aca="false">IF(
  'HPS grading'!H165&amp;'HPS grading'!I165="ClearedCleared",
  "None",
       IF('HPS grading'!H165="NC","Persona ","") &amp;
     IF('HPS grading'!I165="NC","Wellness ","")
      )</f>
        <v>None</v>
      </c>
      <c r="I165" s="12" t="str">
        <f aca="false">IF(
  'HPS grading'!M165&amp;'HPS grading'!N165="ClearedCleared",
  "None",
      IF('HPS grading'!M165="NC","Persona ","") &amp;
     IF('HPS grading'!N165="NC","Wellness ","")
      )</f>
        <v>None</v>
      </c>
      <c r="J165" s="12" t="str">
        <f aca="false">IF(
  'HPS grading'!R165&amp;'HPS grading'!S165="ClearedCleared",
  "None",
     IF('HPS grading'!R165="NC","Persona ","") &amp;
     IF('HPS grading'!S165="NC","Wellness ","")
      )</f>
        <v>None</v>
      </c>
      <c r="K165" s="12" t="str">
        <f aca="false">IF(
  'HPS grading'!W165&amp;'HPS grading'!X165="ClearedCleared",
  "None",
      IF('HPS grading'!W165="NC","Persona ","") &amp;
     IF('HPS grading'!X165="NC","Wellness ","")
      )</f>
        <v>None</v>
      </c>
      <c r="L165" s="16" t="str">
        <f aca="false">IF(COUNTIF(H165:K165,"None")=4,"Passed","With Held")</f>
        <v>Passed</v>
      </c>
    </row>
    <row r="166" s="17" customFormat="true" ht="23.25" hidden="false" customHeight="true" outlineLevel="0" collapsed="false">
      <c r="A166" s="12" t="n">
        <v>163</v>
      </c>
      <c r="B166" s="13" t="s">
        <v>17</v>
      </c>
      <c r="C166" s="13" t="s">
        <v>38</v>
      </c>
      <c r="D166" s="13" t="s">
        <v>345</v>
      </c>
      <c r="E166" s="14" t="s">
        <v>346</v>
      </c>
      <c r="F166" s="15" t="n">
        <f aca="false">AVERAGE('HPS grading'!F166,'HPS grading'!K166,'HPS grading'!P166,'HPS grading'!U166)</f>
        <v>45.3784920634921</v>
      </c>
      <c r="G166" s="12" t="str">
        <f aca="false" t="array" ref="G166:G166">_xlfn.IFS(F166&gt;=80,"A+",F166&gt;=70,"A",F166=60,"B+",F166&gt;=50,"B",F166&gt;=40,"C+",F166&gt;=30,"C",F166&gt;=20,"D",F166&lt;20,"E")</f>
        <v>C+</v>
      </c>
      <c r="H166" s="12" t="str">
        <f aca="false">IF(
  'HPS grading'!H166&amp;'HPS grading'!I166="ClearedCleared",
  "None",
       IF('HPS grading'!H166="NC","Persona ","") &amp;
     IF('HPS grading'!I166="NC","Wellness ","")
      )</f>
        <v>None</v>
      </c>
      <c r="I166" s="12" t="str">
        <f aca="false">IF(
  'HPS grading'!M166&amp;'HPS grading'!N166="ClearedCleared",
  "None",
      IF('HPS grading'!M166="NC","Persona ","") &amp;
     IF('HPS grading'!N166="NC","Wellness ","")
      )</f>
        <v>None</v>
      </c>
      <c r="J166" s="12" t="str">
        <f aca="false">IF(
  'HPS grading'!R166&amp;'HPS grading'!S166="ClearedCleared",
  "None",
     IF('HPS grading'!R166="NC","Persona ","") &amp;
     IF('HPS grading'!S166="NC","Wellness ","")
      )</f>
        <v>Wellness </v>
      </c>
      <c r="K166" s="12" t="str">
        <f aca="false">IF(
  'HPS grading'!W166&amp;'HPS grading'!X166="ClearedCleared",
  "None",
      IF('HPS grading'!W166="NC","Persona ","") &amp;
     IF('HPS grading'!X166="NC","Wellness ","")
      )</f>
        <v>Wellness </v>
      </c>
      <c r="L166" s="16" t="str">
        <f aca="false">IF(COUNTIF(H166:K166,"None")=4,"Passed","With Held")</f>
        <v>With Held</v>
      </c>
    </row>
    <row r="167" s="17" customFormat="true" ht="23.25" hidden="false" customHeight="true" outlineLevel="0" collapsed="false">
      <c r="A167" s="12" t="n">
        <v>164</v>
      </c>
      <c r="B167" s="13" t="s">
        <v>13</v>
      </c>
      <c r="C167" s="13" t="s">
        <v>38</v>
      </c>
      <c r="D167" s="13" t="s">
        <v>347</v>
      </c>
      <c r="E167" s="14" t="s">
        <v>348</v>
      </c>
      <c r="F167" s="15" t="n">
        <f aca="false">AVERAGE('HPS grading'!F167,'HPS grading'!K167,'HPS grading'!P167,'HPS grading'!U167)</f>
        <v>54.8114781746032</v>
      </c>
      <c r="G167" s="12" t="str">
        <f aca="false" t="array" ref="G167:G167">_xlfn.IFS(F167&gt;=80,"A+",F167&gt;=70,"A",F167=60,"B+",F167&gt;=50,"B",F167&gt;=40,"C+",F167&gt;=30,"C",F167&gt;=20,"D",F167&lt;20,"E")</f>
        <v>B</v>
      </c>
      <c r="H167" s="12" t="str">
        <f aca="false">IF(
  'HPS grading'!H167&amp;'HPS grading'!I167="ClearedCleared",
  "None",
       IF('HPS grading'!H167="NC","Persona ","") &amp;
     IF('HPS grading'!I167="NC","Wellness ","")
      )</f>
        <v>None</v>
      </c>
      <c r="I167" s="12" t="str">
        <f aca="false">IF(
  'HPS grading'!M167&amp;'HPS grading'!N167="ClearedCleared",
  "None",
      IF('HPS grading'!M167="NC","Persona ","") &amp;
     IF('HPS grading'!N167="NC","Wellness ","")
      )</f>
        <v>None</v>
      </c>
      <c r="J167" s="12" t="str">
        <f aca="false">IF(
  'HPS grading'!R167&amp;'HPS grading'!S167="ClearedCleared",
  "None",
     IF('HPS grading'!R167="NC","Persona ","") &amp;
     IF('HPS grading'!S167="NC","Wellness ","")
      )</f>
        <v>None</v>
      </c>
      <c r="K167" s="12" t="str">
        <f aca="false">IF(
  'HPS grading'!W167&amp;'HPS grading'!X167="ClearedCleared",
  "None",
      IF('HPS grading'!W167="NC","Persona ","") &amp;
     IF('HPS grading'!X167="NC","Wellness ","")
      )</f>
        <v>None</v>
      </c>
      <c r="L167" s="16" t="str">
        <f aca="false">IF(COUNTIF(H167:K167,"None")=4,"Passed","With Held")</f>
        <v>Passed</v>
      </c>
    </row>
    <row r="168" s="17" customFormat="true" ht="23.25" hidden="false" customHeight="true" outlineLevel="0" collapsed="false">
      <c r="A168" s="12" t="n">
        <v>165</v>
      </c>
      <c r="B168" s="13" t="s">
        <v>17</v>
      </c>
      <c r="C168" s="13" t="s">
        <v>14</v>
      </c>
      <c r="D168" s="13" t="s">
        <v>349</v>
      </c>
      <c r="E168" s="14" t="s">
        <v>350</v>
      </c>
      <c r="F168" s="15" t="n">
        <f aca="false">AVERAGE('HPS grading'!F168,'HPS grading'!K168,'HPS grading'!P168,'HPS grading'!U168)</f>
        <v>37.936994047619</v>
      </c>
      <c r="G168" s="12" t="str">
        <f aca="false" t="array" ref="G168:G168">_xlfn.IFS(F168&gt;=80,"A+",F168&gt;=70,"A",F168=60,"B+",F168&gt;=50,"B",F168&gt;=40,"C+",F168&gt;=30,"C",F168&gt;=20,"D",F168&lt;20,"E")</f>
        <v>C</v>
      </c>
      <c r="H168" s="12" t="str">
        <f aca="false">IF(
  'HPS grading'!H168&amp;'HPS grading'!I168="ClearedCleared",
  "None",
       IF('HPS grading'!H168="NC","Persona ","") &amp;
     IF('HPS grading'!I168="NC","Wellness ","")
      )</f>
        <v>Wellness </v>
      </c>
      <c r="I168" s="12" t="str">
        <f aca="false">IF(
  'HPS grading'!M168&amp;'HPS grading'!N168="ClearedCleared",
  "None",
      IF('HPS grading'!M168="NC","Persona ","") &amp;
     IF('HPS grading'!N168="NC","Wellness ","")
      )</f>
        <v>Wellness </v>
      </c>
      <c r="J168" s="12" t="str">
        <f aca="false">IF(
  'HPS grading'!R168&amp;'HPS grading'!S168="ClearedCleared",
  "None",
     IF('HPS grading'!R168="NC","Persona ","") &amp;
     IF('HPS grading'!S168="NC","Wellness ","")
      )</f>
        <v>Wellness </v>
      </c>
      <c r="K168" s="12" t="str">
        <f aca="false">IF(
  'HPS grading'!W168&amp;'HPS grading'!X168="ClearedCleared",
  "None",
      IF('HPS grading'!W168="NC","Persona ","") &amp;
     IF('HPS grading'!X168="NC","Wellness ","")
      )</f>
        <v>Wellness </v>
      </c>
      <c r="L168" s="16" t="str">
        <f aca="false">IF(COUNTIF(H168:K168,"None")=4,"Passed","With Held")</f>
        <v>With Held</v>
      </c>
    </row>
    <row r="169" s="17" customFormat="true" ht="23.25" hidden="false" customHeight="true" outlineLevel="0" collapsed="false">
      <c r="A169" s="12" t="n">
        <v>166</v>
      </c>
      <c r="B169" s="13" t="s">
        <v>17</v>
      </c>
      <c r="C169" s="13" t="s">
        <v>14</v>
      </c>
      <c r="D169" s="13" t="s">
        <v>351</v>
      </c>
      <c r="E169" s="14" t="s">
        <v>352</v>
      </c>
      <c r="F169" s="15" t="n">
        <f aca="false">AVERAGE('HPS grading'!F169,'HPS grading'!K169,'HPS grading'!P169,'HPS grading'!U169)</f>
        <v>36.7155753968254</v>
      </c>
      <c r="G169" s="12" t="str">
        <f aca="false" t="array" ref="G169:G169">_xlfn.IFS(F169&gt;=80,"A+",F169&gt;=70,"A",F169=60,"B+",F169&gt;=50,"B",F169&gt;=40,"C+",F169&gt;=30,"C",F169&gt;=20,"D",F169&lt;20,"E")</f>
        <v>C</v>
      </c>
      <c r="H169" s="12" t="str">
        <f aca="false">IF(
  'HPS grading'!H169&amp;'HPS grading'!I169="ClearedCleared",
  "None",
       IF('HPS grading'!H169="NC","Persona ","") &amp;
     IF('HPS grading'!I169="NC","Wellness ","")
      )</f>
        <v>None</v>
      </c>
      <c r="I169" s="12" t="str">
        <f aca="false">IF(
  'HPS grading'!M169&amp;'HPS grading'!N169="ClearedCleared",
  "None",
      IF('HPS grading'!M169="NC","Persona ","") &amp;
     IF('HPS grading'!N169="NC","Wellness ","")
      )</f>
        <v>None</v>
      </c>
      <c r="J169" s="12" t="str">
        <f aca="false">IF(
  'HPS grading'!R169&amp;'HPS grading'!S169="ClearedCleared",
  "None",
     IF('HPS grading'!R169="NC","Persona ","") &amp;
     IF('HPS grading'!S169="NC","Wellness ","")
      )</f>
        <v>Persona </v>
      </c>
      <c r="K169" s="12" t="str">
        <f aca="false">IF(
  'HPS grading'!W169&amp;'HPS grading'!X169="ClearedCleared",
  "None",
      IF('HPS grading'!W169="NC","Persona ","") &amp;
     IF('HPS grading'!X169="NC","Wellness ","")
      )</f>
        <v>None</v>
      </c>
      <c r="L169" s="16" t="str">
        <f aca="false">IF(COUNTIF(H169:K169,"None")=4,"Passed","With Held")</f>
        <v>With Held</v>
      </c>
    </row>
    <row r="170" s="17" customFormat="true" ht="23.25" hidden="false" customHeight="true" outlineLevel="0" collapsed="false">
      <c r="A170" s="12" t="n">
        <v>167</v>
      </c>
      <c r="B170" s="13" t="s">
        <v>17</v>
      </c>
      <c r="C170" s="13" t="s">
        <v>38</v>
      </c>
      <c r="D170" s="13" t="s">
        <v>353</v>
      </c>
      <c r="E170" s="14" t="s">
        <v>354</v>
      </c>
      <c r="F170" s="15" t="n">
        <f aca="false">AVERAGE('HPS grading'!F170,'HPS grading'!K170,'HPS grading'!P170,'HPS grading'!U170)</f>
        <v>56.677996031746</v>
      </c>
      <c r="G170" s="12" t="str">
        <f aca="false" t="array" ref="G170:G170">_xlfn.IFS(F170&gt;=80,"A+",F170&gt;=70,"A",F170=60,"B+",F170&gt;=50,"B",F170&gt;=40,"C+",F170&gt;=30,"C",F170&gt;=20,"D",F170&lt;20,"E")</f>
        <v>B</v>
      </c>
      <c r="H170" s="12" t="str">
        <f aca="false">IF(
  'HPS grading'!H170&amp;'HPS grading'!I170="ClearedCleared",
  "None",
       IF('HPS grading'!H170="NC","Persona ","") &amp;
     IF('HPS grading'!I170="NC","Wellness ","")
      )</f>
        <v>None</v>
      </c>
      <c r="I170" s="12" t="str">
        <f aca="false">IF(
  'HPS grading'!M170&amp;'HPS grading'!N170="ClearedCleared",
  "None",
      IF('HPS grading'!M170="NC","Persona ","") &amp;
     IF('HPS grading'!N170="NC","Wellness ","")
      )</f>
        <v>None</v>
      </c>
      <c r="J170" s="12" t="str">
        <f aca="false">IF(
  'HPS grading'!R170&amp;'HPS grading'!S170="ClearedCleared",
  "None",
     IF('HPS grading'!R170="NC","Persona ","") &amp;
     IF('HPS grading'!S170="NC","Wellness ","")
      )</f>
        <v>None</v>
      </c>
      <c r="K170" s="12" t="str">
        <f aca="false">IF(
  'HPS grading'!W170&amp;'HPS grading'!X170="ClearedCleared",
  "None",
      IF('HPS grading'!W170="NC","Persona ","") &amp;
     IF('HPS grading'!X170="NC","Wellness ","")
      )</f>
        <v>None</v>
      </c>
      <c r="L170" s="16" t="str">
        <f aca="false">IF(COUNTIF(H170:K170,"None")=4,"Passed","With Held")</f>
        <v>Passed</v>
      </c>
    </row>
    <row r="171" s="17" customFormat="true" ht="23.25" hidden="false" customHeight="true" outlineLevel="0" collapsed="false">
      <c r="A171" s="12" t="n">
        <v>168</v>
      </c>
      <c r="B171" s="13" t="s">
        <v>13</v>
      </c>
      <c r="C171" s="13" t="s">
        <v>38</v>
      </c>
      <c r="D171" s="13" t="s">
        <v>355</v>
      </c>
      <c r="E171" s="14" t="s">
        <v>356</v>
      </c>
      <c r="F171" s="15" t="n">
        <f aca="false">AVERAGE('HPS grading'!F171,'HPS grading'!K171,'HPS grading'!P171,'HPS grading'!U171)</f>
        <v>58.0849404761905</v>
      </c>
      <c r="G171" s="12" t="str">
        <f aca="false" t="array" ref="G171:G171">_xlfn.IFS(F171&gt;=80,"A+",F171&gt;=70,"A",F171=60,"B+",F171&gt;=50,"B",F171&gt;=40,"C+",F171&gt;=30,"C",F171&gt;=20,"D",F171&lt;20,"E")</f>
        <v>B</v>
      </c>
      <c r="H171" s="12" t="str">
        <f aca="false">IF(
  'HPS grading'!H171&amp;'HPS grading'!I171="ClearedCleared",
  "None",
       IF('HPS grading'!H171="NC","Persona ","") &amp;
     IF('HPS grading'!I171="NC","Wellness ","")
      )</f>
        <v>None</v>
      </c>
      <c r="I171" s="12" t="str">
        <f aca="false">IF(
  'HPS grading'!M171&amp;'HPS grading'!N171="ClearedCleared",
  "None",
      IF('HPS grading'!M171="NC","Persona ","") &amp;
     IF('HPS grading'!N171="NC","Wellness ","")
      )</f>
        <v>None</v>
      </c>
      <c r="J171" s="12" t="str">
        <f aca="false">IF(
  'HPS grading'!R171&amp;'HPS grading'!S171="ClearedCleared",
  "None",
     IF('HPS grading'!R171="NC","Persona ","") &amp;
     IF('HPS grading'!S171="NC","Wellness ","")
      )</f>
        <v>None</v>
      </c>
      <c r="K171" s="12" t="str">
        <f aca="false">IF(
  'HPS grading'!W171&amp;'HPS grading'!X171="ClearedCleared",
  "None",
      IF('HPS grading'!W171="NC","Persona ","") &amp;
     IF('HPS grading'!X171="NC","Wellness ","")
      )</f>
        <v>None</v>
      </c>
      <c r="L171" s="16" t="str">
        <f aca="false">IF(COUNTIF(H171:K171,"None")=4,"Passed","With Held")</f>
        <v>Passed</v>
      </c>
    </row>
    <row r="172" s="17" customFormat="true" ht="23.25" hidden="false" customHeight="true" outlineLevel="0" collapsed="false">
      <c r="A172" s="12" t="n">
        <v>169</v>
      </c>
      <c r="B172" s="13" t="s">
        <v>17</v>
      </c>
      <c r="C172" s="13" t="s">
        <v>31</v>
      </c>
      <c r="D172" s="13" t="s">
        <v>357</v>
      </c>
      <c r="E172" s="14" t="s">
        <v>358</v>
      </c>
      <c r="F172" s="15" t="n">
        <f aca="false">AVERAGE('HPS grading'!F172,'HPS grading'!K172,'HPS grading'!P172,'HPS grading'!U172)</f>
        <v>49.2951785714286</v>
      </c>
      <c r="G172" s="12" t="str">
        <f aca="false" t="array" ref="G172:G172">_xlfn.IFS(F172&gt;=80,"A+",F172&gt;=70,"A",F172=60,"B+",F172&gt;=50,"B",F172&gt;=40,"C+",F172&gt;=30,"C",F172&gt;=20,"D",F172&lt;20,"E")</f>
        <v>C+</v>
      </c>
      <c r="H172" s="12" t="str">
        <f aca="false">IF(
  'HPS grading'!H172&amp;'HPS grading'!I172="ClearedCleared",
  "None",
       IF('HPS grading'!H172="NC","Persona ","") &amp;
     IF('HPS grading'!I172="NC","Wellness ","")
      )</f>
        <v>None</v>
      </c>
      <c r="I172" s="12" t="str">
        <f aca="false">IF(
  'HPS grading'!M172&amp;'HPS grading'!N172="ClearedCleared",
  "None",
      IF('HPS grading'!M172="NC","Persona ","") &amp;
     IF('HPS grading'!N172="NC","Wellness ","")
      )</f>
        <v>None</v>
      </c>
      <c r="J172" s="12" t="str">
        <f aca="false">IF(
  'HPS grading'!R172&amp;'HPS grading'!S172="ClearedCleared",
  "None",
     IF('HPS grading'!R172="NC","Persona ","") &amp;
     IF('HPS grading'!S172="NC","Wellness ","")
      )</f>
        <v>None</v>
      </c>
      <c r="K172" s="12" t="str">
        <f aca="false">IF(
  'HPS grading'!W172&amp;'HPS grading'!X172="ClearedCleared",
  "None",
      IF('HPS grading'!W172="NC","Persona ","") &amp;
     IF('HPS grading'!X172="NC","Wellness ","")
      )</f>
        <v>None</v>
      </c>
      <c r="L172" s="16" t="str">
        <f aca="false">IF(COUNTIF(H172:K172,"None")=4,"Passed","With Held")</f>
        <v>Passed</v>
      </c>
    </row>
    <row r="173" s="17" customFormat="true" ht="23.25" hidden="false" customHeight="true" outlineLevel="0" collapsed="false">
      <c r="A173" s="12" t="n">
        <v>170</v>
      </c>
      <c r="B173" s="13" t="s">
        <v>13</v>
      </c>
      <c r="C173" s="13" t="s">
        <v>31</v>
      </c>
      <c r="D173" s="13" t="s">
        <v>359</v>
      </c>
      <c r="E173" s="14" t="s">
        <v>360</v>
      </c>
      <c r="F173" s="15" t="n">
        <f aca="false">AVERAGE('HPS grading'!F173,'HPS grading'!K173,'HPS grading'!P173,'HPS grading'!U173)</f>
        <v>53.7641369047619</v>
      </c>
      <c r="G173" s="12" t="str">
        <f aca="false" t="array" ref="G173:G173">_xlfn.IFS(F173&gt;=80,"A+",F173&gt;=70,"A",F173=60,"B+",F173&gt;=50,"B",F173&gt;=40,"C+",F173&gt;=30,"C",F173&gt;=20,"D",F173&lt;20,"E")</f>
        <v>B</v>
      </c>
      <c r="H173" s="12" t="str">
        <f aca="false">IF(
  'HPS grading'!H173&amp;'HPS grading'!I173="ClearedCleared",
  "None",
       IF('HPS grading'!H173="NC","Persona ","") &amp;
     IF('HPS grading'!I173="NC","Wellness ","")
      )</f>
        <v>None</v>
      </c>
      <c r="I173" s="12" t="str">
        <f aca="false">IF(
  'HPS grading'!M173&amp;'HPS grading'!N173="ClearedCleared",
  "None",
      IF('HPS grading'!M173="NC","Persona ","") &amp;
     IF('HPS grading'!N173="NC","Wellness ","")
      )</f>
        <v>None</v>
      </c>
      <c r="J173" s="12" t="str">
        <f aca="false">IF(
  'HPS grading'!R173&amp;'HPS grading'!S173="ClearedCleared",
  "None",
     IF('HPS grading'!R173="NC","Persona ","") &amp;
     IF('HPS grading'!S173="NC","Wellness ","")
      )</f>
        <v>None</v>
      </c>
      <c r="K173" s="12" t="str">
        <f aca="false">IF(
  'HPS grading'!W173&amp;'HPS grading'!X173="ClearedCleared",
  "None",
      IF('HPS grading'!W173="NC","Persona ","") &amp;
     IF('HPS grading'!X173="NC","Wellness ","")
      )</f>
        <v>None</v>
      </c>
      <c r="L173" s="16" t="str">
        <f aca="false">IF(COUNTIF(H173:K173,"None")=4,"Passed","With Held")</f>
        <v>Passed</v>
      </c>
    </row>
    <row r="174" s="17" customFormat="true" ht="23.25" hidden="false" customHeight="true" outlineLevel="0" collapsed="false">
      <c r="A174" s="12" t="n">
        <v>171</v>
      </c>
      <c r="B174" s="13" t="s">
        <v>13</v>
      </c>
      <c r="C174" s="13" t="s">
        <v>38</v>
      </c>
      <c r="D174" s="13" t="s">
        <v>361</v>
      </c>
      <c r="E174" s="14" t="s">
        <v>362</v>
      </c>
      <c r="F174" s="15" t="n">
        <f aca="false">AVERAGE('HPS grading'!F174,'HPS grading'!K174,'HPS grading'!P174,'HPS grading'!U174)</f>
        <v>42.6847073412698</v>
      </c>
      <c r="G174" s="12" t="str">
        <f aca="false" t="array" ref="G174:G174">_xlfn.IFS(F174&gt;=80,"A+",F174&gt;=70,"A",F174=60,"B+",F174&gt;=50,"B",F174&gt;=40,"C+",F174&gt;=30,"C",F174&gt;=20,"D",F174&lt;20,"E")</f>
        <v>C+</v>
      </c>
      <c r="H174" s="12" t="str">
        <f aca="false">IF(
  'HPS grading'!H174&amp;'HPS grading'!I174="ClearedCleared",
  "None",
       IF('HPS grading'!H174="NC","Persona ","") &amp;
     IF('HPS grading'!I174="NC","Wellness ","")
      )</f>
        <v>Wellness </v>
      </c>
      <c r="I174" s="12" t="str">
        <f aca="false">IF(
  'HPS grading'!M174&amp;'HPS grading'!N174="ClearedCleared",
  "None",
      IF('HPS grading'!M174="NC","Persona ","") &amp;
     IF('HPS grading'!N174="NC","Wellness ","")
      )</f>
        <v>Wellness </v>
      </c>
      <c r="J174" s="12" t="str">
        <f aca="false">IF(
  'HPS grading'!R174&amp;'HPS grading'!S174="ClearedCleared",
  "None",
     IF('HPS grading'!R174="NC","Persona ","") &amp;
     IF('HPS grading'!S174="NC","Wellness ","")
      )</f>
        <v>Wellness </v>
      </c>
      <c r="K174" s="12" t="str">
        <f aca="false">IF(
  'HPS grading'!W174&amp;'HPS grading'!X174="ClearedCleared",
  "None",
      IF('HPS grading'!W174="NC","Persona ","") &amp;
     IF('HPS grading'!X174="NC","Wellness ","")
      )</f>
        <v>Wellness </v>
      </c>
      <c r="L174" s="16" t="str">
        <f aca="false">IF(COUNTIF(H174:K174,"None")=4,"Passed","With Held")</f>
        <v>With Held</v>
      </c>
    </row>
    <row r="175" s="17" customFormat="true" ht="23.25" hidden="false" customHeight="true" outlineLevel="0" collapsed="false">
      <c r="A175" s="12" t="n">
        <v>172</v>
      </c>
      <c r="B175" s="13" t="s">
        <v>13</v>
      </c>
      <c r="C175" s="13" t="s">
        <v>24</v>
      </c>
      <c r="D175" s="13" t="s">
        <v>363</v>
      </c>
      <c r="E175" s="14" t="s">
        <v>364</v>
      </c>
      <c r="F175" s="15" t="n">
        <f aca="false">AVERAGE('HPS grading'!F175,'HPS grading'!K175,'HPS grading'!P175,'HPS grading'!U175)</f>
        <v>36.5692261904762</v>
      </c>
      <c r="G175" s="12" t="str">
        <f aca="false" t="array" ref="G175:G175">_xlfn.IFS(F175&gt;=80,"A+",F175&gt;=70,"A",F175=60,"B+",F175&gt;=50,"B",F175&gt;=40,"C+",F175&gt;=30,"C",F175&gt;=20,"D",F175&lt;20,"E")</f>
        <v>C</v>
      </c>
      <c r="H175" s="12" t="str">
        <f aca="false">IF(
  'HPS grading'!H175&amp;'HPS grading'!I175="ClearedCleared",
  "None",
       IF('HPS grading'!H175="NC","Persona ","") &amp;
     IF('HPS grading'!I175="NC","Wellness ","")
      )</f>
        <v>None</v>
      </c>
      <c r="I175" s="12" t="str">
        <f aca="false">IF(
  'HPS grading'!M175&amp;'HPS grading'!N175="ClearedCleared",
  "None",
      IF('HPS grading'!M175="NC","Persona ","") &amp;
     IF('HPS grading'!N175="NC","Wellness ","")
      )</f>
        <v>Persona </v>
      </c>
      <c r="J175" s="12" t="str">
        <f aca="false">IF(
  'HPS grading'!R175&amp;'HPS grading'!S175="ClearedCleared",
  "None",
     IF('HPS grading'!R175="NC","Persona ","") &amp;
     IF('HPS grading'!S175="NC","Wellness ","")
      )</f>
        <v>None</v>
      </c>
      <c r="K175" s="12" t="str">
        <f aca="false">IF(
  'HPS grading'!W175&amp;'HPS grading'!X175="ClearedCleared",
  "None",
      IF('HPS grading'!W175="NC","Persona ","") &amp;
     IF('HPS grading'!X175="NC","Wellness ","")
      )</f>
        <v>Persona </v>
      </c>
      <c r="L175" s="16" t="str">
        <f aca="false">IF(COUNTIF(H175:K175,"None")=4,"Passed","With Held")</f>
        <v>With Held</v>
      </c>
    </row>
    <row r="176" s="17" customFormat="true" ht="23.25" hidden="false" customHeight="true" outlineLevel="0" collapsed="false">
      <c r="A176" s="12" t="n">
        <v>173</v>
      </c>
      <c r="B176" s="13" t="s">
        <v>13</v>
      </c>
      <c r="C176" s="13" t="s">
        <v>31</v>
      </c>
      <c r="D176" s="13" t="s">
        <v>365</v>
      </c>
      <c r="E176" s="14" t="s">
        <v>366</v>
      </c>
      <c r="F176" s="15" t="n">
        <f aca="false">AVERAGE('HPS grading'!F176,'HPS grading'!K176,'HPS grading'!P176,'HPS grading'!U176)</f>
        <v>43.9953373015873</v>
      </c>
      <c r="G176" s="12" t="str">
        <f aca="false" t="array" ref="G176:G176">_xlfn.IFS(F176&gt;=80,"A+",F176&gt;=70,"A",F176=60,"B+",F176&gt;=50,"B",F176&gt;=40,"C+",F176&gt;=30,"C",F176&gt;=20,"D",F176&lt;20,"E")</f>
        <v>C+</v>
      </c>
      <c r="H176" s="12" t="str">
        <f aca="false">IF(
  'HPS grading'!H176&amp;'HPS grading'!I176="ClearedCleared",
  "None",
       IF('HPS grading'!H176="NC","Persona ","") &amp;
     IF('HPS grading'!I176="NC","Wellness ","")
      )</f>
        <v>None</v>
      </c>
      <c r="I176" s="12" t="str">
        <f aca="false">IF(
  'HPS grading'!M176&amp;'HPS grading'!N176="ClearedCleared",
  "None",
      IF('HPS grading'!M176="NC","Persona ","") &amp;
     IF('HPS grading'!N176="NC","Wellness ","")
      )</f>
        <v>None</v>
      </c>
      <c r="J176" s="12" t="str">
        <f aca="false">IF(
  'HPS grading'!R176&amp;'HPS grading'!S176="ClearedCleared",
  "None",
     IF('HPS grading'!R176="NC","Persona ","") &amp;
     IF('HPS grading'!S176="NC","Wellness ","")
      )</f>
        <v>Wellness </v>
      </c>
      <c r="K176" s="12" t="str">
        <f aca="false">IF(
  'HPS grading'!W176&amp;'HPS grading'!X176="ClearedCleared",
  "None",
      IF('HPS grading'!W176="NC","Persona ","") &amp;
     IF('HPS grading'!X176="NC","Wellness ","")
      )</f>
        <v>None</v>
      </c>
      <c r="L176" s="16" t="str">
        <f aca="false">IF(COUNTIF(H176:K176,"None")=4,"Passed","With Held")</f>
        <v>With Held</v>
      </c>
    </row>
    <row r="177" s="17" customFormat="true" ht="23.25" hidden="false" customHeight="true" outlineLevel="0" collapsed="false">
      <c r="A177" s="12" t="n">
        <v>174</v>
      </c>
      <c r="B177" s="13" t="s">
        <v>13</v>
      </c>
      <c r="C177" s="13" t="s">
        <v>31</v>
      </c>
      <c r="D177" s="13" t="s">
        <v>367</v>
      </c>
      <c r="E177" s="14" t="s">
        <v>368</v>
      </c>
      <c r="F177" s="15" t="n">
        <f aca="false">AVERAGE('HPS grading'!F177,'HPS grading'!K177,'HPS grading'!P177,'HPS grading'!U177)</f>
        <v>43.2467261904762</v>
      </c>
      <c r="G177" s="12" t="str">
        <f aca="false" t="array" ref="G177:G177">_xlfn.IFS(F177&gt;=80,"A+",F177&gt;=70,"A",F177=60,"B+",F177&gt;=50,"B",F177&gt;=40,"C+",F177&gt;=30,"C",F177&gt;=20,"D",F177&lt;20,"E")</f>
        <v>C+</v>
      </c>
      <c r="H177" s="12" t="str">
        <f aca="false">IF(
  'HPS grading'!H177&amp;'HPS grading'!I177="ClearedCleared",
  "None",
       IF('HPS grading'!H177="NC","Persona ","") &amp;
     IF('HPS grading'!I177="NC","Wellness ","")
      )</f>
        <v>None</v>
      </c>
      <c r="I177" s="12" t="str">
        <f aca="false">IF(
  'HPS grading'!M177&amp;'HPS grading'!N177="ClearedCleared",
  "None",
      IF('HPS grading'!M177="NC","Persona ","") &amp;
     IF('HPS grading'!N177="NC","Wellness ","")
      )</f>
        <v>None</v>
      </c>
      <c r="J177" s="12" t="str">
        <f aca="false">IF(
  'HPS grading'!R177&amp;'HPS grading'!S177="ClearedCleared",
  "None",
     IF('HPS grading'!R177="NC","Persona ","") &amp;
     IF('HPS grading'!S177="NC","Wellness ","")
      )</f>
        <v>Persona Wellness </v>
      </c>
      <c r="K177" s="12" t="str">
        <f aca="false">IF(
  'HPS grading'!W177&amp;'HPS grading'!X177="ClearedCleared",
  "None",
      IF('HPS grading'!W177="NC","Persona ","") &amp;
     IF('HPS grading'!X177="NC","Wellness ","")
      )</f>
        <v>Wellness </v>
      </c>
      <c r="L177" s="16" t="str">
        <f aca="false">IF(COUNTIF(H177:K177,"None")=4,"Passed","With Held")</f>
        <v>With Held</v>
      </c>
    </row>
    <row r="178" s="17" customFormat="true" ht="23.25" hidden="false" customHeight="true" outlineLevel="0" collapsed="false">
      <c r="A178" s="12" t="n">
        <v>175</v>
      </c>
      <c r="B178" s="13" t="s">
        <v>17</v>
      </c>
      <c r="C178" s="13" t="s">
        <v>14</v>
      </c>
      <c r="D178" s="13" t="s">
        <v>369</v>
      </c>
      <c r="E178" s="14" t="s">
        <v>370</v>
      </c>
      <c r="F178" s="15" t="n">
        <f aca="false">AVERAGE('HPS grading'!F178,'HPS grading'!K178,'HPS grading'!P178,'HPS grading'!U178)</f>
        <v>45.0971378968254</v>
      </c>
      <c r="G178" s="12" t="str">
        <f aca="false" t="array" ref="G178:G178">_xlfn.IFS(F178&gt;=80,"A+",F178&gt;=70,"A",F178=60,"B+",F178&gt;=50,"B",F178&gt;=40,"C+",F178&gt;=30,"C",F178&gt;=20,"D",F178&lt;20,"E")</f>
        <v>C+</v>
      </c>
      <c r="H178" s="12" t="str">
        <f aca="false">IF(
  'HPS grading'!H178&amp;'HPS grading'!I178="ClearedCleared",
  "None",
       IF('HPS grading'!H178="NC","Persona ","") &amp;
     IF('HPS grading'!I178="NC","Wellness ","")
      )</f>
        <v>None</v>
      </c>
      <c r="I178" s="12" t="str">
        <f aca="false">IF(
  'HPS grading'!M178&amp;'HPS grading'!N178="ClearedCleared",
  "None",
      IF('HPS grading'!M178="NC","Persona ","") &amp;
     IF('HPS grading'!N178="NC","Wellness ","")
      )</f>
        <v>None</v>
      </c>
      <c r="J178" s="12" t="str">
        <f aca="false">IF(
  'HPS grading'!R178&amp;'HPS grading'!S178="ClearedCleared",
  "None",
     IF('HPS grading'!R178="NC","Persona ","") &amp;
     IF('HPS grading'!S178="NC","Wellness ","")
      )</f>
        <v>None</v>
      </c>
      <c r="K178" s="12" t="str">
        <f aca="false">IF(
  'HPS grading'!W178&amp;'HPS grading'!X178="ClearedCleared",
  "None",
      IF('HPS grading'!W178="NC","Persona ","") &amp;
     IF('HPS grading'!X178="NC","Wellness ","")
      )</f>
        <v>None</v>
      </c>
      <c r="L178" s="16" t="str">
        <f aca="false">IF(COUNTIF(H178:K178,"None")=4,"Passed","With Held")</f>
        <v>Passed</v>
      </c>
    </row>
    <row r="179" s="17" customFormat="true" ht="23.25" hidden="false" customHeight="true" outlineLevel="0" collapsed="false">
      <c r="A179" s="12" t="n">
        <v>176</v>
      </c>
      <c r="B179" s="13" t="s">
        <v>17</v>
      </c>
      <c r="C179" s="13" t="s">
        <v>31</v>
      </c>
      <c r="D179" s="13" t="s">
        <v>371</v>
      </c>
      <c r="E179" s="14" t="s">
        <v>372</v>
      </c>
      <c r="F179" s="15" t="n">
        <f aca="false">AVERAGE('HPS grading'!F179,'HPS grading'!K179,'HPS grading'!P179,'HPS grading'!U179)</f>
        <v>23.3925595238095</v>
      </c>
      <c r="G179" s="12" t="str">
        <f aca="false" t="array" ref="G179:G179">_xlfn.IFS(F179&gt;=80,"A+",F179&gt;=70,"A",F179=60,"B+",F179&gt;=50,"B",F179&gt;=40,"C+",F179&gt;=30,"C",F179&gt;=20,"D",F179&lt;20,"E")</f>
        <v>D</v>
      </c>
      <c r="H179" s="12" t="str">
        <f aca="false">IF(
  'HPS grading'!H179&amp;'HPS grading'!I179="ClearedCleared",
  "None",
       IF('HPS grading'!H179="NC","Persona ","") &amp;
     IF('HPS grading'!I179="NC","Wellness ","")
      )</f>
        <v>Wellness </v>
      </c>
      <c r="I179" s="12" t="str">
        <f aca="false">IF(
  'HPS grading'!M179&amp;'HPS grading'!N179="ClearedCleared",
  "None",
      IF('HPS grading'!M179="NC","Persona ","") &amp;
     IF('HPS grading'!N179="NC","Wellness ","")
      )</f>
        <v>Persona Wellness </v>
      </c>
      <c r="J179" s="12" t="str">
        <f aca="false">IF(
  'HPS grading'!R179&amp;'HPS grading'!S179="ClearedCleared",
  "None",
     IF('HPS grading'!R179="NC","Persona ","") &amp;
     IF('HPS grading'!S179="NC","Wellness ","")
      )</f>
        <v>Persona Wellness </v>
      </c>
      <c r="K179" s="12" t="str">
        <f aca="false">IF(
  'HPS grading'!W179&amp;'HPS grading'!X179="ClearedCleared",
  "None",
      IF('HPS grading'!W179="NC","Persona ","") &amp;
     IF('HPS grading'!X179="NC","Wellness ","")
      )</f>
        <v>Persona Wellness </v>
      </c>
      <c r="L179" s="16" t="str">
        <f aca="false">IF(COUNTIF(H179:K179,"None")=4,"Passed","With Held")</f>
        <v>With Held</v>
      </c>
    </row>
    <row r="180" s="17" customFormat="true" ht="23.25" hidden="false" customHeight="true" outlineLevel="0" collapsed="false">
      <c r="A180" s="12" t="n">
        <v>177</v>
      </c>
      <c r="B180" s="13" t="s">
        <v>17</v>
      </c>
      <c r="C180" s="13" t="s">
        <v>38</v>
      </c>
      <c r="D180" s="13" t="s">
        <v>373</v>
      </c>
      <c r="E180" s="14" t="s">
        <v>374</v>
      </c>
      <c r="F180" s="15" t="n">
        <f aca="false">AVERAGE('HPS grading'!F180,'HPS grading'!K180,'HPS grading'!P180,'HPS grading'!U180)</f>
        <v>55.0138541666667</v>
      </c>
      <c r="G180" s="12" t="str">
        <f aca="false" t="array" ref="G180:G180">_xlfn.IFS(F180&gt;=80,"A+",F180&gt;=70,"A",F180=60,"B+",F180&gt;=50,"B",F180&gt;=40,"C+",F180&gt;=30,"C",F180&gt;=20,"D",F180&lt;20,"E")</f>
        <v>B</v>
      </c>
      <c r="H180" s="12" t="str">
        <f aca="false">IF(
  'HPS grading'!H180&amp;'HPS grading'!I180="ClearedCleared",
  "None",
       IF('HPS grading'!H180="NC","Persona ","") &amp;
     IF('HPS grading'!I180="NC","Wellness ","")
      )</f>
        <v>None</v>
      </c>
      <c r="I180" s="12" t="str">
        <f aca="false">IF(
  'HPS grading'!M180&amp;'HPS grading'!N180="ClearedCleared",
  "None",
      IF('HPS grading'!M180="NC","Persona ","") &amp;
     IF('HPS grading'!N180="NC","Wellness ","")
      )</f>
        <v>None</v>
      </c>
      <c r="J180" s="12" t="str">
        <f aca="false">IF(
  'HPS grading'!R180&amp;'HPS grading'!S180="ClearedCleared",
  "None",
     IF('HPS grading'!R180="NC","Persona ","") &amp;
     IF('HPS grading'!S180="NC","Wellness ","")
      )</f>
        <v>None</v>
      </c>
      <c r="K180" s="12" t="str">
        <f aca="false">IF(
  'HPS grading'!W180&amp;'HPS grading'!X180="ClearedCleared",
  "None",
      IF('HPS grading'!W180="NC","Persona ","") &amp;
     IF('HPS grading'!X180="NC","Wellness ","")
      )</f>
        <v>None</v>
      </c>
      <c r="L180" s="16" t="str">
        <f aca="false">IF(COUNTIF(H180:K180,"None")=4,"Passed","With Held")</f>
        <v>Passed</v>
      </c>
    </row>
    <row r="181" s="17" customFormat="true" ht="23.25" hidden="false" customHeight="true" outlineLevel="0" collapsed="false">
      <c r="A181" s="12" t="n">
        <v>178</v>
      </c>
      <c r="B181" s="13" t="s">
        <v>13</v>
      </c>
      <c r="C181" s="13" t="s">
        <v>14</v>
      </c>
      <c r="D181" s="13" t="s">
        <v>375</v>
      </c>
      <c r="E181" s="14" t="s">
        <v>376</v>
      </c>
      <c r="F181" s="15" t="n">
        <f aca="false">AVERAGE('HPS grading'!F181,'HPS grading'!K181,'HPS grading'!P181,'HPS grading'!U181)</f>
        <v>54.6321031746032</v>
      </c>
      <c r="G181" s="12" t="str">
        <f aca="false" t="array" ref="G181:G181">_xlfn.IFS(F181&gt;=80,"A+",F181&gt;=70,"A",F181=60,"B+",F181&gt;=50,"B",F181&gt;=40,"C+",F181&gt;=30,"C",F181&gt;=20,"D",F181&lt;20,"E")</f>
        <v>B</v>
      </c>
      <c r="H181" s="12" t="str">
        <f aca="false">IF(
  'HPS grading'!H181&amp;'HPS grading'!I181="ClearedCleared",
  "None",
       IF('HPS grading'!H181="NC","Persona ","") &amp;
     IF('HPS grading'!I181="NC","Wellness ","")
      )</f>
        <v>None</v>
      </c>
      <c r="I181" s="12" t="str">
        <f aca="false">IF(
  'HPS grading'!M181&amp;'HPS grading'!N181="ClearedCleared",
  "None",
      IF('HPS grading'!M181="NC","Persona ","") &amp;
     IF('HPS grading'!N181="NC","Wellness ","")
      )</f>
        <v>None</v>
      </c>
      <c r="J181" s="12" t="str">
        <f aca="false">IF(
  'HPS grading'!R181&amp;'HPS grading'!S181="ClearedCleared",
  "None",
     IF('HPS grading'!R181="NC","Persona ","") &amp;
     IF('HPS grading'!S181="NC","Wellness ","")
      )</f>
        <v>None</v>
      </c>
      <c r="K181" s="12" t="str">
        <f aca="false">IF(
  'HPS grading'!W181&amp;'HPS grading'!X181="ClearedCleared",
  "None",
      IF('HPS grading'!W181="NC","Persona ","") &amp;
     IF('HPS grading'!X181="NC","Wellness ","")
      )</f>
        <v>None</v>
      </c>
      <c r="L181" s="16" t="str">
        <f aca="false">IF(COUNTIF(H181:K181,"None")=4,"Passed","With Held")</f>
        <v>Passed</v>
      </c>
    </row>
    <row r="182" s="17" customFormat="true" ht="23.25" hidden="false" customHeight="true" outlineLevel="0" collapsed="false">
      <c r="A182" s="12" t="n">
        <v>179</v>
      </c>
      <c r="B182" s="13" t="s">
        <v>13</v>
      </c>
      <c r="C182" s="13" t="s">
        <v>38</v>
      </c>
      <c r="D182" s="13" t="s">
        <v>377</v>
      </c>
      <c r="E182" s="14" t="s">
        <v>378</v>
      </c>
      <c r="F182" s="15" t="n">
        <f aca="false">AVERAGE('HPS grading'!F182,'HPS grading'!K182,'HPS grading'!P182,'HPS grading'!U182)</f>
        <v>51.9362301587302</v>
      </c>
      <c r="G182" s="12" t="str">
        <f aca="false" t="array" ref="G182:G182">_xlfn.IFS(F182&gt;=80,"A+",F182&gt;=70,"A",F182=60,"B+",F182&gt;=50,"B",F182&gt;=40,"C+",F182&gt;=30,"C",F182&gt;=20,"D",F182&lt;20,"E")</f>
        <v>B</v>
      </c>
      <c r="H182" s="12" t="str">
        <f aca="false">IF(
  'HPS grading'!H182&amp;'HPS grading'!I182="ClearedCleared",
  "None",
       IF('HPS grading'!H182="NC","Persona ","") &amp;
     IF('HPS grading'!I182="NC","Wellness ","")
      )</f>
        <v>None</v>
      </c>
      <c r="I182" s="12" t="str">
        <f aca="false">IF(
  'HPS grading'!M182&amp;'HPS grading'!N182="ClearedCleared",
  "None",
      IF('HPS grading'!M182="NC","Persona ","") &amp;
     IF('HPS grading'!N182="NC","Wellness ","")
      )</f>
        <v>Wellness </v>
      </c>
      <c r="J182" s="12" t="str">
        <f aca="false">IF(
  'HPS grading'!R182&amp;'HPS grading'!S182="ClearedCleared",
  "None",
     IF('HPS grading'!R182="NC","Persona ","") &amp;
     IF('HPS grading'!S182="NC","Wellness ","")
      )</f>
        <v>Wellness </v>
      </c>
      <c r="K182" s="12" t="str">
        <f aca="false">IF(
  'HPS grading'!W182&amp;'HPS grading'!X182="ClearedCleared",
  "None",
      IF('HPS grading'!W182="NC","Persona ","") &amp;
     IF('HPS grading'!X182="NC","Wellness ","")
      )</f>
        <v>Wellness </v>
      </c>
      <c r="L182" s="16" t="str">
        <f aca="false">IF(COUNTIF(H182:K182,"None")=4,"Passed","With Held")</f>
        <v>With Held</v>
      </c>
    </row>
    <row r="183" s="17" customFormat="true" ht="23.25" hidden="false" customHeight="true" outlineLevel="0" collapsed="false">
      <c r="A183" s="12" t="n">
        <v>180</v>
      </c>
      <c r="B183" s="13" t="s">
        <v>17</v>
      </c>
      <c r="C183" s="13" t="s">
        <v>38</v>
      </c>
      <c r="D183" s="13" t="s">
        <v>379</v>
      </c>
      <c r="E183" s="14" t="s">
        <v>380</v>
      </c>
      <c r="F183" s="15" t="n">
        <f aca="false">AVERAGE('HPS grading'!F183,'HPS grading'!K183,'HPS grading'!P183,'HPS grading'!U183)</f>
        <v>64.9755753968254</v>
      </c>
      <c r="G183" s="12" t="str">
        <f aca="false" t="array" ref="G183:G183">_xlfn.IFS(F183&gt;=80,"A+",F183&gt;=70,"A",F183=60,"B+",F183&gt;=50,"B",F183&gt;=40,"C+",F183&gt;=30,"C",F183&gt;=20,"D",F183&lt;20,"E")</f>
        <v>B</v>
      </c>
      <c r="H183" s="12" t="str">
        <f aca="false">IF(
  'HPS grading'!H183&amp;'HPS grading'!I183="ClearedCleared",
  "None",
       IF('HPS grading'!H183="NC","Persona ","") &amp;
     IF('HPS grading'!I183="NC","Wellness ","")
      )</f>
        <v>None</v>
      </c>
      <c r="I183" s="12" t="str">
        <f aca="false">IF(
  'HPS grading'!M183&amp;'HPS grading'!N183="ClearedCleared",
  "None",
      IF('HPS grading'!M183="NC","Persona ","") &amp;
     IF('HPS grading'!N183="NC","Wellness ","")
      )</f>
        <v>None</v>
      </c>
      <c r="J183" s="12" t="str">
        <f aca="false">IF(
  'HPS grading'!R183&amp;'HPS grading'!S183="ClearedCleared",
  "None",
     IF('HPS grading'!R183="NC","Persona ","") &amp;
     IF('HPS grading'!S183="NC","Wellness ","")
      )</f>
        <v>None</v>
      </c>
      <c r="K183" s="12" t="str">
        <f aca="false">IF(
  'HPS grading'!W183&amp;'HPS grading'!X183="ClearedCleared",
  "None",
      IF('HPS grading'!W183="NC","Persona ","") &amp;
     IF('HPS grading'!X183="NC","Wellness ","")
      )</f>
        <v>None</v>
      </c>
      <c r="L183" s="16" t="str">
        <f aca="false">IF(COUNTIF(H183:K183,"None")=4,"Passed","With Held")</f>
        <v>Passed</v>
      </c>
    </row>
    <row r="184" s="17" customFormat="true" ht="23.25" hidden="false" customHeight="true" outlineLevel="0" collapsed="false">
      <c r="A184" s="12" t="n">
        <v>181</v>
      </c>
      <c r="B184" s="13" t="s">
        <v>17</v>
      </c>
      <c r="C184" s="13" t="s">
        <v>31</v>
      </c>
      <c r="D184" s="13" t="s">
        <v>381</v>
      </c>
      <c r="E184" s="14" t="s">
        <v>382</v>
      </c>
      <c r="F184" s="15" t="n">
        <f aca="false">AVERAGE('HPS grading'!F184,'HPS grading'!K184,'HPS grading'!P184,'HPS grading'!U184)</f>
        <v>53.6836904761905</v>
      </c>
      <c r="G184" s="12" t="str">
        <f aca="false" t="array" ref="G184:G184">_xlfn.IFS(F184&gt;=80,"A+",F184&gt;=70,"A",F184=60,"B+",F184&gt;=50,"B",F184&gt;=40,"C+",F184&gt;=30,"C",F184&gt;=20,"D",F184&lt;20,"E")</f>
        <v>B</v>
      </c>
      <c r="H184" s="12" t="str">
        <f aca="false">IF(
  'HPS grading'!H184&amp;'HPS grading'!I184="ClearedCleared",
  "None",
       IF('HPS grading'!H184="NC","Persona ","") &amp;
     IF('HPS grading'!I184="NC","Wellness ","")
      )</f>
        <v>None</v>
      </c>
      <c r="I184" s="12" t="str">
        <f aca="false">IF(
  'HPS grading'!M184&amp;'HPS grading'!N184="ClearedCleared",
  "None",
      IF('HPS grading'!M184="NC","Persona ","") &amp;
     IF('HPS grading'!N184="NC","Wellness ","")
      )</f>
        <v>None</v>
      </c>
      <c r="J184" s="12" t="str">
        <f aca="false">IF(
  'HPS grading'!R184&amp;'HPS grading'!S184="ClearedCleared",
  "None",
     IF('HPS grading'!R184="NC","Persona ","") &amp;
     IF('HPS grading'!S184="NC","Wellness ","")
      )</f>
        <v>Wellness </v>
      </c>
      <c r="K184" s="12" t="str">
        <f aca="false">IF(
  'HPS grading'!W184&amp;'HPS grading'!X184="ClearedCleared",
  "None",
      IF('HPS grading'!W184="NC","Persona ","") &amp;
     IF('HPS grading'!X184="NC","Wellness ","")
      )</f>
        <v>Wellness </v>
      </c>
      <c r="L184" s="16" t="str">
        <f aca="false">IF(COUNTIF(H184:K184,"None")=4,"Passed","With Held")</f>
        <v>With Held</v>
      </c>
    </row>
    <row r="185" s="17" customFormat="true" ht="23.25" hidden="false" customHeight="true" outlineLevel="0" collapsed="false">
      <c r="A185" s="12" t="n">
        <v>182</v>
      </c>
      <c r="B185" s="13" t="s">
        <v>17</v>
      </c>
      <c r="C185" s="13" t="s">
        <v>14</v>
      </c>
      <c r="D185" s="13" t="s">
        <v>383</v>
      </c>
      <c r="E185" s="14" t="s">
        <v>384</v>
      </c>
      <c r="F185" s="15" t="n">
        <f aca="false">AVERAGE('HPS grading'!F185,'HPS grading'!K185,'HPS grading'!P185,'HPS grading'!U185)</f>
        <v>60.6693898809524</v>
      </c>
      <c r="G185" s="12" t="str">
        <f aca="false" t="array" ref="G185:G185">_xlfn.IFS(F185&gt;=80,"A+",F185&gt;=70,"A",F185=60,"B+",F185&gt;=50,"B",F185&gt;=40,"C+",F185&gt;=30,"C",F185&gt;=20,"D",F185&lt;20,"E")</f>
        <v>B</v>
      </c>
      <c r="H185" s="12" t="str">
        <f aca="false">IF(
  'HPS grading'!H185&amp;'HPS grading'!I185="ClearedCleared",
  "None",
       IF('HPS grading'!H185="NC","Persona ","") &amp;
     IF('HPS grading'!I185="NC","Wellness ","")
      )</f>
        <v>None</v>
      </c>
      <c r="I185" s="12" t="str">
        <f aca="false">IF(
  'HPS grading'!M185&amp;'HPS grading'!N185="ClearedCleared",
  "None",
      IF('HPS grading'!M185="NC","Persona ","") &amp;
     IF('HPS grading'!N185="NC","Wellness ","")
      )</f>
        <v>None</v>
      </c>
      <c r="J185" s="12" t="str">
        <f aca="false">IF(
  'HPS grading'!R185&amp;'HPS grading'!S185="ClearedCleared",
  "None",
     IF('HPS grading'!R185="NC","Persona ","") &amp;
     IF('HPS grading'!S185="NC","Wellness ","")
      )</f>
        <v>None</v>
      </c>
      <c r="K185" s="12" t="str">
        <f aca="false">IF(
  'HPS grading'!W185&amp;'HPS grading'!X185="ClearedCleared",
  "None",
      IF('HPS grading'!W185="NC","Persona ","") &amp;
     IF('HPS grading'!X185="NC","Wellness ","")
      )</f>
        <v>None</v>
      </c>
      <c r="L185" s="16" t="str">
        <f aca="false">IF(COUNTIF(H185:K185,"None")=4,"Passed","With Held")</f>
        <v>Passed</v>
      </c>
    </row>
    <row r="186" s="17" customFormat="true" ht="23.25" hidden="false" customHeight="true" outlineLevel="0" collapsed="false">
      <c r="A186" s="12" t="n">
        <v>183</v>
      </c>
      <c r="B186" s="13" t="s">
        <v>17</v>
      </c>
      <c r="C186" s="13" t="s">
        <v>31</v>
      </c>
      <c r="D186" s="13" t="s">
        <v>385</v>
      </c>
      <c r="E186" s="14" t="s">
        <v>386</v>
      </c>
      <c r="F186" s="15" t="n">
        <f aca="false">AVERAGE('HPS grading'!F186,'HPS grading'!K186,'HPS grading'!P186,'HPS grading'!U186)</f>
        <v>54.0707142857143</v>
      </c>
      <c r="G186" s="12" t="str">
        <f aca="false" t="array" ref="G186:G186">_xlfn.IFS(F186&gt;=80,"A+",F186&gt;=70,"A",F186=60,"B+",F186&gt;=50,"B",F186&gt;=40,"C+",F186&gt;=30,"C",F186&gt;=20,"D",F186&lt;20,"E")</f>
        <v>B</v>
      </c>
      <c r="H186" s="12" t="str">
        <f aca="false">IF(
  'HPS grading'!H186&amp;'HPS grading'!I186="ClearedCleared",
  "None",
       IF('HPS grading'!H186="NC","Persona ","") &amp;
     IF('HPS grading'!I186="NC","Wellness ","")
      )</f>
        <v>None</v>
      </c>
      <c r="I186" s="12" t="str">
        <f aca="false">IF(
  'HPS grading'!M186&amp;'HPS grading'!N186="ClearedCleared",
  "None",
      IF('HPS grading'!M186="NC","Persona ","") &amp;
     IF('HPS grading'!N186="NC","Wellness ","")
      )</f>
        <v>None</v>
      </c>
      <c r="J186" s="12" t="str">
        <f aca="false">IF(
  'HPS grading'!R186&amp;'HPS grading'!S186="ClearedCleared",
  "None",
     IF('HPS grading'!R186="NC","Persona ","") &amp;
     IF('HPS grading'!S186="NC","Wellness ","")
      )</f>
        <v>None</v>
      </c>
      <c r="K186" s="12" t="str">
        <f aca="false">IF(
  'HPS grading'!W186&amp;'HPS grading'!X186="ClearedCleared",
  "None",
      IF('HPS grading'!W186="NC","Persona ","") &amp;
     IF('HPS grading'!X186="NC","Wellness ","")
      )</f>
        <v>None</v>
      </c>
      <c r="L186" s="16" t="str">
        <f aca="false">IF(COUNTIF(H186:K186,"None")=4,"Passed","With Held")</f>
        <v>Passed</v>
      </c>
    </row>
    <row r="187" s="17" customFormat="true" ht="23.25" hidden="false" customHeight="true" outlineLevel="0" collapsed="false">
      <c r="A187" s="12" t="n">
        <v>184</v>
      </c>
      <c r="B187" s="13" t="s">
        <v>17</v>
      </c>
      <c r="C187" s="13" t="s">
        <v>38</v>
      </c>
      <c r="D187" s="13" t="s">
        <v>387</v>
      </c>
      <c r="E187" s="14" t="s">
        <v>388</v>
      </c>
      <c r="F187" s="15" t="n">
        <f aca="false">AVERAGE('HPS grading'!F187,'HPS grading'!K187,'HPS grading'!P187,'HPS grading'!U187)</f>
        <v>44.7946577380952</v>
      </c>
      <c r="G187" s="12" t="str">
        <f aca="false" t="array" ref="G187:G187">_xlfn.IFS(F187&gt;=80,"A+",F187&gt;=70,"A",F187=60,"B+",F187&gt;=50,"B",F187&gt;=40,"C+",F187&gt;=30,"C",F187&gt;=20,"D",F187&lt;20,"E")</f>
        <v>C+</v>
      </c>
      <c r="H187" s="12" t="str">
        <f aca="false">IF(
  'HPS grading'!H187&amp;'HPS grading'!I187="ClearedCleared",
  "None",
       IF('HPS grading'!H187="NC","Persona ","") &amp;
     IF('HPS grading'!I187="NC","Wellness ","")
      )</f>
        <v>None</v>
      </c>
      <c r="I187" s="12" t="str">
        <f aca="false">IF(
  'HPS grading'!M187&amp;'HPS grading'!N187="ClearedCleared",
  "None",
      IF('HPS grading'!M187="NC","Persona ","") &amp;
     IF('HPS grading'!N187="NC","Wellness ","")
      )</f>
        <v>Wellness </v>
      </c>
      <c r="J187" s="12" t="str">
        <f aca="false">IF(
  'HPS grading'!R187&amp;'HPS grading'!S187="ClearedCleared",
  "None",
     IF('HPS grading'!R187="NC","Persona ","") &amp;
     IF('HPS grading'!S187="NC","Wellness ","")
      )</f>
        <v>Wellness </v>
      </c>
      <c r="K187" s="12" t="str">
        <f aca="false">IF(
  'HPS grading'!W187&amp;'HPS grading'!X187="ClearedCleared",
  "None",
      IF('HPS grading'!W187="NC","Persona ","") &amp;
     IF('HPS grading'!X187="NC","Wellness ","")
      )</f>
        <v>None</v>
      </c>
      <c r="L187" s="16" t="str">
        <f aca="false">IF(COUNTIF(H187:K187,"None")=4,"Passed","With Held")</f>
        <v>With Held</v>
      </c>
    </row>
    <row r="188" s="17" customFormat="true" ht="23.25" hidden="false" customHeight="true" outlineLevel="0" collapsed="false">
      <c r="A188" s="12" t="n">
        <v>185</v>
      </c>
      <c r="B188" s="13" t="s">
        <v>17</v>
      </c>
      <c r="C188" s="13" t="s">
        <v>31</v>
      </c>
      <c r="D188" s="13" t="s">
        <v>389</v>
      </c>
      <c r="E188" s="14" t="s">
        <v>390</v>
      </c>
      <c r="F188" s="15" t="n">
        <f aca="false">AVERAGE('HPS grading'!F188,'HPS grading'!K188,'HPS grading'!P188,'HPS grading'!U188)</f>
        <v>40.8973412698413</v>
      </c>
      <c r="G188" s="12" t="str">
        <f aca="false" t="array" ref="G188:G188">_xlfn.IFS(F188&gt;=80,"A+",F188&gt;=70,"A",F188=60,"B+",F188&gt;=50,"B",F188&gt;=40,"C+",F188&gt;=30,"C",F188&gt;=20,"D",F188&lt;20,"E")</f>
        <v>C+</v>
      </c>
      <c r="H188" s="12" t="str">
        <f aca="false">IF(
  'HPS grading'!H188&amp;'HPS grading'!I188="ClearedCleared",
  "None",
       IF('HPS grading'!H188="NC","Persona ","") &amp;
     IF('HPS grading'!I188="NC","Wellness ","")
      )</f>
        <v>None</v>
      </c>
      <c r="I188" s="12" t="str">
        <f aca="false">IF(
  'HPS grading'!M188&amp;'HPS grading'!N188="ClearedCleared",
  "None",
      IF('HPS grading'!M188="NC","Persona ","") &amp;
     IF('HPS grading'!N188="NC","Wellness ","")
      )</f>
        <v>Persona Wellness </v>
      </c>
      <c r="J188" s="12" t="str">
        <f aca="false">IF(
  'HPS grading'!R188&amp;'HPS grading'!S188="ClearedCleared",
  "None",
     IF('HPS grading'!R188="NC","Persona ","") &amp;
     IF('HPS grading'!S188="NC","Wellness ","")
      )</f>
        <v>Wellness </v>
      </c>
      <c r="K188" s="12" t="str">
        <f aca="false">IF(
  'HPS grading'!W188&amp;'HPS grading'!X188="ClearedCleared",
  "None",
      IF('HPS grading'!W188="NC","Persona ","") &amp;
     IF('HPS grading'!X188="NC","Wellness ","")
      )</f>
        <v>Persona Wellness </v>
      </c>
      <c r="L188" s="16" t="str">
        <f aca="false">IF(COUNTIF(H188:K188,"None")=4,"Passed","With Held")</f>
        <v>With Held</v>
      </c>
    </row>
    <row r="189" s="17" customFormat="true" ht="23.25" hidden="false" customHeight="true" outlineLevel="0" collapsed="false">
      <c r="A189" s="12" t="n">
        <v>186</v>
      </c>
      <c r="B189" s="13" t="s">
        <v>17</v>
      </c>
      <c r="C189" s="13" t="s">
        <v>31</v>
      </c>
      <c r="D189" s="13" t="s">
        <v>391</v>
      </c>
      <c r="E189" s="14" t="s">
        <v>392</v>
      </c>
      <c r="F189" s="15" t="n">
        <f aca="false">AVERAGE('HPS grading'!F189,'HPS grading'!K189,'HPS grading'!P189,'HPS grading'!U189)</f>
        <v>43.1521775793651</v>
      </c>
      <c r="G189" s="12" t="str">
        <f aca="false" t="array" ref="G189:G189">_xlfn.IFS(F189&gt;=80,"A+",F189&gt;=70,"A",F189=60,"B+",F189&gt;=50,"B",F189&gt;=40,"C+",F189&gt;=30,"C",F189&gt;=20,"D",F189&lt;20,"E")</f>
        <v>C+</v>
      </c>
      <c r="H189" s="12" t="str">
        <f aca="false">IF(
  'HPS grading'!H189&amp;'HPS grading'!I189="ClearedCleared",
  "None",
       IF('HPS grading'!H189="NC","Persona ","") &amp;
     IF('HPS grading'!I189="NC","Wellness ","")
      )</f>
        <v>Wellness </v>
      </c>
      <c r="I189" s="12" t="str">
        <f aca="false">IF(
  'HPS grading'!M189&amp;'HPS grading'!N189="ClearedCleared",
  "None",
      IF('HPS grading'!M189="NC","Persona ","") &amp;
     IF('HPS grading'!N189="NC","Wellness ","")
      )</f>
        <v>Wellness </v>
      </c>
      <c r="J189" s="12" t="str">
        <f aca="false">IF(
  'HPS grading'!R189&amp;'HPS grading'!S189="ClearedCleared",
  "None",
     IF('HPS grading'!R189="NC","Persona ","") &amp;
     IF('HPS grading'!S189="NC","Wellness ","")
      )</f>
        <v>Wellness </v>
      </c>
      <c r="K189" s="12" t="str">
        <f aca="false">IF(
  'HPS grading'!W189&amp;'HPS grading'!X189="ClearedCleared",
  "None",
      IF('HPS grading'!W189="NC","Persona ","") &amp;
     IF('HPS grading'!X189="NC","Wellness ","")
      )</f>
        <v>Wellness </v>
      </c>
      <c r="L189" s="16" t="str">
        <f aca="false">IF(COUNTIF(H189:K189,"None")=4,"Passed","With Held")</f>
        <v>With Held</v>
      </c>
    </row>
    <row r="190" s="17" customFormat="true" ht="23.25" hidden="false" customHeight="true" outlineLevel="0" collapsed="false">
      <c r="A190" s="12" t="n">
        <v>187</v>
      </c>
      <c r="B190" s="13" t="s">
        <v>13</v>
      </c>
      <c r="C190" s="13" t="s">
        <v>31</v>
      </c>
      <c r="D190" s="13" t="s">
        <v>393</v>
      </c>
      <c r="E190" s="14" t="s">
        <v>394</v>
      </c>
      <c r="F190" s="15" t="n">
        <f aca="false">AVERAGE('HPS grading'!F190,'HPS grading'!K190,'HPS grading'!P190,'HPS grading'!U190)</f>
        <v>50.9542162698413</v>
      </c>
      <c r="G190" s="12" t="str">
        <f aca="false" t="array" ref="G190:G190">_xlfn.IFS(F190&gt;=80,"A+",F190&gt;=70,"A",F190=60,"B+",F190&gt;=50,"B",F190&gt;=40,"C+",F190&gt;=30,"C",F190&gt;=20,"D",F190&lt;20,"E")</f>
        <v>B</v>
      </c>
      <c r="H190" s="12" t="str">
        <f aca="false">IF(
  'HPS grading'!H190&amp;'HPS grading'!I190="ClearedCleared",
  "None",
       IF('HPS grading'!H190="NC","Persona ","") &amp;
     IF('HPS grading'!I190="NC","Wellness ","")
      )</f>
        <v>None</v>
      </c>
      <c r="I190" s="12" t="str">
        <f aca="false">IF(
  'HPS grading'!M190&amp;'HPS grading'!N190="ClearedCleared",
  "None",
      IF('HPS grading'!M190="NC","Persona ","") &amp;
     IF('HPS grading'!N190="NC","Wellness ","")
      )</f>
        <v>None</v>
      </c>
      <c r="J190" s="12" t="str">
        <f aca="false">IF(
  'HPS grading'!R190&amp;'HPS grading'!S190="ClearedCleared",
  "None",
     IF('HPS grading'!R190="NC","Persona ","") &amp;
     IF('HPS grading'!S190="NC","Wellness ","")
      )</f>
        <v>None</v>
      </c>
      <c r="K190" s="12" t="str">
        <f aca="false">IF(
  'HPS grading'!W190&amp;'HPS grading'!X190="ClearedCleared",
  "None",
      IF('HPS grading'!W190="NC","Persona ","") &amp;
     IF('HPS grading'!X190="NC","Wellness ","")
      )</f>
        <v>None</v>
      </c>
      <c r="L190" s="16" t="str">
        <f aca="false">IF(COUNTIF(H190:K190,"None")=4,"Passed","With Held")</f>
        <v>Passed</v>
      </c>
    </row>
    <row r="191" s="17" customFormat="true" ht="23.25" hidden="false" customHeight="true" outlineLevel="0" collapsed="false">
      <c r="A191" s="12" t="n">
        <v>188</v>
      </c>
      <c r="B191" s="13" t="s">
        <v>13</v>
      </c>
      <c r="C191" s="13" t="s">
        <v>14</v>
      </c>
      <c r="D191" s="13" t="s">
        <v>395</v>
      </c>
      <c r="E191" s="14" t="s">
        <v>396</v>
      </c>
      <c r="F191" s="15" t="n">
        <f aca="false">AVERAGE('HPS grading'!F191,'HPS grading'!K191,'HPS grading'!P191,'HPS grading'!U191)</f>
        <v>37.1256696428571</v>
      </c>
      <c r="G191" s="12" t="str">
        <f aca="false" t="array" ref="G191:G191">_xlfn.IFS(F191&gt;=80,"A+",F191&gt;=70,"A",F191=60,"B+",F191&gt;=50,"B",F191&gt;=40,"C+",F191&gt;=30,"C",F191&gt;=20,"D",F191&lt;20,"E")</f>
        <v>C</v>
      </c>
      <c r="H191" s="12" t="str">
        <f aca="false">IF(
  'HPS grading'!H191&amp;'HPS grading'!I191="ClearedCleared",
  "None",
       IF('HPS grading'!H191="NC","Persona ","") &amp;
     IF('HPS grading'!I191="NC","Wellness ","")
      )</f>
        <v>None</v>
      </c>
      <c r="I191" s="12" t="str">
        <f aca="false">IF(
  'HPS grading'!M191&amp;'HPS grading'!N191="ClearedCleared",
  "None",
      IF('HPS grading'!M191="NC","Persona ","") &amp;
     IF('HPS grading'!N191="NC","Wellness ","")
      )</f>
        <v>Persona Wellness </v>
      </c>
      <c r="J191" s="12" t="str">
        <f aca="false">IF(
  'HPS grading'!R191&amp;'HPS grading'!S191="ClearedCleared",
  "None",
     IF('HPS grading'!R191="NC","Persona ","") &amp;
     IF('HPS grading'!S191="NC","Wellness ","")
      )</f>
        <v>Wellness </v>
      </c>
      <c r="K191" s="12" t="str">
        <f aca="false">IF(
  'HPS grading'!W191&amp;'HPS grading'!X191="ClearedCleared",
  "None",
      IF('HPS grading'!W191="NC","Persona ","") &amp;
     IF('HPS grading'!X191="NC","Wellness ","")
      )</f>
        <v>Persona Wellness </v>
      </c>
      <c r="L191" s="16" t="str">
        <f aca="false">IF(COUNTIF(H191:K191,"None")=4,"Passed","With Held")</f>
        <v>With Held</v>
      </c>
    </row>
    <row r="192" s="17" customFormat="true" ht="23.25" hidden="false" customHeight="true" outlineLevel="0" collapsed="false">
      <c r="A192" s="12" t="n">
        <v>189</v>
      </c>
      <c r="B192" s="13" t="s">
        <v>17</v>
      </c>
      <c r="C192" s="13" t="s">
        <v>31</v>
      </c>
      <c r="D192" s="13" t="s">
        <v>397</v>
      </c>
      <c r="E192" s="14" t="s">
        <v>398</v>
      </c>
      <c r="F192" s="15" t="n">
        <f aca="false">AVERAGE('HPS grading'!F192,'HPS grading'!K192,'HPS grading'!P192,'HPS grading'!U192)</f>
        <v>50.1535714285714</v>
      </c>
      <c r="G192" s="12" t="str">
        <f aca="false" t="array" ref="G192:G192">_xlfn.IFS(F192&gt;=80,"A+",F192&gt;=70,"A",F192=60,"B+",F192&gt;=50,"B",F192&gt;=40,"C+",F192&gt;=30,"C",F192&gt;=20,"D",F192&lt;20,"E")</f>
        <v>B</v>
      </c>
      <c r="H192" s="12" t="str">
        <f aca="false">IF(
  'HPS grading'!H192&amp;'HPS grading'!I192="ClearedCleared",
  "None",
       IF('HPS grading'!H192="NC","Persona ","") &amp;
     IF('HPS grading'!I192="NC","Wellness ","")
      )</f>
        <v>None</v>
      </c>
      <c r="I192" s="12" t="str">
        <f aca="false">IF(
  'HPS grading'!M192&amp;'HPS grading'!N192="ClearedCleared",
  "None",
      IF('HPS grading'!M192="NC","Persona ","") &amp;
     IF('HPS grading'!N192="NC","Wellness ","")
      )</f>
        <v>None</v>
      </c>
      <c r="J192" s="12" t="str">
        <f aca="false">IF(
  'HPS grading'!R192&amp;'HPS grading'!S192="ClearedCleared",
  "None",
     IF('HPS grading'!R192="NC","Persona ","") &amp;
     IF('HPS grading'!S192="NC","Wellness ","")
      )</f>
        <v>None</v>
      </c>
      <c r="K192" s="12" t="str">
        <f aca="false">IF(
  'HPS grading'!W192&amp;'HPS grading'!X192="ClearedCleared",
  "None",
      IF('HPS grading'!W192="NC","Persona ","") &amp;
     IF('HPS grading'!X192="NC","Wellness ","")
      )</f>
        <v>None</v>
      </c>
      <c r="L192" s="16" t="str">
        <f aca="false">IF(COUNTIF(H192:K192,"None")=4,"Passed","With Held")</f>
        <v>Passed</v>
      </c>
    </row>
    <row r="193" s="17" customFormat="true" ht="23.25" hidden="false" customHeight="true" outlineLevel="0" collapsed="false">
      <c r="A193" s="12" t="n">
        <v>190</v>
      </c>
      <c r="B193" s="13" t="s">
        <v>13</v>
      </c>
      <c r="C193" s="13" t="s">
        <v>24</v>
      </c>
      <c r="D193" s="13" t="s">
        <v>399</v>
      </c>
      <c r="E193" s="14" t="s">
        <v>400</v>
      </c>
      <c r="F193" s="15" t="n">
        <f aca="false">AVERAGE('HPS grading'!F193,'HPS grading'!K193,'HPS grading'!P193,'HPS grading'!U193)</f>
        <v>50.0509821428572</v>
      </c>
      <c r="G193" s="12" t="str">
        <f aca="false" t="array" ref="G193:G193">_xlfn.IFS(F193&gt;=80,"A+",F193&gt;=70,"A",F193=60,"B+",F193&gt;=50,"B",F193&gt;=40,"C+",F193&gt;=30,"C",F193&gt;=20,"D",F193&lt;20,"E")</f>
        <v>B</v>
      </c>
      <c r="H193" s="12" t="str">
        <f aca="false">IF(
  'HPS grading'!H193&amp;'HPS grading'!I193="ClearedCleared",
  "None",
       IF('HPS grading'!H193="NC","Persona ","") &amp;
     IF('HPS grading'!I193="NC","Wellness ","")
      )</f>
        <v>None</v>
      </c>
      <c r="I193" s="12" t="str">
        <f aca="false">IF(
  'HPS grading'!M193&amp;'HPS grading'!N193="ClearedCleared",
  "None",
      IF('HPS grading'!M193="NC","Persona ","") &amp;
     IF('HPS grading'!N193="NC","Wellness ","")
      )</f>
        <v>None</v>
      </c>
      <c r="J193" s="12" t="str">
        <f aca="false">IF(
  'HPS grading'!R193&amp;'HPS grading'!S193="ClearedCleared",
  "None",
     IF('HPS grading'!R193="NC","Persona ","") &amp;
     IF('HPS grading'!S193="NC","Wellness ","")
      )</f>
        <v>None</v>
      </c>
      <c r="K193" s="12" t="str">
        <f aca="false">IF(
  'HPS grading'!W193&amp;'HPS grading'!X193="ClearedCleared",
  "None",
      IF('HPS grading'!W193="NC","Persona ","") &amp;
     IF('HPS grading'!X193="NC","Wellness ","")
      )</f>
        <v>None</v>
      </c>
      <c r="L193" s="16" t="str">
        <f aca="false">IF(COUNTIF(H193:K193,"None")=4,"Passed","With Held")</f>
        <v>Passed</v>
      </c>
    </row>
    <row r="194" s="17" customFormat="true" ht="23.25" hidden="false" customHeight="true" outlineLevel="0" collapsed="false">
      <c r="A194" s="12" t="n">
        <v>191</v>
      </c>
      <c r="B194" s="13" t="s">
        <v>13</v>
      </c>
      <c r="C194" s="13" t="s">
        <v>31</v>
      </c>
      <c r="D194" s="13" t="s">
        <v>401</v>
      </c>
      <c r="E194" s="14" t="s">
        <v>402</v>
      </c>
      <c r="F194" s="15" t="n">
        <f aca="false">AVERAGE('HPS grading'!F194,'HPS grading'!K194,'HPS grading'!P194,'HPS grading'!U194)</f>
        <v>57.7895982142857</v>
      </c>
      <c r="G194" s="12" t="str">
        <f aca="false" t="array" ref="G194:G194">_xlfn.IFS(F194&gt;=80,"A+",F194&gt;=70,"A",F194=60,"B+",F194&gt;=50,"B",F194&gt;=40,"C+",F194&gt;=30,"C",F194&gt;=20,"D",F194&lt;20,"E")</f>
        <v>B</v>
      </c>
      <c r="H194" s="12" t="str">
        <f aca="false">IF(
  'HPS grading'!H194&amp;'HPS grading'!I194="ClearedCleared",
  "None",
       IF('HPS grading'!H194="NC","Persona ","") &amp;
     IF('HPS grading'!I194="NC","Wellness ","")
      )</f>
        <v>None</v>
      </c>
      <c r="I194" s="12" t="str">
        <f aca="false">IF(
  'HPS grading'!M194&amp;'HPS grading'!N194="ClearedCleared",
  "None",
      IF('HPS grading'!M194="NC","Persona ","") &amp;
     IF('HPS grading'!N194="NC","Wellness ","")
      )</f>
        <v>None</v>
      </c>
      <c r="J194" s="12" t="str">
        <f aca="false">IF(
  'HPS grading'!R194&amp;'HPS grading'!S194="ClearedCleared",
  "None",
     IF('HPS grading'!R194="NC","Persona ","") &amp;
     IF('HPS grading'!S194="NC","Wellness ","")
      )</f>
        <v>None</v>
      </c>
      <c r="K194" s="12" t="str">
        <f aca="false">IF(
  'HPS grading'!W194&amp;'HPS grading'!X194="ClearedCleared",
  "None",
      IF('HPS grading'!W194="NC","Persona ","") &amp;
     IF('HPS grading'!X194="NC","Wellness ","")
      )</f>
        <v>None</v>
      </c>
      <c r="L194" s="16" t="str">
        <f aca="false">IF(COUNTIF(H194:K194,"None")=4,"Passed","With Held")</f>
        <v>Passed</v>
      </c>
    </row>
    <row r="195" s="17" customFormat="true" ht="23.25" hidden="false" customHeight="true" outlineLevel="0" collapsed="false">
      <c r="A195" s="12" t="n">
        <v>192</v>
      </c>
      <c r="B195" s="13" t="s">
        <v>17</v>
      </c>
      <c r="C195" s="13" t="s">
        <v>31</v>
      </c>
      <c r="D195" s="13" t="s">
        <v>403</v>
      </c>
      <c r="E195" s="14" t="s">
        <v>404</v>
      </c>
      <c r="F195" s="15" t="n">
        <f aca="false">AVERAGE('HPS grading'!F195,'HPS grading'!K195,'HPS grading'!P195,'HPS grading'!U195)</f>
        <v>49.6003621031746</v>
      </c>
      <c r="G195" s="12" t="str">
        <f aca="false" t="array" ref="G195:G195">_xlfn.IFS(F195&gt;=80,"A+",F195&gt;=70,"A",F195=60,"B+",F195&gt;=50,"B",F195&gt;=40,"C+",F195&gt;=30,"C",F195&gt;=20,"D",F195&lt;20,"E")</f>
        <v>C+</v>
      </c>
      <c r="H195" s="12" t="str">
        <f aca="false">IF(
  'HPS grading'!H195&amp;'HPS grading'!I195="ClearedCleared",
  "None",
       IF('HPS grading'!H195="NC","Persona ","") &amp;
     IF('HPS grading'!I195="NC","Wellness ","")
      )</f>
        <v>None</v>
      </c>
      <c r="I195" s="12" t="str">
        <f aca="false">IF(
  'HPS grading'!M195&amp;'HPS grading'!N195="ClearedCleared",
  "None",
      IF('HPS grading'!M195="NC","Persona ","") &amp;
     IF('HPS grading'!N195="NC","Wellness ","")
      )</f>
        <v>None</v>
      </c>
      <c r="J195" s="12" t="str">
        <f aca="false">IF(
  'HPS grading'!R195&amp;'HPS grading'!S195="ClearedCleared",
  "None",
     IF('HPS grading'!R195="NC","Persona ","") &amp;
     IF('HPS grading'!S195="NC","Wellness ","")
      )</f>
        <v>None</v>
      </c>
      <c r="K195" s="12" t="str">
        <f aca="false">IF(
  'HPS grading'!W195&amp;'HPS grading'!X195="ClearedCleared",
  "None",
      IF('HPS grading'!W195="NC","Persona ","") &amp;
     IF('HPS grading'!X195="NC","Wellness ","")
      )</f>
        <v>None</v>
      </c>
      <c r="L195" s="16" t="str">
        <f aca="false">IF(COUNTIF(H195:K195,"None")=4,"Passed","With Held")</f>
        <v>Passed</v>
      </c>
    </row>
    <row r="196" s="17" customFormat="true" ht="23.25" hidden="false" customHeight="true" outlineLevel="0" collapsed="false">
      <c r="A196" s="12" t="n">
        <v>193</v>
      </c>
      <c r="B196" s="13" t="s">
        <v>17</v>
      </c>
      <c r="C196" s="13" t="s">
        <v>31</v>
      </c>
      <c r="D196" s="13" t="s">
        <v>405</v>
      </c>
      <c r="E196" s="14" t="s">
        <v>406</v>
      </c>
      <c r="F196" s="15" t="n">
        <f aca="false">AVERAGE('HPS grading'!F196,'HPS grading'!K196,'HPS grading'!P196,'HPS grading'!U196)</f>
        <v>48.9709573412698</v>
      </c>
      <c r="G196" s="12" t="str">
        <f aca="false" t="array" ref="G196:G196">_xlfn.IFS(F196&gt;=80,"A+",F196&gt;=70,"A",F196=60,"B+",F196&gt;=50,"B",F196&gt;=40,"C+",F196&gt;=30,"C",F196&gt;=20,"D",F196&lt;20,"E")</f>
        <v>C+</v>
      </c>
      <c r="H196" s="12" t="str">
        <f aca="false">IF(
  'HPS grading'!H196&amp;'HPS grading'!I196="ClearedCleared",
  "None",
       IF('HPS grading'!H196="NC","Persona ","") &amp;
     IF('HPS grading'!I196="NC","Wellness ","")
      )</f>
        <v>None</v>
      </c>
      <c r="I196" s="12" t="str">
        <f aca="false">IF(
  'HPS grading'!M196&amp;'HPS grading'!N196="ClearedCleared",
  "None",
      IF('HPS grading'!M196="NC","Persona ","") &amp;
     IF('HPS grading'!N196="NC","Wellness ","")
      )</f>
        <v>None</v>
      </c>
      <c r="J196" s="12" t="str">
        <f aca="false">IF(
  'HPS grading'!R196&amp;'HPS grading'!S196="ClearedCleared",
  "None",
     IF('HPS grading'!R196="NC","Persona ","") &amp;
     IF('HPS grading'!S196="NC","Wellness ","")
      )</f>
        <v>None</v>
      </c>
      <c r="K196" s="12" t="str">
        <f aca="false">IF(
  'HPS grading'!W196&amp;'HPS grading'!X196="ClearedCleared",
  "None",
      IF('HPS grading'!W196="NC","Persona ","") &amp;
     IF('HPS grading'!X196="NC","Wellness ","")
      )</f>
        <v>None</v>
      </c>
      <c r="L196" s="16" t="str">
        <f aca="false">IF(COUNTIF(H196:K196,"None")=4,"Passed","With Held")</f>
        <v>Passed</v>
      </c>
    </row>
    <row r="197" s="17" customFormat="true" ht="23.25" hidden="false" customHeight="true" outlineLevel="0" collapsed="false">
      <c r="A197" s="12" t="n">
        <v>194</v>
      </c>
      <c r="B197" s="13" t="s">
        <v>13</v>
      </c>
      <c r="C197" s="13" t="s">
        <v>31</v>
      </c>
      <c r="D197" s="13" t="s">
        <v>407</v>
      </c>
      <c r="E197" s="14" t="s">
        <v>408</v>
      </c>
      <c r="F197" s="15" t="n">
        <f aca="false">AVERAGE('HPS grading'!F197,'HPS grading'!K197,'HPS grading'!P197,'HPS grading'!U197)</f>
        <v>53.0271825396825</v>
      </c>
      <c r="G197" s="12" t="str">
        <f aca="false" t="array" ref="G197:G197">_xlfn.IFS(F197&gt;=80,"A+",F197&gt;=70,"A",F197=60,"B+",F197&gt;=50,"B",F197&gt;=40,"C+",F197&gt;=30,"C",F197&gt;=20,"D",F197&lt;20,"E")</f>
        <v>B</v>
      </c>
      <c r="H197" s="12" t="str">
        <f aca="false">IF(
  'HPS grading'!H197&amp;'HPS grading'!I197="ClearedCleared",
  "None",
       IF('HPS grading'!H197="NC","Persona ","") &amp;
     IF('HPS grading'!I197="NC","Wellness ","")
      )</f>
        <v>None</v>
      </c>
      <c r="I197" s="12" t="str">
        <f aca="false">IF(
  'HPS grading'!M197&amp;'HPS grading'!N197="ClearedCleared",
  "None",
      IF('HPS grading'!M197="NC","Persona ","") &amp;
     IF('HPS grading'!N197="NC","Wellness ","")
      )</f>
        <v>None</v>
      </c>
      <c r="J197" s="12" t="str">
        <f aca="false">IF(
  'HPS grading'!R197&amp;'HPS grading'!S197="ClearedCleared",
  "None",
     IF('HPS grading'!R197="NC","Persona ","") &amp;
     IF('HPS grading'!S197="NC","Wellness ","")
      )</f>
        <v>None</v>
      </c>
      <c r="K197" s="12" t="str">
        <f aca="false">IF(
  'HPS grading'!W197&amp;'HPS grading'!X197="ClearedCleared",
  "None",
      IF('HPS grading'!W197="NC","Persona ","") &amp;
     IF('HPS grading'!X197="NC","Wellness ","")
      )</f>
        <v>None</v>
      </c>
      <c r="L197" s="16" t="str">
        <f aca="false">IF(COUNTIF(H197:K197,"None")=4,"Passed","With Held")</f>
        <v>Passed</v>
      </c>
    </row>
    <row r="198" s="17" customFormat="true" ht="23.25" hidden="false" customHeight="true" outlineLevel="0" collapsed="false">
      <c r="A198" s="12" t="n">
        <v>195</v>
      </c>
      <c r="B198" s="13" t="s">
        <v>17</v>
      </c>
      <c r="C198" s="13" t="s">
        <v>24</v>
      </c>
      <c r="D198" s="13" t="s">
        <v>409</v>
      </c>
      <c r="E198" s="14" t="s">
        <v>410</v>
      </c>
      <c r="F198" s="15" t="n">
        <f aca="false">AVERAGE('HPS grading'!F198,'HPS grading'!K198,'HPS grading'!P198,'HPS grading'!U198)</f>
        <v>57.9400744047619</v>
      </c>
      <c r="G198" s="12" t="str">
        <f aca="false" t="array" ref="G198:G198">_xlfn.IFS(F198&gt;=80,"A+",F198&gt;=70,"A",F198=60,"B+",F198&gt;=50,"B",F198&gt;=40,"C+",F198&gt;=30,"C",F198&gt;=20,"D",F198&lt;20,"E")</f>
        <v>B</v>
      </c>
      <c r="H198" s="12" t="str">
        <f aca="false">IF(
  'HPS grading'!H198&amp;'HPS grading'!I198="ClearedCleared",
  "None",
       IF('HPS grading'!H198="NC","Persona ","") &amp;
     IF('HPS grading'!I198="NC","Wellness ","")
      )</f>
        <v>None</v>
      </c>
      <c r="I198" s="12" t="str">
        <f aca="false">IF(
  'HPS grading'!M198&amp;'HPS grading'!N198="ClearedCleared",
  "None",
      IF('HPS grading'!M198="NC","Persona ","") &amp;
     IF('HPS grading'!N198="NC","Wellness ","")
      )</f>
        <v>None</v>
      </c>
      <c r="J198" s="12" t="str">
        <f aca="false">IF(
  'HPS grading'!R198&amp;'HPS grading'!S198="ClearedCleared",
  "None",
     IF('HPS grading'!R198="NC","Persona ","") &amp;
     IF('HPS grading'!S198="NC","Wellness ","")
      )</f>
        <v>None</v>
      </c>
      <c r="K198" s="12" t="str">
        <f aca="false">IF(
  'HPS grading'!W198&amp;'HPS grading'!X198="ClearedCleared",
  "None",
      IF('HPS grading'!W198="NC","Persona ","") &amp;
     IF('HPS grading'!X198="NC","Wellness ","")
      )</f>
        <v>None</v>
      </c>
      <c r="L198" s="16" t="str">
        <f aca="false">IF(COUNTIF(H198:K198,"None")=4,"Passed","With Held")</f>
        <v>Passed</v>
      </c>
    </row>
    <row r="199" s="17" customFormat="true" ht="23.25" hidden="false" customHeight="true" outlineLevel="0" collapsed="false">
      <c r="A199" s="12" t="n">
        <v>196</v>
      </c>
      <c r="B199" s="13" t="s">
        <v>17</v>
      </c>
      <c r="C199" s="13" t="s">
        <v>31</v>
      </c>
      <c r="D199" s="13" t="s">
        <v>411</v>
      </c>
      <c r="E199" s="14" t="s">
        <v>412</v>
      </c>
      <c r="F199" s="15" t="n">
        <f aca="false">AVERAGE('HPS grading'!F199,'HPS grading'!K199,'HPS grading'!P199,'HPS grading'!U199)</f>
        <v>51.4127827380952</v>
      </c>
      <c r="G199" s="12" t="str">
        <f aca="false" t="array" ref="G199:G199">_xlfn.IFS(F199&gt;=80,"A+",F199&gt;=70,"A",F199=60,"B+",F199&gt;=50,"B",F199&gt;=40,"C+",F199&gt;=30,"C",F199&gt;=20,"D",F199&lt;20,"E")</f>
        <v>B</v>
      </c>
      <c r="H199" s="12" t="str">
        <f aca="false">IF(
  'HPS grading'!H199&amp;'HPS grading'!I199="ClearedCleared",
  "None",
       IF('HPS grading'!H199="NC","Persona ","") &amp;
     IF('HPS grading'!I199="NC","Wellness ","")
      )</f>
        <v>Wellness </v>
      </c>
      <c r="I199" s="12" t="str">
        <f aca="false">IF(
  'HPS grading'!M199&amp;'HPS grading'!N199="ClearedCleared",
  "None",
      IF('HPS grading'!M199="NC","Persona ","") &amp;
     IF('HPS grading'!N199="NC","Wellness ","")
      )</f>
        <v>Wellness </v>
      </c>
      <c r="J199" s="12" t="str">
        <f aca="false">IF(
  'HPS grading'!R199&amp;'HPS grading'!S199="ClearedCleared",
  "None",
     IF('HPS grading'!R199="NC","Persona ","") &amp;
     IF('HPS grading'!S199="NC","Wellness ","")
      )</f>
        <v>Wellness </v>
      </c>
      <c r="K199" s="12" t="str">
        <f aca="false">IF(
  'HPS grading'!W199&amp;'HPS grading'!X199="ClearedCleared",
  "None",
      IF('HPS grading'!W199="NC","Persona ","") &amp;
     IF('HPS grading'!X199="NC","Wellness ","")
      )</f>
        <v>Wellness </v>
      </c>
      <c r="L199" s="16" t="str">
        <f aca="false">IF(COUNTIF(H199:K199,"None")=4,"Passed","With Held")</f>
        <v>With Held</v>
      </c>
    </row>
    <row r="200" s="17" customFormat="true" ht="23.25" hidden="false" customHeight="true" outlineLevel="0" collapsed="false">
      <c r="A200" s="12" t="n">
        <v>197</v>
      </c>
      <c r="B200" s="13" t="s">
        <v>13</v>
      </c>
      <c r="C200" s="13" t="s">
        <v>31</v>
      </c>
      <c r="D200" s="13" t="s">
        <v>413</v>
      </c>
      <c r="E200" s="14" t="s">
        <v>414</v>
      </c>
      <c r="F200" s="15" t="n">
        <f aca="false">AVERAGE('HPS grading'!F200,'HPS grading'!K200,'HPS grading'!P200,'HPS grading'!U200)</f>
        <v>46.409066468254</v>
      </c>
      <c r="G200" s="12" t="str">
        <f aca="false" t="array" ref="G200:G200">_xlfn.IFS(F200&gt;=80,"A+",F200&gt;=70,"A",F200=60,"B+",F200&gt;=50,"B",F200&gt;=40,"C+",F200&gt;=30,"C",F200&gt;=20,"D",F200&lt;20,"E")</f>
        <v>C+</v>
      </c>
      <c r="H200" s="12" t="str">
        <f aca="false">IF(
  'HPS grading'!H200&amp;'HPS grading'!I200="ClearedCleared",
  "None",
       IF('HPS grading'!H200="NC","Persona ","") &amp;
     IF('HPS grading'!I200="NC","Wellness ","")
      )</f>
        <v>None</v>
      </c>
      <c r="I200" s="12" t="str">
        <f aca="false">IF(
  'HPS grading'!M200&amp;'HPS grading'!N200="ClearedCleared",
  "None",
      IF('HPS grading'!M200="NC","Persona ","") &amp;
     IF('HPS grading'!N200="NC","Wellness ","")
      )</f>
        <v>None</v>
      </c>
      <c r="J200" s="12" t="str">
        <f aca="false">IF(
  'HPS grading'!R200&amp;'HPS grading'!S200="ClearedCleared",
  "None",
     IF('HPS grading'!R200="NC","Persona ","") &amp;
     IF('HPS grading'!S200="NC","Wellness ","")
      )</f>
        <v>Wellness </v>
      </c>
      <c r="K200" s="12" t="str">
        <f aca="false">IF(
  'HPS grading'!W200&amp;'HPS grading'!X200="ClearedCleared",
  "None",
      IF('HPS grading'!W200="NC","Persona ","") &amp;
     IF('HPS grading'!X200="NC","Wellness ","")
      )</f>
        <v>Wellness </v>
      </c>
      <c r="L200" s="16" t="str">
        <f aca="false">IF(COUNTIF(H200:K200,"None")=4,"Passed","With Held")</f>
        <v>With Held</v>
      </c>
    </row>
    <row r="201" s="17" customFormat="true" ht="23.25" hidden="false" customHeight="true" outlineLevel="0" collapsed="false">
      <c r="A201" s="12" t="n">
        <v>198</v>
      </c>
      <c r="B201" s="13" t="s">
        <v>13</v>
      </c>
      <c r="C201" s="13" t="s">
        <v>38</v>
      </c>
      <c r="D201" s="13" t="s">
        <v>415</v>
      </c>
      <c r="E201" s="14" t="s">
        <v>416</v>
      </c>
      <c r="F201" s="15" t="n">
        <f aca="false">AVERAGE('HPS grading'!F201,'HPS grading'!K201,'HPS grading'!P201,'HPS grading'!U201)</f>
        <v>36.7476537698413</v>
      </c>
      <c r="G201" s="12" t="str">
        <f aca="false" t="array" ref="G201:G201">_xlfn.IFS(F201&gt;=80,"A+",F201&gt;=70,"A",F201=60,"B+",F201&gt;=50,"B",F201&gt;=40,"C+",F201&gt;=30,"C",F201&gt;=20,"D",F201&lt;20,"E")</f>
        <v>C</v>
      </c>
      <c r="H201" s="12" t="str">
        <f aca="false">IF(
  'HPS grading'!H201&amp;'HPS grading'!I201="ClearedCleared",
  "None",
       IF('HPS grading'!H201="NC","Persona ","") &amp;
     IF('HPS grading'!I201="NC","Wellness ","")
      )</f>
        <v>None</v>
      </c>
      <c r="I201" s="12" t="str">
        <f aca="false">IF(
  'HPS grading'!M201&amp;'HPS grading'!N201="ClearedCleared",
  "None",
      IF('HPS grading'!M201="NC","Persona ","") &amp;
     IF('HPS grading'!N201="NC","Wellness ","")
      )</f>
        <v>Persona </v>
      </c>
      <c r="J201" s="12" t="str">
        <f aca="false">IF(
  'HPS grading'!R201&amp;'HPS grading'!S201="ClearedCleared",
  "None",
     IF('HPS grading'!R201="NC","Persona ","") &amp;
     IF('HPS grading'!S201="NC","Wellness ","")
      )</f>
        <v>Wellness </v>
      </c>
      <c r="K201" s="12" t="str">
        <f aca="false">IF(
  'HPS grading'!W201&amp;'HPS grading'!X201="ClearedCleared",
  "None",
      IF('HPS grading'!W201="NC","Persona ","") &amp;
     IF('HPS grading'!X201="NC","Wellness ","")
      )</f>
        <v>Persona Wellness </v>
      </c>
      <c r="L201" s="16" t="str">
        <f aca="false">IF(COUNTIF(H201:K201,"None")=4,"Passed","With Held")</f>
        <v>With Held</v>
      </c>
    </row>
    <row r="202" s="17" customFormat="true" ht="23.25" hidden="false" customHeight="true" outlineLevel="0" collapsed="false">
      <c r="A202" s="12" t="n">
        <v>199</v>
      </c>
      <c r="B202" s="13" t="s">
        <v>13</v>
      </c>
      <c r="C202" s="13" t="s">
        <v>24</v>
      </c>
      <c r="D202" s="13" t="s">
        <v>417</v>
      </c>
      <c r="E202" s="14" t="s">
        <v>418</v>
      </c>
      <c r="F202" s="15" t="n">
        <f aca="false">AVERAGE('HPS grading'!F202,'HPS grading'!K202,'HPS grading'!P202,'HPS grading'!U202)</f>
        <v>47.9272222222222</v>
      </c>
      <c r="G202" s="12" t="str">
        <f aca="false" t="array" ref="G202:G202">_xlfn.IFS(F202&gt;=80,"A+",F202&gt;=70,"A",F202=60,"B+",F202&gt;=50,"B",F202&gt;=40,"C+",F202&gt;=30,"C",F202&gt;=20,"D",F202&lt;20,"E")</f>
        <v>C+</v>
      </c>
      <c r="H202" s="12" t="str">
        <f aca="false">IF(
  'HPS grading'!H202&amp;'HPS grading'!I202="ClearedCleared",
  "None",
       IF('HPS grading'!H202="NC","Persona ","") &amp;
     IF('HPS grading'!I202="NC","Wellness ","")
      )</f>
        <v>Wellness </v>
      </c>
      <c r="I202" s="12" t="str">
        <f aca="false">IF(
  'HPS grading'!M202&amp;'HPS grading'!N202="ClearedCleared",
  "None",
      IF('HPS grading'!M202="NC","Persona ","") &amp;
     IF('HPS grading'!N202="NC","Wellness ","")
      )</f>
        <v>Wellness </v>
      </c>
      <c r="J202" s="12" t="str">
        <f aca="false">IF(
  'HPS grading'!R202&amp;'HPS grading'!S202="ClearedCleared",
  "None",
     IF('HPS grading'!R202="NC","Persona ","") &amp;
     IF('HPS grading'!S202="NC","Wellness ","")
      )</f>
        <v>Wellness </v>
      </c>
      <c r="K202" s="12" t="str">
        <f aca="false">IF(
  'HPS grading'!W202&amp;'HPS grading'!X202="ClearedCleared",
  "None",
      IF('HPS grading'!W202="NC","Persona ","") &amp;
     IF('HPS grading'!X202="NC","Wellness ","")
      )</f>
        <v>Wellness </v>
      </c>
      <c r="L202" s="16" t="str">
        <f aca="false">IF(COUNTIF(H202:K202,"None")=4,"Passed","With Held")</f>
        <v>With Held</v>
      </c>
    </row>
    <row r="203" s="17" customFormat="true" ht="23.25" hidden="false" customHeight="true" outlineLevel="0" collapsed="false">
      <c r="A203" s="12" t="n">
        <v>200</v>
      </c>
      <c r="B203" s="13" t="s">
        <v>17</v>
      </c>
      <c r="C203" s="13" t="s">
        <v>31</v>
      </c>
      <c r="D203" s="13" t="s">
        <v>419</v>
      </c>
      <c r="E203" s="14" t="s">
        <v>420</v>
      </c>
      <c r="F203" s="15" t="n">
        <f aca="false">AVERAGE('HPS grading'!F203,'HPS grading'!K203,'HPS grading'!P203,'HPS grading'!U203)</f>
        <v>50.9220982142857</v>
      </c>
      <c r="G203" s="12" t="str">
        <f aca="false" t="array" ref="G203:G203">_xlfn.IFS(F203&gt;=80,"A+",F203&gt;=70,"A",F203=60,"B+",F203&gt;=50,"B",F203&gt;=40,"C+",F203&gt;=30,"C",F203&gt;=20,"D",F203&lt;20,"E")</f>
        <v>B</v>
      </c>
      <c r="H203" s="12" t="str">
        <f aca="false">IF(
  'HPS grading'!H203&amp;'HPS grading'!I203="ClearedCleared",
  "None",
       IF('HPS grading'!H203="NC","Persona ","") &amp;
     IF('HPS grading'!I203="NC","Wellness ","")
      )</f>
        <v>None</v>
      </c>
      <c r="I203" s="12" t="str">
        <f aca="false">IF(
  'HPS grading'!M203&amp;'HPS grading'!N203="ClearedCleared",
  "None",
      IF('HPS grading'!M203="NC","Persona ","") &amp;
     IF('HPS grading'!N203="NC","Wellness ","")
      )</f>
        <v>Wellness </v>
      </c>
      <c r="J203" s="12" t="str">
        <f aca="false">IF(
  'HPS grading'!R203&amp;'HPS grading'!S203="ClearedCleared",
  "None",
     IF('HPS grading'!R203="NC","Persona ","") &amp;
     IF('HPS grading'!S203="NC","Wellness ","")
      )</f>
        <v>None</v>
      </c>
      <c r="K203" s="12" t="str">
        <f aca="false">IF(
  'HPS grading'!W203&amp;'HPS grading'!X203="ClearedCleared",
  "None",
      IF('HPS grading'!W203="NC","Persona ","") &amp;
     IF('HPS grading'!X203="NC","Wellness ","")
      )</f>
        <v>Wellness </v>
      </c>
      <c r="L203" s="16" t="str">
        <f aca="false">IF(COUNTIF(H203:K203,"None")=4,"Passed","With Held")</f>
        <v>With Held</v>
      </c>
    </row>
    <row r="204" s="17" customFormat="true" ht="23.25" hidden="false" customHeight="true" outlineLevel="0" collapsed="false">
      <c r="A204" s="12" t="n">
        <v>201</v>
      </c>
      <c r="B204" s="13" t="s">
        <v>13</v>
      </c>
      <c r="C204" s="13" t="s">
        <v>31</v>
      </c>
      <c r="D204" s="13" t="s">
        <v>421</v>
      </c>
      <c r="E204" s="14" t="s">
        <v>422</v>
      </c>
      <c r="F204" s="15" t="n">
        <f aca="false">AVERAGE('HPS grading'!F204,'HPS grading'!K204,'HPS grading'!P204,'HPS grading'!U204)</f>
        <v>43.2620357142857</v>
      </c>
      <c r="G204" s="12" t="str">
        <f aca="false" t="array" ref="G204:G204">_xlfn.IFS(F204&gt;=80,"A+",F204&gt;=70,"A",F204=60,"B+",F204&gt;=50,"B",F204&gt;=40,"C+",F204&gt;=30,"C",F204&gt;=20,"D",F204&lt;20,"E")</f>
        <v>C+</v>
      </c>
      <c r="H204" s="12" t="str">
        <f aca="false">IF(
  'HPS grading'!H204&amp;'HPS grading'!I204="ClearedCleared",
  "None",
       IF('HPS grading'!H204="NC","Persona ","") &amp;
     IF('HPS grading'!I204="NC","Wellness ","")
      )</f>
        <v>Wellness </v>
      </c>
      <c r="I204" s="12" t="str">
        <f aca="false">IF(
  'HPS grading'!M204&amp;'HPS grading'!N204="ClearedCleared",
  "None",
      IF('HPS grading'!M204="NC","Persona ","") &amp;
     IF('HPS grading'!N204="NC","Wellness ","")
      )</f>
        <v>Wellness </v>
      </c>
      <c r="J204" s="12" t="str">
        <f aca="false">IF(
  'HPS grading'!R204&amp;'HPS grading'!S204="ClearedCleared",
  "None",
     IF('HPS grading'!R204="NC","Persona ","") &amp;
     IF('HPS grading'!S204="NC","Wellness ","")
      )</f>
        <v>Wellness </v>
      </c>
      <c r="K204" s="12" t="str">
        <f aca="false">IF(
  'HPS grading'!W204&amp;'HPS grading'!X204="ClearedCleared",
  "None",
      IF('HPS grading'!W204="NC","Persona ","") &amp;
     IF('HPS grading'!X204="NC","Wellness ","")
      )</f>
        <v>Wellness </v>
      </c>
      <c r="L204" s="16" t="str">
        <f aca="false">IF(COUNTIF(H204:K204,"None")=4,"Passed","With Held")</f>
        <v>With Held</v>
      </c>
    </row>
    <row r="205" s="17" customFormat="true" ht="23.25" hidden="false" customHeight="true" outlineLevel="0" collapsed="false">
      <c r="A205" s="12" t="n">
        <v>202</v>
      </c>
      <c r="B205" s="13" t="s">
        <v>17</v>
      </c>
      <c r="C205" s="13" t="s">
        <v>24</v>
      </c>
      <c r="D205" s="13" t="s">
        <v>423</v>
      </c>
      <c r="E205" s="14" t="s">
        <v>424</v>
      </c>
      <c r="F205" s="15" t="n">
        <f aca="false">AVERAGE('HPS grading'!F205,'HPS grading'!K205,'HPS grading'!P205,'HPS grading'!U205)</f>
        <v>27.5077529761905</v>
      </c>
      <c r="G205" s="12" t="str">
        <f aca="false" t="array" ref="G205:G205">_xlfn.IFS(F205&gt;=80,"A+",F205&gt;=70,"A",F205=60,"B+",F205&gt;=50,"B",F205&gt;=40,"C+",F205&gt;=30,"C",F205&gt;=20,"D",F205&lt;20,"E")</f>
        <v>D</v>
      </c>
      <c r="H205" s="12" t="str">
        <f aca="false">IF(
  'HPS grading'!H205&amp;'HPS grading'!I205="ClearedCleared",
  "None",
       IF('HPS grading'!H205="NC","Persona ","") &amp;
     IF('HPS grading'!I205="NC","Wellness ","")
      )</f>
        <v>None</v>
      </c>
      <c r="I205" s="12" t="str">
        <f aca="false">IF(
  'HPS grading'!M205&amp;'HPS grading'!N205="ClearedCleared",
  "None",
      IF('HPS grading'!M205="NC","Persona ","") &amp;
     IF('HPS grading'!N205="NC","Wellness ","")
      )</f>
        <v>Persona </v>
      </c>
      <c r="J205" s="12" t="str">
        <f aca="false">IF(
  'HPS grading'!R205&amp;'HPS grading'!S205="ClearedCleared",
  "None",
     IF('HPS grading'!R205="NC","Persona ","") &amp;
     IF('HPS grading'!S205="NC","Wellness ","")
      )</f>
        <v>Wellness </v>
      </c>
      <c r="K205" s="12" t="str">
        <f aca="false">IF(
  'HPS grading'!W205&amp;'HPS grading'!X205="ClearedCleared",
  "None",
      IF('HPS grading'!W205="NC","Persona ","") &amp;
     IF('HPS grading'!X205="NC","Wellness ","")
      )</f>
        <v>Persona </v>
      </c>
      <c r="L205" s="16" t="str">
        <f aca="false">IF(COUNTIF(H205:K205,"None")=4,"Passed","With Held")</f>
        <v>With Held</v>
      </c>
    </row>
    <row r="206" s="17" customFormat="true" ht="23.25" hidden="false" customHeight="true" outlineLevel="0" collapsed="false">
      <c r="A206" s="12" t="n">
        <v>203</v>
      </c>
      <c r="B206" s="13" t="s">
        <v>17</v>
      </c>
      <c r="C206" s="13" t="s">
        <v>24</v>
      </c>
      <c r="D206" s="13" t="s">
        <v>425</v>
      </c>
      <c r="E206" s="14" t="s">
        <v>426</v>
      </c>
      <c r="F206" s="15" t="n">
        <f aca="false">AVERAGE('HPS grading'!F206,'HPS grading'!K206,'HPS grading'!P206,'HPS grading'!U206)</f>
        <v>52.7531200396825</v>
      </c>
      <c r="G206" s="12" t="str">
        <f aca="false" t="array" ref="G206:G206">_xlfn.IFS(F206&gt;=80,"A+",F206&gt;=70,"A",F206=60,"B+",F206&gt;=50,"B",F206&gt;=40,"C+",F206&gt;=30,"C",F206&gt;=20,"D",F206&lt;20,"E")</f>
        <v>B</v>
      </c>
      <c r="H206" s="12" t="str">
        <f aca="false">IF(
  'HPS grading'!H206&amp;'HPS grading'!I206="ClearedCleared",
  "None",
       IF('HPS grading'!H206="NC","Persona ","") &amp;
     IF('HPS grading'!I206="NC","Wellness ","")
      )</f>
        <v>None</v>
      </c>
      <c r="I206" s="12" t="str">
        <f aca="false">IF(
  'HPS grading'!M206&amp;'HPS grading'!N206="ClearedCleared",
  "None",
      IF('HPS grading'!M206="NC","Persona ","") &amp;
     IF('HPS grading'!N206="NC","Wellness ","")
      )</f>
        <v>None</v>
      </c>
      <c r="J206" s="12" t="str">
        <f aca="false">IF(
  'HPS grading'!R206&amp;'HPS grading'!S206="ClearedCleared",
  "None",
     IF('HPS grading'!R206="NC","Persona ","") &amp;
     IF('HPS grading'!S206="NC","Wellness ","")
      )</f>
        <v>None</v>
      </c>
      <c r="K206" s="12" t="str">
        <f aca="false">IF(
  'HPS grading'!W206&amp;'HPS grading'!X206="ClearedCleared",
  "None",
      IF('HPS grading'!W206="NC","Persona ","") &amp;
     IF('HPS grading'!X206="NC","Wellness ","")
      )</f>
        <v>None</v>
      </c>
      <c r="L206" s="16" t="str">
        <f aca="false">IF(COUNTIF(H206:K206,"None")=4,"Passed","With Held")</f>
        <v>Passed</v>
      </c>
    </row>
    <row r="207" s="17" customFormat="true" ht="23.25" hidden="false" customHeight="true" outlineLevel="0" collapsed="false">
      <c r="A207" s="12" t="n">
        <v>204</v>
      </c>
      <c r="B207" s="13" t="s">
        <v>17</v>
      </c>
      <c r="C207" s="13" t="s">
        <v>24</v>
      </c>
      <c r="D207" s="13" t="s">
        <v>427</v>
      </c>
      <c r="E207" s="14" t="s">
        <v>428</v>
      </c>
      <c r="F207" s="15" t="n">
        <f aca="false">AVERAGE('HPS grading'!F207,'HPS grading'!K207,'HPS grading'!P207,'HPS grading'!U207)</f>
        <v>50.3299206349206</v>
      </c>
      <c r="G207" s="12" t="str">
        <f aca="false" t="array" ref="G207:G207">_xlfn.IFS(F207&gt;=80,"A+",F207&gt;=70,"A",F207=60,"B+",F207&gt;=50,"B",F207&gt;=40,"C+",F207&gt;=30,"C",F207&gt;=20,"D",F207&lt;20,"E")</f>
        <v>B</v>
      </c>
      <c r="H207" s="12" t="str">
        <f aca="false">IF(
  'HPS grading'!H207&amp;'HPS grading'!I207="ClearedCleared",
  "None",
       IF('HPS grading'!H207="NC","Persona ","") &amp;
     IF('HPS grading'!I207="NC","Wellness ","")
      )</f>
        <v>None</v>
      </c>
      <c r="I207" s="12" t="str">
        <f aca="false">IF(
  'HPS grading'!M207&amp;'HPS grading'!N207="ClearedCleared",
  "None",
      IF('HPS grading'!M207="NC","Persona ","") &amp;
     IF('HPS grading'!N207="NC","Wellness ","")
      )</f>
        <v>Persona </v>
      </c>
      <c r="J207" s="12" t="str">
        <f aca="false">IF(
  'HPS grading'!R207&amp;'HPS grading'!S207="ClearedCleared",
  "None",
     IF('HPS grading'!R207="NC","Persona ","") &amp;
     IF('HPS grading'!S207="NC","Wellness ","")
      )</f>
        <v>None</v>
      </c>
      <c r="K207" s="12" t="str">
        <f aca="false">IF(
  'HPS grading'!W207&amp;'HPS grading'!X207="ClearedCleared",
  "None",
      IF('HPS grading'!W207="NC","Persona ","") &amp;
     IF('HPS grading'!X207="NC","Wellness ","")
      )</f>
        <v>Persona </v>
      </c>
      <c r="L207" s="16" t="str">
        <f aca="false">IF(COUNTIF(H207:K207,"None")=4,"Passed","With Held")</f>
        <v>With Held</v>
      </c>
    </row>
    <row r="208" s="17" customFormat="true" ht="23.25" hidden="false" customHeight="true" outlineLevel="0" collapsed="false">
      <c r="A208" s="12" t="n">
        <v>205</v>
      </c>
      <c r="B208" s="13" t="s">
        <v>17</v>
      </c>
      <c r="C208" s="13" t="s">
        <v>24</v>
      </c>
      <c r="D208" s="13" t="s">
        <v>429</v>
      </c>
      <c r="E208" s="14" t="s">
        <v>430</v>
      </c>
      <c r="F208" s="15" t="n">
        <f aca="false">AVERAGE('HPS grading'!F208,'HPS grading'!K208,'HPS grading'!P208,'HPS grading'!U208)</f>
        <v>55.9947926587302</v>
      </c>
      <c r="G208" s="12" t="str">
        <f aca="false" t="array" ref="G208:G208">_xlfn.IFS(F208&gt;=80,"A+",F208&gt;=70,"A",F208=60,"B+",F208&gt;=50,"B",F208&gt;=40,"C+",F208&gt;=30,"C",F208&gt;=20,"D",F208&lt;20,"E")</f>
        <v>B</v>
      </c>
      <c r="H208" s="12" t="str">
        <f aca="false">IF(
  'HPS grading'!H208&amp;'HPS grading'!I208="ClearedCleared",
  "None",
       IF('HPS grading'!H208="NC","Persona ","") &amp;
     IF('HPS grading'!I208="NC","Wellness ","")
      )</f>
        <v>None</v>
      </c>
      <c r="I208" s="12" t="str">
        <f aca="false">IF(
  'HPS grading'!M208&amp;'HPS grading'!N208="ClearedCleared",
  "None",
      IF('HPS grading'!M208="NC","Persona ","") &amp;
     IF('HPS grading'!N208="NC","Wellness ","")
      )</f>
        <v>None</v>
      </c>
      <c r="J208" s="12" t="str">
        <f aca="false">IF(
  'HPS grading'!R208&amp;'HPS grading'!S208="ClearedCleared",
  "None",
     IF('HPS grading'!R208="NC","Persona ","") &amp;
     IF('HPS grading'!S208="NC","Wellness ","")
      )</f>
        <v>None</v>
      </c>
      <c r="K208" s="12" t="str">
        <f aca="false">IF(
  'HPS grading'!W208&amp;'HPS grading'!X208="ClearedCleared",
  "None",
      IF('HPS grading'!W208="NC","Persona ","") &amp;
     IF('HPS grading'!X208="NC","Wellness ","")
      )</f>
        <v>None</v>
      </c>
      <c r="L208" s="16" t="str">
        <f aca="false">IF(COUNTIF(H208:K208,"None")=4,"Passed","With Held")</f>
        <v>Passed</v>
      </c>
    </row>
    <row r="209" s="17" customFormat="true" ht="23.25" hidden="false" customHeight="true" outlineLevel="0" collapsed="false">
      <c r="A209" s="12" t="n">
        <v>206</v>
      </c>
      <c r="B209" s="13" t="s">
        <v>17</v>
      </c>
      <c r="C209" s="13" t="s">
        <v>24</v>
      </c>
      <c r="D209" s="13" t="s">
        <v>431</v>
      </c>
      <c r="E209" s="14" t="s">
        <v>432</v>
      </c>
      <c r="F209" s="15" t="n">
        <f aca="false">AVERAGE('HPS grading'!F209,'HPS grading'!K209,'HPS grading'!P209,'HPS grading'!U209)</f>
        <v>40.3998115079365</v>
      </c>
      <c r="G209" s="12" t="str">
        <f aca="false" t="array" ref="G209:G209">_xlfn.IFS(F209&gt;=80,"A+",F209&gt;=70,"A",F209=60,"B+",F209&gt;=50,"B",F209&gt;=40,"C+",F209&gt;=30,"C",F209&gt;=20,"D",F209&lt;20,"E")</f>
        <v>C+</v>
      </c>
      <c r="H209" s="12" t="str">
        <f aca="false">IF(
  'HPS grading'!H209&amp;'HPS grading'!I209="ClearedCleared",
  "None",
       IF('HPS grading'!H209="NC","Persona ","") &amp;
     IF('HPS grading'!I209="NC","Wellness ","")
      )</f>
        <v>Wellness </v>
      </c>
      <c r="I209" s="12" t="str">
        <f aca="false">IF(
  'HPS grading'!M209&amp;'HPS grading'!N209="ClearedCleared",
  "None",
      IF('HPS grading'!M209="NC","Persona ","") &amp;
     IF('HPS grading'!N209="NC","Wellness ","")
      )</f>
        <v>Persona Wellness </v>
      </c>
      <c r="J209" s="12" t="str">
        <f aca="false">IF(
  'HPS grading'!R209&amp;'HPS grading'!S209="ClearedCleared",
  "None",
     IF('HPS grading'!R209="NC","Persona ","") &amp;
     IF('HPS grading'!S209="NC","Wellness ","")
      )</f>
        <v>Wellness </v>
      </c>
      <c r="K209" s="12" t="str">
        <f aca="false">IF(
  'HPS grading'!W209&amp;'HPS grading'!X209="ClearedCleared",
  "None",
      IF('HPS grading'!W209="NC","Persona ","") &amp;
     IF('HPS grading'!X209="NC","Wellness ","")
      )</f>
        <v>Persona Wellness </v>
      </c>
      <c r="L209" s="16" t="str">
        <f aca="false">IF(COUNTIF(H209:K209,"None")=4,"Passed","With Held")</f>
        <v>With Held</v>
      </c>
    </row>
    <row r="210" s="17" customFormat="true" ht="23.25" hidden="false" customHeight="true" outlineLevel="0" collapsed="false">
      <c r="A210" s="12" t="n">
        <v>207</v>
      </c>
      <c r="B210" s="13" t="s">
        <v>13</v>
      </c>
      <c r="C210" s="13" t="s">
        <v>24</v>
      </c>
      <c r="D210" s="13" t="s">
        <v>433</v>
      </c>
      <c r="E210" s="14" t="s">
        <v>434</v>
      </c>
      <c r="F210" s="15" t="n">
        <f aca="false">AVERAGE('HPS grading'!F210,'HPS grading'!K210,'HPS grading'!P210,'HPS grading'!U210)</f>
        <v>38.9480158730159</v>
      </c>
      <c r="G210" s="12" t="str">
        <f aca="false" t="array" ref="G210:G210">_xlfn.IFS(F210&gt;=80,"A+",F210&gt;=70,"A",F210=60,"B+",F210&gt;=50,"B",F210&gt;=40,"C+",F210&gt;=30,"C",F210&gt;=20,"D",F210&lt;20,"E")</f>
        <v>C</v>
      </c>
      <c r="H210" s="12" t="str">
        <f aca="false">IF(
  'HPS grading'!H210&amp;'HPS grading'!I210="ClearedCleared",
  "None",
       IF('HPS grading'!H210="NC","Persona ","") &amp;
     IF('HPS grading'!I210="NC","Wellness ","")
      )</f>
        <v>None</v>
      </c>
      <c r="I210" s="12" t="str">
        <f aca="false">IF(
  'HPS grading'!M210&amp;'HPS grading'!N210="ClearedCleared",
  "None",
      IF('HPS grading'!M210="NC","Persona ","") &amp;
     IF('HPS grading'!N210="NC","Wellness ","")
      )</f>
        <v>None</v>
      </c>
      <c r="J210" s="12" t="str">
        <f aca="false">IF(
  'HPS grading'!R210&amp;'HPS grading'!S210="ClearedCleared",
  "None",
     IF('HPS grading'!R210="NC","Persona ","") &amp;
     IF('HPS grading'!S210="NC","Wellness ","")
      )</f>
        <v>Persona </v>
      </c>
      <c r="K210" s="12" t="str">
        <f aca="false">IF(
  'HPS grading'!W210&amp;'HPS grading'!X210="ClearedCleared",
  "None",
      IF('HPS grading'!W210="NC","Persona ","") &amp;
     IF('HPS grading'!X210="NC","Wellness ","")
      )</f>
        <v>None</v>
      </c>
      <c r="L210" s="16" t="str">
        <f aca="false">IF(COUNTIF(H210:K210,"None")=4,"Passed","With Held")</f>
        <v>With Held</v>
      </c>
    </row>
    <row r="211" s="17" customFormat="true" ht="23.25" hidden="false" customHeight="true" outlineLevel="0" collapsed="false">
      <c r="A211" s="12" t="n">
        <v>208</v>
      </c>
      <c r="B211" s="13" t="s">
        <v>17</v>
      </c>
      <c r="C211" s="13" t="s">
        <v>24</v>
      </c>
      <c r="D211" s="13" t="s">
        <v>435</v>
      </c>
      <c r="E211" s="14" t="s">
        <v>436</v>
      </c>
      <c r="F211" s="15" t="n">
        <f aca="false">AVERAGE('HPS grading'!F211,'HPS grading'!K211,'HPS grading'!P211,'HPS grading'!U211)</f>
        <v>49.7239732142857</v>
      </c>
      <c r="G211" s="12" t="str">
        <f aca="false" t="array" ref="G211:G211">_xlfn.IFS(F211&gt;=80,"A+",F211&gt;=70,"A",F211=60,"B+",F211&gt;=50,"B",F211&gt;=40,"C+",F211&gt;=30,"C",F211&gt;=20,"D",F211&lt;20,"E")</f>
        <v>C+</v>
      </c>
      <c r="H211" s="12" t="str">
        <f aca="false">IF(
  'HPS grading'!H211&amp;'HPS grading'!I211="ClearedCleared",
  "None",
       IF('HPS grading'!H211="NC","Persona ","") &amp;
     IF('HPS grading'!I211="NC","Wellness ","")
      )</f>
        <v>None</v>
      </c>
      <c r="I211" s="12" t="str">
        <f aca="false">IF(
  'HPS grading'!M211&amp;'HPS grading'!N211="ClearedCleared",
  "None",
      IF('HPS grading'!M211="NC","Persona ","") &amp;
     IF('HPS grading'!N211="NC","Wellness ","")
      )</f>
        <v>None</v>
      </c>
      <c r="J211" s="12" t="str">
        <f aca="false">IF(
  'HPS grading'!R211&amp;'HPS grading'!S211="ClearedCleared",
  "None",
     IF('HPS grading'!R211="NC","Persona ","") &amp;
     IF('HPS grading'!S211="NC","Wellness ","")
      )</f>
        <v>None</v>
      </c>
      <c r="K211" s="12" t="str">
        <f aca="false">IF(
  'HPS grading'!W211&amp;'HPS grading'!X211="ClearedCleared",
  "None",
      IF('HPS grading'!W211="NC","Persona ","") &amp;
     IF('HPS grading'!X211="NC","Wellness ","")
      )</f>
        <v>None</v>
      </c>
      <c r="L211" s="16" t="str">
        <f aca="false">IF(COUNTIF(H211:K211,"None")=4,"Passed","With Held")</f>
        <v>Passed</v>
      </c>
    </row>
    <row r="212" s="17" customFormat="true" ht="23.25" hidden="false" customHeight="true" outlineLevel="0" collapsed="false">
      <c r="A212" s="12" t="n">
        <v>209</v>
      </c>
      <c r="B212" s="13" t="s">
        <v>17</v>
      </c>
      <c r="C212" s="13" t="s">
        <v>24</v>
      </c>
      <c r="D212" s="13" t="s">
        <v>437</v>
      </c>
      <c r="E212" s="14" t="s">
        <v>438</v>
      </c>
      <c r="F212" s="15" t="n">
        <f aca="false">AVERAGE('HPS grading'!F212,'HPS grading'!K212,'HPS grading'!P212,'HPS grading'!U212)</f>
        <v>38.5335515873016</v>
      </c>
      <c r="G212" s="12" t="str">
        <f aca="false" t="array" ref="G212:G212">_xlfn.IFS(F212&gt;=80,"A+",F212&gt;=70,"A",F212=60,"B+",F212&gt;=50,"B",F212&gt;=40,"C+",F212&gt;=30,"C",F212&gt;=20,"D",F212&lt;20,"E")</f>
        <v>C</v>
      </c>
      <c r="H212" s="12" t="str">
        <f aca="false">IF(
  'HPS grading'!H212&amp;'HPS grading'!I212="ClearedCleared",
  "None",
       IF('HPS grading'!H212="NC","Persona ","") &amp;
     IF('HPS grading'!I212="NC","Wellness ","")
      )</f>
        <v>None</v>
      </c>
      <c r="I212" s="12" t="str">
        <f aca="false">IF(
  'HPS grading'!M212&amp;'HPS grading'!N212="ClearedCleared",
  "None",
      IF('HPS grading'!M212="NC","Persona ","") &amp;
     IF('HPS grading'!N212="NC","Wellness ","")
      )</f>
        <v>Persona </v>
      </c>
      <c r="J212" s="12" t="str">
        <f aca="false">IF(
  'HPS grading'!R212&amp;'HPS grading'!S212="ClearedCleared",
  "None",
     IF('HPS grading'!R212="NC","Persona ","") &amp;
     IF('HPS grading'!S212="NC","Wellness ","")
      )</f>
        <v>None</v>
      </c>
      <c r="K212" s="12" t="str">
        <f aca="false">IF(
  'HPS grading'!W212&amp;'HPS grading'!X212="ClearedCleared",
  "None",
      IF('HPS grading'!W212="NC","Persona ","") &amp;
     IF('HPS grading'!X212="NC","Wellness ","")
      )</f>
        <v>Persona </v>
      </c>
      <c r="L212" s="16" t="str">
        <f aca="false">IF(COUNTIF(H212:K212,"None")=4,"Passed","With Held")</f>
        <v>With Held</v>
      </c>
    </row>
    <row r="213" s="17" customFormat="true" ht="23.25" hidden="false" customHeight="true" outlineLevel="0" collapsed="false">
      <c r="A213" s="12" t="n">
        <v>210</v>
      </c>
      <c r="B213" s="13" t="s">
        <v>17</v>
      </c>
      <c r="C213" s="13" t="s">
        <v>24</v>
      </c>
      <c r="D213" s="13" t="s">
        <v>439</v>
      </c>
      <c r="E213" s="14" t="s">
        <v>440</v>
      </c>
      <c r="F213" s="15" t="n">
        <f aca="false">AVERAGE('HPS grading'!F213,'HPS grading'!K213,'HPS grading'!P213,'HPS grading'!U213)</f>
        <v>41.8562698412698</v>
      </c>
      <c r="G213" s="12" t="str">
        <f aca="false" t="array" ref="G213:G213">_xlfn.IFS(F213&gt;=80,"A+",F213&gt;=70,"A",F213=60,"B+",F213&gt;=50,"B",F213&gt;=40,"C+",F213&gt;=30,"C",F213&gt;=20,"D",F213&lt;20,"E")</f>
        <v>C+</v>
      </c>
      <c r="H213" s="12" t="str">
        <f aca="false">IF(
  'HPS grading'!H213&amp;'HPS grading'!I213="ClearedCleared",
  "None",
       IF('HPS grading'!H213="NC","Persona ","") &amp;
     IF('HPS grading'!I213="NC","Wellness ","")
      )</f>
        <v>None</v>
      </c>
      <c r="I213" s="12" t="str">
        <f aca="false">IF(
  'HPS grading'!M213&amp;'HPS grading'!N213="ClearedCleared",
  "None",
      IF('HPS grading'!M213="NC","Persona ","") &amp;
     IF('HPS grading'!N213="NC","Wellness ","")
      )</f>
        <v>Persona </v>
      </c>
      <c r="J213" s="12" t="str">
        <f aca="false">IF(
  'HPS grading'!R213&amp;'HPS grading'!S213="ClearedCleared",
  "None",
     IF('HPS grading'!R213="NC","Persona ","") &amp;
     IF('HPS grading'!S213="NC","Wellness ","")
      )</f>
        <v>None</v>
      </c>
      <c r="K213" s="12" t="str">
        <f aca="false">IF(
  'HPS grading'!W213&amp;'HPS grading'!X213="ClearedCleared",
  "None",
      IF('HPS grading'!W213="NC","Persona ","") &amp;
     IF('HPS grading'!X213="NC","Wellness ","")
      )</f>
        <v>Persona </v>
      </c>
      <c r="L213" s="16" t="str">
        <f aca="false">IF(COUNTIF(H213:K213,"None")=4,"Passed","With Held")</f>
        <v>With Held</v>
      </c>
    </row>
    <row r="214" s="17" customFormat="true" ht="23.25" hidden="false" customHeight="true" outlineLevel="0" collapsed="false">
      <c r="A214" s="12" t="n">
        <v>211</v>
      </c>
      <c r="B214" s="13" t="s">
        <v>13</v>
      </c>
      <c r="C214" s="13" t="s">
        <v>24</v>
      </c>
      <c r="D214" s="13" t="s">
        <v>441</v>
      </c>
      <c r="E214" s="14" t="s">
        <v>442</v>
      </c>
      <c r="F214" s="15" t="n">
        <f aca="false">AVERAGE('HPS grading'!F214,'HPS grading'!K214,'HPS grading'!P214,'HPS grading'!U214)</f>
        <v>59.113814484127</v>
      </c>
      <c r="G214" s="12" t="str">
        <f aca="false" t="array" ref="G214:G214">_xlfn.IFS(F214&gt;=80,"A+",F214&gt;=70,"A",F214=60,"B+",F214&gt;=50,"B",F214&gt;=40,"C+",F214&gt;=30,"C",F214&gt;=20,"D",F214&lt;20,"E")</f>
        <v>B</v>
      </c>
      <c r="H214" s="12" t="str">
        <f aca="false">IF(
  'HPS grading'!H214&amp;'HPS grading'!I214="ClearedCleared",
  "None",
       IF('HPS grading'!H214="NC","Persona ","") &amp;
     IF('HPS grading'!I214="NC","Wellness ","")
      )</f>
        <v>None</v>
      </c>
      <c r="I214" s="12" t="str">
        <f aca="false">IF(
  'HPS grading'!M214&amp;'HPS grading'!N214="ClearedCleared",
  "None",
      IF('HPS grading'!M214="NC","Persona ","") &amp;
     IF('HPS grading'!N214="NC","Wellness ","")
      )</f>
        <v>None</v>
      </c>
      <c r="J214" s="12" t="str">
        <f aca="false">IF(
  'HPS grading'!R214&amp;'HPS grading'!S214="ClearedCleared",
  "None",
     IF('HPS grading'!R214="NC","Persona ","") &amp;
     IF('HPS grading'!S214="NC","Wellness ","")
      )</f>
        <v>None</v>
      </c>
      <c r="K214" s="12" t="str">
        <f aca="false">IF(
  'HPS grading'!W214&amp;'HPS grading'!X214="ClearedCleared",
  "None",
      IF('HPS grading'!W214="NC","Persona ","") &amp;
     IF('HPS grading'!X214="NC","Wellness ","")
      )</f>
        <v>None</v>
      </c>
      <c r="L214" s="16" t="str">
        <f aca="false">IF(COUNTIF(H214:K214,"None")=4,"Passed","With Held")</f>
        <v>Passed</v>
      </c>
    </row>
    <row r="215" s="17" customFormat="true" ht="23.25" hidden="false" customHeight="true" outlineLevel="0" collapsed="false">
      <c r="A215" s="12" t="n">
        <v>212</v>
      </c>
      <c r="B215" s="13" t="s">
        <v>13</v>
      </c>
      <c r="C215" s="13" t="s">
        <v>24</v>
      </c>
      <c r="D215" s="13" t="s">
        <v>443</v>
      </c>
      <c r="E215" s="14" t="s">
        <v>444</v>
      </c>
      <c r="F215" s="15" t="n">
        <f aca="false">AVERAGE('HPS grading'!F215,'HPS grading'!K215,'HPS grading'!P215,'HPS grading'!U215)</f>
        <v>65.7524652777778</v>
      </c>
      <c r="G215" s="12" t="str">
        <f aca="false" t="array" ref="G215:G215">_xlfn.IFS(F215&gt;=80,"A+",F215&gt;=70,"A",F215=60,"B+",F215&gt;=50,"B",F215&gt;=40,"C+",F215&gt;=30,"C",F215&gt;=20,"D",F215&lt;20,"E")</f>
        <v>B</v>
      </c>
      <c r="H215" s="12" t="str">
        <f aca="false">IF(
  'HPS grading'!H215&amp;'HPS grading'!I215="ClearedCleared",
  "None",
       IF('HPS grading'!H215="NC","Persona ","") &amp;
     IF('HPS grading'!I215="NC","Wellness ","")
      )</f>
        <v>None</v>
      </c>
      <c r="I215" s="12" t="str">
        <f aca="false">IF(
  'HPS grading'!M215&amp;'HPS grading'!N215="ClearedCleared",
  "None",
      IF('HPS grading'!M215="NC","Persona ","") &amp;
     IF('HPS grading'!N215="NC","Wellness ","")
      )</f>
        <v>None</v>
      </c>
      <c r="J215" s="12" t="str">
        <f aca="false">IF(
  'HPS grading'!R215&amp;'HPS grading'!S215="ClearedCleared",
  "None",
     IF('HPS grading'!R215="NC","Persona ","") &amp;
     IF('HPS grading'!S215="NC","Wellness ","")
      )</f>
        <v>None</v>
      </c>
      <c r="K215" s="12" t="str">
        <f aca="false">IF(
  'HPS grading'!W215&amp;'HPS grading'!X215="ClearedCleared",
  "None",
      IF('HPS grading'!W215="NC","Persona ","") &amp;
     IF('HPS grading'!X215="NC","Wellness ","")
      )</f>
        <v>None</v>
      </c>
      <c r="L215" s="16" t="str">
        <f aca="false">IF(COUNTIF(H215:K215,"None")=4,"Passed","With Held")</f>
        <v>Passed</v>
      </c>
    </row>
    <row r="216" s="17" customFormat="true" ht="23.25" hidden="false" customHeight="true" outlineLevel="0" collapsed="false">
      <c r="A216" s="12" t="n">
        <v>213</v>
      </c>
      <c r="B216" s="13" t="s">
        <v>13</v>
      </c>
      <c r="C216" s="13" t="s">
        <v>24</v>
      </c>
      <c r="D216" s="13" t="s">
        <v>445</v>
      </c>
      <c r="E216" s="14" t="s">
        <v>446</v>
      </c>
      <c r="F216" s="15" t="n">
        <f aca="false">AVERAGE('HPS grading'!F216,'HPS grading'!K216,'HPS grading'!P216,'HPS grading'!U216)</f>
        <v>37.828685515873</v>
      </c>
      <c r="G216" s="12" t="str">
        <f aca="false" t="array" ref="G216:G216">_xlfn.IFS(F216&gt;=80,"A+",F216&gt;=70,"A",F216=60,"B+",F216&gt;=50,"B",F216&gt;=40,"C+",F216&gt;=30,"C",F216&gt;=20,"D",F216&lt;20,"E")</f>
        <v>C</v>
      </c>
      <c r="H216" s="12" t="str">
        <f aca="false">IF(
  'HPS grading'!H216&amp;'HPS grading'!I216="ClearedCleared",
  "None",
       IF('HPS grading'!H216="NC","Persona ","") &amp;
     IF('HPS grading'!I216="NC","Wellness ","")
      )</f>
        <v>Wellness </v>
      </c>
      <c r="I216" s="12" t="str">
        <f aca="false">IF(
  'HPS grading'!M216&amp;'HPS grading'!N216="ClearedCleared",
  "None",
      IF('HPS grading'!M216="NC","Persona ","") &amp;
     IF('HPS grading'!N216="NC","Wellness ","")
      )</f>
        <v>Persona </v>
      </c>
      <c r="J216" s="12" t="str">
        <f aca="false">IF(
  'HPS grading'!R216&amp;'HPS grading'!S216="ClearedCleared",
  "None",
     IF('HPS grading'!R216="NC","Persona ","") &amp;
     IF('HPS grading'!S216="NC","Wellness ","")
      )</f>
        <v>None</v>
      </c>
      <c r="K216" s="12" t="str">
        <f aca="false">IF(
  'HPS grading'!W216&amp;'HPS grading'!X216="ClearedCleared",
  "None",
      IF('HPS grading'!W216="NC","Persona ","") &amp;
     IF('HPS grading'!X216="NC","Wellness ","")
      )</f>
        <v>Persona Wellness </v>
      </c>
      <c r="L216" s="16" t="str">
        <f aca="false">IF(COUNTIF(H216:K216,"None")=4,"Passed","With Held")</f>
        <v>With Held</v>
      </c>
    </row>
    <row r="217" s="17" customFormat="true" ht="23.25" hidden="false" customHeight="true" outlineLevel="0" collapsed="false">
      <c r="A217" s="12" t="n">
        <v>214</v>
      </c>
      <c r="B217" s="13" t="s">
        <v>17</v>
      </c>
      <c r="C217" s="13" t="s">
        <v>24</v>
      </c>
      <c r="D217" s="13" t="s">
        <v>447</v>
      </c>
      <c r="E217" s="14" t="s">
        <v>448</v>
      </c>
      <c r="F217" s="15" t="n">
        <f aca="false">AVERAGE('HPS grading'!F217,'HPS grading'!K217,'HPS grading'!P217,'HPS grading'!U217)</f>
        <v>53.4951736111111</v>
      </c>
      <c r="G217" s="12" t="str">
        <f aca="false" t="array" ref="G217:G217">_xlfn.IFS(F217&gt;=80,"A+",F217&gt;=70,"A",F217=60,"B+",F217&gt;=50,"B",F217&gt;=40,"C+",F217&gt;=30,"C",F217&gt;=20,"D",F217&lt;20,"E")</f>
        <v>B</v>
      </c>
      <c r="H217" s="12" t="str">
        <f aca="false">IF(
  'HPS grading'!H217&amp;'HPS grading'!I217="ClearedCleared",
  "None",
       IF('HPS grading'!H217="NC","Persona ","") &amp;
     IF('HPS grading'!I217="NC","Wellness ","")
      )</f>
        <v>None</v>
      </c>
      <c r="I217" s="12" t="str">
        <f aca="false">IF(
  'HPS grading'!M217&amp;'HPS grading'!N217="ClearedCleared",
  "None",
      IF('HPS grading'!M217="NC","Persona ","") &amp;
     IF('HPS grading'!N217="NC","Wellness ","")
      )</f>
        <v>None</v>
      </c>
      <c r="J217" s="12" t="str">
        <f aca="false">IF(
  'HPS grading'!R217&amp;'HPS grading'!S217="ClearedCleared",
  "None",
     IF('HPS grading'!R217="NC","Persona ","") &amp;
     IF('HPS grading'!S217="NC","Wellness ","")
      )</f>
        <v>None</v>
      </c>
      <c r="K217" s="12" t="str">
        <f aca="false">IF(
  'HPS grading'!W217&amp;'HPS grading'!X217="ClearedCleared",
  "None",
      IF('HPS grading'!W217="NC","Persona ","") &amp;
     IF('HPS grading'!X217="NC","Wellness ","")
      )</f>
        <v>None</v>
      </c>
      <c r="L217" s="16" t="str">
        <f aca="false">IF(COUNTIF(H217:K217,"None")=4,"Passed","With Held")</f>
        <v>Passed</v>
      </c>
    </row>
    <row r="218" s="17" customFormat="true" ht="23.25" hidden="false" customHeight="true" outlineLevel="0" collapsed="false">
      <c r="A218" s="12" t="n">
        <v>215</v>
      </c>
      <c r="B218" s="13" t="s">
        <v>17</v>
      </c>
      <c r="C218" s="13" t="s">
        <v>24</v>
      </c>
      <c r="D218" s="13" t="s">
        <v>449</v>
      </c>
      <c r="E218" s="14" t="s">
        <v>450</v>
      </c>
      <c r="F218" s="15" t="n">
        <f aca="false">AVERAGE('HPS grading'!F218,'HPS grading'!K218,'HPS grading'!P218,'HPS grading'!U218)</f>
        <v>54.2136954365079</v>
      </c>
      <c r="G218" s="12" t="str">
        <f aca="false" t="array" ref="G218:G218">_xlfn.IFS(F218&gt;=80,"A+",F218&gt;=70,"A",F218=60,"B+",F218&gt;=50,"B",F218&gt;=40,"C+",F218&gt;=30,"C",F218&gt;=20,"D",F218&lt;20,"E")</f>
        <v>B</v>
      </c>
      <c r="H218" s="12" t="str">
        <f aca="false">IF(
  'HPS grading'!H218&amp;'HPS grading'!I218="ClearedCleared",
  "None",
       IF('HPS grading'!H218="NC","Persona ","") &amp;
     IF('HPS grading'!I218="NC","Wellness ","")
      )</f>
        <v>None</v>
      </c>
      <c r="I218" s="12" t="str">
        <f aca="false">IF(
  'HPS grading'!M218&amp;'HPS grading'!N218="ClearedCleared",
  "None",
      IF('HPS grading'!M218="NC","Persona ","") &amp;
     IF('HPS grading'!N218="NC","Wellness ","")
      )</f>
        <v>Persona </v>
      </c>
      <c r="J218" s="12" t="str">
        <f aca="false">IF(
  'HPS grading'!R218&amp;'HPS grading'!S218="ClearedCleared",
  "None",
     IF('HPS grading'!R218="NC","Persona ","") &amp;
     IF('HPS grading'!S218="NC","Wellness ","")
      )</f>
        <v>None</v>
      </c>
      <c r="K218" s="12" t="str">
        <f aca="false">IF(
  'HPS grading'!W218&amp;'HPS grading'!X218="ClearedCleared",
  "None",
      IF('HPS grading'!W218="NC","Persona ","") &amp;
     IF('HPS grading'!X218="NC","Wellness ","")
      )</f>
        <v>Persona </v>
      </c>
      <c r="L218" s="16" t="str">
        <f aca="false">IF(COUNTIF(H218:K218,"None")=4,"Passed","With Held")</f>
        <v>With Held</v>
      </c>
    </row>
    <row r="219" s="17" customFormat="true" ht="23.25" hidden="false" customHeight="true" outlineLevel="0" collapsed="false">
      <c r="A219" s="12" t="n">
        <v>216</v>
      </c>
      <c r="B219" s="13" t="s">
        <v>17</v>
      </c>
      <c r="C219" s="13" t="s">
        <v>24</v>
      </c>
      <c r="D219" s="13" t="s">
        <v>451</v>
      </c>
      <c r="E219" s="14" t="s">
        <v>452</v>
      </c>
      <c r="F219" s="15" t="n">
        <f aca="false">AVERAGE('HPS grading'!F219,'HPS grading'!K219,'HPS grading'!P219,'HPS grading'!U219)</f>
        <v>48.5917509920635</v>
      </c>
      <c r="G219" s="12" t="str">
        <f aca="false" t="array" ref="G219:G219">_xlfn.IFS(F219&gt;=80,"A+",F219&gt;=70,"A",F219=60,"B+",F219&gt;=50,"B",F219&gt;=40,"C+",F219&gt;=30,"C",F219&gt;=20,"D",F219&lt;20,"E")</f>
        <v>C+</v>
      </c>
      <c r="H219" s="12" t="str">
        <f aca="false">IF(
  'HPS grading'!H219&amp;'HPS grading'!I219="ClearedCleared",
  "None",
       IF('HPS grading'!H219="NC","Persona ","") &amp;
     IF('HPS grading'!I219="NC","Wellness ","")
      )</f>
        <v>None</v>
      </c>
      <c r="I219" s="12" t="str">
        <f aca="false">IF(
  'HPS grading'!M219&amp;'HPS grading'!N219="ClearedCleared",
  "None",
      IF('HPS grading'!M219="NC","Persona ","") &amp;
     IF('HPS grading'!N219="NC","Wellness ","")
      )</f>
        <v>None</v>
      </c>
      <c r="J219" s="12" t="str">
        <f aca="false">IF(
  'HPS grading'!R219&amp;'HPS grading'!S219="ClearedCleared",
  "None",
     IF('HPS grading'!R219="NC","Persona ","") &amp;
     IF('HPS grading'!S219="NC","Wellness ","")
      )</f>
        <v>None</v>
      </c>
      <c r="K219" s="12" t="str">
        <f aca="false">IF(
  'HPS grading'!W219&amp;'HPS grading'!X219="ClearedCleared",
  "None",
      IF('HPS grading'!W219="NC","Persona ","") &amp;
     IF('HPS grading'!X219="NC","Wellness ","")
      )</f>
        <v>None</v>
      </c>
      <c r="L219" s="16" t="str">
        <f aca="false">IF(COUNTIF(H219:K219,"None")=4,"Passed","With Held")</f>
        <v>Passed</v>
      </c>
    </row>
    <row r="220" s="17" customFormat="true" ht="23.25" hidden="false" customHeight="true" outlineLevel="0" collapsed="false">
      <c r="A220" s="12" t="n">
        <v>217</v>
      </c>
      <c r="B220" s="13" t="s">
        <v>13</v>
      </c>
      <c r="C220" s="13" t="s">
        <v>24</v>
      </c>
      <c r="D220" s="13" t="s">
        <v>453</v>
      </c>
      <c r="E220" s="14" t="s">
        <v>454</v>
      </c>
      <c r="F220" s="15" t="n">
        <f aca="false">AVERAGE('HPS grading'!F220,'HPS grading'!K220,'HPS grading'!P220,'HPS grading'!U220)</f>
        <v>60.7344345238095</v>
      </c>
      <c r="G220" s="12" t="str">
        <f aca="false" t="array" ref="G220:G220">_xlfn.IFS(F220&gt;=80,"A+",F220&gt;=70,"A",F220=60,"B+",F220&gt;=50,"B",F220&gt;=40,"C+",F220&gt;=30,"C",F220&gt;=20,"D",F220&lt;20,"E")</f>
        <v>B</v>
      </c>
      <c r="H220" s="12" t="str">
        <f aca="false">IF(
  'HPS grading'!H220&amp;'HPS grading'!I220="ClearedCleared",
  "None",
       IF('HPS grading'!H220="NC","Persona ","") &amp;
     IF('HPS grading'!I220="NC","Wellness ","")
      )</f>
        <v>None</v>
      </c>
      <c r="I220" s="12" t="str">
        <f aca="false">IF(
  'HPS grading'!M220&amp;'HPS grading'!N220="ClearedCleared",
  "None",
      IF('HPS grading'!M220="NC","Persona ","") &amp;
     IF('HPS grading'!N220="NC","Wellness ","")
      )</f>
        <v>None</v>
      </c>
      <c r="J220" s="12" t="str">
        <f aca="false">IF(
  'HPS grading'!R220&amp;'HPS grading'!S220="ClearedCleared",
  "None",
     IF('HPS grading'!R220="NC","Persona ","") &amp;
     IF('HPS grading'!S220="NC","Wellness ","")
      )</f>
        <v>None</v>
      </c>
      <c r="K220" s="12" t="str">
        <f aca="false">IF(
  'HPS grading'!W220&amp;'HPS grading'!X220="ClearedCleared",
  "None",
      IF('HPS grading'!W220="NC","Persona ","") &amp;
     IF('HPS grading'!X220="NC","Wellness ","")
      )</f>
        <v>None</v>
      </c>
      <c r="L220" s="16" t="str">
        <f aca="false">IF(COUNTIF(H220:K220,"None")=4,"Passed","With Held")</f>
        <v>Passed</v>
      </c>
    </row>
    <row r="221" s="17" customFormat="true" ht="23.25" hidden="false" customHeight="true" outlineLevel="0" collapsed="false">
      <c r="A221" s="12" t="n">
        <v>218</v>
      </c>
      <c r="B221" s="13" t="s">
        <v>17</v>
      </c>
      <c r="C221" s="13" t="s">
        <v>24</v>
      </c>
      <c r="D221" s="13" t="s">
        <v>455</v>
      </c>
      <c r="E221" s="14" t="s">
        <v>456</v>
      </c>
      <c r="F221" s="15" t="n">
        <f aca="false">AVERAGE('HPS grading'!F221,'HPS grading'!K221,'HPS grading'!P221,'HPS grading'!U221)</f>
        <v>46.3911160714286</v>
      </c>
      <c r="G221" s="12" t="str">
        <f aca="false" t="array" ref="G221:G221">_xlfn.IFS(F221&gt;=80,"A+",F221&gt;=70,"A",F221=60,"B+",F221&gt;=50,"B",F221&gt;=40,"C+",F221&gt;=30,"C",F221&gt;=20,"D",F221&lt;20,"E")</f>
        <v>C+</v>
      </c>
      <c r="H221" s="12" t="str">
        <f aca="false">IF(
  'HPS grading'!H221&amp;'HPS grading'!I221="ClearedCleared",
  "None",
       IF('HPS grading'!H221="NC","Persona ","") &amp;
     IF('HPS grading'!I221="NC","Wellness ","")
      )</f>
        <v>None</v>
      </c>
      <c r="I221" s="12" t="str">
        <f aca="false">IF(
  'HPS grading'!M221&amp;'HPS grading'!N221="ClearedCleared",
  "None",
      IF('HPS grading'!M221="NC","Persona ","") &amp;
     IF('HPS grading'!N221="NC","Wellness ","")
      )</f>
        <v>Persona </v>
      </c>
      <c r="J221" s="12" t="str">
        <f aca="false">IF(
  'HPS grading'!R221&amp;'HPS grading'!S221="ClearedCleared",
  "None",
     IF('HPS grading'!R221="NC","Persona ","") &amp;
     IF('HPS grading'!S221="NC","Wellness ","")
      )</f>
        <v>None</v>
      </c>
      <c r="K221" s="12" t="str">
        <f aca="false">IF(
  'HPS grading'!W221&amp;'HPS grading'!X221="ClearedCleared",
  "None",
      IF('HPS grading'!W221="NC","Persona ","") &amp;
     IF('HPS grading'!X221="NC","Wellness ","")
      )</f>
        <v>Persona </v>
      </c>
      <c r="L221" s="16" t="str">
        <f aca="false">IF(COUNTIF(H221:K221,"None")=4,"Passed","With Held")</f>
        <v>With Held</v>
      </c>
    </row>
    <row r="222" s="17" customFormat="true" ht="23.25" hidden="false" customHeight="true" outlineLevel="0" collapsed="false">
      <c r="A222" s="12" t="n">
        <v>219</v>
      </c>
      <c r="B222" s="13" t="s">
        <v>17</v>
      </c>
      <c r="C222" s="13" t="s">
        <v>24</v>
      </c>
      <c r="D222" s="13" t="s">
        <v>457</v>
      </c>
      <c r="E222" s="14" t="s">
        <v>458</v>
      </c>
      <c r="F222" s="15" t="n">
        <f aca="false">AVERAGE('HPS grading'!F222,'HPS grading'!K222,'HPS grading'!P222,'HPS grading'!U222)</f>
        <v>48.774185515873</v>
      </c>
      <c r="G222" s="12" t="str">
        <f aca="false" t="array" ref="G222:G222">_xlfn.IFS(F222&gt;=80,"A+",F222&gt;=70,"A",F222=60,"B+",F222&gt;=50,"B",F222&gt;=40,"C+",F222&gt;=30,"C",F222&gt;=20,"D",F222&lt;20,"E")</f>
        <v>C+</v>
      </c>
      <c r="H222" s="12" t="str">
        <f aca="false">IF(
  'HPS grading'!H222&amp;'HPS grading'!I222="ClearedCleared",
  "None",
       IF('HPS grading'!H222="NC","Persona ","") &amp;
     IF('HPS grading'!I222="NC","Wellness ","")
      )</f>
        <v>Wellness </v>
      </c>
      <c r="I222" s="12" t="str">
        <f aca="false">IF(
  'HPS grading'!M222&amp;'HPS grading'!N222="ClearedCleared",
  "None",
      IF('HPS grading'!M222="NC","Persona ","") &amp;
     IF('HPS grading'!N222="NC","Wellness ","")
      )</f>
        <v>None</v>
      </c>
      <c r="J222" s="12" t="str">
        <f aca="false">IF(
  'HPS grading'!R222&amp;'HPS grading'!S222="ClearedCleared",
  "None",
     IF('HPS grading'!R222="NC","Persona ","") &amp;
     IF('HPS grading'!S222="NC","Wellness ","")
      )</f>
        <v>None</v>
      </c>
      <c r="K222" s="12" t="str">
        <f aca="false">IF(
  'HPS grading'!W222&amp;'HPS grading'!X222="ClearedCleared",
  "None",
      IF('HPS grading'!W222="NC","Persona ","") &amp;
     IF('HPS grading'!X222="NC","Wellness ","")
      )</f>
        <v>Wellness </v>
      </c>
      <c r="L222" s="16" t="str">
        <f aca="false">IF(COUNTIF(H222:K222,"None")=4,"Passed","With Held")</f>
        <v>With Held</v>
      </c>
    </row>
    <row r="223" s="17" customFormat="true" ht="23.25" hidden="false" customHeight="true" outlineLevel="0" collapsed="false">
      <c r="A223" s="12" t="n">
        <v>220</v>
      </c>
      <c r="B223" s="13" t="s">
        <v>13</v>
      </c>
      <c r="C223" s="13" t="s">
        <v>24</v>
      </c>
      <c r="D223" s="13" t="s">
        <v>459</v>
      </c>
      <c r="E223" s="14" t="s">
        <v>460</v>
      </c>
      <c r="F223" s="15" t="n">
        <f aca="false">AVERAGE('HPS grading'!F223,'HPS grading'!K223,'HPS grading'!P223,'HPS grading'!U223)</f>
        <v>33.3095376984127</v>
      </c>
      <c r="G223" s="12" t="str">
        <f aca="false" t="array" ref="G223:G223">_xlfn.IFS(F223&gt;=80,"A+",F223&gt;=70,"A",F223=60,"B+",F223&gt;=50,"B",F223&gt;=40,"C+",F223&gt;=30,"C",F223&gt;=20,"D",F223&lt;20,"E")</f>
        <v>C</v>
      </c>
      <c r="H223" s="12" t="str">
        <f aca="false">IF(
  'HPS grading'!H223&amp;'HPS grading'!I223="ClearedCleared",
  "None",
       IF('HPS grading'!H223="NC","Persona ","") &amp;
     IF('HPS grading'!I223="NC","Wellness ","")
      )</f>
        <v>Wellness </v>
      </c>
      <c r="I223" s="12" t="str">
        <f aca="false">IF(
  'HPS grading'!M223&amp;'HPS grading'!N223="ClearedCleared",
  "None",
      IF('HPS grading'!M223="NC","Persona ","") &amp;
     IF('HPS grading'!N223="NC","Wellness ","")
      )</f>
        <v>Persona Wellness </v>
      </c>
      <c r="J223" s="12" t="str">
        <f aca="false">IF(
  'HPS grading'!R223&amp;'HPS grading'!S223="ClearedCleared",
  "None",
     IF('HPS grading'!R223="NC","Persona ","") &amp;
     IF('HPS grading'!S223="NC","Wellness ","")
      )</f>
        <v>None</v>
      </c>
      <c r="K223" s="12" t="str">
        <f aca="false">IF(
  'HPS grading'!W223&amp;'HPS grading'!X223="ClearedCleared",
  "None",
      IF('HPS grading'!W223="NC","Persona ","") &amp;
     IF('HPS grading'!X223="NC","Wellness ","")
      )</f>
        <v>Persona </v>
      </c>
      <c r="L223" s="16" t="str">
        <f aca="false">IF(COUNTIF(H223:K223,"None")=4,"Passed","With Held")</f>
        <v>With Held</v>
      </c>
    </row>
    <row r="224" s="17" customFormat="true" ht="23.25" hidden="false" customHeight="true" outlineLevel="0" collapsed="false">
      <c r="A224" s="12" t="n">
        <v>221</v>
      </c>
      <c r="B224" s="13" t="s">
        <v>17</v>
      </c>
      <c r="C224" s="13" t="s">
        <v>24</v>
      </c>
      <c r="D224" s="13" t="s">
        <v>461</v>
      </c>
      <c r="E224" s="14" t="s">
        <v>462</v>
      </c>
      <c r="F224" s="15" t="n">
        <f aca="false">AVERAGE('HPS grading'!F224,'HPS grading'!K224,'HPS grading'!P224,'HPS grading'!U224)</f>
        <v>35.1678174603175</v>
      </c>
      <c r="G224" s="12" t="str">
        <f aca="false" t="array" ref="G224:G224">_xlfn.IFS(F224&gt;=80,"A+",F224&gt;=70,"A",F224=60,"B+",F224&gt;=50,"B",F224&gt;=40,"C+",F224&gt;=30,"C",F224&gt;=20,"D",F224&lt;20,"E")</f>
        <v>C</v>
      </c>
      <c r="H224" s="12" t="str">
        <f aca="false">IF(
  'HPS grading'!H224&amp;'HPS grading'!I224="ClearedCleared",
  "None",
       IF('HPS grading'!H224="NC","Persona ","") &amp;
     IF('HPS grading'!I224="NC","Wellness ","")
      )</f>
        <v>None</v>
      </c>
      <c r="I224" s="12" t="str">
        <f aca="false">IF(
  'HPS grading'!M224&amp;'HPS grading'!N224="ClearedCleared",
  "None",
      IF('HPS grading'!M224="NC","Persona ","") &amp;
     IF('HPS grading'!N224="NC","Wellness ","")
      )</f>
        <v>Persona </v>
      </c>
      <c r="J224" s="12" t="str">
        <f aca="false">IF(
  'HPS grading'!R224&amp;'HPS grading'!S224="ClearedCleared",
  "None",
     IF('HPS grading'!R224="NC","Persona ","") &amp;
     IF('HPS grading'!S224="NC","Wellness ","")
      )</f>
        <v>None</v>
      </c>
      <c r="K224" s="12" t="str">
        <f aca="false">IF(
  'HPS grading'!W224&amp;'HPS grading'!X224="ClearedCleared",
  "None",
      IF('HPS grading'!W224="NC","Persona ","") &amp;
     IF('HPS grading'!X224="NC","Wellness ","")
      )</f>
        <v>Persona </v>
      </c>
      <c r="L224" s="16" t="str">
        <f aca="false">IF(COUNTIF(H224:K224,"None")=4,"Passed","With Held")</f>
        <v>With Held</v>
      </c>
    </row>
    <row r="225" s="17" customFormat="true" ht="23.25" hidden="false" customHeight="true" outlineLevel="0" collapsed="false">
      <c r="A225" s="12" t="n">
        <v>222</v>
      </c>
      <c r="B225" s="13" t="s">
        <v>17</v>
      </c>
      <c r="C225" s="13" t="s">
        <v>24</v>
      </c>
      <c r="D225" s="13" t="s">
        <v>463</v>
      </c>
      <c r="E225" s="14" t="s">
        <v>464</v>
      </c>
      <c r="F225" s="15" t="n">
        <f aca="false">AVERAGE('HPS grading'!F225,'HPS grading'!K225,'HPS grading'!P225,'HPS grading'!U225)</f>
        <v>51.2458630952381</v>
      </c>
      <c r="G225" s="12" t="str">
        <f aca="false" t="array" ref="G225:G225">_xlfn.IFS(F225&gt;=80,"A+",F225&gt;=70,"A",F225=60,"B+",F225&gt;=50,"B",F225&gt;=40,"C+",F225&gt;=30,"C",F225&gt;=20,"D",F225&lt;20,"E")</f>
        <v>B</v>
      </c>
      <c r="H225" s="12" t="str">
        <f aca="false">IF(
  'HPS grading'!H225&amp;'HPS grading'!I225="ClearedCleared",
  "None",
       IF('HPS grading'!H225="NC","Persona ","") &amp;
     IF('HPS grading'!I225="NC","Wellness ","")
      )</f>
        <v>None</v>
      </c>
      <c r="I225" s="12" t="str">
        <f aca="false">IF(
  'HPS grading'!M225&amp;'HPS grading'!N225="ClearedCleared",
  "None",
      IF('HPS grading'!M225="NC","Persona ","") &amp;
     IF('HPS grading'!N225="NC","Wellness ","")
      )</f>
        <v>None</v>
      </c>
      <c r="J225" s="12" t="str">
        <f aca="false">IF(
  'HPS grading'!R225&amp;'HPS grading'!S225="ClearedCleared",
  "None",
     IF('HPS grading'!R225="NC","Persona ","") &amp;
     IF('HPS grading'!S225="NC","Wellness ","")
      )</f>
        <v>None</v>
      </c>
      <c r="K225" s="12" t="str">
        <f aca="false">IF(
  'HPS grading'!W225&amp;'HPS grading'!X225="ClearedCleared",
  "None",
      IF('HPS grading'!W225="NC","Persona ","") &amp;
     IF('HPS grading'!X225="NC","Wellness ","")
      )</f>
        <v>None</v>
      </c>
      <c r="L225" s="16" t="str">
        <f aca="false">IF(COUNTIF(H225:K225,"None")=4,"Passed","With Held")</f>
        <v>Passed</v>
      </c>
    </row>
    <row r="226" s="17" customFormat="true" ht="23.25" hidden="false" customHeight="true" outlineLevel="0" collapsed="false">
      <c r="A226" s="12" t="n">
        <v>223</v>
      </c>
      <c r="B226" s="13" t="s">
        <v>17</v>
      </c>
      <c r="C226" s="13" t="s">
        <v>24</v>
      </c>
      <c r="D226" s="13" t="s">
        <v>465</v>
      </c>
      <c r="E226" s="14" t="s">
        <v>466</v>
      </c>
      <c r="F226" s="15" t="n">
        <f aca="false">AVERAGE('HPS grading'!F226,'HPS grading'!K226,'HPS grading'!P226,'HPS grading'!U226)</f>
        <v>39.8198412698413</v>
      </c>
      <c r="G226" s="12" t="str">
        <f aca="false" t="array" ref="G226:G226">_xlfn.IFS(F226&gt;=80,"A+",F226&gt;=70,"A",F226=60,"B+",F226&gt;=50,"B",F226&gt;=40,"C+",F226&gt;=30,"C",F226&gt;=20,"D",F226&lt;20,"E")</f>
        <v>C</v>
      </c>
      <c r="H226" s="12" t="str">
        <f aca="false">IF(
  'HPS grading'!H226&amp;'HPS grading'!I226="ClearedCleared",
  "None",
       IF('HPS grading'!H226="NC","Persona ","") &amp;
     IF('HPS grading'!I226="NC","Wellness ","")
      )</f>
        <v>None</v>
      </c>
      <c r="I226" s="12" t="str">
        <f aca="false">IF(
  'HPS grading'!M226&amp;'HPS grading'!N226="ClearedCleared",
  "None",
      IF('HPS grading'!M226="NC","Persona ","") &amp;
     IF('HPS grading'!N226="NC","Wellness ","")
      )</f>
        <v>Persona </v>
      </c>
      <c r="J226" s="12" t="str">
        <f aca="false">IF(
  'HPS grading'!R226&amp;'HPS grading'!S226="ClearedCleared",
  "None",
     IF('HPS grading'!R226="NC","Persona ","") &amp;
     IF('HPS grading'!S226="NC","Wellness ","")
      )</f>
        <v>Persona </v>
      </c>
      <c r="K226" s="12" t="str">
        <f aca="false">IF(
  'HPS grading'!W226&amp;'HPS grading'!X226="ClearedCleared",
  "None",
      IF('HPS grading'!W226="NC","Persona ","") &amp;
     IF('HPS grading'!X226="NC","Wellness ","")
      )</f>
        <v>Persona </v>
      </c>
      <c r="L226" s="16" t="str">
        <f aca="false">IF(COUNTIF(H226:K226,"None")=4,"Passed","With Held")</f>
        <v>With Held</v>
      </c>
    </row>
    <row r="227" s="17" customFormat="true" ht="23.25" hidden="false" customHeight="true" outlineLevel="0" collapsed="false">
      <c r="A227" s="12" t="n">
        <v>224</v>
      </c>
      <c r="B227" s="13" t="s">
        <v>13</v>
      </c>
      <c r="C227" s="13" t="s">
        <v>24</v>
      </c>
      <c r="D227" s="13" t="s">
        <v>467</v>
      </c>
      <c r="E227" s="14" t="s">
        <v>468</v>
      </c>
      <c r="F227" s="15" t="n">
        <f aca="false">AVERAGE('HPS grading'!F227,'HPS grading'!K227,'HPS grading'!P227,'HPS grading'!U227)</f>
        <v>56.2582589285714</v>
      </c>
      <c r="G227" s="12" t="str">
        <f aca="false" t="array" ref="G227:G227">_xlfn.IFS(F227&gt;=80,"A+",F227&gt;=70,"A",F227=60,"B+",F227&gt;=50,"B",F227&gt;=40,"C+",F227&gt;=30,"C",F227&gt;=20,"D",F227&lt;20,"E")</f>
        <v>B</v>
      </c>
      <c r="H227" s="12" t="str">
        <f aca="false">IF(
  'HPS grading'!H227&amp;'HPS grading'!I227="ClearedCleared",
  "None",
       IF('HPS grading'!H227="NC","Persona ","") &amp;
     IF('HPS grading'!I227="NC","Wellness ","")
      )</f>
        <v>None</v>
      </c>
      <c r="I227" s="12" t="str">
        <f aca="false">IF(
  'HPS grading'!M227&amp;'HPS grading'!N227="ClearedCleared",
  "None",
      IF('HPS grading'!M227="NC","Persona ","") &amp;
     IF('HPS grading'!N227="NC","Wellness ","")
      )</f>
        <v>None</v>
      </c>
      <c r="J227" s="12" t="str">
        <f aca="false">IF(
  'HPS grading'!R227&amp;'HPS grading'!S227="ClearedCleared",
  "None",
     IF('HPS grading'!R227="NC","Persona ","") &amp;
     IF('HPS grading'!S227="NC","Wellness ","")
      )</f>
        <v>None</v>
      </c>
      <c r="K227" s="12" t="str">
        <f aca="false">IF(
  'HPS grading'!W227&amp;'HPS grading'!X227="ClearedCleared",
  "None",
      IF('HPS grading'!W227="NC","Persona ","") &amp;
     IF('HPS grading'!X227="NC","Wellness ","")
      )</f>
        <v>None</v>
      </c>
      <c r="L227" s="16" t="str">
        <f aca="false">IF(COUNTIF(H227:K227,"None")=4,"Passed","With Held")</f>
        <v>Passed</v>
      </c>
    </row>
    <row r="228" s="17" customFormat="true" ht="23.25" hidden="false" customHeight="true" outlineLevel="0" collapsed="false">
      <c r="A228" s="12" t="n">
        <v>225</v>
      </c>
      <c r="B228" s="13" t="s">
        <v>17</v>
      </c>
      <c r="C228" s="13" t="s">
        <v>24</v>
      </c>
      <c r="D228" s="13" t="s">
        <v>469</v>
      </c>
      <c r="E228" s="14" t="s">
        <v>470</v>
      </c>
      <c r="F228" s="15" t="n">
        <f aca="false">AVERAGE('HPS grading'!F228,'HPS grading'!K228,'HPS grading'!P228,'HPS grading'!U228)</f>
        <v>44.303373015873</v>
      </c>
      <c r="G228" s="12" t="str">
        <f aca="false" t="array" ref="G228:G228">_xlfn.IFS(F228&gt;=80,"A+",F228&gt;=70,"A",F228=60,"B+",F228&gt;=50,"B",F228&gt;=40,"C+",F228&gt;=30,"C",F228&gt;=20,"D",F228&lt;20,"E")</f>
        <v>C+</v>
      </c>
      <c r="H228" s="12" t="str">
        <f aca="false">IF(
  'HPS grading'!H228&amp;'HPS grading'!I228="ClearedCleared",
  "None",
       IF('HPS grading'!H228="NC","Persona ","") &amp;
     IF('HPS grading'!I228="NC","Wellness ","")
      )</f>
        <v>None</v>
      </c>
      <c r="I228" s="12" t="str">
        <f aca="false">IF(
  'HPS grading'!M228&amp;'HPS grading'!N228="ClearedCleared",
  "None",
      IF('HPS grading'!M228="NC","Persona ","") &amp;
     IF('HPS grading'!N228="NC","Wellness ","")
      )</f>
        <v>None</v>
      </c>
      <c r="J228" s="12" t="str">
        <f aca="false">IF(
  'HPS grading'!R228&amp;'HPS grading'!S228="ClearedCleared",
  "None",
     IF('HPS grading'!R228="NC","Persona ","") &amp;
     IF('HPS grading'!S228="NC","Wellness ","")
      )</f>
        <v>None</v>
      </c>
      <c r="K228" s="12" t="str">
        <f aca="false">IF(
  'HPS grading'!W228&amp;'HPS grading'!X228="ClearedCleared",
  "None",
      IF('HPS grading'!W228="NC","Persona ","") &amp;
     IF('HPS grading'!X228="NC","Wellness ","")
      )</f>
        <v>None</v>
      </c>
      <c r="L228" s="16" t="str">
        <f aca="false">IF(COUNTIF(H228:K228,"None")=4,"Passed","With Held")</f>
        <v>Passed</v>
      </c>
    </row>
    <row r="229" s="17" customFormat="true" ht="23.25" hidden="false" customHeight="true" outlineLevel="0" collapsed="false">
      <c r="A229" s="12" t="n">
        <v>226</v>
      </c>
      <c r="B229" s="13" t="s">
        <v>17</v>
      </c>
      <c r="C229" s="13" t="s">
        <v>24</v>
      </c>
      <c r="D229" s="13" t="s">
        <v>471</v>
      </c>
      <c r="E229" s="14" t="s">
        <v>472</v>
      </c>
      <c r="F229" s="15" t="n">
        <f aca="false">AVERAGE('HPS grading'!F229,'HPS grading'!K229,'HPS grading'!P229,'HPS grading'!U229)</f>
        <v>46.1282688492063</v>
      </c>
      <c r="G229" s="12" t="str">
        <f aca="false" t="array" ref="G229:G229">_xlfn.IFS(F229&gt;=80,"A+",F229&gt;=70,"A",F229=60,"B+",F229&gt;=50,"B",F229&gt;=40,"C+",F229&gt;=30,"C",F229&gt;=20,"D",F229&lt;20,"E")</f>
        <v>C+</v>
      </c>
      <c r="H229" s="12" t="str">
        <f aca="false">IF(
  'HPS grading'!H229&amp;'HPS grading'!I229="ClearedCleared",
  "None",
       IF('HPS grading'!H229="NC","Persona ","") &amp;
     IF('HPS grading'!I229="NC","Wellness ","")
      )</f>
        <v>None</v>
      </c>
      <c r="I229" s="12" t="str">
        <f aca="false">IF(
  'HPS grading'!M229&amp;'HPS grading'!N229="ClearedCleared",
  "None",
      IF('HPS grading'!M229="NC","Persona ","") &amp;
     IF('HPS grading'!N229="NC","Wellness ","")
      )</f>
        <v>Persona </v>
      </c>
      <c r="J229" s="12" t="str">
        <f aca="false">IF(
  'HPS grading'!R229&amp;'HPS grading'!S229="ClearedCleared",
  "None",
     IF('HPS grading'!R229="NC","Persona ","") &amp;
     IF('HPS grading'!S229="NC","Wellness ","")
      )</f>
        <v>None</v>
      </c>
      <c r="K229" s="12" t="str">
        <f aca="false">IF(
  'HPS grading'!W229&amp;'HPS grading'!X229="ClearedCleared",
  "None",
      IF('HPS grading'!W229="NC","Persona ","") &amp;
     IF('HPS grading'!X229="NC","Wellness ","")
      )</f>
        <v>Persona </v>
      </c>
      <c r="L229" s="16" t="str">
        <f aca="false">IF(COUNTIF(H229:K229,"None")=4,"Passed","With Held")</f>
        <v>With Held</v>
      </c>
    </row>
    <row r="230" s="17" customFormat="true" ht="23.25" hidden="false" customHeight="true" outlineLevel="0" collapsed="false">
      <c r="A230" s="12" t="n">
        <v>227</v>
      </c>
      <c r="B230" s="13" t="s">
        <v>17</v>
      </c>
      <c r="C230" s="13" t="s">
        <v>24</v>
      </c>
      <c r="D230" s="13" t="s">
        <v>473</v>
      </c>
      <c r="E230" s="14" t="s">
        <v>474</v>
      </c>
      <c r="F230" s="15" t="n">
        <f aca="false">AVERAGE('HPS grading'!F230,'HPS grading'!K230,'HPS grading'!P230,'HPS grading'!U230)</f>
        <v>10.8313839285714</v>
      </c>
      <c r="G230" s="12" t="str">
        <f aca="false" t="array" ref="G230:G230">_xlfn.IFS(F230&gt;=80,"A+",F230&gt;=70,"A",F230=60,"B+",F230&gt;=50,"B",F230&gt;=40,"C+",F230&gt;=30,"C",F230&gt;=20,"D",F230&lt;20,"E")</f>
        <v>E</v>
      </c>
      <c r="H230" s="12" t="str">
        <f aca="false">IF(
  'HPS grading'!H230&amp;'HPS grading'!I230="ClearedCleared",
  "None",
       IF('HPS grading'!H230="NC","Persona ","") &amp;
     IF('HPS grading'!I230="NC","Wellness ","")
      )</f>
        <v>Wellness </v>
      </c>
      <c r="I230" s="12" t="str">
        <f aca="false">IF(
  'HPS grading'!M230&amp;'HPS grading'!N230="ClearedCleared",
  "None",
      IF('HPS grading'!M230="NC","Persona ","") &amp;
     IF('HPS grading'!N230="NC","Wellness ","")
      )</f>
        <v>Persona Wellness </v>
      </c>
      <c r="J230" s="12" t="str">
        <f aca="false">IF(
  'HPS grading'!R230&amp;'HPS grading'!S230="ClearedCleared",
  "None",
     IF('HPS grading'!R230="NC","Persona ","") &amp;
     IF('HPS grading'!S230="NC","Wellness ","")
      )</f>
        <v>Persona Wellness </v>
      </c>
      <c r="K230" s="12" t="str">
        <f aca="false">IF(
  'HPS grading'!W230&amp;'HPS grading'!X230="ClearedCleared",
  "None",
      IF('HPS grading'!W230="NC","Persona ","") &amp;
     IF('HPS grading'!X230="NC","Wellness ","")
      )</f>
        <v>Persona Wellness </v>
      </c>
      <c r="L230" s="16" t="str">
        <f aca="false">IF(COUNTIF(H230:K230,"None")=4,"Passed","With Held")</f>
        <v>With Held</v>
      </c>
    </row>
    <row r="231" s="17" customFormat="true" ht="23.25" hidden="false" customHeight="true" outlineLevel="0" collapsed="false">
      <c r="A231" s="12" t="n">
        <v>228</v>
      </c>
      <c r="B231" s="12" t="s">
        <v>17</v>
      </c>
      <c r="C231" s="12" t="s">
        <v>24</v>
      </c>
      <c r="D231" s="12" t="s">
        <v>475</v>
      </c>
      <c r="E231" s="18" t="s">
        <v>476</v>
      </c>
      <c r="F231" s="15" t="n">
        <f aca="false">AVERAGE('HPS grading'!F231,'HPS grading'!K231,'HPS grading'!P231,'HPS grading'!U231)</f>
        <v>11.5833333333333</v>
      </c>
      <c r="G231" s="12" t="str">
        <f aca="false" t="array" ref="G231:G231">_xlfn.IFS(F231&gt;=80,"A+",F231&gt;=70,"A",F231=60,"B+",F231&gt;=50,"B",F231&gt;=40,"C+",F231&gt;=30,"C",F231&gt;=20,"D",F231&lt;20,"E")</f>
        <v>E</v>
      </c>
      <c r="H231" s="12" t="str">
        <f aca="false">IF(
  'HPS grading'!H231&amp;'HPS grading'!I231="ClearedCleared",
  "None",
       IF('HPS grading'!H231="NC","Persona ","") &amp;
     IF('HPS grading'!I231="NC","Wellness ","")
      )</f>
        <v>Wellness </v>
      </c>
      <c r="I231" s="12" t="str">
        <f aca="false">IF(
  'HPS grading'!M231&amp;'HPS grading'!N231="ClearedCleared",
  "None",
      IF('HPS grading'!M231="NC","Persona ","") &amp;
     IF('HPS grading'!N231="NC","Wellness ","")
      )</f>
        <v>Persona Wellness </v>
      </c>
      <c r="J231" s="12" t="str">
        <f aca="false">IF(
  'HPS grading'!R231&amp;'HPS grading'!S231="ClearedCleared",
  "None",
     IF('HPS grading'!R231="NC","Persona ","") &amp;
     IF('HPS grading'!S231="NC","Wellness ","")
      )</f>
        <v>Persona </v>
      </c>
      <c r="K231" s="12" t="str">
        <f aca="false">IF(
  'HPS grading'!W231&amp;'HPS grading'!X231="ClearedCleared",
  "None",
      IF('HPS grading'!W231="NC","Persona ","") &amp;
     IF('HPS grading'!X231="NC","Wellness ","")
      )</f>
        <v>Persona </v>
      </c>
      <c r="L231" s="16" t="str">
        <f aca="false">IF(COUNTIF(H231:K231,"None")=4,"Passed","With Held")</f>
        <v>With Held</v>
      </c>
    </row>
    <row r="232" s="22" customFormat="true" ht="23.25" hidden="false" customHeight="true" outlineLevel="0" collapsed="false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</row>
    <row r="233" s="22" customFormat="true" ht="23.25" hidden="false" customHeight="true" outlineLevel="0" collapsed="false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</row>
    <row r="234" s="22" customFormat="true" ht="23.25" hidden="false" customHeight="true" outlineLevel="0" collapsed="false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</row>
    <row r="235" s="22" customFormat="true" ht="23.25" hidden="false" customHeight="true" outlineLevel="0" collapsed="false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</row>
    <row r="236" s="22" customFormat="true" ht="23.25" hidden="false" customHeight="true" outlineLevel="0" collapsed="false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</row>
  </sheetData>
  <mergeCells count="9">
    <mergeCell ref="A2:A3"/>
    <mergeCell ref="B2:B3"/>
    <mergeCell ref="C2:C3"/>
    <mergeCell ref="D2:D3"/>
    <mergeCell ref="E2:E3"/>
    <mergeCell ref="F2:F3"/>
    <mergeCell ref="G2:G3"/>
    <mergeCell ref="H2:K2"/>
    <mergeCell ref="L2:L3"/>
  </mergeCells>
  <conditionalFormatting sqref="A2:E3">
    <cfRule type="duplicateValues" priority="2" aboveAverage="0" equalAverage="0" bottom="0" percent="0" rank="0" text="" dxfId="3"/>
  </conditionalFormatting>
  <conditionalFormatting sqref="E231">
    <cfRule type="duplicateValues" priority="3" aboveAverage="0" equalAverage="0" bottom="0" percent="0" rank="0" text="" dxfId="4"/>
    <cfRule type="duplicateValues" priority="4" aboveAverage="0" equalAverage="0" bottom="0" percent="0" rank="0" text="" dxfId="5"/>
  </conditionalFormatting>
  <conditionalFormatting sqref="D231">
    <cfRule type="duplicateValues" priority="5" aboveAverage="0" equalAverage="0" bottom="0" percent="0" rank="0" text="" dxfId="6"/>
  </conditionalFormatting>
  <conditionalFormatting sqref="L1:L1048576">
    <cfRule type="containsText" priority="6" operator="containsText" aboveAverage="0" equalAverage="0" bottom="0" percent="0" rank="0" text="With HEld" dxfId="7">
      <formula>NOT(ISERROR(SEARCH("With HEld",L1)))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1.66"/>
    <col collapsed="false" customWidth="true" hidden="false" outlineLevel="0" max="4" min="4" style="1" width="17.55"/>
    <col collapsed="false" customWidth="true" hidden="false" outlineLevel="0" max="5" min="5" style="2" width="26.21"/>
    <col collapsed="false" customWidth="true" hidden="false" outlineLevel="0" max="6" min="6" style="3" width="12.44"/>
    <col collapsed="false" customWidth="true" hidden="false" outlineLevel="0" max="10" min="7" style="0" width="16"/>
    <col collapsed="false" customWidth="true" hidden="false" outlineLevel="0" max="11" min="11" style="3" width="10.66"/>
    <col collapsed="false" customWidth="true" hidden="false" outlineLevel="0" max="12" min="12" style="0" width="14.55"/>
    <col collapsed="false" customWidth="true" hidden="false" outlineLevel="0" max="15" min="13" style="0" width="16"/>
    <col collapsed="false" customWidth="true" hidden="false" outlineLevel="0" max="16" min="16" style="3" width="11.33"/>
    <col collapsed="false" customWidth="true" hidden="false" outlineLevel="0" max="17" min="17" style="0" width="14.55"/>
    <col collapsed="false" customWidth="true" hidden="false" outlineLevel="0" max="20" min="18" style="0" width="16"/>
    <col collapsed="false" customWidth="true" hidden="false" outlineLevel="0" max="21" min="21" style="3" width="11.33"/>
    <col collapsed="false" customWidth="true" hidden="false" outlineLevel="0" max="22" min="22" style="0" width="14.55"/>
    <col collapsed="false" customWidth="true" hidden="false" outlineLevel="0" max="25" min="23" style="0" width="16"/>
    <col collapsed="false" customWidth="true" hidden="false" outlineLevel="0" max="26" min="26" style="3" width="11.33"/>
    <col collapsed="false" customWidth="true" hidden="false" outlineLevel="0" max="27" min="27" style="0" width="14.55"/>
  </cols>
  <sheetData>
    <row r="1" customFormat="false" ht="14.25" hidden="false" customHeight="false" outlineLevel="0" collapsed="false">
      <c r="A1" s="4"/>
      <c r="B1" s="4" t="n">
        <v>3</v>
      </c>
      <c r="C1" s="4" t="n">
        <v>4</v>
      </c>
      <c r="D1" s="4" t="n">
        <v>1</v>
      </c>
      <c r="E1" s="5" t="n">
        <v>2</v>
      </c>
    </row>
    <row r="2" customFormat="false" ht="14.25" hidden="false" customHeight="true" outlineLevel="0" collapsed="false">
      <c r="A2" s="23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10" t="s">
        <v>477</v>
      </c>
      <c r="G2" s="10"/>
      <c r="H2" s="10"/>
      <c r="I2" s="10"/>
      <c r="J2" s="10"/>
      <c r="K2" s="10" t="s">
        <v>10</v>
      </c>
      <c r="L2" s="10"/>
      <c r="M2" s="10"/>
      <c r="N2" s="10"/>
      <c r="O2" s="10"/>
      <c r="P2" s="10" t="s">
        <v>11</v>
      </c>
      <c r="Q2" s="10"/>
      <c r="R2" s="10"/>
      <c r="S2" s="10"/>
      <c r="T2" s="10"/>
      <c r="U2" s="10" t="s">
        <v>12</v>
      </c>
      <c r="V2" s="10"/>
      <c r="W2" s="10"/>
      <c r="X2" s="10"/>
      <c r="Y2" s="10"/>
      <c r="Z2" s="10" t="s">
        <v>478</v>
      </c>
      <c r="AA2" s="10"/>
    </row>
    <row r="3" s="27" customFormat="true" ht="14.25" hidden="false" customHeight="false" outlineLevel="0" collapsed="false">
      <c r="A3" s="23"/>
      <c r="B3" s="23"/>
      <c r="C3" s="23"/>
      <c r="D3" s="23"/>
      <c r="E3" s="24"/>
      <c r="F3" s="25" t="s">
        <v>5</v>
      </c>
      <c r="G3" s="26" t="s">
        <v>479</v>
      </c>
      <c r="H3" s="26" t="s">
        <v>480</v>
      </c>
      <c r="I3" s="26" t="s">
        <v>481</v>
      </c>
      <c r="J3" s="26" t="s">
        <v>482</v>
      </c>
      <c r="K3" s="25" t="s">
        <v>5</v>
      </c>
      <c r="L3" s="26" t="s">
        <v>479</v>
      </c>
      <c r="M3" s="26" t="s">
        <v>480</v>
      </c>
      <c r="N3" s="26" t="s">
        <v>481</v>
      </c>
      <c r="O3" s="26" t="s">
        <v>482</v>
      </c>
      <c r="P3" s="25" t="s">
        <v>5</v>
      </c>
      <c r="Q3" s="26" t="s">
        <v>479</v>
      </c>
      <c r="R3" s="26" t="s">
        <v>480</v>
      </c>
      <c r="S3" s="26" t="s">
        <v>481</v>
      </c>
      <c r="T3" s="26" t="s">
        <v>482</v>
      </c>
      <c r="U3" s="25" t="s">
        <v>5</v>
      </c>
      <c r="V3" s="26" t="s">
        <v>479</v>
      </c>
      <c r="W3" s="26" t="s">
        <v>480</v>
      </c>
      <c r="X3" s="26" t="s">
        <v>481</v>
      </c>
      <c r="Y3" s="26" t="s">
        <v>482</v>
      </c>
      <c r="Z3" s="25" t="s">
        <v>5</v>
      </c>
      <c r="AA3" s="26" t="s">
        <v>479</v>
      </c>
    </row>
    <row r="4" customFormat="false" ht="14.25" hidden="false" customHeight="false" outlineLevel="0" collapsed="false">
      <c r="A4" s="28" t="n">
        <v>1</v>
      </c>
      <c r="B4" s="29" t="s">
        <v>13</v>
      </c>
      <c r="C4" s="29" t="s">
        <v>14</v>
      </c>
      <c r="D4" s="29" t="s">
        <v>15</v>
      </c>
      <c r="E4" s="30" t="s">
        <v>16</v>
      </c>
      <c r="F4" s="31" t="n">
        <f aca="false">HPS!$U4</f>
        <v>55.7361111111111</v>
      </c>
      <c r="G4" s="28" t="str">
        <f aca="false" t="array" ref="G4:G4">_xlfn.IFS('HPS grading'!$F4&gt;=90,"A+",'HPS grading'!$F4&gt;=80,"A",'HPS grading'!$F4&gt;=70,"B+",'HPS grading'!$F4&gt;=60,"B",'HPS grading'!$F4&gt;=50,"C+",'HPS grading'!$F4&gt;=40,"C",'HPS grading'!$F4&gt;=30,"D",'HPS grading'!$F4&lt;30,"E")</f>
        <v>C+</v>
      </c>
      <c r="H4" s="32" t="str">
        <f aca="false">Persona!R5</f>
        <v>Cleared</v>
      </c>
      <c r="I4" s="32" t="str">
        <f aca="false">HPS!K4</f>
        <v>Cleared</v>
      </c>
      <c r="J4" s="33" t="str">
        <f aca="false">IF(H4="NC","NC",IF(I4="NC","NC","None"))</f>
        <v>None</v>
      </c>
      <c r="K4" s="31" t="n">
        <f aca="false">HPS!AK4</f>
        <v>55.1880952380952</v>
      </c>
      <c r="L4" s="28" t="str">
        <f aca="false" t="array" ref="L4:L4">_xlfn.IFS('HPS grading'!K4&gt;=90,"A+",'HPS grading'!K4&gt;=80,"A",'HPS grading'!K4&gt;=70,"B+",'HPS grading'!K4&gt;=60,"B",'HPS grading'!K4&gt;=50,"C+",'HPS grading'!K4&gt;=40,"C",'HPS grading'!K4&gt;=30,"D",'HPS grading'!K4&lt;30,"E")</f>
        <v>C+</v>
      </c>
      <c r="M4" s="32" t="str">
        <f aca="false">HPS!Z4</f>
        <v>Cleared</v>
      </c>
      <c r="N4" s="32" t="str">
        <f aca="false">HPS!AA4</f>
        <v>NC</v>
      </c>
      <c r="O4" s="33" t="str">
        <f aca="false">IF(M4="NC","NC",IF(N4="NC","NC","None"))</f>
        <v>NC</v>
      </c>
      <c r="P4" s="31" t="n">
        <f aca="false">HPS!BA4</f>
        <v>59.4492063492064</v>
      </c>
      <c r="Q4" s="28" t="str">
        <f aca="false" t="array" ref="Q4:Q4">_xlfn.IFS('HPS grading'!P4&gt;=90,"A+",'HPS grading'!P4&gt;=80,"A",'HPS grading'!P4&gt;=70,"B+",'HPS grading'!P4&gt;=60,"B",'HPS grading'!P4&gt;=50,"C+",'HPS grading'!P4&gt;=40,"C",'HPS grading'!P4&gt;=30,"D",'HPS grading'!P4&lt;30,"E")</f>
        <v>C+</v>
      </c>
      <c r="R4" s="32" t="str">
        <f aca="false">HPS!AP4</f>
        <v>Cleared</v>
      </c>
      <c r="S4" s="32" t="str">
        <f aca="false">HPS!AQ4</f>
        <v>Cleared</v>
      </c>
      <c r="T4" s="33" t="str">
        <f aca="false">IF(R4="NC","NC",IF(S4="NC","NC","None"))</f>
        <v>None</v>
      </c>
      <c r="U4" s="31" t="n">
        <f aca="false">HPS!BQ4</f>
        <v>56.5880952380952</v>
      </c>
      <c r="V4" s="28" t="str">
        <f aca="false" t="array" ref="V4:V4">_xlfn.IFS('HPS grading'!U4&gt;=90,"A+",'HPS grading'!U4&gt;=80,"A",'HPS grading'!U4&gt;=70,"B+",'HPS grading'!U4&gt;=60,"B",'HPS grading'!U4&gt;=50,"C+",'HPS grading'!U4&gt;=40,"C",'HPS grading'!U4&gt;=30,"D",'HPS grading'!U4&lt;30,"E")</f>
        <v>C+</v>
      </c>
      <c r="W4" s="32" t="str">
        <f aca="false">HPS!BF4</f>
        <v>Cleared</v>
      </c>
      <c r="X4" s="32" t="str">
        <f aca="false">HPS!BG4</f>
        <v>Cleared</v>
      </c>
      <c r="Y4" s="33" t="str">
        <f aca="false">IF(W4="NC","NC",IF(X4="NC","NC","None"))</f>
        <v>None</v>
      </c>
      <c r="Z4" s="31" t="n">
        <f aca="false">AVERAGE('HPS grading'!$F4,'HPS grading'!$K4,'HPS grading'!$P4,'HPS grading'!$U4)</f>
        <v>56.740376984127</v>
      </c>
      <c r="AA4" s="34" t="str">
        <f aca="false" t="array" ref="AA4:AA4">_xlfn.IFS('HPS grading'!Z4&gt;=90,"A+",'HPS grading'!Z4&gt;=80,"A",'HPS grading'!Z4&gt;=70,"B+",'HPS grading'!Z4&gt;=60,"B",'HPS grading'!Z4&gt;=50,"C+",'HPS grading'!Z4&gt;=40,"C",'HPS grading'!Z4&gt;=30,"D",'HPS grading'!Z4&lt;30,"E")</f>
        <v>C+</v>
      </c>
    </row>
    <row r="5" customFormat="false" ht="14.25" hidden="false" customHeight="false" outlineLevel="0" collapsed="false">
      <c r="A5" s="35" t="n">
        <v>2</v>
      </c>
      <c r="B5" s="36" t="s">
        <v>17</v>
      </c>
      <c r="C5" s="36" t="s">
        <v>14</v>
      </c>
      <c r="D5" s="36" t="s">
        <v>18</v>
      </c>
      <c r="E5" s="37" t="s">
        <v>19</v>
      </c>
      <c r="F5" s="38" t="n">
        <f aca="false">HPS!$U5</f>
        <v>57.1944444444444</v>
      </c>
      <c r="G5" s="35" t="str">
        <f aca="false" t="array" ref="G5:G5">_xlfn.IFS('HPS grading'!$F5&gt;=90,"A+",'HPS grading'!$F5&gt;=80,"A",'HPS grading'!$F5&gt;=70,"B+",'HPS grading'!$F5&gt;=60,"B",'HPS grading'!$F5&gt;=50,"C+",'HPS grading'!$F5&gt;=40,"C",'HPS grading'!$F5&gt;=30,"D",'HPS grading'!$F5&lt;30,"E")</f>
        <v>C+</v>
      </c>
      <c r="H5" s="39" t="str">
        <f aca="false">Persona!R6</f>
        <v>Cleared</v>
      </c>
      <c r="I5" s="32" t="str">
        <f aca="false">HPS!K5</f>
        <v>Cleared</v>
      </c>
      <c r="J5" s="40" t="str">
        <f aca="false">IF(H5="NC","NC",IF(I5="NC","NC","None"))</f>
        <v>None</v>
      </c>
      <c r="K5" s="38" t="n">
        <f aca="false">HPS!AK5</f>
        <v>66.9523809523809</v>
      </c>
      <c r="L5" s="35" t="str">
        <f aca="false" t="array" ref="L5:L5">_xlfn.IFS('HPS grading'!K5&gt;=90,"A+",'HPS grading'!K5&gt;=80,"A",'HPS grading'!K5&gt;=70,"B+",'HPS grading'!K5&gt;=60,"B",'HPS grading'!K5&gt;=50,"C+",'HPS grading'!K5&gt;=40,"C",'HPS grading'!K5&gt;=30,"D",'HPS grading'!K5&lt;30,"E")</f>
        <v>B</v>
      </c>
      <c r="M5" s="32" t="str">
        <f aca="false">HPS!Z5</f>
        <v>Cleared</v>
      </c>
      <c r="N5" s="32" t="str">
        <f aca="false">HPS!AA5</f>
        <v>Cleared</v>
      </c>
      <c r="O5" s="33" t="str">
        <f aca="false">IF(M5="NC","NC",IF(N5="NC","NC","None"))</f>
        <v>None</v>
      </c>
      <c r="P5" s="38" t="n">
        <f aca="false">HPS!BA5</f>
        <v>40.2438095238095</v>
      </c>
      <c r="Q5" s="35" t="str">
        <f aca="false" t="array" ref="Q5:Q5">_xlfn.IFS('HPS grading'!P5&gt;=90,"A+",'HPS grading'!P5&gt;=80,"A",'HPS grading'!P5&gt;=70,"B+",'HPS grading'!P5&gt;=60,"B",'HPS grading'!P5&gt;=50,"C+",'HPS grading'!P5&gt;=40,"C",'HPS grading'!P5&gt;=30,"D",'HPS grading'!P5&lt;30,"E")</f>
        <v>C</v>
      </c>
      <c r="R5" s="32" t="str">
        <f aca="false">HPS!AP5</f>
        <v>Cleared</v>
      </c>
      <c r="S5" s="32" t="str">
        <f aca="false">HPS!AQ5</f>
        <v>Cleared</v>
      </c>
      <c r="T5" s="40" t="str">
        <f aca="false">IF(R5="NC","NC",IF(S5="NC","NC","None"))</f>
        <v>None</v>
      </c>
      <c r="U5" s="38" t="n">
        <f aca="false">HPS!BQ5</f>
        <v>65.8857142857143</v>
      </c>
      <c r="V5" s="35" t="str">
        <f aca="false" t="array" ref="V5:V5">_xlfn.IFS('HPS grading'!U5&gt;=90,"A+",'HPS grading'!U5&gt;=80,"A",'HPS grading'!U5&gt;=70,"B+",'HPS grading'!U5&gt;=60,"B",'HPS grading'!U5&gt;=50,"C+",'HPS grading'!U5&gt;=40,"C",'HPS grading'!U5&gt;=30,"D",'HPS grading'!U5&lt;30,"E")</f>
        <v>B</v>
      </c>
      <c r="W5" s="32" t="str">
        <f aca="false">HPS!BF5</f>
        <v>Cleared</v>
      </c>
      <c r="X5" s="32" t="str">
        <f aca="false">HPS!BG5</f>
        <v>Cleared</v>
      </c>
      <c r="Y5" s="40" t="str">
        <f aca="false">IF(W5="NC","NC",IF(X5="NC","NC","None"))</f>
        <v>None</v>
      </c>
      <c r="Z5" s="38" t="n">
        <f aca="false">AVERAGE('HPS grading'!$F5,'HPS grading'!$K5,'HPS grading'!$P5,'HPS grading'!$U5)</f>
        <v>57.5690873015873</v>
      </c>
      <c r="AA5" s="41" t="str">
        <f aca="false" t="array" ref="AA5:AA5">_xlfn.IFS('HPS grading'!Z5&gt;=90,"A+",'HPS grading'!Z5&gt;=80,"A",'HPS grading'!Z5&gt;=70,"B+",'HPS grading'!Z5&gt;=60,"B",'HPS grading'!Z5&gt;=50,"C+",'HPS grading'!Z5&gt;=40,"C",'HPS grading'!Z5&gt;=30,"D",'HPS grading'!Z5&lt;30,"E")</f>
        <v>C+</v>
      </c>
    </row>
    <row r="6" customFormat="false" ht="14.25" hidden="false" customHeight="false" outlineLevel="0" collapsed="false">
      <c r="A6" s="28" t="n">
        <v>3</v>
      </c>
      <c r="B6" s="29" t="s">
        <v>13</v>
      </c>
      <c r="C6" s="29" t="s">
        <v>14</v>
      </c>
      <c r="D6" s="29" t="s">
        <v>20</v>
      </c>
      <c r="E6" s="30" t="s">
        <v>21</v>
      </c>
      <c r="F6" s="31" t="n">
        <f aca="false">HPS!$U6</f>
        <v>54.2083333333333</v>
      </c>
      <c r="G6" s="28" t="str">
        <f aca="false" t="array" ref="G6:G6">_xlfn.IFS('HPS grading'!$F6&gt;=90,"A+",'HPS grading'!$F6&gt;=80,"A",'HPS grading'!$F6&gt;=70,"B+",'HPS grading'!$F6&gt;=60,"B",'HPS grading'!$F6&gt;=50,"C+",'HPS grading'!$F6&gt;=40,"C",'HPS grading'!$F6&gt;=30,"D",'HPS grading'!$F6&lt;30,"E")</f>
        <v>C+</v>
      </c>
      <c r="H6" s="32" t="str">
        <f aca="false">Persona!R7</f>
        <v>Cleared</v>
      </c>
      <c r="I6" s="32" t="str">
        <f aca="false">HPS!K6</f>
        <v>Cleared</v>
      </c>
      <c r="J6" s="33" t="str">
        <f aca="false">IF(H6="NC","NC",IF(I6="NC","NC","None"))</f>
        <v>None</v>
      </c>
      <c r="K6" s="31" t="n">
        <f aca="false">HPS!AK6</f>
        <v>42.1571428571429</v>
      </c>
      <c r="L6" s="28" t="str">
        <f aca="false" t="array" ref="L6:L6">_xlfn.IFS('HPS grading'!K6&gt;=90,"A+",'HPS grading'!K6&gt;=80,"A",'HPS grading'!K6&gt;=70,"B+",'HPS grading'!K6&gt;=60,"B",'HPS grading'!K6&gt;=50,"C+",'HPS grading'!K6&gt;=40,"C",'HPS grading'!K6&gt;=30,"D",'HPS grading'!K6&lt;30,"E")</f>
        <v>C</v>
      </c>
      <c r="M6" s="32" t="str">
        <f aca="false">HPS!Z6</f>
        <v>Cleared</v>
      </c>
      <c r="N6" s="32" t="str">
        <f aca="false">HPS!AA6</f>
        <v>NC</v>
      </c>
      <c r="O6" s="33" t="str">
        <f aca="false">IF(M6="NC","NC",IF(N6="NC","NC","None"))</f>
        <v>NC</v>
      </c>
      <c r="P6" s="31" t="n">
        <f aca="false">HPS!BA6</f>
        <v>37.3987301587302</v>
      </c>
      <c r="Q6" s="28" t="str">
        <f aca="false" t="array" ref="Q6:Q6">_xlfn.IFS('HPS grading'!P6&gt;=90,"A+",'HPS grading'!P6&gt;=80,"A",'HPS grading'!P6&gt;=70,"B+",'HPS grading'!P6&gt;=60,"B",'HPS grading'!P6&gt;=50,"C+",'HPS grading'!P6&gt;=40,"C",'HPS grading'!P6&gt;=30,"D",'HPS grading'!P6&lt;30,"E")</f>
        <v>D</v>
      </c>
      <c r="R6" s="32" t="str">
        <f aca="false">HPS!AP6</f>
        <v>Cleared</v>
      </c>
      <c r="S6" s="32" t="str">
        <f aca="false">HPS!AQ6</f>
        <v>NC</v>
      </c>
      <c r="T6" s="33" t="str">
        <f aca="false">IF(R6="NC","NC",IF(S6="NC","NC","None"))</f>
        <v>NC</v>
      </c>
      <c r="U6" s="31" t="n">
        <f aca="false">HPS!BQ6</f>
        <v>42.7571428571429</v>
      </c>
      <c r="V6" s="28" t="str">
        <f aca="false" t="array" ref="V6:V6">_xlfn.IFS('HPS grading'!U6&gt;=90,"A+",'HPS grading'!U6&gt;=80,"A",'HPS grading'!U6&gt;=70,"B+",'HPS grading'!U6&gt;=60,"B",'HPS grading'!U6&gt;=50,"C+",'HPS grading'!U6&gt;=40,"C",'HPS grading'!U6&gt;=30,"D",'HPS grading'!U6&lt;30,"E")</f>
        <v>C</v>
      </c>
      <c r="W6" s="32" t="str">
        <f aca="false">HPS!BF6</f>
        <v>Cleared</v>
      </c>
      <c r="X6" s="32" t="str">
        <f aca="false">HPS!BG6</f>
        <v>NC</v>
      </c>
      <c r="Y6" s="33" t="str">
        <f aca="false">IF(W6="NC","NC",IF(X6="NC","NC","None"))</f>
        <v>NC</v>
      </c>
      <c r="Z6" s="31" t="n">
        <f aca="false">AVERAGE('HPS grading'!$F6,'HPS grading'!$K6,'HPS grading'!$P6,'HPS grading'!$U6)</f>
        <v>44.1303373015873</v>
      </c>
      <c r="AA6" s="34" t="str">
        <f aca="false" t="array" ref="AA6:AA6">_xlfn.IFS('HPS grading'!Z6&gt;=90,"A+",'HPS grading'!Z6&gt;=80,"A",'HPS grading'!Z6&gt;=70,"B+",'HPS grading'!Z6&gt;=60,"B",'HPS grading'!Z6&gt;=50,"C+",'HPS grading'!Z6&gt;=40,"C",'HPS grading'!Z6&gt;=30,"D",'HPS grading'!Z6&lt;30,"E")</f>
        <v>C</v>
      </c>
    </row>
    <row r="7" customFormat="false" ht="14.25" hidden="false" customHeight="false" outlineLevel="0" collapsed="false">
      <c r="A7" s="35" t="n">
        <v>4</v>
      </c>
      <c r="B7" s="36" t="s">
        <v>17</v>
      </c>
      <c r="C7" s="36" t="s">
        <v>14</v>
      </c>
      <c r="D7" s="36" t="s">
        <v>22</v>
      </c>
      <c r="E7" s="37" t="s">
        <v>23</v>
      </c>
      <c r="F7" s="38" t="n">
        <f aca="false">HPS!$U7</f>
        <v>64.0833333333333</v>
      </c>
      <c r="G7" s="35" t="str">
        <f aca="false" t="array" ref="G7:G7">_xlfn.IFS('HPS grading'!$F7&gt;=90,"A+",'HPS grading'!$F7&gt;=80,"A",'HPS grading'!$F7&gt;=70,"B+",'HPS grading'!$F7&gt;=60,"B",'HPS grading'!$F7&gt;=50,"C+",'HPS grading'!$F7&gt;=40,"C",'HPS grading'!$F7&gt;=30,"D",'HPS grading'!$F7&lt;30,"E")</f>
        <v>B</v>
      </c>
      <c r="H7" s="39" t="str">
        <f aca="false">Persona!R8</f>
        <v>Cleared</v>
      </c>
      <c r="I7" s="32" t="str">
        <f aca="false">HPS!K7</f>
        <v>Cleared</v>
      </c>
      <c r="J7" s="40" t="str">
        <f aca="false">IF(H7="NC","NC",IF(I7="NC","NC","None"))</f>
        <v>None</v>
      </c>
      <c r="K7" s="38" t="n">
        <f aca="false">HPS!AK7</f>
        <v>48.0702380952381</v>
      </c>
      <c r="L7" s="35" t="str">
        <f aca="false" t="array" ref="L7:L7">_xlfn.IFS('HPS grading'!K7&gt;=90,"A+",'HPS grading'!K7&gt;=80,"A",'HPS grading'!K7&gt;=70,"B+",'HPS grading'!K7&gt;=60,"B",'HPS grading'!K7&gt;=50,"C+",'HPS grading'!K7&gt;=40,"C",'HPS grading'!K7&gt;=30,"D",'HPS grading'!K7&lt;30,"E")</f>
        <v>C</v>
      </c>
      <c r="M7" s="32" t="str">
        <f aca="false">HPS!Z7</f>
        <v>Cleared</v>
      </c>
      <c r="N7" s="32" t="str">
        <f aca="false">HPS!AA7</f>
        <v>Cleared</v>
      </c>
      <c r="O7" s="33" t="str">
        <f aca="false">IF(M7="NC","NC",IF(N7="NC","NC","None"))</f>
        <v>None</v>
      </c>
      <c r="P7" s="38" t="n">
        <f aca="false">HPS!BA7</f>
        <v>50.1685714285714</v>
      </c>
      <c r="Q7" s="35" t="str">
        <f aca="false" t="array" ref="Q7:Q7">_xlfn.IFS('HPS grading'!P7&gt;=90,"A+",'HPS grading'!P7&gt;=80,"A",'HPS grading'!P7&gt;=70,"B+",'HPS grading'!P7&gt;=60,"B",'HPS grading'!P7&gt;=50,"C+",'HPS grading'!P7&gt;=40,"C",'HPS grading'!P7&gt;=30,"D",'HPS grading'!P7&lt;30,"E")</f>
        <v>C+</v>
      </c>
      <c r="R7" s="32" t="str">
        <f aca="false">HPS!AP7</f>
        <v>Cleared</v>
      </c>
      <c r="S7" s="32" t="str">
        <f aca="false">HPS!AQ7</f>
        <v>NC</v>
      </c>
      <c r="T7" s="40" t="str">
        <f aca="false">IF(R7="NC","NC",IF(S7="NC","NC","None"))</f>
        <v>NC</v>
      </c>
      <c r="U7" s="38" t="n">
        <f aca="false">HPS!BQ7</f>
        <v>61.3035714285714</v>
      </c>
      <c r="V7" s="35" t="str">
        <f aca="false" t="array" ref="V7:V7">_xlfn.IFS('HPS grading'!U7&gt;=90,"A+",'HPS grading'!U7&gt;=80,"A",'HPS grading'!U7&gt;=70,"B+",'HPS grading'!U7&gt;=60,"B",'HPS grading'!U7&gt;=50,"C+",'HPS grading'!U7&gt;=40,"C",'HPS grading'!U7&gt;=30,"D",'HPS grading'!U7&lt;30,"E")</f>
        <v>B</v>
      </c>
      <c r="W7" s="32" t="str">
        <f aca="false">HPS!BF7</f>
        <v>Cleared</v>
      </c>
      <c r="X7" s="32" t="str">
        <f aca="false">HPS!BG7</f>
        <v>NC</v>
      </c>
      <c r="Y7" s="40" t="str">
        <f aca="false">IF(W7="NC","NC",IF(X7="NC","NC","None"))</f>
        <v>NC</v>
      </c>
      <c r="Z7" s="38" t="n">
        <f aca="false">AVERAGE('HPS grading'!$F7,'HPS grading'!$K7,'HPS grading'!$P7,'HPS grading'!$U7)</f>
        <v>55.9064285714286</v>
      </c>
      <c r="AA7" s="41" t="str">
        <f aca="false" t="array" ref="AA7:AA7">_xlfn.IFS('HPS grading'!Z7&gt;=90,"A+",'HPS grading'!Z7&gt;=80,"A",'HPS grading'!Z7&gt;=70,"B+",'HPS grading'!Z7&gt;=60,"B",'HPS grading'!Z7&gt;=50,"C+",'HPS grading'!Z7&gt;=40,"C",'HPS grading'!Z7&gt;=30,"D",'HPS grading'!Z7&lt;30,"E")</f>
        <v>C+</v>
      </c>
    </row>
    <row r="8" customFormat="false" ht="14.25" hidden="false" customHeight="false" outlineLevel="0" collapsed="false">
      <c r="A8" s="28" t="n">
        <v>5</v>
      </c>
      <c r="B8" s="29" t="s">
        <v>17</v>
      </c>
      <c r="C8" s="29" t="s">
        <v>24</v>
      </c>
      <c r="D8" s="29" t="s">
        <v>25</v>
      </c>
      <c r="E8" s="30" t="s">
        <v>26</v>
      </c>
      <c r="F8" s="31" t="n">
        <f aca="false">HPS!$U8</f>
        <v>7.5</v>
      </c>
      <c r="G8" s="28" t="str">
        <f aca="false" t="array" ref="G8:G8">_xlfn.IFS('HPS grading'!$F8&gt;=90,"A+",'HPS grading'!$F8&gt;=80,"A",'HPS grading'!$F8&gt;=70,"B+",'HPS grading'!$F8&gt;=60,"B",'HPS grading'!$F8&gt;=50,"C+",'HPS grading'!$F8&gt;=40,"C",'HPS grading'!$F8&gt;=30,"D",'HPS grading'!$F8&lt;30,"E")</f>
        <v>E</v>
      </c>
      <c r="H8" s="32" t="str">
        <f aca="false">Persona!R9</f>
        <v>Cleared</v>
      </c>
      <c r="I8" s="32" t="str">
        <f aca="false">HPS!K8</f>
        <v>NC</v>
      </c>
      <c r="J8" s="33" t="str">
        <f aca="false">IF(H8="NC","NC",IF(I8="NC","NC","None"))</f>
        <v>NC</v>
      </c>
      <c r="K8" s="31" t="n">
        <f aca="false">HPS!AK8</f>
        <v>3.2</v>
      </c>
      <c r="L8" s="28" t="str">
        <f aca="false" t="array" ref="L8:L8">_xlfn.IFS('HPS grading'!K8&gt;=90,"A+",'HPS grading'!K8&gt;=80,"A",'HPS grading'!K8&gt;=70,"B+",'HPS grading'!K8&gt;=60,"B",'HPS grading'!K8&gt;=50,"C+",'HPS grading'!K8&gt;=40,"C",'HPS grading'!K8&gt;=30,"D",'HPS grading'!K8&lt;30,"E")</f>
        <v>E</v>
      </c>
      <c r="M8" s="32" t="str">
        <f aca="false">HPS!Z8</f>
        <v>NC</v>
      </c>
      <c r="N8" s="32" t="str">
        <f aca="false">HPS!AA8</f>
        <v>NC</v>
      </c>
      <c r="O8" s="33" t="str">
        <f aca="false">IF(M8="NC","NC",IF(N8="NC","NC","None"))</f>
        <v>NC</v>
      </c>
      <c r="P8" s="31" t="n">
        <f aca="false">HPS!BA8</f>
        <v>15.245</v>
      </c>
      <c r="Q8" s="28" t="str">
        <f aca="false" t="array" ref="Q8:Q8">_xlfn.IFS('HPS grading'!P8&gt;=90,"A+",'HPS grading'!P8&gt;=80,"A",'HPS grading'!P8&gt;=70,"B+",'HPS grading'!P8&gt;=60,"B",'HPS grading'!P8&gt;=50,"C+",'HPS grading'!P8&gt;=40,"C",'HPS grading'!P8&gt;=30,"D",'HPS grading'!P8&lt;30,"E")</f>
        <v>E</v>
      </c>
      <c r="R8" s="32" t="str">
        <f aca="false">HPS!AP8</f>
        <v>NC</v>
      </c>
      <c r="S8" s="32" t="str">
        <f aca="false">HPS!AQ8</f>
        <v>NC</v>
      </c>
      <c r="T8" s="33" t="str">
        <f aca="false">IF(R8="NC","NC",IF(S8="NC","NC","None"))</f>
        <v>NC</v>
      </c>
      <c r="U8" s="31" t="n">
        <f aca="false">HPS!BQ8</f>
        <v>2.66666666666667</v>
      </c>
      <c r="V8" s="28" t="str">
        <f aca="false" t="array" ref="V8:V8">_xlfn.IFS('HPS grading'!U8&gt;=90,"A+",'HPS grading'!U8&gt;=80,"A",'HPS grading'!U8&gt;=70,"B+",'HPS grading'!U8&gt;=60,"B",'HPS grading'!U8&gt;=50,"C+",'HPS grading'!U8&gt;=40,"C",'HPS grading'!U8&gt;=30,"D",'HPS grading'!U8&lt;30,"E")</f>
        <v>E</v>
      </c>
      <c r="W8" s="32" t="str">
        <f aca="false">HPS!BF8</f>
        <v>NC</v>
      </c>
      <c r="X8" s="32" t="str">
        <f aca="false">HPS!BG8</f>
        <v>NC</v>
      </c>
      <c r="Y8" s="33" t="str">
        <f aca="false">IF(W8="NC","NC",IF(X8="NC","NC","None"))</f>
        <v>NC</v>
      </c>
      <c r="Z8" s="31" t="n">
        <f aca="false">AVERAGE('HPS grading'!$F8,'HPS grading'!$K8,'HPS grading'!$P8,'HPS grading'!$U8)</f>
        <v>7.15291666666667</v>
      </c>
      <c r="AA8" s="34" t="str">
        <f aca="false" t="array" ref="AA8:AA8">_xlfn.IFS('HPS grading'!Z8&gt;=90,"A+",'HPS grading'!Z8&gt;=80,"A",'HPS grading'!Z8&gt;=70,"B+",'HPS grading'!Z8&gt;=60,"B",'HPS grading'!Z8&gt;=50,"C+",'HPS grading'!Z8&gt;=40,"C",'HPS grading'!Z8&gt;=30,"D",'HPS grading'!Z8&lt;30,"E")</f>
        <v>E</v>
      </c>
    </row>
    <row r="9" customFormat="false" ht="14.25" hidden="false" customHeight="false" outlineLevel="0" collapsed="false">
      <c r="A9" s="35" t="n">
        <v>6</v>
      </c>
      <c r="B9" s="36" t="s">
        <v>17</v>
      </c>
      <c r="C9" s="36" t="s">
        <v>14</v>
      </c>
      <c r="D9" s="36" t="s">
        <v>27</v>
      </c>
      <c r="E9" s="37" t="s">
        <v>28</v>
      </c>
      <c r="F9" s="38" t="n">
        <f aca="false">HPS!$U9</f>
        <v>66.2916666666667</v>
      </c>
      <c r="G9" s="35" t="str">
        <f aca="false" t="array" ref="G9:G9">_xlfn.IFS('HPS grading'!$F9&gt;=90,"A+",'HPS grading'!$F9&gt;=80,"A",'HPS grading'!$F9&gt;=70,"B+",'HPS grading'!$F9&gt;=60,"B",'HPS grading'!$F9&gt;=50,"C+",'HPS grading'!$F9&gt;=40,"C",'HPS grading'!$F9&gt;=30,"D",'HPS grading'!$F9&lt;30,"E")</f>
        <v>B</v>
      </c>
      <c r="H9" s="39" t="str">
        <f aca="false">Persona!R10</f>
        <v>Cleared</v>
      </c>
      <c r="I9" s="32" t="str">
        <f aca="false">HPS!K9</f>
        <v>Cleared</v>
      </c>
      <c r="J9" s="40" t="str">
        <f aca="false">IF(H9="NC","NC",IF(I9="NC","NC","None"))</f>
        <v>None</v>
      </c>
      <c r="K9" s="38" t="n">
        <f aca="false">HPS!AK9</f>
        <v>57.7833333333333</v>
      </c>
      <c r="L9" s="35" t="str">
        <f aca="false" t="array" ref="L9:L9">_xlfn.IFS('HPS grading'!K9&gt;=90,"A+",'HPS grading'!K9&gt;=80,"A",'HPS grading'!K9&gt;=70,"B+",'HPS grading'!K9&gt;=60,"B",'HPS grading'!K9&gt;=50,"C+",'HPS grading'!K9&gt;=40,"C",'HPS grading'!K9&gt;=30,"D",'HPS grading'!K9&lt;30,"E")</f>
        <v>C+</v>
      </c>
      <c r="M9" s="32" t="str">
        <f aca="false">HPS!Z9</f>
        <v>Cleared</v>
      </c>
      <c r="N9" s="32" t="str">
        <f aca="false">HPS!AA9</f>
        <v>Cleared</v>
      </c>
      <c r="O9" s="33" t="str">
        <f aca="false">IF(M9="NC","NC",IF(N9="NC","NC","None"))</f>
        <v>None</v>
      </c>
      <c r="P9" s="38" t="n">
        <f aca="false">HPS!BA9</f>
        <v>53.6339682539683</v>
      </c>
      <c r="Q9" s="35" t="str">
        <f aca="false" t="array" ref="Q9:Q9">_xlfn.IFS('HPS grading'!P9&gt;=90,"A+",'HPS grading'!P9&gt;=80,"A",'HPS grading'!P9&gt;=70,"B+",'HPS grading'!P9&gt;=60,"B",'HPS grading'!P9&gt;=50,"C+",'HPS grading'!P9&gt;=40,"C",'HPS grading'!P9&gt;=30,"D",'HPS grading'!P9&lt;30,"E")</f>
        <v>C+</v>
      </c>
      <c r="R9" s="32" t="str">
        <f aca="false">HPS!AP9</f>
        <v>Cleared</v>
      </c>
      <c r="S9" s="32" t="str">
        <f aca="false">HPS!AQ9</f>
        <v>Cleared</v>
      </c>
      <c r="T9" s="40" t="str">
        <f aca="false">IF(R9="NC","NC",IF(S9="NC","NC","None"))</f>
        <v>None</v>
      </c>
      <c r="U9" s="38" t="n">
        <f aca="false">HPS!BQ9</f>
        <v>68.05</v>
      </c>
      <c r="V9" s="35" t="str">
        <f aca="false" t="array" ref="V9:V9">_xlfn.IFS('HPS grading'!U9&gt;=90,"A+",'HPS grading'!U9&gt;=80,"A",'HPS grading'!U9&gt;=70,"B+",'HPS grading'!U9&gt;=60,"B",'HPS grading'!U9&gt;=50,"C+",'HPS grading'!U9&gt;=40,"C",'HPS grading'!U9&gt;=30,"D",'HPS grading'!U9&lt;30,"E")</f>
        <v>B</v>
      </c>
      <c r="W9" s="32" t="str">
        <f aca="false">HPS!BF9</f>
        <v>Cleared</v>
      </c>
      <c r="X9" s="32" t="str">
        <f aca="false">HPS!BG9</f>
        <v>Cleared</v>
      </c>
      <c r="Y9" s="40" t="str">
        <f aca="false">IF(W9="NC","NC",IF(X9="NC","NC","None"))</f>
        <v>None</v>
      </c>
      <c r="Z9" s="38" t="n">
        <f aca="false">AVERAGE('HPS grading'!$F9,'HPS grading'!$K9,'HPS grading'!$P9,'HPS grading'!$U9)</f>
        <v>61.4397420634921</v>
      </c>
      <c r="AA9" s="41" t="str">
        <f aca="false" t="array" ref="AA9:AA9">_xlfn.IFS('HPS grading'!Z9&gt;=90,"A+",'HPS grading'!Z9&gt;=80,"A",'HPS grading'!Z9&gt;=70,"B+",'HPS grading'!Z9&gt;=60,"B",'HPS grading'!Z9&gt;=50,"C+",'HPS grading'!Z9&gt;=40,"C",'HPS grading'!Z9&gt;=30,"D",'HPS grading'!Z9&lt;30,"E")</f>
        <v>B</v>
      </c>
    </row>
    <row r="10" customFormat="false" ht="14.25" hidden="false" customHeight="false" outlineLevel="0" collapsed="false">
      <c r="A10" s="28" t="n">
        <v>7</v>
      </c>
      <c r="B10" s="29" t="s">
        <v>17</v>
      </c>
      <c r="C10" s="29" t="s">
        <v>14</v>
      </c>
      <c r="D10" s="29" t="s">
        <v>29</v>
      </c>
      <c r="E10" s="30" t="s">
        <v>30</v>
      </c>
      <c r="F10" s="31" t="n">
        <f aca="false">HPS!$U10</f>
        <v>59.5416666666667</v>
      </c>
      <c r="G10" s="28" t="str">
        <f aca="false" t="array" ref="G10:G10">_xlfn.IFS('HPS grading'!$F10&gt;=90,"A+",'HPS grading'!$F10&gt;=80,"A",'HPS grading'!$F10&gt;=70,"B+",'HPS grading'!$F10&gt;=60,"B",'HPS grading'!$F10&gt;=50,"C+",'HPS grading'!$F10&gt;=40,"C",'HPS grading'!$F10&gt;=30,"D",'HPS grading'!$F10&lt;30,"E")</f>
        <v>C+</v>
      </c>
      <c r="H10" s="32" t="str">
        <f aca="false">Persona!R11</f>
        <v>Cleared</v>
      </c>
      <c r="I10" s="32" t="str">
        <f aca="false">HPS!K10</f>
        <v>Cleared</v>
      </c>
      <c r="J10" s="33" t="str">
        <f aca="false">IF(H10="NC","NC",IF(I10="NC","NC","None"))</f>
        <v>None</v>
      </c>
      <c r="K10" s="31" t="n">
        <f aca="false">HPS!AK10</f>
        <v>69.1214285714286</v>
      </c>
      <c r="L10" s="28" t="str">
        <f aca="false" t="array" ref="L10:L10">_xlfn.IFS('HPS grading'!K10&gt;=90,"A+",'HPS grading'!K10&gt;=80,"A",'HPS grading'!K10&gt;=70,"B+",'HPS grading'!K10&gt;=60,"B",'HPS grading'!K10&gt;=50,"C+",'HPS grading'!K10&gt;=40,"C",'HPS grading'!K10&gt;=30,"D",'HPS grading'!K10&lt;30,"E")</f>
        <v>B</v>
      </c>
      <c r="M10" s="32" t="str">
        <f aca="false">HPS!Z10</f>
        <v>Cleared</v>
      </c>
      <c r="N10" s="32" t="str">
        <f aca="false">HPS!AA10</f>
        <v>NC</v>
      </c>
      <c r="O10" s="33" t="str">
        <f aca="false">IF(M10="NC","NC",IF(N10="NC","NC","None"))</f>
        <v>NC</v>
      </c>
      <c r="P10" s="31" t="n">
        <f aca="false">HPS!BA10</f>
        <v>47.5384126984127</v>
      </c>
      <c r="Q10" s="28" t="str">
        <f aca="false" t="array" ref="Q10:Q10">_xlfn.IFS('HPS grading'!P10&gt;=90,"A+",'HPS grading'!P10&gt;=80,"A",'HPS grading'!P10&gt;=70,"B+",'HPS grading'!P10&gt;=60,"B",'HPS grading'!P10&gt;=50,"C+",'HPS grading'!P10&gt;=40,"C",'HPS grading'!P10&gt;=30,"D",'HPS grading'!P10&lt;30,"E")</f>
        <v>C</v>
      </c>
      <c r="R10" s="32" t="str">
        <f aca="false">HPS!AP10</f>
        <v>Cleared</v>
      </c>
      <c r="S10" s="32" t="str">
        <f aca="false">HPS!AQ10</f>
        <v>NC</v>
      </c>
      <c r="T10" s="33" t="str">
        <f aca="false">IF(R10="NC","NC",IF(S10="NC","NC","None"))</f>
        <v>NC</v>
      </c>
      <c r="U10" s="31" t="n">
        <f aca="false">HPS!BQ10</f>
        <v>62.9214285714286</v>
      </c>
      <c r="V10" s="28" t="str">
        <f aca="false" t="array" ref="V10:V10">_xlfn.IFS('HPS grading'!U10&gt;=90,"A+",'HPS grading'!U10&gt;=80,"A",'HPS grading'!U10&gt;=70,"B+",'HPS grading'!U10&gt;=60,"B",'HPS grading'!U10&gt;=50,"C+",'HPS grading'!U10&gt;=40,"C",'HPS grading'!U10&gt;=30,"D",'HPS grading'!U10&lt;30,"E")</f>
        <v>B</v>
      </c>
      <c r="W10" s="32" t="str">
        <f aca="false">HPS!BF10</f>
        <v>Cleared</v>
      </c>
      <c r="X10" s="32" t="str">
        <f aca="false">HPS!BG10</f>
        <v>NC</v>
      </c>
      <c r="Y10" s="33" t="str">
        <f aca="false">IF(W10="NC","NC",IF(X10="NC","NC","None"))</f>
        <v>NC</v>
      </c>
      <c r="Z10" s="31" t="n">
        <f aca="false">AVERAGE('HPS grading'!$F10,'HPS grading'!$K10,'HPS grading'!$P10,'HPS grading'!$U10)</f>
        <v>59.7807341269841</v>
      </c>
      <c r="AA10" s="34" t="str">
        <f aca="false" t="array" ref="AA10:AA10">_xlfn.IFS('HPS grading'!Z10&gt;=90,"A+",'HPS grading'!Z10&gt;=80,"A",'HPS grading'!Z10&gt;=70,"B+",'HPS grading'!Z10&gt;=60,"B",'HPS grading'!Z10&gt;=50,"C+",'HPS grading'!Z10&gt;=40,"C",'HPS grading'!Z10&gt;=30,"D",'HPS grading'!Z10&lt;30,"E")</f>
        <v>C+</v>
      </c>
    </row>
    <row r="11" customFormat="false" ht="14.25" hidden="false" customHeight="false" outlineLevel="0" collapsed="false">
      <c r="A11" s="35" t="n">
        <v>8</v>
      </c>
      <c r="B11" s="36" t="s">
        <v>17</v>
      </c>
      <c r="C11" s="36" t="s">
        <v>31</v>
      </c>
      <c r="D11" s="36" t="s">
        <v>32</v>
      </c>
      <c r="E11" s="37" t="s">
        <v>33</v>
      </c>
      <c r="F11" s="38" t="n">
        <f aca="false">HPS!$U11</f>
        <v>57.3209325396825</v>
      </c>
      <c r="G11" s="35" t="str">
        <f aca="false" t="array" ref="G11:G11">_xlfn.IFS('HPS grading'!$F11&gt;=90,"A+",'HPS grading'!$F11&gt;=80,"A",'HPS grading'!$F11&gt;=70,"B+",'HPS grading'!$F11&gt;=60,"B",'HPS grading'!$F11&gt;=50,"C+",'HPS grading'!$F11&gt;=40,"C",'HPS grading'!$F11&gt;=30,"D",'HPS grading'!$F11&lt;30,"E")</f>
        <v>C+</v>
      </c>
      <c r="H11" s="39" t="str">
        <f aca="false">Persona!R12</f>
        <v>Cleared</v>
      </c>
      <c r="I11" s="32" t="str">
        <f aca="false">HPS!K11</f>
        <v>Cleared</v>
      </c>
      <c r="J11" s="40" t="str">
        <f aca="false">IF(H11="NC","NC",IF(I11="NC","NC","None"))</f>
        <v>None</v>
      </c>
      <c r="K11" s="38" t="n">
        <f aca="false">HPS!AK11</f>
        <v>59.2380952380952</v>
      </c>
      <c r="L11" s="35" t="str">
        <f aca="false" t="array" ref="L11:L11">_xlfn.IFS('HPS grading'!K11&gt;=90,"A+",'HPS grading'!K11&gt;=80,"A",'HPS grading'!K11&gt;=70,"B+",'HPS grading'!K11&gt;=60,"B",'HPS grading'!K11&gt;=50,"C+",'HPS grading'!K11&gt;=40,"C",'HPS grading'!K11&gt;=30,"D",'HPS grading'!K11&lt;30,"E")</f>
        <v>C+</v>
      </c>
      <c r="M11" s="32" t="str">
        <f aca="false">HPS!Z11</f>
        <v>Cleared</v>
      </c>
      <c r="N11" s="32" t="str">
        <f aca="false">HPS!AA11</f>
        <v>Cleared</v>
      </c>
      <c r="O11" s="33" t="str">
        <f aca="false">IF(M11="NC","NC",IF(N11="NC","NC","None"))</f>
        <v>None</v>
      </c>
      <c r="P11" s="38" t="n">
        <f aca="false">HPS!BA11</f>
        <v>47.3866666666667</v>
      </c>
      <c r="Q11" s="35" t="str">
        <f aca="false" t="array" ref="Q11:Q11">_xlfn.IFS('HPS grading'!P11&gt;=90,"A+",'HPS grading'!P11&gt;=80,"A",'HPS grading'!P11&gt;=70,"B+",'HPS grading'!P11&gt;=60,"B",'HPS grading'!P11&gt;=50,"C+",'HPS grading'!P11&gt;=40,"C",'HPS grading'!P11&gt;=30,"D",'HPS grading'!P11&lt;30,"E")</f>
        <v>C</v>
      </c>
      <c r="R11" s="32" t="str">
        <f aca="false">HPS!AP11</f>
        <v>Cleared</v>
      </c>
      <c r="S11" s="32" t="str">
        <f aca="false">HPS!AQ11</f>
        <v>Cleared</v>
      </c>
      <c r="T11" s="40" t="str">
        <f aca="false">IF(R11="NC","NC",IF(S11="NC","NC","None"))</f>
        <v>None</v>
      </c>
      <c r="U11" s="38" t="n">
        <f aca="false">HPS!BQ11</f>
        <v>58.4047619047619</v>
      </c>
      <c r="V11" s="35" t="str">
        <f aca="false" t="array" ref="V11:V11">_xlfn.IFS('HPS grading'!U11&gt;=90,"A+",'HPS grading'!U11&gt;=80,"A",'HPS grading'!U11&gt;=70,"B+",'HPS grading'!U11&gt;=60,"B",'HPS grading'!U11&gt;=50,"C+",'HPS grading'!U11&gt;=40,"C",'HPS grading'!U11&gt;=30,"D",'HPS grading'!U11&lt;30,"E")</f>
        <v>C+</v>
      </c>
      <c r="W11" s="32" t="str">
        <f aca="false">HPS!BF11</f>
        <v>Cleared</v>
      </c>
      <c r="X11" s="32" t="str">
        <f aca="false">HPS!BG11</f>
        <v>Cleared</v>
      </c>
      <c r="Y11" s="40" t="str">
        <f aca="false">IF(W11="NC","NC",IF(X11="NC","NC","None"))</f>
        <v>None</v>
      </c>
      <c r="Z11" s="38" t="n">
        <f aca="false">AVERAGE('HPS grading'!$F11,'HPS grading'!$K11,'HPS grading'!$P11,'HPS grading'!$U11)</f>
        <v>55.5876140873016</v>
      </c>
      <c r="AA11" s="41" t="str">
        <f aca="false" t="array" ref="AA11:AA11">_xlfn.IFS('HPS grading'!Z11&gt;=90,"A+",'HPS grading'!Z11&gt;=80,"A",'HPS grading'!Z11&gt;=70,"B+",'HPS grading'!Z11&gt;=60,"B",'HPS grading'!Z11&gt;=50,"C+",'HPS grading'!Z11&gt;=40,"C",'HPS grading'!Z11&gt;=30,"D",'HPS grading'!Z11&lt;30,"E")</f>
        <v>C+</v>
      </c>
    </row>
    <row r="12" customFormat="false" ht="14.25" hidden="false" customHeight="false" outlineLevel="0" collapsed="false">
      <c r="A12" s="28" t="n">
        <v>9</v>
      </c>
      <c r="B12" s="29" t="s">
        <v>13</v>
      </c>
      <c r="C12" s="29" t="s">
        <v>14</v>
      </c>
      <c r="D12" s="29" t="s">
        <v>34</v>
      </c>
      <c r="E12" s="30" t="s">
        <v>35</v>
      </c>
      <c r="F12" s="31" t="n">
        <f aca="false">HPS!$U12</f>
        <v>55.5833333333333</v>
      </c>
      <c r="G12" s="28" t="str">
        <f aca="false" t="array" ref="G12:G12">_xlfn.IFS('HPS grading'!$F12&gt;=90,"A+",'HPS grading'!$F12&gt;=80,"A",'HPS grading'!$F12&gt;=70,"B+",'HPS grading'!$F12&gt;=60,"B",'HPS grading'!$F12&gt;=50,"C+",'HPS grading'!$F12&gt;=40,"C",'HPS grading'!$F12&gt;=30,"D",'HPS grading'!$F12&lt;30,"E")</f>
        <v>C+</v>
      </c>
      <c r="H12" s="32" t="str">
        <f aca="false">Persona!R13</f>
        <v>Cleared</v>
      </c>
      <c r="I12" s="32" t="str">
        <f aca="false">HPS!K12</f>
        <v>Cleared</v>
      </c>
      <c r="J12" s="33" t="str">
        <f aca="false">IF(H12="NC","NC",IF(I12="NC","NC","None"))</f>
        <v>None</v>
      </c>
      <c r="K12" s="31" t="n">
        <f aca="false">HPS!AK12</f>
        <v>63.9892857142857</v>
      </c>
      <c r="L12" s="28" t="str">
        <f aca="false" t="array" ref="L12:L12">_xlfn.IFS('HPS grading'!K12&gt;=90,"A+",'HPS grading'!K12&gt;=80,"A",'HPS grading'!K12&gt;=70,"B+",'HPS grading'!K12&gt;=60,"B",'HPS grading'!K12&gt;=50,"C+",'HPS grading'!K12&gt;=40,"C",'HPS grading'!K12&gt;=30,"D",'HPS grading'!K12&lt;30,"E")</f>
        <v>B</v>
      </c>
      <c r="M12" s="32" t="str">
        <f aca="false">HPS!Z12</f>
        <v>Cleared</v>
      </c>
      <c r="N12" s="32" t="str">
        <f aca="false">HPS!AA12</f>
        <v>Cleared</v>
      </c>
      <c r="O12" s="33" t="str">
        <f aca="false">IF(M12="NC","NC",IF(N12="NC","NC","None"))</f>
        <v>None</v>
      </c>
      <c r="P12" s="31" t="n">
        <f aca="false">HPS!BA12</f>
        <v>60.1120634920635</v>
      </c>
      <c r="Q12" s="28" t="str">
        <f aca="false" t="array" ref="Q12:Q12">_xlfn.IFS('HPS grading'!P12&gt;=90,"A+",'HPS grading'!P12&gt;=80,"A",'HPS grading'!P12&gt;=70,"B+",'HPS grading'!P12&gt;=60,"B",'HPS grading'!P12&gt;=50,"C+",'HPS grading'!P12&gt;=40,"C",'HPS grading'!P12&gt;=30,"D",'HPS grading'!P12&lt;30,"E")</f>
        <v>B</v>
      </c>
      <c r="R12" s="32" t="str">
        <f aca="false">HPS!AP12</f>
        <v>Cleared</v>
      </c>
      <c r="S12" s="32" t="str">
        <f aca="false">HPS!AQ12</f>
        <v>Cleared</v>
      </c>
      <c r="T12" s="33" t="str">
        <f aca="false">IF(R12="NC","NC",IF(S12="NC","NC","None"))</f>
        <v>None</v>
      </c>
      <c r="U12" s="31" t="n">
        <f aca="false">HPS!BQ12</f>
        <v>66.0559523809524</v>
      </c>
      <c r="V12" s="28" t="str">
        <f aca="false" t="array" ref="V12:V12">_xlfn.IFS('HPS grading'!U12&gt;=90,"A+",'HPS grading'!U12&gt;=80,"A",'HPS grading'!U12&gt;=70,"B+",'HPS grading'!U12&gt;=60,"B",'HPS grading'!U12&gt;=50,"C+",'HPS grading'!U12&gt;=40,"C",'HPS grading'!U12&gt;=30,"D",'HPS grading'!U12&lt;30,"E")</f>
        <v>B</v>
      </c>
      <c r="W12" s="32" t="str">
        <f aca="false">HPS!BF12</f>
        <v>Cleared</v>
      </c>
      <c r="X12" s="32" t="str">
        <f aca="false">HPS!BG12</f>
        <v>Cleared</v>
      </c>
      <c r="Y12" s="33" t="str">
        <f aca="false">IF(W12="NC","NC",IF(X12="NC","NC","None"))</f>
        <v>None</v>
      </c>
      <c r="Z12" s="31" t="n">
        <f aca="false">AVERAGE('HPS grading'!$F12,'HPS grading'!$K12,'HPS grading'!$P12,'HPS grading'!$U12)</f>
        <v>61.4351587301587</v>
      </c>
      <c r="AA12" s="34" t="str">
        <f aca="false" t="array" ref="AA12:AA12">_xlfn.IFS('HPS grading'!Z12&gt;=90,"A+",'HPS grading'!Z12&gt;=80,"A",'HPS grading'!Z12&gt;=70,"B+",'HPS grading'!Z12&gt;=60,"B",'HPS grading'!Z12&gt;=50,"C+",'HPS grading'!Z12&gt;=40,"C",'HPS grading'!Z12&gt;=30,"D",'HPS grading'!Z12&lt;30,"E")</f>
        <v>B</v>
      </c>
    </row>
    <row r="13" customFormat="false" ht="14.25" hidden="false" customHeight="false" outlineLevel="0" collapsed="false">
      <c r="A13" s="35" t="n">
        <v>10</v>
      </c>
      <c r="B13" s="36" t="s">
        <v>17</v>
      </c>
      <c r="C13" s="36" t="s">
        <v>14</v>
      </c>
      <c r="D13" s="36" t="s">
        <v>36</v>
      </c>
      <c r="E13" s="37" t="s">
        <v>37</v>
      </c>
      <c r="F13" s="38" t="n">
        <f aca="false">HPS!$U13</f>
        <v>66.875</v>
      </c>
      <c r="G13" s="35" t="str">
        <f aca="false" t="array" ref="G13:G13">_xlfn.IFS('HPS grading'!$F13&gt;=90,"A+",'HPS grading'!$F13&gt;=80,"A",'HPS grading'!$F13&gt;=70,"B+",'HPS grading'!$F13&gt;=60,"B",'HPS grading'!$F13&gt;=50,"C+",'HPS grading'!$F13&gt;=40,"C",'HPS grading'!$F13&gt;=30,"D",'HPS grading'!$F13&lt;30,"E")</f>
        <v>B</v>
      </c>
      <c r="H13" s="39" t="str">
        <f aca="false">Persona!R14</f>
        <v>Cleared</v>
      </c>
      <c r="I13" s="32" t="str">
        <f aca="false">HPS!K13</f>
        <v>Cleared</v>
      </c>
      <c r="J13" s="40" t="str">
        <f aca="false">IF(H13="NC","NC",IF(I13="NC","NC","None"))</f>
        <v>None</v>
      </c>
      <c r="K13" s="38" t="n">
        <f aca="false">HPS!AK13</f>
        <v>57.5404761904762</v>
      </c>
      <c r="L13" s="35" t="str">
        <f aca="false" t="array" ref="L13:L13">_xlfn.IFS('HPS grading'!K13&gt;=90,"A+",'HPS grading'!K13&gt;=80,"A",'HPS grading'!K13&gt;=70,"B+",'HPS grading'!K13&gt;=60,"B",'HPS grading'!K13&gt;=50,"C+",'HPS grading'!K13&gt;=40,"C",'HPS grading'!K13&gt;=30,"D",'HPS grading'!K13&lt;30,"E")</f>
        <v>C+</v>
      </c>
      <c r="M13" s="32" t="str">
        <f aca="false">HPS!Z13</f>
        <v>Cleared</v>
      </c>
      <c r="N13" s="32" t="str">
        <f aca="false">HPS!AA13</f>
        <v>Cleared</v>
      </c>
      <c r="O13" s="33" t="str">
        <f aca="false">IF(M13="NC","NC",IF(N13="NC","NC","None"))</f>
        <v>None</v>
      </c>
      <c r="P13" s="38" t="n">
        <f aca="false">HPS!BA13</f>
        <v>51.2301587301587</v>
      </c>
      <c r="Q13" s="35" t="str">
        <f aca="false" t="array" ref="Q13:Q13">_xlfn.IFS('HPS grading'!P13&gt;=90,"A+",'HPS grading'!P13&gt;=80,"A",'HPS grading'!P13&gt;=70,"B+",'HPS grading'!P13&gt;=60,"B",'HPS grading'!P13&gt;=50,"C+",'HPS grading'!P13&gt;=40,"C",'HPS grading'!P13&gt;=30,"D",'HPS grading'!P13&lt;30,"E")</f>
        <v>C+</v>
      </c>
      <c r="R13" s="32" t="str">
        <f aca="false">HPS!AP13</f>
        <v>Cleared</v>
      </c>
      <c r="S13" s="32" t="str">
        <f aca="false">HPS!AQ13</f>
        <v>Cleared</v>
      </c>
      <c r="T13" s="40" t="str">
        <f aca="false">IF(R13="NC","NC",IF(S13="NC","NC","None"))</f>
        <v>None</v>
      </c>
      <c r="U13" s="38" t="n">
        <f aca="false">HPS!BQ13</f>
        <v>60.1404761904762</v>
      </c>
      <c r="V13" s="35" t="str">
        <f aca="false" t="array" ref="V13:V13">_xlfn.IFS('HPS grading'!U13&gt;=90,"A+",'HPS grading'!U13&gt;=80,"A",'HPS grading'!U13&gt;=70,"B+",'HPS grading'!U13&gt;=60,"B",'HPS grading'!U13&gt;=50,"C+",'HPS grading'!U13&gt;=40,"C",'HPS grading'!U13&gt;=30,"D",'HPS grading'!U13&lt;30,"E")</f>
        <v>B</v>
      </c>
      <c r="W13" s="32" t="str">
        <f aca="false">HPS!BF13</f>
        <v>Cleared</v>
      </c>
      <c r="X13" s="32" t="str">
        <f aca="false">HPS!BG13</f>
        <v>Cleared</v>
      </c>
      <c r="Y13" s="40" t="str">
        <f aca="false">IF(W13="NC","NC",IF(X13="NC","NC","None"))</f>
        <v>None</v>
      </c>
      <c r="Z13" s="38" t="n">
        <f aca="false">AVERAGE('HPS grading'!$F13,'HPS grading'!$K13,'HPS grading'!$P13,'HPS grading'!$U13)</f>
        <v>58.9465277777778</v>
      </c>
      <c r="AA13" s="41" t="str">
        <f aca="false" t="array" ref="AA13:AA13">_xlfn.IFS('HPS grading'!Z13&gt;=90,"A+",'HPS grading'!Z13&gt;=80,"A",'HPS grading'!Z13&gt;=70,"B+",'HPS grading'!Z13&gt;=60,"B",'HPS grading'!Z13&gt;=50,"C+",'HPS grading'!Z13&gt;=40,"C",'HPS grading'!Z13&gt;=30,"D",'HPS grading'!Z13&lt;30,"E")</f>
        <v>C+</v>
      </c>
    </row>
    <row r="14" customFormat="false" ht="14.25" hidden="false" customHeight="false" outlineLevel="0" collapsed="false">
      <c r="A14" s="28" t="n">
        <v>11</v>
      </c>
      <c r="B14" s="29" t="s">
        <v>17</v>
      </c>
      <c r="C14" s="29" t="s">
        <v>38</v>
      </c>
      <c r="D14" s="29" t="s">
        <v>39</v>
      </c>
      <c r="E14" s="30" t="s">
        <v>40</v>
      </c>
      <c r="F14" s="31" t="n">
        <f aca="false">HPS!$U14</f>
        <v>52.25</v>
      </c>
      <c r="G14" s="28" t="str">
        <f aca="false" t="array" ref="G14:G14">_xlfn.IFS('HPS grading'!$F14&gt;=90,"A+",'HPS grading'!$F14&gt;=80,"A",'HPS grading'!$F14&gt;=70,"B+",'HPS grading'!$F14&gt;=60,"B",'HPS grading'!$F14&gt;=50,"C+",'HPS grading'!$F14&gt;=40,"C",'HPS grading'!$F14&gt;=30,"D",'HPS grading'!$F14&lt;30,"E")</f>
        <v>C+</v>
      </c>
      <c r="H14" s="32" t="str">
        <f aca="false">Persona!R15</f>
        <v>Cleared</v>
      </c>
      <c r="I14" s="32" t="str">
        <f aca="false">HPS!K14</f>
        <v>Cleared</v>
      </c>
      <c r="J14" s="33" t="str">
        <f aca="false">IF(H14="NC","NC",IF(I14="NC","NC","None"))</f>
        <v>None</v>
      </c>
      <c r="K14" s="31" t="n">
        <f aca="false">HPS!AK14</f>
        <v>57.7840476190476</v>
      </c>
      <c r="L14" s="28" t="str">
        <f aca="false" t="array" ref="L14:L14">_xlfn.IFS('HPS grading'!K14&gt;=90,"A+",'HPS grading'!K14&gt;=80,"A",'HPS grading'!K14&gt;=70,"B+",'HPS grading'!K14&gt;=60,"B",'HPS grading'!K14&gt;=50,"C+",'HPS grading'!K14&gt;=40,"C",'HPS grading'!K14&gt;=30,"D",'HPS grading'!K14&lt;30,"E")</f>
        <v>C+</v>
      </c>
      <c r="M14" s="32" t="str">
        <f aca="false">HPS!Z14</f>
        <v>Cleared</v>
      </c>
      <c r="N14" s="32" t="str">
        <f aca="false">HPS!AA14</f>
        <v>Cleared</v>
      </c>
      <c r="O14" s="33" t="str">
        <f aca="false">IF(M14="NC","NC",IF(N14="NC","NC","None"))</f>
        <v>None</v>
      </c>
      <c r="P14" s="31" t="n">
        <f aca="false">HPS!BA14</f>
        <v>50.8057142857143</v>
      </c>
      <c r="Q14" s="28" t="str">
        <f aca="false" t="array" ref="Q14:Q14">_xlfn.IFS('HPS grading'!P14&gt;=90,"A+",'HPS grading'!P14&gt;=80,"A",'HPS grading'!P14&gt;=70,"B+",'HPS grading'!P14&gt;=60,"B",'HPS grading'!P14&gt;=50,"C+",'HPS grading'!P14&gt;=40,"C",'HPS grading'!P14&gt;=30,"D",'HPS grading'!P14&lt;30,"E")</f>
        <v>C+</v>
      </c>
      <c r="R14" s="32" t="str">
        <f aca="false">HPS!AP14</f>
        <v>Cleared</v>
      </c>
      <c r="S14" s="32" t="str">
        <f aca="false">HPS!AQ14</f>
        <v>Cleared</v>
      </c>
      <c r="T14" s="33" t="str">
        <f aca="false">IF(R14="NC","NC",IF(S14="NC","NC","None"))</f>
        <v>None</v>
      </c>
      <c r="U14" s="31" t="n">
        <f aca="false">HPS!BQ14</f>
        <v>58.597380952381</v>
      </c>
      <c r="V14" s="28" t="str">
        <f aca="false" t="array" ref="V14:V14">_xlfn.IFS('HPS grading'!U14&gt;=90,"A+",'HPS grading'!U14&gt;=80,"A",'HPS grading'!U14&gt;=70,"B+",'HPS grading'!U14&gt;=60,"B",'HPS grading'!U14&gt;=50,"C+",'HPS grading'!U14&gt;=40,"C",'HPS grading'!U14&gt;=30,"D",'HPS grading'!U14&lt;30,"E")</f>
        <v>C+</v>
      </c>
      <c r="W14" s="32" t="str">
        <f aca="false">HPS!BF14</f>
        <v>Cleared</v>
      </c>
      <c r="X14" s="32" t="str">
        <f aca="false">HPS!BG14</f>
        <v>Cleared</v>
      </c>
      <c r="Y14" s="33" t="str">
        <f aca="false">IF(W14="NC","NC",IF(X14="NC","NC","None"))</f>
        <v>None</v>
      </c>
      <c r="Z14" s="31" t="n">
        <f aca="false">AVERAGE('HPS grading'!$F14,'HPS grading'!$K14,'HPS grading'!$P14,'HPS grading'!$U14)</f>
        <v>54.8592857142857</v>
      </c>
      <c r="AA14" s="34" t="str">
        <f aca="false" t="array" ref="AA14:AA14">_xlfn.IFS('HPS grading'!Z14&gt;=90,"A+",'HPS grading'!Z14&gt;=80,"A",'HPS grading'!Z14&gt;=70,"B+",'HPS grading'!Z14&gt;=60,"B",'HPS grading'!Z14&gt;=50,"C+",'HPS grading'!Z14&gt;=40,"C",'HPS grading'!Z14&gt;=30,"D",'HPS grading'!Z14&lt;30,"E")</f>
        <v>C+</v>
      </c>
    </row>
    <row r="15" customFormat="false" ht="14.25" hidden="false" customHeight="false" outlineLevel="0" collapsed="false">
      <c r="A15" s="35" t="n">
        <v>12</v>
      </c>
      <c r="B15" s="36" t="s">
        <v>17</v>
      </c>
      <c r="C15" s="36" t="s">
        <v>38</v>
      </c>
      <c r="D15" s="36" t="s">
        <v>41</v>
      </c>
      <c r="E15" s="37" t="s">
        <v>42</v>
      </c>
      <c r="F15" s="38" t="n">
        <f aca="false">HPS!$U15</f>
        <v>58.8611111111111</v>
      </c>
      <c r="G15" s="35" t="str">
        <f aca="false" t="array" ref="G15:G15">_xlfn.IFS('HPS grading'!$F15&gt;=90,"A+",'HPS grading'!$F15&gt;=80,"A",'HPS grading'!$F15&gt;=70,"B+",'HPS grading'!$F15&gt;=60,"B",'HPS grading'!$F15&gt;=50,"C+",'HPS grading'!$F15&gt;=40,"C",'HPS grading'!$F15&gt;=30,"D",'HPS grading'!$F15&lt;30,"E")</f>
        <v>C+</v>
      </c>
      <c r="H15" s="39" t="str">
        <f aca="false">Persona!R16</f>
        <v>Cleared</v>
      </c>
      <c r="I15" s="32" t="str">
        <f aca="false">HPS!K15</f>
        <v>Cleared</v>
      </c>
      <c r="J15" s="40" t="str">
        <f aca="false">IF(H15="NC","NC",IF(I15="NC","NC","None"))</f>
        <v>None</v>
      </c>
      <c r="K15" s="38" t="n">
        <f aca="false">HPS!AK15</f>
        <v>38.56</v>
      </c>
      <c r="L15" s="35" t="str">
        <f aca="false" t="array" ref="L15:L15">_xlfn.IFS('HPS grading'!K15&gt;=90,"A+",'HPS grading'!K15&gt;=80,"A",'HPS grading'!K15&gt;=70,"B+",'HPS grading'!K15&gt;=60,"B",'HPS grading'!K15&gt;=50,"C+",'HPS grading'!K15&gt;=40,"C",'HPS grading'!K15&gt;=30,"D",'HPS grading'!K15&lt;30,"E")</f>
        <v>D</v>
      </c>
      <c r="M15" s="32" t="str">
        <f aca="false">HPS!Z15</f>
        <v>Cleared</v>
      </c>
      <c r="N15" s="32" t="str">
        <f aca="false">HPS!AA15</f>
        <v>Cleared</v>
      </c>
      <c r="O15" s="33" t="str">
        <f aca="false">IF(M15="NC","NC",IF(N15="NC","NC","None"))</f>
        <v>None</v>
      </c>
      <c r="P15" s="38" t="n">
        <f aca="false">HPS!BA15</f>
        <v>53.9314285714286</v>
      </c>
      <c r="Q15" s="35" t="str">
        <f aca="false" t="array" ref="Q15:Q15">_xlfn.IFS('HPS grading'!P15&gt;=90,"A+",'HPS grading'!P15&gt;=80,"A",'HPS grading'!P15&gt;=70,"B+",'HPS grading'!P15&gt;=60,"B",'HPS grading'!P15&gt;=50,"C+",'HPS grading'!P15&gt;=40,"C",'HPS grading'!P15&gt;=30,"D",'HPS grading'!P15&lt;30,"E")</f>
        <v>C+</v>
      </c>
      <c r="R15" s="32" t="str">
        <f aca="false">HPS!AP15</f>
        <v>Cleared</v>
      </c>
      <c r="S15" s="32" t="str">
        <f aca="false">HPS!AQ15</f>
        <v>Cleared</v>
      </c>
      <c r="T15" s="40" t="str">
        <f aca="false">IF(R15="NC","NC",IF(S15="NC","NC","None"))</f>
        <v>None</v>
      </c>
      <c r="U15" s="38" t="n">
        <f aca="false">HPS!BQ15</f>
        <v>50.9</v>
      </c>
      <c r="V15" s="35" t="str">
        <f aca="false" t="array" ref="V15:V15">_xlfn.IFS('HPS grading'!U15&gt;=90,"A+",'HPS grading'!U15&gt;=80,"A",'HPS grading'!U15&gt;=70,"B+",'HPS grading'!U15&gt;=60,"B",'HPS grading'!U15&gt;=50,"C+",'HPS grading'!U15&gt;=40,"C",'HPS grading'!U15&gt;=30,"D",'HPS grading'!U15&lt;30,"E")</f>
        <v>C+</v>
      </c>
      <c r="W15" s="32" t="str">
        <f aca="false">HPS!BF15</f>
        <v>Cleared</v>
      </c>
      <c r="X15" s="32" t="str">
        <f aca="false">HPS!BG15</f>
        <v>Cleared</v>
      </c>
      <c r="Y15" s="40" t="str">
        <f aca="false">IF(W15="NC","NC",IF(X15="NC","NC","None"))</f>
        <v>None</v>
      </c>
      <c r="Z15" s="38" t="n">
        <f aca="false">AVERAGE('HPS grading'!$F15,'HPS grading'!$K15,'HPS grading'!$P15,'HPS grading'!$U15)</f>
        <v>50.5631349206349</v>
      </c>
      <c r="AA15" s="41" t="str">
        <f aca="false" t="array" ref="AA15:AA15">_xlfn.IFS('HPS grading'!Z15&gt;=90,"A+",'HPS grading'!Z15&gt;=80,"A",'HPS grading'!Z15&gt;=70,"B+",'HPS grading'!Z15&gt;=60,"B",'HPS grading'!Z15&gt;=50,"C+",'HPS grading'!Z15&gt;=40,"C",'HPS grading'!Z15&gt;=30,"D",'HPS grading'!Z15&lt;30,"E")</f>
        <v>C+</v>
      </c>
    </row>
    <row r="16" customFormat="false" ht="14.25" hidden="false" customHeight="false" outlineLevel="0" collapsed="false">
      <c r="A16" s="28" t="n">
        <v>13</v>
      </c>
      <c r="B16" s="29" t="s">
        <v>17</v>
      </c>
      <c r="C16" s="29" t="s">
        <v>14</v>
      </c>
      <c r="D16" s="29" t="s">
        <v>43</v>
      </c>
      <c r="E16" s="30" t="s">
        <v>44</v>
      </c>
      <c r="F16" s="31" t="n">
        <f aca="false">HPS!$U16</f>
        <v>51.2777777777778</v>
      </c>
      <c r="G16" s="28" t="str">
        <f aca="false" t="array" ref="G16:G16">_xlfn.IFS('HPS grading'!$F16&gt;=90,"A+",'HPS grading'!$F16&gt;=80,"A",'HPS grading'!$F16&gt;=70,"B+",'HPS grading'!$F16&gt;=60,"B",'HPS grading'!$F16&gt;=50,"C+",'HPS grading'!$F16&gt;=40,"C",'HPS grading'!$F16&gt;=30,"D",'HPS grading'!$F16&lt;30,"E")</f>
        <v>C+</v>
      </c>
      <c r="H16" s="32" t="str">
        <f aca="false">Persona!R17</f>
        <v>Cleared</v>
      </c>
      <c r="I16" s="32" t="str">
        <f aca="false">HPS!K16</f>
        <v>Cleared</v>
      </c>
      <c r="J16" s="33" t="str">
        <f aca="false">IF(H16="NC","NC",IF(I16="NC","NC","None"))</f>
        <v>None</v>
      </c>
      <c r="K16" s="31" t="n">
        <f aca="false">HPS!AK16</f>
        <v>49.3702380952381</v>
      </c>
      <c r="L16" s="28" t="str">
        <f aca="false" t="array" ref="L16:L16">_xlfn.IFS('HPS grading'!K16&gt;=90,"A+",'HPS grading'!K16&gt;=80,"A",'HPS grading'!K16&gt;=70,"B+",'HPS grading'!K16&gt;=60,"B",'HPS grading'!K16&gt;=50,"C+",'HPS grading'!K16&gt;=40,"C",'HPS grading'!K16&gt;=30,"D",'HPS grading'!K16&lt;30,"E")</f>
        <v>C</v>
      </c>
      <c r="M16" s="32" t="str">
        <f aca="false">HPS!Z16</f>
        <v>Cleared</v>
      </c>
      <c r="N16" s="32" t="str">
        <f aca="false">HPS!AA16</f>
        <v>Cleared</v>
      </c>
      <c r="O16" s="33" t="str">
        <f aca="false">IF(M16="NC","NC",IF(N16="NC","NC","None"))</f>
        <v>None</v>
      </c>
      <c r="P16" s="31" t="n">
        <f aca="false">HPS!BA16</f>
        <v>51.14</v>
      </c>
      <c r="Q16" s="28" t="str">
        <f aca="false" t="array" ref="Q16:Q16">_xlfn.IFS('HPS grading'!P16&gt;=90,"A+",'HPS grading'!P16&gt;=80,"A",'HPS grading'!P16&gt;=70,"B+",'HPS grading'!P16&gt;=60,"B",'HPS grading'!P16&gt;=50,"C+",'HPS grading'!P16&gt;=40,"C",'HPS grading'!P16&gt;=30,"D",'HPS grading'!P16&lt;30,"E")</f>
        <v>C+</v>
      </c>
      <c r="R16" s="32" t="str">
        <f aca="false">HPS!AP16</f>
        <v>Cleared</v>
      </c>
      <c r="S16" s="32" t="str">
        <f aca="false">HPS!AQ16</f>
        <v>Cleared</v>
      </c>
      <c r="T16" s="33" t="str">
        <f aca="false">IF(R16="NC","NC",IF(S16="NC","NC","None"))</f>
        <v>None</v>
      </c>
      <c r="U16" s="31" t="n">
        <f aca="false">HPS!BQ16</f>
        <v>54.0369047619048</v>
      </c>
      <c r="V16" s="28" t="str">
        <f aca="false" t="array" ref="V16:V16">_xlfn.IFS('HPS grading'!U16&gt;=90,"A+",'HPS grading'!U16&gt;=80,"A",'HPS grading'!U16&gt;=70,"B+",'HPS grading'!U16&gt;=60,"B",'HPS grading'!U16&gt;=50,"C+",'HPS grading'!U16&gt;=40,"C",'HPS grading'!U16&gt;=30,"D",'HPS grading'!U16&lt;30,"E")</f>
        <v>C+</v>
      </c>
      <c r="W16" s="32" t="str">
        <f aca="false">HPS!BF16</f>
        <v>Cleared</v>
      </c>
      <c r="X16" s="32" t="str">
        <f aca="false">HPS!BG16</f>
        <v>Cleared</v>
      </c>
      <c r="Y16" s="33" t="str">
        <f aca="false">IF(W16="NC","NC",IF(X16="NC","NC","None"))</f>
        <v>None</v>
      </c>
      <c r="Z16" s="31" t="n">
        <f aca="false">AVERAGE('HPS grading'!$F16,'HPS grading'!$K16,'HPS grading'!$P16,'HPS grading'!$U16)</f>
        <v>51.4562301587302</v>
      </c>
      <c r="AA16" s="34" t="str">
        <f aca="false" t="array" ref="AA16:AA16">_xlfn.IFS('HPS grading'!Z16&gt;=90,"A+",'HPS grading'!Z16&gt;=80,"A",'HPS grading'!Z16&gt;=70,"B+",'HPS grading'!Z16&gt;=60,"B",'HPS grading'!Z16&gt;=50,"C+",'HPS grading'!Z16&gt;=40,"C",'HPS grading'!Z16&gt;=30,"D",'HPS grading'!Z16&lt;30,"E")</f>
        <v>C+</v>
      </c>
    </row>
    <row r="17" customFormat="false" ht="14.25" hidden="false" customHeight="false" outlineLevel="0" collapsed="false">
      <c r="A17" s="35" t="n">
        <v>14</v>
      </c>
      <c r="B17" s="36" t="s">
        <v>13</v>
      </c>
      <c r="C17" s="36" t="s">
        <v>38</v>
      </c>
      <c r="D17" s="36" t="s">
        <v>45</v>
      </c>
      <c r="E17" s="37" t="s">
        <v>46</v>
      </c>
      <c r="F17" s="38" t="n">
        <f aca="false">HPS!$U17</f>
        <v>54.7638888888889</v>
      </c>
      <c r="G17" s="35" t="str">
        <f aca="false" t="array" ref="G17:G17">_xlfn.IFS('HPS grading'!$F17&gt;=90,"A+",'HPS grading'!$F17&gt;=80,"A",'HPS grading'!$F17&gt;=70,"B+",'HPS grading'!$F17&gt;=60,"B",'HPS grading'!$F17&gt;=50,"C+",'HPS grading'!$F17&gt;=40,"C",'HPS grading'!$F17&gt;=30,"D",'HPS grading'!$F17&lt;30,"E")</f>
        <v>C+</v>
      </c>
      <c r="H17" s="39" t="str">
        <f aca="false">Persona!R18</f>
        <v>Cleared</v>
      </c>
      <c r="I17" s="32" t="str">
        <f aca="false">HPS!K17</f>
        <v>Cleared</v>
      </c>
      <c r="J17" s="40" t="str">
        <f aca="false">IF(H17="NC","NC",IF(I17="NC","NC","None"))</f>
        <v>None</v>
      </c>
      <c r="K17" s="38" t="n">
        <f aca="false">HPS!AK17</f>
        <v>49.0352380952381</v>
      </c>
      <c r="L17" s="35" t="str">
        <f aca="false" t="array" ref="L17:L17">_xlfn.IFS('HPS grading'!K17&gt;=90,"A+",'HPS grading'!K17&gt;=80,"A",'HPS grading'!K17&gt;=70,"B+",'HPS grading'!K17&gt;=60,"B",'HPS grading'!K17&gt;=50,"C+",'HPS grading'!K17&gt;=40,"C",'HPS grading'!K17&gt;=30,"D",'HPS grading'!K17&lt;30,"E")</f>
        <v>C</v>
      </c>
      <c r="M17" s="32" t="str">
        <f aca="false">HPS!Z17</f>
        <v>Cleared</v>
      </c>
      <c r="N17" s="32" t="str">
        <f aca="false">HPS!AA17</f>
        <v>NC</v>
      </c>
      <c r="O17" s="33" t="str">
        <f aca="false">IF(M17="NC","NC",IF(N17="NC","NC","None"))</f>
        <v>NC</v>
      </c>
      <c r="P17" s="38" t="n">
        <f aca="false">HPS!BA17</f>
        <v>51.2847619047619</v>
      </c>
      <c r="Q17" s="35" t="str">
        <f aca="false" t="array" ref="Q17:Q17">_xlfn.IFS('HPS grading'!P17&gt;=90,"A+",'HPS grading'!P17&gt;=80,"A",'HPS grading'!P17&gt;=70,"B+",'HPS grading'!P17&gt;=60,"B",'HPS grading'!P17&gt;=50,"C+",'HPS grading'!P17&gt;=40,"C",'HPS grading'!P17&gt;=30,"D",'HPS grading'!P17&lt;30,"E")</f>
        <v>C+</v>
      </c>
      <c r="R17" s="32" t="str">
        <f aca="false">HPS!AP17</f>
        <v>Cleared</v>
      </c>
      <c r="S17" s="32" t="str">
        <f aca="false">HPS!AQ17</f>
        <v>NC</v>
      </c>
      <c r="T17" s="40" t="str">
        <f aca="false">IF(R17="NC","NC",IF(S17="NC","NC","None"))</f>
        <v>NC</v>
      </c>
      <c r="U17" s="38" t="n">
        <f aca="false">HPS!BQ17</f>
        <v>57.3785714285714</v>
      </c>
      <c r="V17" s="35" t="str">
        <f aca="false" t="array" ref="V17:V17">_xlfn.IFS('HPS grading'!U17&gt;=90,"A+",'HPS grading'!U17&gt;=80,"A",'HPS grading'!U17&gt;=70,"B+",'HPS grading'!U17&gt;=60,"B",'HPS grading'!U17&gt;=50,"C+",'HPS grading'!U17&gt;=40,"C",'HPS grading'!U17&gt;=30,"D",'HPS grading'!U17&lt;30,"E")</f>
        <v>C+</v>
      </c>
      <c r="W17" s="32" t="str">
        <f aca="false">HPS!BF17</f>
        <v>Cleared</v>
      </c>
      <c r="X17" s="32" t="str">
        <f aca="false">HPS!BG17</f>
        <v>Cleared</v>
      </c>
      <c r="Y17" s="40" t="str">
        <f aca="false">IF(W17="NC","NC",IF(X17="NC","NC","None"))</f>
        <v>None</v>
      </c>
      <c r="Z17" s="38" t="n">
        <f aca="false">AVERAGE('HPS grading'!$F17,'HPS grading'!$K17,'HPS grading'!$P17,'HPS grading'!$U17)</f>
        <v>53.1156150793651</v>
      </c>
      <c r="AA17" s="41" t="str">
        <f aca="false" t="array" ref="AA17:AA17">_xlfn.IFS('HPS grading'!Z17&gt;=90,"A+",'HPS grading'!Z17&gt;=80,"A",'HPS grading'!Z17&gt;=70,"B+",'HPS grading'!Z17&gt;=60,"B",'HPS grading'!Z17&gt;=50,"C+",'HPS grading'!Z17&gt;=40,"C",'HPS grading'!Z17&gt;=30,"D",'HPS grading'!Z17&lt;30,"E")</f>
        <v>C+</v>
      </c>
    </row>
    <row r="18" customFormat="false" ht="14.25" hidden="false" customHeight="false" outlineLevel="0" collapsed="false">
      <c r="A18" s="28" t="n">
        <v>15</v>
      </c>
      <c r="B18" s="29" t="s">
        <v>13</v>
      </c>
      <c r="C18" s="29" t="s">
        <v>31</v>
      </c>
      <c r="D18" s="29" t="s">
        <v>47</v>
      </c>
      <c r="E18" s="30" t="s">
        <v>48</v>
      </c>
      <c r="F18" s="31" t="n">
        <f aca="false">HPS!$U18</f>
        <v>51.3893849206349</v>
      </c>
      <c r="G18" s="28" t="str">
        <f aca="false" t="array" ref="G18:G18">_xlfn.IFS('HPS grading'!$F18&gt;=90,"A+",'HPS grading'!$F18&gt;=80,"A",'HPS grading'!$F18&gt;=70,"B+",'HPS grading'!$F18&gt;=60,"B",'HPS grading'!$F18&gt;=50,"C+",'HPS grading'!$F18&gt;=40,"C",'HPS grading'!$F18&gt;=30,"D",'HPS grading'!$F18&lt;30,"E")</f>
        <v>C+</v>
      </c>
      <c r="H18" s="32" t="str">
        <f aca="false">Persona!R19</f>
        <v>Cleared</v>
      </c>
      <c r="I18" s="32" t="str">
        <f aca="false">HPS!K18</f>
        <v>NC</v>
      </c>
      <c r="J18" s="33" t="str">
        <f aca="false">IF(H18="NC","NC",IF(I18="NC","NC","None"))</f>
        <v>NC</v>
      </c>
      <c r="K18" s="31" t="n">
        <f aca="false">HPS!AK18</f>
        <v>37.4</v>
      </c>
      <c r="L18" s="28" t="str">
        <f aca="false" t="array" ref="L18:L18">_xlfn.IFS('HPS grading'!K18&gt;=90,"A+",'HPS grading'!K18&gt;=80,"A",'HPS grading'!K18&gt;=70,"B+",'HPS grading'!K18&gt;=60,"B",'HPS grading'!K18&gt;=50,"C+",'HPS grading'!K18&gt;=40,"C",'HPS grading'!K18&gt;=30,"D",'HPS grading'!K18&lt;30,"E")</f>
        <v>D</v>
      </c>
      <c r="M18" s="32" t="str">
        <f aca="false">HPS!Z18</f>
        <v>Cleared</v>
      </c>
      <c r="N18" s="32" t="str">
        <f aca="false">HPS!AA18</f>
        <v>NC</v>
      </c>
      <c r="O18" s="33" t="str">
        <f aca="false">IF(M18="NC","NC",IF(N18="NC","NC","None"))</f>
        <v>NC</v>
      </c>
      <c r="P18" s="31" t="n">
        <f aca="false">HPS!BA18</f>
        <v>42.18</v>
      </c>
      <c r="Q18" s="28" t="str">
        <f aca="false" t="array" ref="Q18:Q18">_xlfn.IFS('HPS grading'!P18&gt;=90,"A+",'HPS grading'!P18&gt;=80,"A",'HPS grading'!P18&gt;=70,"B+",'HPS grading'!P18&gt;=60,"B",'HPS grading'!P18&gt;=50,"C+",'HPS grading'!P18&gt;=40,"C",'HPS grading'!P18&gt;=30,"D",'HPS grading'!P18&lt;30,"E")</f>
        <v>C</v>
      </c>
      <c r="R18" s="32" t="str">
        <f aca="false">HPS!AP18</f>
        <v>Cleared</v>
      </c>
      <c r="S18" s="32" t="str">
        <f aca="false">HPS!AQ18</f>
        <v>NC</v>
      </c>
      <c r="T18" s="33" t="str">
        <f aca="false">IF(R18="NC","NC",IF(S18="NC","NC","None"))</f>
        <v>NC</v>
      </c>
      <c r="U18" s="31" t="n">
        <f aca="false">HPS!BQ18</f>
        <v>36.3</v>
      </c>
      <c r="V18" s="28" t="str">
        <f aca="false" t="array" ref="V18:V18">_xlfn.IFS('HPS grading'!U18&gt;=90,"A+",'HPS grading'!U18&gt;=80,"A",'HPS grading'!U18&gt;=70,"B+",'HPS grading'!U18&gt;=60,"B",'HPS grading'!U18&gt;=50,"C+",'HPS grading'!U18&gt;=40,"C",'HPS grading'!U18&gt;=30,"D",'HPS grading'!U18&lt;30,"E")</f>
        <v>D</v>
      </c>
      <c r="W18" s="32" t="str">
        <f aca="false">HPS!BF18</f>
        <v>Cleared</v>
      </c>
      <c r="X18" s="32" t="str">
        <f aca="false">HPS!BG18</f>
        <v>NC</v>
      </c>
      <c r="Y18" s="33" t="str">
        <f aca="false">IF(W18="NC","NC",IF(X18="NC","NC","None"))</f>
        <v>NC</v>
      </c>
      <c r="Z18" s="31" t="n">
        <f aca="false">AVERAGE('HPS grading'!$F18,'HPS grading'!$K18,'HPS grading'!$P18,'HPS grading'!$U18)</f>
        <v>41.8173462301587</v>
      </c>
      <c r="AA18" s="34" t="str">
        <f aca="false" t="array" ref="AA18:AA18">_xlfn.IFS('HPS grading'!Z18&gt;=90,"A+",'HPS grading'!Z18&gt;=80,"A",'HPS grading'!Z18&gt;=70,"B+",'HPS grading'!Z18&gt;=60,"B",'HPS grading'!Z18&gt;=50,"C+",'HPS grading'!Z18&gt;=40,"C",'HPS grading'!Z18&gt;=30,"D",'HPS grading'!Z18&lt;30,"E")</f>
        <v>C</v>
      </c>
    </row>
    <row r="19" customFormat="false" ht="14.25" hidden="false" customHeight="false" outlineLevel="0" collapsed="false">
      <c r="A19" s="35" t="n">
        <v>16</v>
      </c>
      <c r="B19" s="36" t="s">
        <v>17</v>
      </c>
      <c r="C19" s="36" t="s">
        <v>14</v>
      </c>
      <c r="D19" s="36" t="s">
        <v>49</v>
      </c>
      <c r="E19" s="37" t="s">
        <v>50</v>
      </c>
      <c r="F19" s="38" t="n">
        <f aca="false">HPS!$U19</f>
        <v>50.5833333333333</v>
      </c>
      <c r="G19" s="35" t="str">
        <f aca="false" t="array" ref="G19:G19">_xlfn.IFS('HPS grading'!$F19&gt;=90,"A+",'HPS grading'!$F19&gt;=80,"A",'HPS grading'!$F19&gt;=70,"B+",'HPS grading'!$F19&gt;=60,"B",'HPS grading'!$F19&gt;=50,"C+",'HPS grading'!$F19&gt;=40,"C",'HPS grading'!$F19&gt;=30,"D",'HPS grading'!$F19&lt;30,"E")</f>
        <v>C+</v>
      </c>
      <c r="H19" s="39" t="str">
        <f aca="false">Persona!R20</f>
        <v>Cleared</v>
      </c>
      <c r="I19" s="32" t="str">
        <f aca="false">HPS!K19</f>
        <v>Cleared</v>
      </c>
      <c r="J19" s="40" t="str">
        <f aca="false">IF(H19="NC","NC",IF(I19="NC","NC","None"))</f>
        <v>None</v>
      </c>
      <c r="K19" s="38" t="n">
        <f aca="false">HPS!AK19</f>
        <v>40.0880952380952</v>
      </c>
      <c r="L19" s="35" t="str">
        <f aca="false" t="array" ref="L19:L19">_xlfn.IFS('HPS grading'!K19&gt;=90,"A+",'HPS grading'!K19&gt;=80,"A",'HPS grading'!K19&gt;=70,"B+",'HPS grading'!K19&gt;=60,"B",'HPS grading'!K19&gt;=50,"C+",'HPS grading'!K19&gt;=40,"C",'HPS grading'!K19&gt;=30,"D",'HPS grading'!K19&lt;30,"E")</f>
        <v>C</v>
      </c>
      <c r="M19" s="32" t="str">
        <f aca="false">HPS!Z19</f>
        <v>Cleared</v>
      </c>
      <c r="N19" s="32" t="str">
        <f aca="false">HPS!AA19</f>
        <v>NC</v>
      </c>
      <c r="O19" s="33" t="str">
        <f aca="false">IF(M19="NC","NC",IF(N19="NC","NC","None"))</f>
        <v>NC</v>
      </c>
      <c r="P19" s="38" t="n">
        <f aca="false">HPS!BA19</f>
        <v>35.9552380952381</v>
      </c>
      <c r="Q19" s="35" t="str">
        <f aca="false" t="array" ref="Q19:Q19">_xlfn.IFS('HPS grading'!P19&gt;=90,"A+",'HPS grading'!P19&gt;=80,"A",'HPS grading'!P19&gt;=70,"B+",'HPS grading'!P19&gt;=60,"B",'HPS grading'!P19&gt;=50,"C+",'HPS grading'!P19&gt;=40,"C",'HPS grading'!P19&gt;=30,"D",'HPS grading'!P19&lt;30,"E")</f>
        <v>D</v>
      </c>
      <c r="R19" s="32" t="str">
        <f aca="false">HPS!AP19</f>
        <v>Cleared</v>
      </c>
      <c r="S19" s="32" t="str">
        <f aca="false">HPS!AQ19</f>
        <v>NC</v>
      </c>
      <c r="T19" s="40" t="str">
        <f aca="false">IF(R19="NC","NC",IF(S19="NC","NC","None"))</f>
        <v>NC</v>
      </c>
      <c r="U19" s="38" t="n">
        <f aca="false">HPS!BQ19</f>
        <v>39.8014285714286</v>
      </c>
      <c r="V19" s="35" t="str">
        <f aca="false" t="array" ref="V19:V19">_xlfn.IFS('HPS grading'!U19&gt;=90,"A+",'HPS grading'!U19&gt;=80,"A",'HPS grading'!U19&gt;=70,"B+",'HPS grading'!U19&gt;=60,"B",'HPS grading'!U19&gt;=50,"C+",'HPS grading'!U19&gt;=40,"C",'HPS grading'!U19&gt;=30,"D",'HPS grading'!U19&lt;30,"E")</f>
        <v>D</v>
      </c>
      <c r="W19" s="32" t="str">
        <f aca="false">HPS!BF19</f>
        <v>Cleared</v>
      </c>
      <c r="X19" s="32" t="str">
        <f aca="false">HPS!BG19</f>
        <v>NC</v>
      </c>
      <c r="Y19" s="40" t="str">
        <f aca="false">IF(W19="NC","NC",IF(X19="NC","NC","None"))</f>
        <v>NC</v>
      </c>
      <c r="Z19" s="38" t="n">
        <f aca="false">AVERAGE('HPS grading'!$F19,'HPS grading'!$K19,'HPS grading'!$P19,'HPS grading'!$U19)</f>
        <v>41.6070238095238</v>
      </c>
      <c r="AA19" s="41" t="str">
        <f aca="false" t="array" ref="AA19:AA19">_xlfn.IFS('HPS grading'!Z19&gt;=90,"A+",'HPS grading'!Z19&gt;=80,"A",'HPS grading'!Z19&gt;=70,"B+",'HPS grading'!Z19&gt;=60,"B",'HPS grading'!Z19&gt;=50,"C+",'HPS grading'!Z19&gt;=40,"C",'HPS grading'!Z19&gt;=30,"D",'HPS grading'!Z19&lt;30,"E")</f>
        <v>C</v>
      </c>
    </row>
    <row r="20" customFormat="false" ht="14.25" hidden="false" customHeight="false" outlineLevel="0" collapsed="false">
      <c r="A20" s="28" t="n">
        <v>17</v>
      </c>
      <c r="B20" s="29" t="s">
        <v>13</v>
      </c>
      <c r="C20" s="29" t="s">
        <v>31</v>
      </c>
      <c r="D20" s="29" t="s">
        <v>51</v>
      </c>
      <c r="E20" s="30" t="s">
        <v>52</v>
      </c>
      <c r="F20" s="31" t="n">
        <f aca="false">HPS!$U20</f>
        <v>56.1929563492063</v>
      </c>
      <c r="G20" s="28" t="str">
        <f aca="false" t="array" ref="G20:G20">_xlfn.IFS('HPS grading'!$F20&gt;=90,"A+",'HPS grading'!$F20&gt;=80,"A",'HPS grading'!$F20&gt;=70,"B+",'HPS grading'!$F20&gt;=60,"B",'HPS grading'!$F20&gt;=50,"C+",'HPS grading'!$F20&gt;=40,"C",'HPS grading'!$F20&gt;=30,"D",'HPS grading'!$F20&lt;30,"E")</f>
        <v>C+</v>
      </c>
      <c r="H20" s="32" t="str">
        <f aca="false">Persona!R21</f>
        <v>Cleared</v>
      </c>
      <c r="I20" s="32" t="str">
        <f aca="false">HPS!K20</f>
        <v>Cleared</v>
      </c>
      <c r="J20" s="33" t="str">
        <f aca="false">IF(H20="NC","NC",IF(I20="NC","NC","None"))</f>
        <v>None</v>
      </c>
      <c r="K20" s="31" t="n">
        <f aca="false">HPS!AK20</f>
        <v>56.6690476190476</v>
      </c>
      <c r="L20" s="28" t="str">
        <f aca="false" t="array" ref="L20:L20">_xlfn.IFS('HPS grading'!K20&gt;=90,"A+",'HPS grading'!K20&gt;=80,"A",'HPS grading'!K20&gt;=70,"B+",'HPS grading'!K20&gt;=60,"B",'HPS grading'!K20&gt;=50,"C+",'HPS grading'!K20&gt;=40,"C",'HPS grading'!K20&gt;=30,"D",'HPS grading'!K20&lt;30,"E")</f>
        <v>C+</v>
      </c>
      <c r="M20" s="32" t="str">
        <f aca="false">HPS!Z20</f>
        <v>Cleared</v>
      </c>
      <c r="N20" s="32" t="str">
        <f aca="false">HPS!AA20</f>
        <v>Cleared</v>
      </c>
      <c r="O20" s="33" t="str">
        <f aca="false">IF(M20="NC","NC",IF(N20="NC","NC","None"))</f>
        <v>None</v>
      </c>
      <c r="P20" s="31" t="n">
        <f aca="false">HPS!BA20</f>
        <v>60.2133333333333</v>
      </c>
      <c r="Q20" s="28" t="str">
        <f aca="false" t="array" ref="Q20:Q20">_xlfn.IFS('HPS grading'!P20&gt;=90,"A+",'HPS grading'!P20&gt;=80,"A",'HPS grading'!P20&gt;=70,"B+",'HPS grading'!P20&gt;=60,"B",'HPS grading'!P20&gt;=50,"C+",'HPS grading'!P20&gt;=40,"C",'HPS grading'!P20&gt;=30,"D",'HPS grading'!P20&lt;30,"E")</f>
        <v>B</v>
      </c>
      <c r="R20" s="32" t="str">
        <f aca="false">HPS!AP20</f>
        <v>Cleared</v>
      </c>
      <c r="S20" s="32" t="str">
        <f aca="false">HPS!AQ20</f>
        <v>Cleared</v>
      </c>
      <c r="T20" s="33" t="str">
        <f aca="false">IF(R20="NC","NC",IF(S20="NC","NC","None"))</f>
        <v>None</v>
      </c>
      <c r="U20" s="31" t="n">
        <f aca="false">HPS!BQ20</f>
        <v>63.7357142857143</v>
      </c>
      <c r="V20" s="28" t="str">
        <f aca="false" t="array" ref="V20:V20">_xlfn.IFS('HPS grading'!U20&gt;=90,"A+",'HPS grading'!U20&gt;=80,"A",'HPS grading'!U20&gt;=70,"B+",'HPS grading'!U20&gt;=60,"B",'HPS grading'!U20&gt;=50,"C+",'HPS grading'!U20&gt;=40,"C",'HPS grading'!U20&gt;=30,"D",'HPS grading'!U20&lt;30,"E")</f>
        <v>B</v>
      </c>
      <c r="W20" s="32" t="str">
        <f aca="false">HPS!BF20</f>
        <v>Cleared</v>
      </c>
      <c r="X20" s="32" t="str">
        <f aca="false">HPS!BG20</f>
        <v>Cleared</v>
      </c>
      <c r="Y20" s="33" t="str">
        <f aca="false">IF(W20="NC","NC",IF(X20="NC","NC","None"))</f>
        <v>None</v>
      </c>
      <c r="Z20" s="31" t="n">
        <f aca="false">AVERAGE('HPS grading'!$F20,'HPS grading'!$K20,'HPS grading'!$P20,'HPS grading'!$U20)</f>
        <v>59.2027628968254</v>
      </c>
      <c r="AA20" s="34" t="str">
        <f aca="false" t="array" ref="AA20:AA20">_xlfn.IFS('HPS grading'!Z20&gt;=90,"A+",'HPS grading'!Z20&gt;=80,"A",'HPS grading'!Z20&gt;=70,"B+",'HPS grading'!Z20&gt;=60,"B",'HPS grading'!Z20&gt;=50,"C+",'HPS grading'!Z20&gt;=40,"C",'HPS grading'!Z20&gt;=30,"D",'HPS grading'!Z20&lt;30,"E")</f>
        <v>C+</v>
      </c>
    </row>
    <row r="21" customFormat="false" ht="14.25" hidden="false" customHeight="false" outlineLevel="0" collapsed="false">
      <c r="A21" s="35" t="n">
        <v>18</v>
      </c>
      <c r="B21" s="36" t="s">
        <v>53</v>
      </c>
      <c r="C21" s="36" t="s">
        <v>14</v>
      </c>
      <c r="D21" s="36" t="s">
        <v>54</v>
      </c>
      <c r="E21" s="37" t="s">
        <v>55</v>
      </c>
      <c r="F21" s="38" t="n">
        <f aca="false">HPS!$U21</f>
        <v>56.625</v>
      </c>
      <c r="G21" s="35" t="str">
        <f aca="false" t="array" ref="G21:G21">_xlfn.IFS('HPS grading'!$F21&gt;=90,"A+",'HPS grading'!$F21&gt;=80,"A",'HPS grading'!$F21&gt;=70,"B+",'HPS grading'!$F21&gt;=60,"B",'HPS grading'!$F21&gt;=50,"C+",'HPS grading'!$F21&gt;=40,"C",'HPS grading'!$F21&gt;=30,"D",'HPS grading'!$F21&lt;30,"E")</f>
        <v>C+</v>
      </c>
      <c r="H21" s="39" t="str">
        <f aca="false">Persona!R22</f>
        <v>Cleared</v>
      </c>
      <c r="I21" s="32" t="str">
        <f aca="false">HPS!K21</f>
        <v>Cleared</v>
      </c>
      <c r="J21" s="40" t="str">
        <f aca="false">IF(H21="NC","NC",IF(I21="NC","NC","None"))</f>
        <v>None</v>
      </c>
      <c r="K21" s="38" t="n">
        <f aca="false">HPS!AK21</f>
        <v>44.8345238095238</v>
      </c>
      <c r="L21" s="35" t="str">
        <f aca="false" t="array" ref="L21:L21">_xlfn.IFS('HPS grading'!K21&gt;=90,"A+",'HPS grading'!K21&gt;=80,"A",'HPS grading'!K21&gt;=70,"B+",'HPS grading'!K21&gt;=60,"B",'HPS grading'!K21&gt;=50,"C+",'HPS grading'!K21&gt;=40,"C",'HPS grading'!K21&gt;=30,"D",'HPS grading'!K21&lt;30,"E")</f>
        <v>C</v>
      </c>
      <c r="M21" s="32" t="str">
        <f aca="false">HPS!Z21</f>
        <v>Cleared</v>
      </c>
      <c r="N21" s="32" t="str">
        <f aca="false">HPS!AA21</f>
        <v>NC</v>
      </c>
      <c r="O21" s="33" t="str">
        <f aca="false">IF(M21="NC","NC",IF(N21="NC","NC","None"))</f>
        <v>NC</v>
      </c>
      <c r="P21" s="38" t="n">
        <f aca="false">HPS!BA21</f>
        <v>48.1933333333333</v>
      </c>
      <c r="Q21" s="35" t="str">
        <f aca="false" t="array" ref="Q21:Q21">_xlfn.IFS('HPS grading'!P21&gt;=90,"A+",'HPS grading'!P21&gt;=80,"A",'HPS grading'!P21&gt;=70,"B+",'HPS grading'!P21&gt;=60,"B",'HPS grading'!P21&gt;=50,"C+",'HPS grading'!P21&gt;=40,"C",'HPS grading'!P21&gt;=30,"D",'HPS grading'!P21&lt;30,"E")</f>
        <v>C</v>
      </c>
      <c r="R21" s="32" t="str">
        <f aca="false">HPS!AP21</f>
        <v>Cleared</v>
      </c>
      <c r="S21" s="32" t="str">
        <f aca="false">HPS!AQ21</f>
        <v>NC</v>
      </c>
      <c r="T21" s="40" t="str">
        <f aca="false">IF(R21="NC","NC",IF(S21="NC","NC","None"))</f>
        <v>NC</v>
      </c>
      <c r="U21" s="38" t="n">
        <f aca="false">HPS!BQ21</f>
        <v>44.1011904761905</v>
      </c>
      <c r="V21" s="35" t="str">
        <f aca="false" t="array" ref="V21:V21">_xlfn.IFS('HPS grading'!U21&gt;=90,"A+",'HPS grading'!U21&gt;=80,"A",'HPS grading'!U21&gt;=70,"B+",'HPS grading'!U21&gt;=60,"B",'HPS grading'!U21&gt;=50,"C+",'HPS grading'!U21&gt;=40,"C",'HPS grading'!U21&gt;=30,"D",'HPS grading'!U21&lt;30,"E")</f>
        <v>C</v>
      </c>
      <c r="W21" s="32" t="str">
        <f aca="false">HPS!BF21</f>
        <v>Cleared</v>
      </c>
      <c r="X21" s="32" t="str">
        <f aca="false">HPS!BG21</f>
        <v>NC</v>
      </c>
      <c r="Y21" s="40" t="str">
        <f aca="false">IF(W21="NC","NC",IF(X21="NC","NC","None"))</f>
        <v>NC</v>
      </c>
      <c r="Z21" s="38" t="n">
        <f aca="false">AVERAGE('HPS grading'!$F21,'HPS grading'!$K21,'HPS grading'!$P21,'HPS grading'!$U21)</f>
        <v>48.4385119047619</v>
      </c>
      <c r="AA21" s="41" t="str">
        <f aca="false" t="array" ref="AA21:AA21">_xlfn.IFS('HPS grading'!Z21&gt;=90,"A+",'HPS grading'!Z21&gt;=80,"A",'HPS grading'!Z21&gt;=70,"B+",'HPS grading'!Z21&gt;=60,"B",'HPS grading'!Z21&gt;=50,"C+",'HPS grading'!Z21&gt;=40,"C",'HPS grading'!Z21&gt;=30,"D",'HPS grading'!Z21&lt;30,"E")</f>
        <v>C</v>
      </c>
    </row>
    <row r="22" customFormat="false" ht="14.25" hidden="false" customHeight="false" outlineLevel="0" collapsed="false">
      <c r="A22" s="28" t="n">
        <v>19</v>
      </c>
      <c r="B22" s="29" t="s">
        <v>13</v>
      </c>
      <c r="C22" s="29" t="s">
        <v>14</v>
      </c>
      <c r="D22" s="29" t="s">
        <v>56</v>
      </c>
      <c r="E22" s="30" t="s">
        <v>57</v>
      </c>
      <c r="F22" s="31" t="n">
        <f aca="false">HPS!$U22</f>
        <v>59.4166666666667</v>
      </c>
      <c r="G22" s="28" t="str">
        <f aca="false" t="array" ref="G22:G22">_xlfn.IFS('HPS grading'!$F22&gt;=90,"A+",'HPS grading'!$F22&gt;=80,"A",'HPS grading'!$F22&gt;=70,"B+",'HPS grading'!$F22&gt;=60,"B",'HPS grading'!$F22&gt;=50,"C+",'HPS grading'!$F22&gt;=40,"C",'HPS grading'!$F22&gt;=30,"D",'HPS grading'!$F22&lt;30,"E")</f>
        <v>C+</v>
      </c>
      <c r="H22" s="32" t="str">
        <f aca="false">Persona!R23</f>
        <v>Cleared</v>
      </c>
      <c r="I22" s="32" t="str">
        <f aca="false">HPS!K22</f>
        <v>Cleared</v>
      </c>
      <c r="J22" s="33" t="str">
        <f aca="false">IF(H22="NC","NC",IF(I22="NC","NC","None"))</f>
        <v>None</v>
      </c>
      <c r="K22" s="31" t="n">
        <f aca="false">HPS!AK22</f>
        <v>54.7285714285714</v>
      </c>
      <c r="L22" s="28" t="str">
        <f aca="false" t="array" ref="L22:L22">_xlfn.IFS('HPS grading'!K22&gt;=90,"A+",'HPS grading'!K22&gt;=80,"A",'HPS grading'!K22&gt;=70,"B+",'HPS grading'!K22&gt;=60,"B",'HPS grading'!K22&gt;=50,"C+",'HPS grading'!K22&gt;=40,"C",'HPS grading'!K22&gt;=30,"D",'HPS grading'!K22&lt;30,"E")</f>
        <v>C+</v>
      </c>
      <c r="M22" s="32" t="str">
        <f aca="false">HPS!Z22</f>
        <v>Cleared</v>
      </c>
      <c r="N22" s="32" t="str">
        <f aca="false">HPS!AA22</f>
        <v>Cleared</v>
      </c>
      <c r="O22" s="33" t="str">
        <f aca="false">IF(M22="NC","NC",IF(N22="NC","NC","None"))</f>
        <v>None</v>
      </c>
      <c r="P22" s="31" t="n">
        <f aca="false">HPS!BA22</f>
        <v>49.5314285714286</v>
      </c>
      <c r="Q22" s="28" t="str">
        <f aca="false" t="array" ref="Q22:Q22">_xlfn.IFS('HPS grading'!P22&gt;=90,"A+",'HPS grading'!P22&gt;=80,"A",'HPS grading'!P22&gt;=70,"B+",'HPS grading'!P22&gt;=60,"B",'HPS grading'!P22&gt;=50,"C+",'HPS grading'!P22&gt;=40,"C",'HPS grading'!P22&gt;=30,"D",'HPS grading'!P22&lt;30,"E")</f>
        <v>C</v>
      </c>
      <c r="R22" s="32" t="str">
        <f aca="false">HPS!AP22</f>
        <v>Cleared</v>
      </c>
      <c r="S22" s="32" t="str">
        <f aca="false">HPS!AQ22</f>
        <v>Cleared</v>
      </c>
      <c r="T22" s="33" t="str">
        <f aca="false">IF(R22="NC","NC",IF(S22="NC","NC","None"))</f>
        <v>None</v>
      </c>
      <c r="U22" s="31" t="n">
        <f aca="false">HPS!BQ22</f>
        <v>57.3785714285714</v>
      </c>
      <c r="V22" s="28" t="str">
        <f aca="false" t="array" ref="V22:V22">_xlfn.IFS('HPS grading'!U22&gt;=90,"A+",'HPS grading'!U22&gt;=80,"A",'HPS grading'!U22&gt;=70,"B+",'HPS grading'!U22&gt;=60,"B",'HPS grading'!U22&gt;=50,"C+",'HPS grading'!U22&gt;=40,"C",'HPS grading'!U22&gt;=30,"D",'HPS grading'!U22&lt;30,"E")</f>
        <v>C+</v>
      </c>
      <c r="W22" s="32" t="str">
        <f aca="false">HPS!BF22</f>
        <v>Cleared</v>
      </c>
      <c r="X22" s="32" t="str">
        <f aca="false">HPS!BG22</f>
        <v>Cleared</v>
      </c>
      <c r="Y22" s="33" t="str">
        <f aca="false">IF(W22="NC","NC",IF(X22="NC","NC","None"))</f>
        <v>None</v>
      </c>
      <c r="Z22" s="31" t="n">
        <f aca="false">AVERAGE('HPS grading'!$F22,'HPS grading'!$K22,'HPS grading'!$P22,'HPS grading'!$U22)</f>
        <v>55.2638095238095</v>
      </c>
      <c r="AA22" s="34" t="str">
        <f aca="false" t="array" ref="AA22:AA22">_xlfn.IFS('HPS grading'!Z22&gt;=90,"A+",'HPS grading'!Z22&gt;=80,"A",'HPS grading'!Z22&gt;=70,"B+",'HPS grading'!Z22&gt;=60,"B",'HPS grading'!Z22&gt;=50,"C+",'HPS grading'!Z22&gt;=40,"C",'HPS grading'!Z22&gt;=30,"D",'HPS grading'!Z22&lt;30,"E")</f>
        <v>C+</v>
      </c>
    </row>
    <row r="23" customFormat="false" ht="14.25" hidden="false" customHeight="false" outlineLevel="0" collapsed="false">
      <c r="A23" s="35" t="n">
        <v>20</v>
      </c>
      <c r="B23" s="36" t="s">
        <v>17</v>
      </c>
      <c r="C23" s="36" t="s">
        <v>38</v>
      </c>
      <c r="D23" s="36" t="s">
        <v>58</v>
      </c>
      <c r="E23" s="37" t="s">
        <v>59</v>
      </c>
      <c r="F23" s="38" t="n">
        <f aca="false">HPS!$U23</f>
        <v>50.3958333333333</v>
      </c>
      <c r="G23" s="35" t="str">
        <f aca="false" t="array" ref="G23:G23">_xlfn.IFS('HPS grading'!$F23&gt;=90,"A+",'HPS grading'!$F23&gt;=80,"A",'HPS grading'!$F23&gt;=70,"B+",'HPS grading'!$F23&gt;=60,"B",'HPS grading'!$F23&gt;=50,"C+",'HPS grading'!$F23&gt;=40,"C",'HPS grading'!$F23&gt;=30,"D",'HPS grading'!$F23&lt;30,"E")</f>
        <v>C+</v>
      </c>
      <c r="H23" s="39" t="str">
        <f aca="false">Persona!R24</f>
        <v>Cleared</v>
      </c>
      <c r="I23" s="32" t="str">
        <f aca="false">HPS!K23</f>
        <v>Cleared</v>
      </c>
      <c r="J23" s="40" t="str">
        <f aca="false">IF(H23="NC","NC",IF(I23="NC","NC","None"))</f>
        <v>None</v>
      </c>
      <c r="K23" s="38" t="n">
        <f aca="false">HPS!AK23</f>
        <v>53.8426190476191</v>
      </c>
      <c r="L23" s="35" t="str">
        <f aca="false" t="array" ref="L23:L23">_xlfn.IFS('HPS grading'!K23&gt;=90,"A+",'HPS grading'!K23&gt;=80,"A",'HPS grading'!K23&gt;=70,"B+",'HPS grading'!K23&gt;=60,"B",'HPS grading'!K23&gt;=50,"C+",'HPS grading'!K23&gt;=40,"C",'HPS grading'!K23&gt;=30,"D",'HPS grading'!K23&lt;30,"E")</f>
        <v>C+</v>
      </c>
      <c r="M23" s="32" t="str">
        <f aca="false">HPS!Z23</f>
        <v>Cleared</v>
      </c>
      <c r="N23" s="32" t="str">
        <f aca="false">HPS!AA23</f>
        <v>NC</v>
      </c>
      <c r="O23" s="33" t="str">
        <f aca="false">IF(M23="NC","NC",IF(N23="NC","NC","None"))</f>
        <v>NC</v>
      </c>
      <c r="P23" s="38" t="n">
        <f aca="false">HPS!BA23</f>
        <v>43.2980952380952</v>
      </c>
      <c r="Q23" s="35" t="str">
        <f aca="false" t="array" ref="Q23:Q23">_xlfn.IFS('HPS grading'!P23&gt;=90,"A+",'HPS grading'!P23&gt;=80,"A",'HPS grading'!P23&gt;=70,"B+",'HPS grading'!P23&gt;=60,"B",'HPS grading'!P23&gt;=50,"C+",'HPS grading'!P23&gt;=40,"C",'HPS grading'!P23&gt;=30,"D",'HPS grading'!P23&lt;30,"E")</f>
        <v>C</v>
      </c>
      <c r="R23" s="32" t="str">
        <f aca="false">HPS!AP23</f>
        <v>Cleared</v>
      </c>
      <c r="S23" s="32" t="str">
        <f aca="false">HPS!AQ23</f>
        <v>NC</v>
      </c>
      <c r="T23" s="40" t="str">
        <f aca="false">IF(R23="NC","NC",IF(S23="NC","NC","None"))</f>
        <v>NC</v>
      </c>
      <c r="U23" s="38" t="n">
        <f aca="false">HPS!BQ23</f>
        <v>47.8559523809524</v>
      </c>
      <c r="V23" s="35" t="str">
        <f aca="false" t="array" ref="V23:V23">_xlfn.IFS('HPS grading'!U23&gt;=90,"A+",'HPS grading'!U23&gt;=80,"A",'HPS grading'!U23&gt;=70,"B+",'HPS grading'!U23&gt;=60,"B",'HPS grading'!U23&gt;=50,"C+",'HPS grading'!U23&gt;=40,"C",'HPS grading'!U23&gt;=30,"D",'HPS grading'!U23&lt;30,"E")</f>
        <v>C</v>
      </c>
      <c r="W23" s="32" t="str">
        <f aca="false">HPS!BF23</f>
        <v>Cleared</v>
      </c>
      <c r="X23" s="32" t="str">
        <f aca="false">HPS!BG23</f>
        <v>NC</v>
      </c>
      <c r="Y23" s="40" t="str">
        <f aca="false">IF(W23="NC","NC",IF(X23="NC","NC","None"))</f>
        <v>NC</v>
      </c>
      <c r="Z23" s="38" t="n">
        <f aca="false">AVERAGE('HPS grading'!$F23,'HPS grading'!$K23,'HPS grading'!$P23,'HPS grading'!$U23)</f>
        <v>48.848125</v>
      </c>
      <c r="AA23" s="41" t="str">
        <f aca="false" t="array" ref="AA23:AA23">_xlfn.IFS('HPS grading'!Z23&gt;=90,"A+",'HPS grading'!Z23&gt;=80,"A",'HPS grading'!Z23&gt;=70,"B+",'HPS grading'!Z23&gt;=60,"B",'HPS grading'!Z23&gt;=50,"C+",'HPS grading'!Z23&gt;=40,"C",'HPS grading'!Z23&gt;=30,"D",'HPS grading'!Z23&lt;30,"E")</f>
        <v>C</v>
      </c>
    </row>
    <row r="24" customFormat="false" ht="14.25" hidden="false" customHeight="false" outlineLevel="0" collapsed="false">
      <c r="A24" s="28" t="n">
        <v>21</v>
      </c>
      <c r="B24" s="29" t="s">
        <v>17</v>
      </c>
      <c r="C24" s="29" t="s">
        <v>38</v>
      </c>
      <c r="D24" s="29" t="s">
        <v>60</v>
      </c>
      <c r="E24" s="30" t="s">
        <v>61</v>
      </c>
      <c r="F24" s="31" t="n">
        <f aca="false">HPS!$U24</f>
        <v>57.6736111111111</v>
      </c>
      <c r="G24" s="28" t="str">
        <f aca="false" t="array" ref="G24:G24">_xlfn.IFS('HPS grading'!$F24&gt;=90,"A+",'HPS grading'!$F24&gt;=80,"A",'HPS grading'!$F24&gt;=70,"B+",'HPS grading'!$F24&gt;=60,"B",'HPS grading'!$F24&gt;=50,"C+",'HPS grading'!$F24&gt;=40,"C",'HPS grading'!$F24&gt;=30,"D",'HPS grading'!$F24&lt;30,"E")</f>
        <v>C+</v>
      </c>
      <c r="H24" s="32" t="str">
        <f aca="false">Persona!R25</f>
        <v>Cleared</v>
      </c>
      <c r="I24" s="32" t="str">
        <f aca="false">HPS!K24</f>
        <v>Cleared</v>
      </c>
      <c r="J24" s="33" t="str">
        <f aca="false">IF(H24="NC","NC",IF(I24="NC","NC","None"))</f>
        <v>None</v>
      </c>
      <c r="K24" s="31" t="n">
        <f aca="false">HPS!AK24</f>
        <v>51.8121428571429</v>
      </c>
      <c r="L24" s="28" t="str">
        <f aca="false" t="array" ref="L24:L24">_xlfn.IFS('HPS grading'!K24&gt;=90,"A+",'HPS grading'!K24&gt;=80,"A",'HPS grading'!K24&gt;=70,"B+",'HPS grading'!K24&gt;=60,"B",'HPS grading'!K24&gt;=50,"C+",'HPS grading'!K24&gt;=40,"C",'HPS grading'!K24&gt;=30,"D",'HPS grading'!K24&lt;30,"E")</f>
        <v>C+</v>
      </c>
      <c r="M24" s="32" t="str">
        <f aca="false">HPS!Z24</f>
        <v>Cleared</v>
      </c>
      <c r="N24" s="32" t="str">
        <f aca="false">HPS!AA24</f>
        <v>Cleared</v>
      </c>
      <c r="O24" s="33" t="str">
        <f aca="false">IF(M24="NC","NC",IF(N24="NC","NC","None"))</f>
        <v>None</v>
      </c>
      <c r="P24" s="31" t="n">
        <f aca="false">HPS!BA24</f>
        <v>32.8311111111111</v>
      </c>
      <c r="Q24" s="28" t="str">
        <f aca="false" t="array" ref="Q24:Q24">_xlfn.IFS('HPS grading'!P24&gt;=90,"A+",'HPS grading'!P24&gt;=80,"A",'HPS grading'!P24&gt;=70,"B+",'HPS grading'!P24&gt;=60,"B",'HPS grading'!P24&gt;=50,"C+",'HPS grading'!P24&gt;=40,"C",'HPS grading'!P24&gt;=30,"D",'HPS grading'!P24&lt;30,"E")</f>
        <v>D</v>
      </c>
      <c r="R24" s="32" t="str">
        <f aca="false">HPS!AP24</f>
        <v>Cleared</v>
      </c>
      <c r="S24" s="32" t="str">
        <f aca="false">HPS!AQ24</f>
        <v>Cleared</v>
      </c>
      <c r="T24" s="33" t="str">
        <f aca="false">IF(R24="NC","NC",IF(S24="NC","NC","None"))</f>
        <v>None</v>
      </c>
      <c r="U24" s="31" t="n">
        <f aca="false">HPS!BQ24</f>
        <v>45.8654761904762</v>
      </c>
      <c r="V24" s="28" t="str">
        <f aca="false" t="array" ref="V24:V24">_xlfn.IFS('HPS grading'!U24&gt;=90,"A+",'HPS grading'!U24&gt;=80,"A",'HPS grading'!U24&gt;=70,"B+",'HPS grading'!U24&gt;=60,"B",'HPS grading'!U24&gt;=50,"C+",'HPS grading'!U24&gt;=40,"C",'HPS grading'!U24&gt;=30,"D",'HPS grading'!U24&lt;30,"E")</f>
        <v>C</v>
      </c>
      <c r="W24" s="32" t="str">
        <f aca="false">HPS!BF24</f>
        <v>Cleared</v>
      </c>
      <c r="X24" s="32" t="str">
        <f aca="false">HPS!BG24</f>
        <v>Cleared</v>
      </c>
      <c r="Y24" s="33" t="str">
        <f aca="false">IF(W24="NC","NC",IF(X24="NC","NC","None"))</f>
        <v>None</v>
      </c>
      <c r="Z24" s="31" t="n">
        <f aca="false">AVERAGE('HPS grading'!$F24,'HPS grading'!$K24,'HPS grading'!$P24,'HPS grading'!$U24)</f>
        <v>47.0455853174603</v>
      </c>
      <c r="AA24" s="34" t="str">
        <f aca="false" t="array" ref="AA24:AA24">_xlfn.IFS('HPS grading'!Z24&gt;=90,"A+",'HPS grading'!Z24&gt;=80,"A",'HPS grading'!Z24&gt;=70,"B+",'HPS grading'!Z24&gt;=60,"B",'HPS grading'!Z24&gt;=50,"C+",'HPS grading'!Z24&gt;=40,"C",'HPS grading'!Z24&gt;=30,"D",'HPS grading'!Z24&lt;30,"E")</f>
        <v>C</v>
      </c>
    </row>
    <row r="25" customFormat="false" ht="14.25" hidden="false" customHeight="false" outlineLevel="0" collapsed="false">
      <c r="A25" s="35" t="n">
        <v>22</v>
      </c>
      <c r="B25" s="36" t="s">
        <v>17</v>
      </c>
      <c r="C25" s="36" t="s">
        <v>14</v>
      </c>
      <c r="D25" s="36" t="s">
        <v>62</v>
      </c>
      <c r="E25" s="37" t="s">
        <v>63</v>
      </c>
      <c r="F25" s="38" t="n">
        <f aca="false">HPS!$U25</f>
        <v>57.75</v>
      </c>
      <c r="G25" s="35" t="str">
        <f aca="false" t="array" ref="G25:G25">_xlfn.IFS('HPS grading'!$F25&gt;=90,"A+",'HPS grading'!$F25&gt;=80,"A",'HPS grading'!$F25&gt;=70,"B+",'HPS grading'!$F25&gt;=60,"B",'HPS grading'!$F25&gt;=50,"C+",'HPS grading'!$F25&gt;=40,"C",'HPS grading'!$F25&gt;=30,"D",'HPS grading'!$F25&lt;30,"E")</f>
        <v>C+</v>
      </c>
      <c r="H25" s="39" t="str">
        <f aca="false">Persona!R26</f>
        <v>Cleared</v>
      </c>
      <c r="I25" s="32" t="str">
        <f aca="false">HPS!K25</f>
        <v>Cleared</v>
      </c>
      <c r="J25" s="40" t="str">
        <f aca="false">IF(H25="NC","NC",IF(I25="NC","NC","None"))</f>
        <v>None</v>
      </c>
      <c r="K25" s="38" t="n">
        <f aca="false">HPS!AK25</f>
        <v>54.5321428571429</v>
      </c>
      <c r="L25" s="35" t="str">
        <f aca="false" t="array" ref="L25:L25">_xlfn.IFS('HPS grading'!K25&gt;=90,"A+",'HPS grading'!K25&gt;=80,"A",'HPS grading'!K25&gt;=70,"B+",'HPS grading'!K25&gt;=60,"B",'HPS grading'!K25&gt;=50,"C+",'HPS grading'!K25&gt;=40,"C",'HPS grading'!K25&gt;=30,"D",'HPS grading'!K25&lt;30,"E")</f>
        <v>C+</v>
      </c>
      <c r="M25" s="32" t="str">
        <f aca="false">HPS!Z25</f>
        <v>Cleared</v>
      </c>
      <c r="N25" s="32" t="str">
        <f aca="false">HPS!AA25</f>
        <v>NC</v>
      </c>
      <c r="O25" s="33" t="str">
        <f aca="false">IF(M25="NC","NC",IF(N25="NC","NC","None"))</f>
        <v>NC</v>
      </c>
      <c r="P25" s="38" t="n">
        <f aca="false">HPS!BA25</f>
        <v>40.1409523809524</v>
      </c>
      <c r="Q25" s="35" t="str">
        <f aca="false" t="array" ref="Q25:Q25">_xlfn.IFS('HPS grading'!P25&gt;=90,"A+",'HPS grading'!P25&gt;=80,"A",'HPS grading'!P25&gt;=70,"B+",'HPS grading'!P25&gt;=60,"B",'HPS grading'!P25&gt;=50,"C+",'HPS grading'!P25&gt;=40,"C",'HPS grading'!P25&gt;=30,"D",'HPS grading'!P25&lt;30,"E")</f>
        <v>C</v>
      </c>
      <c r="R25" s="32" t="str">
        <f aca="false">HPS!AP25</f>
        <v>Cleared</v>
      </c>
      <c r="S25" s="32" t="str">
        <f aca="false">HPS!AQ25</f>
        <v>Cleared</v>
      </c>
      <c r="T25" s="40" t="str">
        <f aca="false">IF(R25="NC","NC",IF(S25="NC","NC","None"))</f>
        <v>None</v>
      </c>
      <c r="U25" s="38" t="n">
        <f aca="false">HPS!BQ25</f>
        <v>60.5654761904762</v>
      </c>
      <c r="V25" s="35" t="str">
        <f aca="false" t="array" ref="V25:V25">_xlfn.IFS('HPS grading'!U25&gt;=90,"A+",'HPS grading'!U25&gt;=80,"A",'HPS grading'!U25&gt;=70,"B+",'HPS grading'!U25&gt;=60,"B",'HPS grading'!U25&gt;=50,"C+",'HPS grading'!U25&gt;=40,"C",'HPS grading'!U25&gt;=30,"D",'HPS grading'!U25&lt;30,"E")</f>
        <v>B</v>
      </c>
      <c r="W25" s="32" t="str">
        <f aca="false">HPS!BF25</f>
        <v>Cleared</v>
      </c>
      <c r="X25" s="32" t="str">
        <f aca="false">HPS!BG25</f>
        <v>NC</v>
      </c>
      <c r="Y25" s="40" t="str">
        <f aca="false">IF(W25="NC","NC",IF(X25="NC","NC","None"))</f>
        <v>NC</v>
      </c>
      <c r="Z25" s="38" t="n">
        <f aca="false">AVERAGE('HPS grading'!$F25,'HPS grading'!$K25,'HPS grading'!$P25,'HPS grading'!$U25)</f>
        <v>53.2471428571429</v>
      </c>
      <c r="AA25" s="41" t="str">
        <f aca="false" t="array" ref="AA25:AA25">_xlfn.IFS('HPS grading'!Z25&gt;=90,"A+",'HPS grading'!Z25&gt;=80,"A",'HPS grading'!Z25&gt;=70,"B+",'HPS grading'!Z25&gt;=60,"B",'HPS grading'!Z25&gt;=50,"C+",'HPS grading'!Z25&gt;=40,"C",'HPS grading'!Z25&gt;=30,"D",'HPS grading'!Z25&lt;30,"E")</f>
        <v>C+</v>
      </c>
    </row>
    <row r="26" customFormat="false" ht="14.25" hidden="false" customHeight="false" outlineLevel="0" collapsed="false">
      <c r="A26" s="28" t="n">
        <v>23</v>
      </c>
      <c r="B26" s="29" t="s">
        <v>17</v>
      </c>
      <c r="C26" s="29" t="s">
        <v>38</v>
      </c>
      <c r="D26" s="29" t="s">
        <v>64</v>
      </c>
      <c r="E26" s="30" t="s">
        <v>65</v>
      </c>
      <c r="F26" s="31" t="n">
        <f aca="false">HPS!$U26</f>
        <v>45.6875</v>
      </c>
      <c r="G26" s="28" t="str">
        <f aca="false" t="array" ref="G26:G26">_xlfn.IFS('HPS grading'!$F26&gt;=90,"A+",'HPS grading'!$F26&gt;=80,"A",'HPS grading'!$F26&gt;=70,"B+",'HPS grading'!$F26&gt;=60,"B",'HPS grading'!$F26&gt;=50,"C+",'HPS grading'!$F26&gt;=40,"C",'HPS grading'!$F26&gt;=30,"D",'HPS grading'!$F26&lt;30,"E")</f>
        <v>C</v>
      </c>
      <c r="H26" s="32" t="str">
        <f aca="false">Persona!R27</f>
        <v>Cleared</v>
      </c>
      <c r="I26" s="32" t="str">
        <f aca="false">HPS!K26</f>
        <v>Cleared</v>
      </c>
      <c r="J26" s="33" t="str">
        <f aca="false">IF(H26="NC","NC",IF(I26="NC","NC","None"))</f>
        <v>None</v>
      </c>
      <c r="K26" s="31" t="n">
        <f aca="false">HPS!AK26</f>
        <v>49.7047619047619</v>
      </c>
      <c r="L26" s="28" t="str">
        <f aca="false" t="array" ref="L26:L26">_xlfn.IFS('HPS grading'!K26&gt;=90,"A+",'HPS grading'!K26&gt;=80,"A",'HPS grading'!K26&gt;=70,"B+",'HPS grading'!K26&gt;=60,"B",'HPS grading'!K26&gt;=50,"C+",'HPS grading'!K26&gt;=40,"C",'HPS grading'!K26&gt;=30,"D",'HPS grading'!K26&lt;30,"E")</f>
        <v>C</v>
      </c>
      <c r="M26" s="32" t="str">
        <f aca="false">HPS!Z26</f>
        <v>Cleared</v>
      </c>
      <c r="N26" s="32" t="str">
        <f aca="false">HPS!AA26</f>
        <v>Cleared</v>
      </c>
      <c r="O26" s="33" t="str">
        <f aca="false">IF(M26="NC","NC",IF(N26="NC","NC","None"))</f>
        <v>None</v>
      </c>
      <c r="P26" s="31" t="n">
        <f aca="false">HPS!BA26</f>
        <v>44.0552380952381</v>
      </c>
      <c r="Q26" s="28" t="str">
        <f aca="false" t="array" ref="Q26:Q26">_xlfn.IFS('HPS grading'!P26&gt;=90,"A+",'HPS grading'!P26&gt;=80,"A",'HPS grading'!P26&gt;=70,"B+",'HPS grading'!P26&gt;=60,"B",'HPS grading'!P26&gt;=50,"C+",'HPS grading'!P26&gt;=40,"C",'HPS grading'!P26&gt;=30,"D",'HPS grading'!P26&lt;30,"E")</f>
        <v>C</v>
      </c>
      <c r="R26" s="32" t="str">
        <f aca="false">HPS!AP26</f>
        <v>Cleared</v>
      </c>
      <c r="S26" s="32" t="str">
        <f aca="false">HPS!AQ26</f>
        <v>Cleared</v>
      </c>
      <c r="T26" s="33" t="str">
        <f aca="false">IF(R26="NC","NC",IF(S26="NC","NC","None"))</f>
        <v>None</v>
      </c>
      <c r="U26" s="31" t="n">
        <f aca="false">HPS!BQ26</f>
        <v>44.3214285714286</v>
      </c>
      <c r="V26" s="28" t="str">
        <f aca="false" t="array" ref="V26:V26">_xlfn.IFS('HPS grading'!U26&gt;=90,"A+",'HPS grading'!U26&gt;=80,"A",'HPS grading'!U26&gt;=70,"B+",'HPS grading'!U26&gt;=60,"B",'HPS grading'!U26&gt;=50,"C+",'HPS grading'!U26&gt;=40,"C",'HPS grading'!U26&gt;=30,"D",'HPS grading'!U26&lt;30,"E")</f>
        <v>C</v>
      </c>
      <c r="W26" s="32" t="str">
        <f aca="false">HPS!BF26</f>
        <v>Cleared</v>
      </c>
      <c r="X26" s="32" t="str">
        <f aca="false">HPS!BG26</f>
        <v>Cleared</v>
      </c>
      <c r="Y26" s="33" t="str">
        <f aca="false">IF(W26="NC","NC",IF(X26="NC","NC","None"))</f>
        <v>None</v>
      </c>
      <c r="Z26" s="31" t="n">
        <f aca="false">AVERAGE('HPS grading'!$F26,'HPS grading'!$K26,'HPS grading'!$P26,'HPS grading'!$U26)</f>
        <v>45.9422321428571</v>
      </c>
      <c r="AA26" s="34" t="str">
        <f aca="false" t="array" ref="AA26:AA26">_xlfn.IFS('HPS grading'!Z26&gt;=90,"A+",'HPS grading'!Z26&gt;=80,"A",'HPS grading'!Z26&gt;=70,"B+",'HPS grading'!Z26&gt;=60,"B",'HPS grading'!Z26&gt;=50,"C+",'HPS grading'!Z26&gt;=40,"C",'HPS grading'!Z26&gt;=30,"D",'HPS grading'!Z26&lt;30,"E")</f>
        <v>C</v>
      </c>
    </row>
    <row r="27" customFormat="false" ht="14.25" hidden="false" customHeight="false" outlineLevel="0" collapsed="false">
      <c r="A27" s="35" t="n">
        <v>24</v>
      </c>
      <c r="B27" s="36" t="s">
        <v>17</v>
      </c>
      <c r="C27" s="36" t="s">
        <v>14</v>
      </c>
      <c r="D27" s="36" t="s">
        <v>66</v>
      </c>
      <c r="E27" s="37" t="s">
        <v>67</v>
      </c>
      <c r="F27" s="38" t="n">
        <f aca="false">HPS!$U27</f>
        <v>51</v>
      </c>
      <c r="G27" s="35" t="str">
        <f aca="false" t="array" ref="G27:G27">_xlfn.IFS('HPS grading'!$F27&gt;=90,"A+",'HPS grading'!$F27&gt;=80,"A",'HPS grading'!$F27&gt;=70,"B+",'HPS grading'!$F27&gt;=60,"B",'HPS grading'!$F27&gt;=50,"C+",'HPS grading'!$F27&gt;=40,"C",'HPS grading'!$F27&gt;=30,"D",'HPS grading'!$F27&lt;30,"E")</f>
        <v>C+</v>
      </c>
      <c r="H27" s="39" t="str">
        <f aca="false">Persona!R28</f>
        <v>Cleared</v>
      </c>
      <c r="I27" s="32" t="str">
        <f aca="false">HPS!K27</f>
        <v>Cleared</v>
      </c>
      <c r="J27" s="40" t="str">
        <f aca="false">IF(H27="NC","NC",IF(I27="NC","NC","None"))</f>
        <v>None</v>
      </c>
      <c r="K27" s="38" t="n">
        <f aca="false">HPS!AK27</f>
        <v>39.1333333333333</v>
      </c>
      <c r="L27" s="35" t="str">
        <f aca="false" t="array" ref="L27:L27">_xlfn.IFS('HPS grading'!K27&gt;=90,"A+",'HPS grading'!K27&gt;=80,"A",'HPS grading'!K27&gt;=70,"B+",'HPS grading'!K27&gt;=60,"B",'HPS grading'!K27&gt;=50,"C+",'HPS grading'!K27&gt;=40,"C",'HPS grading'!K27&gt;=30,"D",'HPS grading'!K27&lt;30,"E")</f>
        <v>D</v>
      </c>
      <c r="M27" s="32" t="str">
        <f aca="false">HPS!Z27</f>
        <v>Cleared</v>
      </c>
      <c r="N27" s="32" t="str">
        <f aca="false">HPS!AA27</f>
        <v>Cleared</v>
      </c>
      <c r="O27" s="33" t="str">
        <f aca="false">IF(M27="NC","NC",IF(N27="NC","NC","None"))</f>
        <v>None</v>
      </c>
      <c r="P27" s="38" t="n">
        <f aca="false">HPS!BA27</f>
        <v>38.3866666666667</v>
      </c>
      <c r="Q27" s="35" t="str">
        <f aca="false" t="array" ref="Q27:Q27">_xlfn.IFS('HPS grading'!P27&gt;=90,"A+",'HPS grading'!P27&gt;=80,"A",'HPS grading'!P27&gt;=70,"B+",'HPS grading'!P27&gt;=60,"B",'HPS grading'!P27&gt;=50,"C+",'HPS grading'!P27&gt;=40,"C",'HPS grading'!P27&gt;=30,"D",'HPS grading'!P27&lt;30,"E")</f>
        <v>D</v>
      </c>
      <c r="R27" s="32" t="str">
        <f aca="false">HPS!AP27</f>
        <v>Cleared</v>
      </c>
      <c r="S27" s="32" t="str">
        <f aca="false">HPS!AQ27</f>
        <v>NC</v>
      </c>
      <c r="T27" s="40" t="str">
        <f aca="false">IF(R27="NC","NC",IF(S27="NC","NC","None"))</f>
        <v>NC</v>
      </c>
      <c r="U27" s="38" t="n">
        <f aca="false">HPS!BQ27</f>
        <v>49.0666666666667</v>
      </c>
      <c r="V27" s="35" t="str">
        <f aca="false" t="array" ref="V27:V27">_xlfn.IFS('HPS grading'!U27&gt;=90,"A+",'HPS grading'!U27&gt;=80,"A",'HPS grading'!U27&gt;=70,"B+",'HPS grading'!U27&gt;=60,"B",'HPS grading'!U27&gt;=50,"C+",'HPS grading'!U27&gt;=40,"C",'HPS grading'!U27&gt;=30,"D",'HPS grading'!U27&lt;30,"E")</f>
        <v>C</v>
      </c>
      <c r="W27" s="32" t="str">
        <f aca="false">HPS!BF27</f>
        <v>Cleared</v>
      </c>
      <c r="X27" s="32" t="str">
        <f aca="false">HPS!BG27</f>
        <v>NC</v>
      </c>
      <c r="Y27" s="40" t="str">
        <f aca="false">IF(W27="NC","NC",IF(X27="NC","NC","None"))</f>
        <v>NC</v>
      </c>
      <c r="Z27" s="38" t="n">
        <f aca="false">AVERAGE('HPS grading'!$F27,'HPS grading'!$K27,'HPS grading'!$P27,'HPS grading'!$U27)</f>
        <v>44.3966666666667</v>
      </c>
      <c r="AA27" s="41" t="str">
        <f aca="false" t="array" ref="AA27:AA27">_xlfn.IFS('HPS grading'!Z27&gt;=90,"A+",'HPS grading'!Z27&gt;=80,"A",'HPS grading'!Z27&gt;=70,"B+",'HPS grading'!Z27&gt;=60,"B",'HPS grading'!Z27&gt;=50,"C+",'HPS grading'!Z27&gt;=40,"C",'HPS grading'!Z27&gt;=30,"D",'HPS grading'!Z27&lt;30,"E")</f>
        <v>C</v>
      </c>
    </row>
    <row r="28" customFormat="false" ht="14.25" hidden="false" customHeight="false" outlineLevel="0" collapsed="false">
      <c r="A28" s="28" t="n">
        <v>25</v>
      </c>
      <c r="B28" s="29" t="s">
        <v>17</v>
      </c>
      <c r="C28" s="29" t="s">
        <v>38</v>
      </c>
      <c r="D28" s="29" t="s">
        <v>68</v>
      </c>
      <c r="E28" s="30" t="s">
        <v>69</v>
      </c>
      <c r="F28" s="31" t="n">
        <f aca="false">HPS!$U28</f>
        <v>58.6666666666667</v>
      </c>
      <c r="G28" s="28" t="str">
        <f aca="false" t="array" ref="G28:G28">_xlfn.IFS('HPS grading'!$F28&gt;=90,"A+",'HPS grading'!$F28&gt;=80,"A",'HPS grading'!$F28&gt;=70,"B+",'HPS grading'!$F28&gt;=60,"B",'HPS grading'!$F28&gt;=50,"C+",'HPS grading'!$F28&gt;=40,"C",'HPS grading'!$F28&gt;=30,"D",'HPS grading'!$F28&lt;30,"E")</f>
        <v>C+</v>
      </c>
      <c r="H28" s="32" t="str">
        <f aca="false">Persona!R29</f>
        <v>Cleared</v>
      </c>
      <c r="I28" s="32" t="str">
        <f aca="false">HPS!K28</f>
        <v>Cleared</v>
      </c>
      <c r="J28" s="33" t="str">
        <f aca="false">IF(H28="NC","NC",IF(I28="NC","NC","None"))</f>
        <v>None</v>
      </c>
      <c r="K28" s="31" t="n">
        <f aca="false">HPS!AK28</f>
        <v>47.5890476190476</v>
      </c>
      <c r="L28" s="28" t="str">
        <f aca="false" t="array" ref="L28:L28">_xlfn.IFS('HPS grading'!K28&gt;=90,"A+",'HPS grading'!K28&gt;=80,"A",'HPS grading'!K28&gt;=70,"B+",'HPS grading'!K28&gt;=60,"B",'HPS grading'!K28&gt;=50,"C+",'HPS grading'!K28&gt;=40,"C",'HPS grading'!K28&gt;=30,"D",'HPS grading'!K28&lt;30,"E")</f>
        <v>C</v>
      </c>
      <c r="M28" s="32" t="str">
        <f aca="false">HPS!Z28</f>
        <v>Cleared</v>
      </c>
      <c r="N28" s="32" t="str">
        <f aca="false">HPS!AA28</f>
        <v>NC</v>
      </c>
      <c r="O28" s="33" t="str">
        <f aca="false">IF(M28="NC","NC",IF(N28="NC","NC","None"))</f>
        <v>NC</v>
      </c>
      <c r="P28" s="31" t="n">
        <f aca="false">HPS!BA28</f>
        <v>51.152380952381</v>
      </c>
      <c r="Q28" s="28" t="str">
        <f aca="false" t="array" ref="Q28:Q28">_xlfn.IFS('HPS grading'!P28&gt;=90,"A+",'HPS grading'!P28&gt;=80,"A",'HPS grading'!P28&gt;=70,"B+",'HPS grading'!P28&gt;=60,"B",'HPS grading'!P28&gt;=50,"C+",'HPS grading'!P28&gt;=40,"C",'HPS grading'!P28&gt;=30,"D",'HPS grading'!P28&lt;30,"E")</f>
        <v>C+</v>
      </c>
      <c r="R28" s="32" t="str">
        <f aca="false">HPS!AP28</f>
        <v>Cleared</v>
      </c>
      <c r="S28" s="32" t="str">
        <f aca="false">HPS!AQ28</f>
        <v>NC</v>
      </c>
      <c r="T28" s="33" t="str">
        <f aca="false">IF(R28="NC","NC",IF(S28="NC","NC","None"))</f>
        <v>NC</v>
      </c>
      <c r="U28" s="31" t="n">
        <f aca="false">HPS!BQ28</f>
        <v>55.8690476190476</v>
      </c>
      <c r="V28" s="28" t="str">
        <f aca="false" t="array" ref="V28:V28">_xlfn.IFS('HPS grading'!U28&gt;=90,"A+",'HPS grading'!U28&gt;=80,"A",'HPS grading'!U28&gt;=70,"B+",'HPS grading'!U28&gt;=60,"B",'HPS grading'!U28&gt;=50,"C+",'HPS grading'!U28&gt;=40,"C",'HPS grading'!U28&gt;=30,"D",'HPS grading'!U28&lt;30,"E")</f>
        <v>C+</v>
      </c>
      <c r="W28" s="32" t="str">
        <f aca="false">HPS!BF28</f>
        <v>Cleared</v>
      </c>
      <c r="X28" s="32" t="str">
        <f aca="false">HPS!BG28</f>
        <v>Cleared</v>
      </c>
      <c r="Y28" s="33" t="str">
        <f aca="false">IF(W28="NC","NC",IF(X28="NC","NC","None"))</f>
        <v>None</v>
      </c>
      <c r="Z28" s="31" t="n">
        <f aca="false">AVERAGE('HPS grading'!$F28,'HPS grading'!$K28,'HPS grading'!$P28,'HPS grading'!$U28)</f>
        <v>53.3192857142857</v>
      </c>
      <c r="AA28" s="34" t="str">
        <f aca="false" t="array" ref="AA28:AA28">_xlfn.IFS('HPS grading'!Z28&gt;=90,"A+",'HPS grading'!Z28&gt;=80,"A",'HPS grading'!Z28&gt;=70,"B+",'HPS grading'!Z28&gt;=60,"B",'HPS grading'!Z28&gt;=50,"C+",'HPS grading'!Z28&gt;=40,"C",'HPS grading'!Z28&gt;=30,"D",'HPS grading'!Z28&lt;30,"E")</f>
        <v>C+</v>
      </c>
    </row>
    <row r="29" customFormat="false" ht="14.25" hidden="false" customHeight="false" outlineLevel="0" collapsed="false">
      <c r="A29" s="35" t="n">
        <v>26</v>
      </c>
      <c r="B29" s="36" t="s">
        <v>13</v>
      </c>
      <c r="C29" s="36" t="s">
        <v>31</v>
      </c>
      <c r="D29" s="36" t="s">
        <v>70</v>
      </c>
      <c r="E29" s="37" t="s">
        <v>71</v>
      </c>
      <c r="F29" s="38" t="n">
        <f aca="false">HPS!$U29</f>
        <v>64.7514880952381</v>
      </c>
      <c r="G29" s="35" t="str">
        <f aca="false" t="array" ref="G29:G29">_xlfn.IFS('HPS grading'!$F29&gt;=90,"A+",'HPS grading'!$F29&gt;=80,"A",'HPS grading'!$F29&gt;=70,"B+",'HPS grading'!$F29&gt;=60,"B",'HPS grading'!$F29&gt;=50,"C+",'HPS grading'!$F29&gt;=40,"C",'HPS grading'!$F29&gt;=30,"D",'HPS grading'!$F29&lt;30,"E")</f>
        <v>B</v>
      </c>
      <c r="H29" s="39" t="str">
        <f aca="false">Persona!R30</f>
        <v>Cleared</v>
      </c>
      <c r="I29" s="32" t="str">
        <f aca="false">HPS!K29</f>
        <v>Cleared</v>
      </c>
      <c r="J29" s="40" t="str">
        <f aca="false">IF(H29="NC","NC",IF(I29="NC","NC","None"))</f>
        <v>None</v>
      </c>
      <c r="K29" s="38" t="n">
        <f aca="false">HPS!AK29</f>
        <v>50.692380952381</v>
      </c>
      <c r="L29" s="35" t="str">
        <f aca="false" t="array" ref="L29:L29">_xlfn.IFS('HPS grading'!K29&gt;=90,"A+",'HPS grading'!K29&gt;=80,"A",'HPS grading'!K29&gt;=70,"B+",'HPS grading'!K29&gt;=60,"B",'HPS grading'!K29&gt;=50,"C+",'HPS grading'!K29&gt;=40,"C",'HPS grading'!K29&gt;=30,"D",'HPS grading'!K29&lt;30,"E")</f>
        <v>C+</v>
      </c>
      <c r="M29" s="32" t="str">
        <f aca="false">HPS!Z29</f>
        <v>Cleared</v>
      </c>
      <c r="N29" s="32" t="str">
        <f aca="false">HPS!AA29</f>
        <v>Cleared</v>
      </c>
      <c r="O29" s="33" t="str">
        <f aca="false">IF(M29="NC","NC",IF(N29="NC","NC","None"))</f>
        <v>None</v>
      </c>
      <c r="P29" s="38" t="n">
        <f aca="false">HPS!BA29</f>
        <v>57.2266666666667</v>
      </c>
      <c r="Q29" s="35" t="str">
        <f aca="false" t="array" ref="Q29:Q29">_xlfn.IFS('HPS grading'!P29&gt;=90,"A+",'HPS grading'!P29&gt;=80,"A",'HPS grading'!P29&gt;=70,"B+",'HPS grading'!P29&gt;=60,"B",'HPS grading'!P29&gt;=50,"C+",'HPS grading'!P29&gt;=40,"C",'HPS grading'!P29&gt;=30,"D",'HPS grading'!P29&lt;30,"E")</f>
        <v>C+</v>
      </c>
      <c r="R29" s="32" t="str">
        <f aca="false">HPS!AP29</f>
        <v>Cleared</v>
      </c>
      <c r="S29" s="32" t="str">
        <f aca="false">HPS!AQ29</f>
        <v>Cleared</v>
      </c>
      <c r="T29" s="40" t="str">
        <f aca="false">IF(R29="NC","NC",IF(S29="NC","NC","None"))</f>
        <v>None</v>
      </c>
      <c r="U29" s="38" t="n">
        <f aca="false">HPS!BQ29</f>
        <v>52.3190476190476</v>
      </c>
      <c r="V29" s="35" t="str">
        <f aca="false" t="array" ref="V29:V29">_xlfn.IFS('HPS grading'!U29&gt;=90,"A+",'HPS grading'!U29&gt;=80,"A",'HPS grading'!U29&gt;=70,"B+",'HPS grading'!U29&gt;=60,"B",'HPS grading'!U29&gt;=50,"C+",'HPS grading'!U29&gt;=40,"C",'HPS grading'!U29&gt;=30,"D",'HPS grading'!U29&lt;30,"E")</f>
        <v>C+</v>
      </c>
      <c r="W29" s="32" t="str">
        <f aca="false">HPS!BF29</f>
        <v>Cleared</v>
      </c>
      <c r="X29" s="32" t="str">
        <f aca="false">HPS!BG29</f>
        <v>Cleared</v>
      </c>
      <c r="Y29" s="40" t="str">
        <f aca="false">IF(W29="NC","NC",IF(X29="NC","NC","None"))</f>
        <v>None</v>
      </c>
      <c r="Z29" s="38" t="n">
        <f aca="false">AVERAGE('HPS grading'!$F29,'HPS grading'!$K29,'HPS grading'!$P29,'HPS grading'!$U29)</f>
        <v>56.2473958333333</v>
      </c>
      <c r="AA29" s="41" t="str">
        <f aca="false" t="array" ref="AA29:AA29">_xlfn.IFS('HPS grading'!Z29&gt;=90,"A+",'HPS grading'!Z29&gt;=80,"A",'HPS grading'!Z29&gt;=70,"B+",'HPS grading'!Z29&gt;=60,"B",'HPS grading'!Z29&gt;=50,"C+",'HPS grading'!Z29&gt;=40,"C",'HPS grading'!Z29&gt;=30,"D",'HPS grading'!Z29&lt;30,"E")</f>
        <v>C+</v>
      </c>
    </row>
    <row r="30" customFormat="false" ht="14.25" hidden="false" customHeight="false" outlineLevel="0" collapsed="false">
      <c r="A30" s="28" t="n">
        <v>27</v>
      </c>
      <c r="B30" s="29" t="s">
        <v>17</v>
      </c>
      <c r="C30" s="29" t="s">
        <v>38</v>
      </c>
      <c r="D30" s="29" t="s">
        <v>72</v>
      </c>
      <c r="E30" s="30" t="s">
        <v>73</v>
      </c>
      <c r="F30" s="31" t="n">
        <f aca="false">HPS!$U30</f>
        <v>58.6597222222222</v>
      </c>
      <c r="G30" s="28" t="str">
        <f aca="false" t="array" ref="G30:G30">_xlfn.IFS('HPS grading'!$F30&gt;=90,"A+",'HPS grading'!$F30&gt;=80,"A",'HPS grading'!$F30&gt;=70,"B+",'HPS grading'!$F30&gt;=60,"B",'HPS grading'!$F30&gt;=50,"C+",'HPS grading'!$F30&gt;=40,"C",'HPS grading'!$F30&gt;=30,"D",'HPS grading'!$F30&lt;30,"E")</f>
        <v>C+</v>
      </c>
      <c r="H30" s="32" t="str">
        <f aca="false">Persona!R31</f>
        <v>Cleared</v>
      </c>
      <c r="I30" s="32" t="str">
        <f aca="false">HPS!K30</f>
        <v>Cleared</v>
      </c>
      <c r="J30" s="33" t="str">
        <f aca="false">IF(H30="NC","NC",IF(I30="NC","NC","None"))</f>
        <v>None</v>
      </c>
      <c r="K30" s="31" t="n">
        <f aca="false">HPS!AK30</f>
        <v>62.1128571428571</v>
      </c>
      <c r="L30" s="28" t="str">
        <f aca="false" t="array" ref="L30:L30">_xlfn.IFS('HPS grading'!K30&gt;=90,"A+",'HPS grading'!K30&gt;=80,"A",'HPS grading'!K30&gt;=70,"B+",'HPS grading'!K30&gt;=60,"B",'HPS grading'!K30&gt;=50,"C+",'HPS grading'!K30&gt;=40,"C",'HPS grading'!K30&gt;=30,"D",'HPS grading'!K30&lt;30,"E")</f>
        <v>B</v>
      </c>
      <c r="M30" s="32" t="str">
        <f aca="false">HPS!Z30</f>
        <v>Cleared</v>
      </c>
      <c r="N30" s="32" t="str">
        <f aca="false">HPS!AA30</f>
        <v>Cleared</v>
      </c>
      <c r="O30" s="33" t="str">
        <f aca="false">IF(M30="NC","NC",IF(N30="NC","NC","None"))</f>
        <v>None</v>
      </c>
      <c r="P30" s="31" t="n">
        <f aca="false">HPS!BA30</f>
        <v>56.0733333333333</v>
      </c>
      <c r="Q30" s="28" t="str">
        <f aca="false" t="array" ref="Q30:Q30">_xlfn.IFS('HPS grading'!P30&gt;=90,"A+",'HPS grading'!P30&gt;=80,"A",'HPS grading'!P30&gt;=70,"B+",'HPS grading'!P30&gt;=60,"B",'HPS grading'!P30&gt;=50,"C+",'HPS grading'!P30&gt;=40,"C",'HPS grading'!P30&gt;=30,"D",'HPS grading'!P30&lt;30,"E")</f>
        <v>C+</v>
      </c>
      <c r="R30" s="32" t="str">
        <f aca="false">HPS!AP30</f>
        <v>Cleared</v>
      </c>
      <c r="S30" s="32" t="str">
        <f aca="false">HPS!AQ30</f>
        <v>Cleared</v>
      </c>
      <c r="T30" s="33" t="str">
        <f aca="false">IF(R30="NC","NC",IF(S30="NC","NC","None"))</f>
        <v>None</v>
      </c>
      <c r="U30" s="31" t="n">
        <f aca="false">HPS!BQ30</f>
        <v>71.4261904761905</v>
      </c>
      <c r="V30" s="28" t="str">
        <f aca="false" t="array" ref="V30:V30">_xlfn.IFS('HPS grading'!U30&gt;=90,"A+",'HPS grading'!U30&gt;=80,"A",'HPS grading'!U30&gt;=70,"B+",'HPS grading'!U30&gt;=60,"B",'HPS grading'!U30&gt;=50,"C+",'HPS grading'!U30&gt;=40,"C",'HPS grading'!U30&gt;=30,"D",'HPS grading'!U30&lt;30,"E")</f>
        <v>B+</v>
      </c>
      <c r="W30" s="32" t="str">
        <f aca="false">HPS!BF30</f>
        <v>Cleared</v>
      </c>
      <c r="X30" s="32" t="str">
        <f aca="false">HPS!BG30</f>
        <v>Cleared</v>
      </c>
      <c r="Y30" s="33" t="str">
        <f aca="false">IF(W30="NC","NC",IF(X30="NC","NC","None"))</f>
        <v>None</v>
      </c>
      <c r="Z30" s="31" t="n">
        <f aca="false">AVERAGE('HPS grading'!$F30,'HPS grading'!$K30,'HPS grading'!$P30,'HPS grading'!$U30)</f>
        <v>62.0680257936508</v>
      </c>
      <c r="AA30" s="34" t="str">
        <f aca="false" t="array" ref="AA30:AA30">_xlfn.IFS('HPS grading'!Z30&gt;=90,"A+",'HPS grading'!Z30&gt;=80,"A",'HPS grading'!Z30&gt;=70,"B+",'HPS grading'!Z30&gt;=60,"B",'HPS grading'!Z30&gt;=50,"C+",'HPS grading'!Z30&gt;=40,"C",'HPS grading'!Z30&gt;=30,"D",'HPS grading'!Z30&lt;30,"E")</f>
        <v>B</v>
      </c>
    </row>
    <row r="31" customFormat="false" ht="14.25" hidden="false" customHeight="false" outlineLevel="0" collapsed="false">
      <c r="A31" s="35" t="n">
        <v>28</v>
      </c>
      <c r="B31" s="36" t="s">
        <v>17</v>
      </c>
      <c r="C31" s="36" t="s">
        <v>14</v>
      </c>
      <c r="D31" s="36" t="s">
        <v>74</v>
      </c>
      <c r="E31" s="37" t="s">
        <v>75</v>
      </c>
      <c r="F31" s="38" t="n">
        <f aca="false">HPS!$U31</f>
        <v>55.6666666666667</v>
      </c>
      <c r="G31" s="35" t="str">
        <f aca="false" t="array" ref="G31:G31">_xlfn.IFS('HPS grading'!$F31&gt;=90,"A+",'HPS grading'!$F31&gt;=80,"A",'HPS grading'!$F31&gt;=70,"B+",'HPS grading'!$F31&gt;=60,"B",'HPS grading'!$F31&gt;=50,"C+",'HPS grading'!$F31&gt;=40,"C",'HPS grading'!$F31&gt;=30,"D",'HPS grading'!$F31&lt;30,"E")</f>
        <v>C+</v>
      </c>
      <c r="H31" s="39" t="str">
        <f aca="false">Persona!R32</f>
        <v>Cleared</v>
      </c>
      <c r="I31" s="32" t="str">
        <f aca="false">HPS!K31</f>
        <v>NC</v>
      </c>
      <c r="J31" s="40" t="str">
        <f aca="false">IF(H31="NC","NC",IF(I31="NC","NC","None"))</f>
        <v>NC</v>
      </c>
      <c r="K31" s="38" t="n">
        <f aca="false">HPS!AK31</f>
        <v>39.2809523809524</v>
      </c>
      <c r="L31" s="35" t="str">
        <f aca="false" t="array" ref="L31:L31">_xlfn.IFS('HPS grading'!K31&gt;=90,"A+",'HPS grading'!K31&gt;=80,"A",'HPS grading'!K31&gt;=70,"B+",'HPS grading'!K31&gt;=60,"B",'HPS grading'!K31&gt;=50,"C+",'HPS grading'!K31&gt;=40,"C",'HPS grading'!K31&gt;=30,"D",'HPS grading'!K31&lt;30,"E")</f>
        <v>D</v>
      </c>
      <c r="M31" s="32" t="str">
        <f aca="false">HPS!Z31</f>
        <v>Cleared</v>
      </c>
      <c r="N31" s="32" t="str">
        <f aca="false">HPS!AA31</f>
        <v>NC</v>
      </c>
      <c r="O31" s="33" t="str">
        <f aca="false">IF(M31="NC","NC",IF(N31="NC","NC","None"))</f>
        <v>NC</v>
      </c>
      <c r="P31" s="38" t="n">
        <f aca="false">HPS!BA31</f>
        <v>38.1647619047619</v>
      </c>
      <c r="Q31" s="35" t="str">
        <f aca="false" t="array" ref="Q31:Q31">_xlfn.IFS('HPS grading'!P31&gt;=90,"A+",'HPS grading'!P31&gt;=80,"A",'HPS grading'!P31&gt;=70,"B+",'HPS grading'!P31&gt;=60,"B",'HPS grading'!P31&gt;=50,"C+",'HPS grading'!P31&gt;=40,"C",'HPS grading'!P31&gt;=30,"D",'HPS grading'!P31&lt;30,"E")</f>
        <v>D</v>
      </c>
      <c r="R31" s="32" t="str">
        <f aca="false">HPS!AP31</f>
        <v>Cleared</v>
      </c>
      <c r="S31" s="32" t="str">
        <f aca="false">HPS!AQ31</f>
        <v>NC</v>
      </c>
      <c r="T31" s="40" t="str">
        <f aca="false">IF(R31="NC","NC",IF(S31="NC","NC","None"))</f>
        <v>NC</v>
      </c>
      <c r="U31" s="38" t="n">
        <f aca="false">HPS!BQ31</f>
        <v>49.5142857142857</v>
      </c>
      <c r="V31" s="35" t="str">
        <f aca="false" t="array" ref="V31:V31">_xlfn.IFS('HPS grading'!U31&gt;=90,"A+",'HPS grading'!U31&gt;=80,"A",'HPS grading'!U31&gt;=70,"B+",'HPS grading'!U31&gt;=60,"B",'HPS grading'!U31&gt;=50,"C+",'HPS grading'!U31&gt;=40,"C",'HPS grading'!U31&gt;=30,"D",'HPS grading'!U31&lt;30,"E")</f>
        <v>C</v>
      </c>
      <c r="W31" s="32" t="str">
        <f aca="false">HPS!BF31</f>
        <v>Cleared</v>
      </c>
      <c r="X31" s="32" t="str">
        <f aca="false">HPS!BG31</f>
        <v>NC</v>
      </c>
      <c r="Y31" s="40" t="str">
        <f aca="false">IF(W31="NC","NC",IF(X31="NC","NC","None"))</f>
        <v>NC</v>
      </c>
      <c r="Z31" s="38" t="n">
        <f aca="false">AVERAGE('HPS grading'!$F31,'HPS grading'!$K31,'HPS grading'!$P31,'HPS grading'!$U31)</f>
        <v>45.6566666666667</v>
      </c>
      <c r="AA31" s="41" t="str">
        <f aca="false" t="array" ref="AA31:AA31">_xlfn.IFS('HPS grading'!Z31&gt;=90,"A+",'HPS grading'!Z31&gt;=80,"A",'HPS grading'!Z31&gt;=70,"B+",'HPS grading'!Z31&gt;=60,"B",'HPS grading'!Z31&gt;=50,"C+",'HPS grading'!Z31&gt;=40,"C",'HPS grading'!Z31&gt;=30,"D",'HPS grading'!Z31&lt;30,"E")</f>
        <v>C</v>
      </c>
    </row>
    <row r="32" customFormat="false" ht="14.25" hidden="false" customHeight="false" outlineLevel="0" collapsed="false">
      <c r="A32" s="28" t="n">
        <v>29</v>
      </c>
      <c r="B32" s="29" t="s">
        <v>17</v>
      </c>
      <c r="C32" s="29" t="s">
        <v>31</v>
      </c>
      <c r="D32" s="29" t="s">
        <v>76</v>
      </c>
      <c r="E32" s="30" t="s">
        <v>77</v>
      </c>
      <c r="F32" s="31" t="n">
        <f aca="false">HPS!$U32</f>
        <v>55.0907738095238</v>
      </c>
      <c r="G32" s="28" t="str">
        <f aca="false" t="array" ref="G32:G32">_xlfn.IFS('HPS grading'!$F32&gt;=90,"A+",'HPS grading'!$F32&gt;=80,"A",'HPS grading'!$F32&gt;=70,"B+",'HPS grading'!$F32&gt;=60,"B",'HPS grading'!$F32&gt;=50,"C+",'HPS grading'!$F32&gt;=40,"C",'HPS grading'!$F32&gt;=30,"D",'HPS grading'!$F32&lt;30,"E")</f>
        <v>C+</v>
      </c>
      <c r="H32" s="32" t="str">
        <f aca="false">Persona!R33</f>
        <v>Cleared</v>
      </c>
      <c r="I32" s="32" t="str">
        <f aca="false">HPS!K32</f>
        <v>Cleared</v>
      </c>
      <c r="J32" s="33" t="str">
        <f aca="false">IF(H32="NC","NC",IF(I32="NC","NC","None"))</f>
        <v>None</v>
      </c>
      <c r="K32" s="31" t="n">
        <f aca="false">HPS!AK32</f>
        <v>37.5047619047619</v>
      </c>
      <c r="L32" s="28" t="str">
        <f aca="false" t="array" ref="L32:L32">_xlfn.IFS('HPS grading'!K32&gt;=90,"A+",'HPS grading'!K32&gt;=80,"A",'HPS grading'!K32&gt;=70,"B+",'HPS grading'!K32&gt;=60,"B",'HPS grading'!K32&gt;=50,"C+",'HPS grading'!K32&gt;=40,"C",'HPS grading'!K32&gt;=30,"D",'HPS grading'!K32&lt;30,"E")</f>
        <v>D</v>
      </c>
      <c r="M32" s="32" t="str">
        <f aca="false">HPS!Z32</f>
        <v>Cleared</v>
      </c>
      <c r="N32" s="32" t="str">
        <f aca="false">HPS!AA32</f>
        <v>Cleared</v>
      </c>
      <c r="O32" s="33" t="str">
        <f aca="false">IF(M32="NC","NC",IF(N32="NC","NC","None"))</f>
        <v>None</v>
      </c>
      <c r="P32" s="31" t="n">
        <f aca="false">HPS!BA32</f>
        <v>54.6866666666667</v>
      </c>
      <c r="Q32" s="28" t="str">
        <f aca="false" t="array" ref="Q32:Q32">_xlfn.IFS('HPS grading'!P32&gt;=90,"A+",'HPS grading'!P32&gt;=80,"A",'HPS grading'!P32&gt;=70,"B+",'HPS grading'!P32&gt;=60,"B",'HPS grading'!P32&gt;=50,"C+",'HPS grading'!P32&gt;=40,"C",'HPS grading'!P32&gt;=30,"D",'HPS grading'!P32&lt;30,"E")</f>
        <v>C+</v>
      </c>
      <c r="R32" s="32" t="str">
        <f aca="false">HPS!AP32</f>
        <v>Cleared</v>
      </c>
      <c r="S32" s="32" t="str">
        <f aca="false">HPS!AQ32</f>
        <v>Cleared</v>
      </c>
      <c r="T32" s="33" t="str">
        <f aca="false">IF(R32="NC","NC",IF(S32="NC","NC","None"))</f>
        <v>None</v>
      </c>
      <c r="U32" s="31" t="n">
        <f aca="false">HPS!BQ32</f>
        <v>51.4714285714286</v>
      </c>
      <c r="V32" s="28" t="str">
        <f aca="false" t="array" ref="V32:V32">_xlfn.IFS('HPS grading'!U32&gt;=90,"A+",'HPS grading'!U32&gt;=80,"A",'HPS grading'!U32&gt;=70,"B+",'HPS grading'!U32&gt;=60,"B",'HPS grading'!U32&gt;=50,"C+",'HPS grading'!U32&gt;=40,"C",'HPS grading'!U32&gt;=30,"D",'HPS grading'!U32&lt;30,"E")</f>
        <v>C+</v>
      </c>
      <c r="W32" s="32" t="str">
        <f aca="false">HPS!BF32</f>
        <v>Cleared</v>
      </c>
      <c r="X32" s="32" t="str">
        <f aca="false">HPS!BG32</f>
        <v>Cleared</v>
      </c>
      <c r="Y32" s="33" t="str">
        <f aca="false">IF(W32="NC","NC",IF(X32="NC","NC","None"))</f>
        <v>None</v>
      </c>
      <c r="Z32" s="31" t="n">
        <f aca="false">AVERAGE('HPS grading'!$F32,'HPS grading'!$K32,'HPS grading'!$P32,'HPS grading'!$U32)</f>
        <v>49.6884077380952</v>
      </c>
      <c r="AA32" s="34" t="str">
        <f aca="false" t="array" ref="AA32:AA32">_xlfn.IFS('HPS grading'!Z32&gt;=90,"A+",'HPS grading'!Z32&gt;=80,"A",'HPS grading'!Z32&gt;=70,"B+",'HPS grading'!Z32&gt;=60,"B",'HPS grading'!Z32&gt;=50,"C+",'HPS grading'!Z32&gt;=40,"C",'HPS grading'!Z32&gt;=30,"D",'HPS grading'!Z32&lt;30,"E")</f>
        <v>C</v>
      </c>
    </row>
    <row r="33" customFormat="false" ht="14.25" hidden="false" customHeight="false" outlineLevel="0" collapsed="false">
      <c r="A33" s="35" t="n">
        <v>30</v>
      </c>
      <c r="B33" s="36" t="s">
        <v>17</v>
      </c>
      <c r="C33" s="36" t="s">
        <v>14</v>
      </c>
      <c r="D33" s="36" t="s">
        <v>78</v>
      </c>
      <c r="E33" s="37" t="s">
        <v>79</v>
      </c>
      <c r="F33" s="38" t="n">
        <f aca="false">HPS!$U33</f>
        <v>51.6944444444444</v>
      </c>
      <c r="G33" s="35" t="str">
        <f aca="false" t="array" ref="G33:G33">_xlfn.IFS('HPS grading'!$F33&gt;=90,"A+",'HPS grading'!$F33&gt;=80,"A",'HPS grading'!$F33&gt;=70,"B+",'HPS grading'!$F33&gt;=60,"B",'HPS grading'!$F33&gt;=50,"C+",'HPS grading'!$F33&gt;=40,"C",'HPS grading'!$F33&gt;=30,"D",'HPS grading'!$F33&lt;30,"E")</f>
        <v>C+</v>
      </c>
      <c r="H33" s="39" t="str">
        <f aca="false">Persona!R34</f>
        <v>Cleared</v>
      </c>
      <c r="I33" s="32" t="str">
        <f aca="false">HPS!K33</f>
        <v>Cleared</v>
      </c>
      <c r="J33" s="40" t="str">
        <f aca="false">IF(H33="NC","NC",IF(I33="NC","NC","None"))</f>
        <v>None</v>
      </c>
      <c r="K33" s="38" t="n">
        <f aca="false">HPS!AK33</f>
        <v>58.7928571428571</v>
      </c>
      <c r="L33" s="35" t="str">
        <f aca="false" t="array" ref="L33:L33">_xlfn.IFS('HPS grading'!K33&gt;=90,"A+",'HPS grading'!K33&gt;=80,"A",'HPS grading'!K33&gt;=70,"B+",'HPS grading'!K33&gt;=60,"B",'HPS grading'!K33&gt;=50,"C+",'HPS grading'!K33&gt;=40,"C",'HPS grading'!K33&gt;=30,"D",'HPS grading'!K33&lt;30,"E")</f>
        <v>C+</v>
      </c>
      <c r="M33" s="32" t="str">
        <f aca="false">HPS!Z33</f>
        <v>Cleared</v>
      </c>
      <c r="N33" s="32" t="str">
        <f aca="false">HPS!AA33</f>
        <v>Cleared</v>
      </c>
      <c r="O33" s="33" t="str">
        <f aca="false">IF(M33="NC","NC",IF(N33="NC","NC","None"))</f>
        <v>None</v>
      </c>
      <c r="P33" s="38" t="n">
        <f aca="false">HPS!BA33</f>
        <v>43.4457142857143</v>
      </c>
      <c r="Q33" s="35" t="str">
        <f aca="false" t="array" ref="Q33:Q33">_xlfn.IFS('HPS grading'!P33&gt;=90,"A+",'HPS grading'!P33&gt;=80,"A",'HPS grading'!P33&gt;=70,"B+",'HPS grading'!P33&gt;=60,"B",'HPS grading'!P33&gt;=50,"C+",'HPS grading'!P33&gt;=40,"C",'HPS grading'!P33&gt;=30,"D",'HPS grading'!P33&lt;30,"E")</f>
        <v>C</v>
      </c>
      <c r="R33" s="32" t="str">
        <f aca="false">HPS!AP33</f>
        <v>Cleared</v>
      </c>
      <c r="S33" s="32" t="str">
        <f aca="false">HPS!AQ33</f>
        <v>Cleared</v>
      </c>
      <c r="T33" s="40" t="str">
        <f aca="false">IF(R33="NC","NC",IF(S33="NC","NC","None"))</f>
        <v>None</v>
      </c>
      <c r="U33" s="38" t="n">
        <f aca="false">HPS!BQ33</f>
        <v>60.2595238095238</v>
      </c>
      <c r="V33" s="35" t="str">
        <f aca="false" t="array" ref="V33:V33">_xlfn.IFS('HPS grading'!U33&gt;=90,"A+",'HPS grading'!U33&gt;=80,"A",'HPS grading'!U33&gt;=70,"B+",'HPS grading'!U33&gt;=60,"B",'HPS grading'!U33&gt;=50,"C+",'HPS grading'!U33&gt;=40,"C",'HPS grading'!U33&gt;=30,"D",'HPS grading'!U33&lt;30,"E")</f>
        <v>B</v>
      </c>
      <c r="W33" s="32" t="str">
        <f aca="false">HPS!BF33</f>
        <v>Cleared</v>
      </c>
      <c r="X33" s="32" t="str">
        <f aca="false">HPS!BG33</f>
        <v>Cleared</v>
      </c>
      <c r="Y33" s="40" t="str">
        <f aca="false">IF(W33="NC","NC",IF(X33="NC","NC","None"))</f>
        <v>None</v>
      </c>
      <c r="Z33" s="38" t="n">
        <f aca="false">AVERAGE('HPS grading'!$F33,'HPS grading'!$K33,'HPS grading'!$P33,'HPS grading'!$U33)</f>
        <v>53.5481349206349</v>
      </c>
      <c r="AA33" s="41" t="str">
        <f aca="false" t="array" ref="AA33:AA33">_xlfn.IFS('HPS grading'!Z33&gt;=90,"A+",'HPS grading'!Z33&gt;=80,"A",'HPS grading'!Z33&gt;=70,"B+",'HPS grading'!Z33&gt;=60,"B",'HPS grading'!Z33&gt;=50,"C+",'HPS grading'!Z33&gt;=40,"C",'HPS grading'!Z33&gt;=30,"D",'HPS grading'!Z33&lt;30,"E")</f>
        <v>C+</v>
      </c>
    </row>
    <row r="34" customFormat="false" ht="14.25" hidden="false" customHeight="false" outlineLevel="0" collapsed="false">
      <c r="A34" s="28" t="n">
        <v>31</v>
      </c>
      <c r="B34" s="29" t="s">
        <v>17</v>
      </c>
      <c r="C34" s="29" t="s">
        <v>14</v>
      </c>
      <c r="D34" s="29" t="s">
        <v>80</v>
      </c>
      <c r="E34" s="30" t="s">
        <v>81</v>
      </c>
      <c r="F34" s="31" t="n">
        <f aca="false">HPS!$U34</f>
        <v>39.375</v>
      </c>
      <c r="G34" s="28" t="str">
        <f aca="false" t="array" ref="G34:G34">_xlfn.IFS('HPS grading'!$F34&gt;=90,"A+",'HPS grading'!$F34&gt;=80,"A",'HPS grading'!$F34&gt;=70,"B+",'HPS grading'!$F34&gt;=60,"B",'HPS grading'!$F34&gt;=50,"C+",'HPS grading'!$F34&gt;=40,"C",'HPS grading'!$F34&gt;=30,"D",'HPS grading'!$F34&lt;30,"E")</f>
        <v>D</v>
      </c>
      <c r="H34" s="32" t="str">
        <f aca="false">Persona!R35</f>
        <v>Cleared</v>
      </c>
      <c r="I34" s="32" t="str">
        <f aca="false">HPS!K34</f>
        <v>Cleared</v>
      </c>
      <c r="J34" s="33" t="str">
        <f aca="false">IF(H34="NC","NC",IF(I34="NC","NC","None"))</f>
        <v>None</v>
      </c>
      <c r="K34" s="31" t="n">
        <f aca="false">HPS!AK34</f>
        <v>43.7476190476191</v>
      </c>
      <c r="L34" s="28" t="str">
        <f aca="false" t="array" ref="L34:L34">_xlfn.IFS('HPS grading'!K34&gt;=90,"A+",'HPS grading'!K34&gt;=80,"A",'HPS grading'!K34&gt;=70,"B+",'HPS grading'!K34&gt;=60,"B",'HPS grading'!K34&gt;=50,"C+",'HPS grading'!K34&gt;=40,"C",'HPS grading'!K34&gt;=30,"D",'HPS grading'!K34&lt;30,"E")</f>
        <v>C</v>
      </c>
      <c r="M34" s="32" t="str">
        <f aca="false">HPS!Z34</f>
        <v>Cleared</v>
      </c>
      <c r="N34" s="32" t="str">
        <f aca="false">HPS!AA34</f>
        <v>Cleared</v>
      </c>
      <c r="O34" s="33" t="str">
        <f aca="false">IF(M34="NC","NC",IF(N34="NC","NC","None"))</f>
        <v>None</v>
      </c>
      <c r="P34" s="31" t="n">
        <f aca="false">HPS!BA34</f>
        <v>35.8790476190476</v>
      </c>
      <c r="Q34" s="28" t="str">
        <f aca="false" t="array" ref="Q34:Q34">_xlfn.IFS('HPS grading'!P34&gt;=90,"A+",'HPS grading'!P34&gt;=80,"A",'HPS grading'!P34&gt;=70,"B+",'HPS grading'!P34&gt;=60,"B",'HPS grading'!P34&gt;=50,"C+",'HPS grading'!P34&gt;=40,"C",'HPS grading'!P34&gt;=30,"D",'HPS grading'!P34&lt;30,"E")</f>
        <v>D</v>
      </c>
      <c r="R34" s="32" t="str">
        <f aca="false">HPS!AP34</f>
        <v>NC</v>
      </c>
      <c r="S34" s="32" t="str">
        <f aca="false">HPS!AQ34</f>
        <v>NC</v>
      </c>
      <c r="T34" s="33" t="str">
        <f aca="false">IF(R34="NC","NC",IF(S34="NC","NC","None"))</f>
        <v>NC</v>
      </c>
      <c r="U34" s="31" t="n">
        <f aca="false">HPS!BQ34</f>
        <v>45.3476190476191</v>
      </c>
      <c r="V34" s="28" t="str">
        <f aca="false" t="array" ref="V34:V34">_xlfn.IFS('HPS grading'!U34&gt;=90,"A+",'HPS grading'!U34&gt;=80,"A",'HPS grading'!U34&gt;=70,"B+",'HPS grading'!U34&gt;=60,"B",'HPS grading'!U34&gt;=50,"C+",'HPS grading'!U34&gt;=40,"C",'HPS grading'!U34&gt;=30,"D",'HPS grading'!U34&lt;30,"E")</f>
        <v>C</v>
      </c>
      <c r="W34" s="32" t="str">
        <f aca="false">HPS!BF34</f>
        <v>Cleared</v>
      </c>
      <c r="X34" s="32" t="str">
        <f aca="false">HPS!BG34</f>
        <v>NC</v>
      </c>
      <c r="Y34" s="33" t="str">
        <f aca="false">IF(W34="NC","NC",IF(X34="NC","NC","None"))</f>
        <v>NC</v>
      </c>
      <c r="Z34" s="31" t="n">
        <f aca="false">AVERAGE('HPS grading'!$F34,'HPS grading'!$K34,'HPS grading'!$P34,'HPS grading'!$U34)</f>
        <v>41.0873214285714</v>
      </c>
      <c r="AA34" s="34" t="str">
        <f aca="false" t="array" ref="AA34:AA34">_xlfn.IFS('HPS grading'!Z34&gt;=90,"A+",'HPS grading'!Z34&gt;=80,"A",'HPS grading'!Z34&gt;=70,"B+",'HPS grading'!Z34&gt;=60,"B",'HPS grading'!Z34&gt;=50,"C+",'HPS grading'!Z34&gt;=40,"C",'HPS grading'!Z34&gt;=30,"D",'HPS grading'!Z34&lt;30,"E")</f>
        <v>C</v>
      </c>
    </row>
    <row r="35" customFormat="false" ht="14.25" hidden="false" customHeight="false" outlineLevel="0" collapsed="false">
      <c r="A35" s="35" t="n">
        <v>32</v>
      </c>
      <c r="B35" s="36" t="s">
        <v>13</v>
      </c>
      <c r="C35" s="36" t="s">
        <v>38</v>
      </c>
      <c r="D35" s="36" t="s">
        <v>82</v>
      </c>
      <c r="E35" s="37" t="s">
        <v>83</v>
      </c>
      <c r="F35" s="38" t="n">
        <f aca="false">HPS!$U35</f>
        <v>44.6805555555556</v>
      </c>
      <c r="G35" s="35" t="str">
        <f aca="false" t="array" ref="G35:G35">_xlfn.IFS('HPS grading'!$F35&gt;=90,"A+",'HPS grading'!$F35&gt;=80,"A",'HPS grading'!$F35&gt;=70,"B+",'HPS grading'!$F35&gt;=60,"B",'HPS grading'!$F35&gt;=50,"C+",'HPS grading'!$F35&gt;=40,"C",'HPS grading'!$F35&gt;=30,"D",'HPS grading'!$F35&lt;30,"E")</f>
        <v>C</v>
      </c>
      <c r="H35" s="39" t="str">
        <f aca="false">Persona!R36</f>
        <v>Cleared</v>
      </c>
      <c r="I35" s="32" t="str">
        <f aca="false">HPS!K35</f>
        <v>NC</v>
      </c>
      <c r="J35" s="40" t="str">
        <f aca="false">IF(H35="NC","NC",IF(I35="NC","NC","None"))</f>
        <v>NC</v>
      </c>
      <c r="K35" s="38" t="n">
        <f aca="false">HPS!AK35</f>
        <v>55.5426190476191</v>
      </c>
      <c r="L35" s="35" t="str">
        <f aca="false" t="array" ref="L35:L35">_xlfn.IFS('HPS grading'!K35&gt;=90,"A+",'HPS grading'!K35&gt;=80,"A",'HPS grading'!K35&gt;=70,"B+",'HPS grading'!K35&gt;=60,"B",'HPS grading'!K35&gt;=50,"C+",'HPS grading'!K35&gt;=40,"C",'HPS grading'!K35&gt;=30,"D",'HPS grading'!K35&lt;30,"E")</f>
        <v>C+</v>
      </c>
      <c r="M35" s="32" t="str">
        <f aca="false">HPS!Z35</f>
        <v>Cleared</v>
      </c>
      <c r="N35" s="32" t="str">
        <f aca="false">HPS!AA35</f>
        <v>NC</v>
      </c>
      <c r="O35" s="33" t="str">
        <f aca="false">IF(M35="NC","NC",IF(N35="NC","NC","None"))</f>
        <v>NC</v>
      </c>
      <c r="P35" s="38" t="n">
        <f aca="false">HPS!BA35</f>
        <v>48.192380952381</v>
      </c>
      <c r="Q35" s="35" t="str">
        <f aca="false" t="array" ref="Q35:Q35">_xlfn.IFS('HPS grading'!P35&gt;=90,"A+",'HPS grading'!P35&gt;=80,"A",'HPS grading'!P35&gt;=70,"B+",'HPS grading'!P35&gt;=60,"B",'HPS grading'!P35&gt;=50,"C+",'HPS grading'!P35&gt;=40,"C",'HPS grading'!P35&gt;=30,"D",'HPS grading'!P35&lt;30,"E")</f>
        <v>C</v>
      </c>
      <c r="R35" s="32" t="str">
        <f aca="false">HPS!AP35</f>
        <v>Cleared</v>
      </c>
      <c r="S35" s="32" t="str">
        <f aca="false">HPS!AQ35</f>
        <v>NC</v>
      </c>
      <c r="T35" s="40" t="str">
        <f aca="false">IF(R35="NC","NC",IF(S35="NC","NC","None"))</f>
        <v>NC</v>
      </c>
      <c r="U35" s="38" t="n">
        <f aca="false">HPS!BQ35</f>
        <v>53.272619047619</v>
      </c>
      <c r="V35" s="35" t="str">
        <f aca="false" t="array" ref="V35:V35">_xlfn.IFS('HPS grading'!U35&gt;=90,"A+",'HPS grading'!U35&gt;=80,"A",'HPS grading'!U35&gt;=70,"B+",'HPS grading'!U35&gt;=60,"B",'HPS grading'!U35&gt;=50,"C+",'HPS grading'!U35&gt;=40,"C",'HPS grading'!U35&gt;=30,"D",'HPS grading'!U35&lt;30,"E")</f>
        <v>C+</v>
      </c>
      <c r="W35" s="32" t="str">
        <f aca="false">HPS!BF35</f>
        <v>Cleared</v>
      </c>
      <c r="X35" s="32" t="str">
        <f aca="false">HPS!BG35</f>
        <v>NC</v>
      </c>
      <c r="Y35" s="40" t="str">
        <f aca="false">IF(W35="NC","NC",IF(X35="NC","NC","None"))</f>
        <v>NC</v>
      </c>
      <c r="Z35" s="38" t="n">
        <f aca="false">AVERAGE('HPS grading'!$F35,'HPS grading'!$K35,'HPS grading'!$P35,'HPS grading'!$U35)</f>
        <v>50.4220436507937</v>
      </c>
      <c r="AA35" s="41" t="str">
        <f aca="false" t="array" ref="AA35:AA35">_xlfn.IFS('HPS grading'!Z35&gt;=90,"A+",'HPS grading'!Z35&gt;=80,"A",'HPS grading'!Z35&gt;=70,"B+",'HPS grading'!Z35&gt;=60,"B",'HPS grading'!Z35&gt;=50,"C+",'HPS grading'!Z35&gt;=40,"C",'HPS grading'!Z35&gt;=30,"D",'HPS grading'!Z35&lt;30,"E")</f>
        <v>C+</v>
      </c>
    </row>
    <row r="36" customFormat="false" ht="14.25" hidden="false" customHeight="false" outlineLevel="0" collapsed="false">
      <c r="A36" s="28" t="n">
        <v>33</v>
      </c>
      <c r="B36" s="29" t="s">
        <v>13</v>
      </c>
      <c r="C36" s="29" t="s">
        <v>38</v>
      </c>
      <c r="D36" s="29" t="s">
        <v>84</v>
      </c>
      <c r="E36" s="30" t="s">
        <v>85</v>
      </c>
      <c r="F36" s="31" t="n">
        <f aca="false">HPS!$U36</f>
        <v>47.9861111111111</v>
      </c>
      <c r="G36" s="28" t="str">
        <f aca="false" t="array" ref="G36:G36">_xlfn.IFS('HPS grading'!$F36&gt;=90,"A+",'HPS grading'!$F36&gt;=80,"A",'HPS grading'!$F36&gt;=70,"B+",'HPS grading'!$F36&gt;=60,"B",'HPS grading'!$F36&gt;=50,"C+",'HPS grading'!$F36&gt;=40,"C",'HPS grading'!$F36&gt;=30,"D",'HPS grading'!$F36&lt;30,"E")</f>
        <v>C</v>
      </c>
      <c r="H36" s="32" t="str">
        <f aca="false">Persona!R37</f>
        <v>Cleared</v>
      </c>
      <c r="I36" s="32" t="str">
        <f aca="false">HPS!K36</f>
        <v>Cleared</v>
      </c>
      <c r="J36" s="33" t="str">
        <f aca="false">IF(H36="NC","NC",IF(I36="NC","NC","None"))</f>
        <v>None</v>
      </c>
      <c r="K36" s="31" t="n">
        <f aca="false">HPS!AK36</f>
        <v>54.2282142857143</v>
      </c>
      <c r="L36" s="28" t="str">
        <f aca="false" t="array" ref="L36:L36">_xlfn.IFS('HPS grading'!K36&gt;=90,"A+",'HPS grading'!K36&gt;=80,"A",'HPS grading'!K36&gt;=70,"B+",'HPS grading'!K36&gt;=60,"B",'HPS grading'!K36&gt;=50,"C+",'HPS grading'!K36&gt;=40,"C",'HPS grading'!K36&gt;=30,"D",'HPS grading'!K36&lt;30,"E")</f>
        <v>C+</v>
      </c>
      <c r="M36" s="32" t="str">
        <f aca="false">HPS!Z36</f>
        <v>Cleared</v>
      </c>
      <c r="N36" s="32" t="str">
        <f aca="false">HPS!AA36</f>
        <v>Cleared</v>
      </c>
      <c r="O36" s="33" t="str">
        <f aca="false">IF(M36="NC","NC",IF(N36="NC","NC","None"))</f>
        <v>None</v>
      </c>
      <c r="P36" s="31" t="n">
        <f aca="false">HPS!BA36</f>
        <v>56.5304761904762</v>
      </c>
      <c r="Q36" s="28" t="str">
        <f aca="false" t="array" ref="Q36:Q36">_xlfn.IFS('HPS grading'!P36&gt;=90,"A+",'HPS grading'!P36&gt;=80,"A",'HPS grading'!P36&gt;=70,"B+",'HPS grading'!P36&gt;=60,"B",'HPS grading'!P36&gt;=50,"C+",'HPS grading'!P36&gt;=40,"C",'HPS grading'!P36&gt;=30,"D",'HPS grading'!P36&lt;30,"E")</f>
        <v>C+</v>
      </c>
      <c r="R36" s="32" t="str">
        <f aca="false">HPS!AP36</f>
        <v>Cleared</v>
      </c>
      <c r="S36" s="32" t="str">
        <f aca="false">HPS!AQ36</f>
        <v>Cleared</v>
      </c>
      <c r="T36" s="33" t="str">
        <f aca="false">IF(R36="NC","NC",IF(S36="NC","NC","None"))</f>
        <v>None</v>
      </c>
      <c r="U36" s="31" t="n">
        <f aca="false">HPS!BQ36</f>
        <v>62.2857142857143</v>
      </c>
      <c r="V36" s="28" t="str">
        <f aca="false" t="array" ref="V36:V36">_xlfn.IFS('HPS grading'!U36&gt;=90,"A+",'HPS grading'!U36&gt;=80,"A",'HPS grading'!U36&gt;=70,"B+",'HPS grading'!U36&gt;=60,"B",'HPS grading'!U36&gt;=50,"C+",'HPS grading'!U36&gt;=40,"C",'HPS grading'!U36&gt;=30,"D",'HPS grading'!U36&lt;30,"E")</f>
        <v>B</v>
      </c>
      <c r="W36" s="32" t="str">
        <f aca="false">HPS!BF36</f>
        <v>Cleared</v>
      </c>
      <c r="X36" s="32" t="str">
        <f aca="false">HPS!BG36</f>
        <v>Cleared</v>
      </c>
      <c r="Y36" s="33" t="str">
        <f aca="false">IF(W36="NC","NC",IF(X36="NC","NC","None"))</f>
        <v>None</v>
      </c>
      <c r="Z36" s="31" t="n">
        <f aca="false">AVERAGE('HPS grading'!$F36,'HPS grading'!$K36,'HPS grading'!$P36,'HPS grading'!$U36)</f>
        <v>55.257628968254</v>
      </c>
      <c r="AA36" s="34" t="str">
        <f aca="false" t="array" ref="AA36:AA36">_xlfn.IFS('HPS grading'!Z36&gt;=90,"A+",'HPS grading'!Z36&gt;=80,"A",'HPS grading'!Z36&gt;=70,"B+",'HPS grading'!Z36&gt;=60,"B",'HPS grading'!Z36&gt;=50,"C+",'HPS grading'!Z36&gt;=40,"C",'HPS grading'!Z36&gt;=30,"D",'HPS grading'!Z36&lt;30,"E")</f>
        <v>C+</v>
      </c>
    </row>
    <row r="37" customFormat="false" ht="14.25" hidden="false" customHeight="false" outlineLevel="0" collapsed="false">
      <c r="A37" s="35" t="n">
        <v>34</v>
      </c>
      <c r="B37" s="36" t="s">
        <v>13</v>
      </c>
      <c r="C37" s="36" t="s">
        <v>14</v>
      </c>
      <c r="D37" s="36" t="s">
        <v>86</v>
      </c>
      <c r="E37" s="37" t="s">
        <v>87</v>
      </c>
      <c r="F37" s="38" t="n">
        <f aca="false">HPS!$U37</f>
        <v>61.25</v>
      </c>
      <c r="G37" s="35" t="str">
        <f aca="false" t="array" ref="G37:G37">_xlfn.IFS('HPS grading'!$F37&gt;=90,"A+",'HPS grading'!$F37&gt;=80,"A",'HPS grading'!$F37&gt;=70,"B+",'HPS grading'!$F37&gt;=60,"B",'HPS grading'!$F37&gt;=50,"C+",'HPS grading'!$F37&gt;=40,"C",'HPS grading'!$F37&gt;=30,"D",'HPS grading'!$F37&lt;30,"E")</f>
        <v>B</v>
      </c>
      <c r="H37" s="39" t="str">
        <f aca="false">Persona!R38</f>
        <v>Cleared</v>
      </c>
      <c r="I37" s="32" t="str">
        <f aca="false">HPS!K37</f>
        <v>Cleared</v>
      </c>
      <c r="J37" s="40" t="str">
        <f aca="false">IF(H37="NC","NC",IF(I37="NC","NC","None"))</f>
        <v>None</v>
      </c>
      <c r="K37" s="38" t="n">
        <f aca="false">HPS!AK37</f>
        <v>59.5761904761905</v>
      </c>
      <c r="L37" s="35" t="str">
        <f aca="false" t="array" ref="L37:L37">_xlfn.IFS('HPS grading'!K37&gt;=90,"A+",'HPS grading'!K37&gt;=80,"A",'HPS grading'!K37&gt;=70,"B+",'HPS grading'!K37&gt;=60,"B",'HPS grading'!K37&gt;=50,"C+",'HPS grading'!K37&gt;=40,"C",'HPS grading'!K37&gt;=30,"D",'HPS grading'!K37&lt;30,"E")</f>
        <v>C+</v>
      </c>
      <c r="M37" s="32" t="str">
        <f aca="false">HPS!Z37</f>
        <v>Cleared</v>
      </c>
      <c r="N37" s="32" t="str">
        <f aca="false">HPS!AA37</f>
        <v>Cleared</v>
      </c>
      <c r="O37" s="33" t="str">
        <f aca="false">IF(M37="NC","NC",IF(N37="NC","NC","None"))</f>
        <v>None</v>
      </c>
      <c r="P37" s="38" t="n">
        <f aca="false">HPS!BA37</f>
        <v>54.5914285714286</v>
      </c>
      <c r="Q37" s="35" t="str">
        <f aca="false" t="array" ref="Q37:Q37">_xlfn.IFS('HPS grading'!P37&gt;=90,"A+",'HPS grading'!P37&gt;=80,"A",'HPS grading'!P37&gt;=70,"B+",'HPS grading'!P37&gt;=60,"B",'HPS grading'!P37&gt;=50,"C+",'HPS grading'!P37&gt;=40,"C",'HPS grading'!P37&gt;=30,"D",'HPS grading'!P37&lt;30,"E")</f>
        <v>C+</v>
      </c>
      <c r="R37" s="32" t="str">
        <f aca="false">HPS!AP37</f>
        <v>Cleared</v>
      </c>
      <c r="S37" s="32" t="str">
        <f aca="false">HPS!AQ37</f>
        <v>Cleared</v>
      </c>
      <c r="T37" s="40" t="str">
        <f aca="false">IF(R37="NC","NC",IF(S37="NC","NC","None"))</f>
        <v>None</v>
      </c>
      <c r="U37" s="38" t="n">
        <f aca="false">HPS!BQ37</f>
        <v>54.7095238095238</v>
      </c>
      <c r="V37" s="35" t="str">
        <f aca="false" t="array" ref="V37:V37">_xlfn.IFS('HPS grading'!U37&gt;=90,"A+",'HPS grading'!U37&gt;=80,"A",'HPS grading'!U37&gt;=70,"B+",'HPS grading'!U37&gt;=60,"B",'HPS grading'!U37&gt;=50,"C+",'HPS grading'!U37&gt;=40,"C",'HPS grading'!U37&gt;=30,"D",'HPS grading'!U37&lt;30,"E")</f>
        <v>C+</v>
      </c>
      <c r="W37" s="32" t="str">
        <f aca="false">HPS!BF37</f>
        <v>Cleared</v>
      </c>
      <c r="X37" s="32" t="str">
        <f aca="false">HPS!BG37</f>
        <v>Cleared</v>
      </c>
      <c r="Y37" s="40" t="str">
        <f aca="false">IF(W37="NC","NC",IF(X37="NC","NC","None"))</f>
        <v>None</v>
      </c>
      <c r="Z37" s="38" t="n">
        <f aca="false">AVERAGE('HPS grading'!$F37,'HPS grading'!$K37,'HPS grading'!$P37,'HPS grading'!$U37)</f>
        <v>57.5317857142857</v>
      </c>
      <c r="AA37" s="41" t="str">
        <f aca="false" t="array" ref="AA37:AA37">_xlfn.IFS('HPS grading'!Z37&gt;=90,"A+",'HPS grading'!Z37&gt;=80,"A",'HPS grading'!Z37&gt;=70,"B+",'HPS grading'!Z37&gt;=60,"B",'HPS grading'!Z37&gt;=50,"C+",'HPS grading'!Z37&gt;=40,"C",'HPS grading'!Z37&gt;=30,"D",'HPS grading'!Z37&lt;30,"E")</f>
        <v>C+</v>
      </c>
    </row>
    <row r="38" customFormat="false" ht="14.25" hidden="false" customHeight="false" outlineLevel="0" collapsed="false">
      <c r="A38" s="28" t="n">
        <v>35</v>
      </c>
      <c r="B38" s="29" t="s">
        <v>17</v>
      </c>
      <c r="C38" s="29" t="s">
        <v>38</v>
      </c>
      <c r="D38" s="29" t="s">
        <v>88</v>
      </c>
      <c r="E38" s="30" t="s">
        <v>89</v>
      </c>
      <c r="F38" s="31" t="n">
        <f aca="false">HPS!$U38</f>
        <v>51.2847222222222</v>
      </c>
      <c r="G38" s="28" t="str">
        <f aca="false" t="array" ref="G38:G38">_xlfn.IFS('HPS grading'!$F38&gt;=90,"A+",'HPS grading'!$F38&gt;=80,"A",'HPS grading'!$F38&gt;=70,"B+",'HPS grading'!$F38&gt;=60,"B",'HPS grading'!$F38&gt;=50,"C+",'HPS grading'!$F38&gt;=40,"C",'HPS grading'!$F38&gt;=30,"D",'HPS grading'!$F38&lt;30,"E")</f>
        <v>C+</v>
      </c>
      <c r="H38" s="32" t="str">
        <f aca="false">Persona!R39</f>
        <v>Cleared</v>
      </c>
      <c r="I38" s="32" t="str">
        <f aca="false">HPS!K38</f>
        <v>Cleared</v>
      </c>
      <c r="J38" s="33" t="str">
        <f aca="false">IF(H38="NC","NC",IF(I38="NC","NC","None"))</f>
        <v>None</v>
      </c>
      <c r="K38" s="31" t="n">
        <f aca="false">HPS!AK38</f>
        <v>51.7614285714286</v>
      </c>
      <c r="L38" s="28" t="str">
        <f aca="false" t="array" ref="L38:L38">_xlfn.IFS('HPS grading'!K38&gt;=90,"A+",'HPS grading'!K38&gt;=80,"A",'HPS grading'!K38&gt;=70,"B+",'HPS grading'!K38&gt;=60,"B",'HPS grading'!K38&gt;=50,"C+",'HPS grading'!K38&gt;=40,"C",'HPS grading'!K38&gt;=30,"D",'HPS grading'!K38&lt;30,"E")</f>
        <v>C+</v>
      </c>
      <c r="M38" s="32" t="str">
        <f aca="false">HPS!Z38</f>
        <v>Cleared</v>
      </c>
      <c r="N38" s="32" t="str">
        <f aca="false">HPS!AA38</f>
        <v>Cleared</v>
      </c>
      <c r="O38" s="33" t="str">
        <f aca="false">IF(M38="NC","NC",IF(N38="NC","NC","None"))</f>
        <v>None</v>
      </c>
      <c r="P38" s="31" t="n">
        <f aca="false">HPS!BA38</f>
        <v>44.28</v>
      </c>
      <c r="Q38" s="28" t="str">
        <f aca="false" t="array" ref="Q38:Q38">_xlfn.IFS('HPS grading'!P38&gt;=90,"A+",'HPS grading'!P38&gt;=80,"A",'HPS grading'!P38&gt;=70,"B+",'HPS grading'!P38&gt;=60,"B",'HPS grading'!P38&gt;=50,"C+",'HPS grading'!P38&gt;=40,"C",'HPS grading'!P38&gt;=30,"D",'HPS grading'!P38&lt;30,"E")</f>
        <v>C</v>
      </c>
      <c r="R38" s="32" t="str">
        <f aca="false">HPS!AP38</f>
        <v>Cleared</v>
      </c>
      <c r="S38" s="32" t="str">
        <f aca="false">HPS!AQ38</f>
        <v>NC</v>
      </c>
      <c r="T38" s="33" t="str">
        <f aca="false">IF(R38="NC","NC",IF(S38="NC","NC","None"))</f>
        <v>NC</v>
      </c>
      <c r="U38" s="31" t="n">
        <f aca="false">HPS!BQ38</f>
        <v>50.8880952380952</v>
      </c>
      <c r="V38" s="28" t="str">
        <f aca="false" t="array" ref="V38:V38">_xlfn.IFS('HPS grading'!U38&gt;=90,"A+",'HPS grading'!U38&gt;=80,"A",'HPS grading'!U38&gt;=70,"B+",'HPS grading'!U38&gt;=60,"B",'HPS grading'!U38&gt;=50,"C+",'HPS grading'!U38&gt;=40,"C",'HPS grading'!U38&gt;=30,"D",'HPS grading'!U38&lt;30,"E")</f>
        <v>C+</v>
      </c>
      <c r="W38" s="32" t="str">
        <f aca="false">HPS!BF38</f>
        <v>Cleared</v>
      </c>
      <c r="X38" s="32" t="str">
        <f aca="false">HPS!BG38</f>
        <v>NC</v>
      </c>
      <c r="Y38" s="33" t="str">
        <f aca="false">IF(W38="NC","NC",IF(X38="NC","NC","None"))</f>
        <v>NC</v>
      </c>
      <c r="Z38" s="31" t="n">
        <f aca="false">AVERAGE('HPS grading'!$F38,'HPS grading'!$K38,'HPS grading'!$P38,'HPS grading'!$U38)</f>
        <v>49.5535615079365</v>
      </c>
      <c r="AA38" s="34" t="str">
        <f aca="false" t="array" ref="AA38:AA38">_xlfn.IFS('HPS grading'!Z38&gt;=90,"A+",'HPS grading'!Z38&gt;=80,"A",'HPS grading'!Z38&gt;=70,"B+",'HPS grading'!Z38&gt;=60,"B",'HPS grading'!Z38&gt;=50,"C+",'HPS grading'!Z38&gt;=40,"C",'HPS grading'!Z38&gt;=30,"D",'HPS grading'!Z38&lt;30,"E")</f>
        <v>C</v>
      </c>
    </row>
    <row r="39" customFormat="false" ht="14.25" hidden="false" customHeight="false" outlineLevel="0" collapsed="false">
      <c r="A39" s="35" t="n">
        <v>36</v>
      </c>
      <c r="B39" s="36" t="s">
        <v>17</v>
      </c>
      <c r="C39" s="36" t="s">
        <v>14</v>
      </c>
      <c r="D39" s="36" t="s">
        <v>90</v>
      </c>
      <c r="E39" s="37" t="s">
        <v>91</v>
      </c>
      <c r="F39" s="38" t="n">
        <f aca="false">HPS!$U39</f>
        <v>64.203373015873</v>
      </c>
      <c r="G39" s="35" t="str">
        <f aca="false" t="array" ref="G39:G39">_xlfn.IFS('HPS grading'!$F39&gt;=90,"A+",'HPS grading'!$F39&gt;=80,"A",'HPS grading'!$F39&gt;=70,"B+",'HPS grading'!$F39&gt;=60,"B",'HPS grading'!$F39&gt;=50,"C+",'HPS grading'!$F39&gt;=40,"C",'HPS grading'!$F39&gt;=30,"D",'HPS grading'!$F39&lt;30,"E")</f>
        <v>B</v>
      </c>
      <c r="H39" s="39" t="str">
        <f aca="false">Persona!R40</f>
        <v>Cleared</v>
      </c>
      <c r="I39" s="32" t="str">
        <f aca="false">HPS!K39</f>
        <v>Cleared</v>
      </c>
      <c r="J39" s="40" t="str">
        <f aca="false">IF(H39="NC","NC",IF(I39="NC","NC","None"))</f>
        <v>None</v>
      </c>
      <c r="K39" s="38" t="n">
        <f aca="false">HPS!AK39</f>
        <v>48.3142857142857</v>
      </c>
      <c r="L39" s="35" t="str">
        <f aca="false" t="array" ref="L39:L39">_xlfn.IFS('HPS grading'!K39&gt;=90,"A+",'HPS grading'!K39&gt;=80,"A",'HPS grading'!K39&gt;=70,"B+",'HPS grading'!K39&gt;=60,"B",'HPS grading'!K39&gt;=50,"C+",'HPS grading'!K39&gt;=40,"C",'HPS grading'!K39&gt;=30,"D",'HPS grading'!K39&lt;30,"E")</f>
        <v>C</v>
      </c>
      <c r="M39" s="32" t="str">
        <f aca="false">HPS!Z39</f>
        <v>Cleared</v>
      </c>
      <c r="N39" s="32" t="str">
        <f aca="false">HPS!AA39</f>
        <v>Cleared</v>
      </c>
      <c r="O39" s="33" t="str">
        <f aca="false">IF(M39="NC","NC",IF(N39="NC","NC","None"))</f>
        <v>None</v>
      </c>
      <c r="P39" s="38" t="n">
        <f aca="false">HPS!BA39</f>
        <v>43.0952380952381</v>
      </c>
      <c r="Q39" s="35" t="str">
        <f aca="false" t="array" ref="Q39:Q39">_xlfn.IFS('HPS grading'!P39&gt;=90,"A+",'HPS grading'!P39&gt;=80,"A",'HPS grading'!P39&gt;=70,"B+",'HPS grading'!P39&gt;=60,"B",'HPS grading'!P39&gt;=50,"C+",'HPS grading'!P39&gt;=40,"C",'HPS grading'!P39&gt;=30,"D",'HPS grading'!P39&lt;30,"E")</f>
        <v>C</v>
      </c>
      <c r="R39" s="32" t="str">
        <f aca="false">HPS!AP39</f>
        <v>Cleared</v>
      </c>
      <c r="S39" s="32" t="str">
        <f aca="false">HPS!AQ39</f>
        <v>Cleared</v>
      </c>
      <c r="T39" s="40" t="str">
        <f aca="false">IF(R39="NC","NC",IF(S39="NC","NC","None"))</f>
        <v>None</v>
      </c>
      <c r="U39" s="38" t="n">
        <f aca="false">HPS!BQ39</f>
        <v>54.8476190476191</v>
      </c>
      <c r="V39" s="35" t="str">
        <f aca="false" t="array" ref="V39:V39">_xlfn.IFS('HPS grading'!U39&gt;=90,"A+",'HPS grading'!U39&gt;=80,"A",'HPS grading'!U39&gt;=70,"B+",'HPS grading'!U39&gt;=60,"B",'HPS grading'!U39&gt;=50,"C+",'HPS grading'!U39&gt;=40,"C",'HPS grading'!U39&gt;=30,"D",'HPS grading'!U39&lt;30,"E")</f>
        <v>C+</v>
      </c>
      <c r="W39" s="32" t="str">
        <f aca="false">HPS!BF39</f>
        <v>Cleared</v>
      </c>
      <c r="X39" s="32" t="str">
        <f aca="false">HPS!BG39</f>
        <v>Cleared</v>
      </c>
      <c r="Y39" s="40" t="str">
        <f aca="false">IF(W39="NC","NC",IF(X39="NC","NC","None"))</f>
        <v>None</v>
      </c>
      <c r="Z39" s="38" t="n">
        <f aca="false">AVERAGE('HPS grading'!$F39,'HPS grading'!$K39,'HPS grading'!$P39,'HPS grading'!$U39)</f>
        <v>52.615128968254</v>
      </c>
      <c r="AA39" s="41" t="str">
        <f aca="false" t="array" ref="AA39:AA39">_xlfn.IFS('HPS grading'!Z39&gt;=90,"A+",'HPS grading'!Z39&gt;=80,"A",'HPS grading'!Z39&gt;=70,"B+",'HPS grading'!Z39&gt;=60,"B",'HPS grading'!Z39&gt;=50,"C+",'HPS grading'!Z39&gt;=40,"C",'HPS grading'!Z39&gt;=30,"D",'HPS grading'!Z39&lt;30,"E")</f>
        <v>C+</v>
      </c>
    </row>
    <row r="40" customFormat="false" ht="14.25" hidden="false" customHeight="false" outlineLevel="0" collapsed="false">
      <c r="A40" s="28" t="n">
        <v>37</v>
      </c>
      <c r="B40" s="29" t="s">
        <v>17</v>
      </c>
      <c r="C40" s="29" t="s">
        <v>31</v>
      </c>
      <c r="D40" s="29" t="s">
        <v>92</v>
      </c>
      <c r="E40" s="30" t="s">
        <v>93</v>
      </c>
      <c r="F40" s="31" t="n">
        <f aca="false">HPS!$U40</f>
        <v>51.3888888888889</v>
      </c>
      <c r="G40" s="28" t="str">
        <f aca="false" t="array" ref="G40:G40">_xlfn.IFS('HPS grading'!$F40&gt;=90,"A+",'HPS grading'!$F40&gt;=80,"A",'HPS grading'!$F40&gt;=70,"B+",'HPS grading'!$F40&gt;=60,"B",'HPS grading'!$F40&gt;=50,"C+",'HPS grading'!$F40&gt;=40,"C",'HPS grading'!$F40&gt;=30,"D",'HPS grading'!$F40&lt;30,"E")</f>
        <v>C+</v>
      </c>
      <c r="H40" s="32" t="str">
        <f aca="false">Persona!R41</f>
        <v>Cleared</v>
      </c>
      <c r="I40" s="32" t="str">
        <f aca="false">HPS!K40</f>
        <v>Cleared</v>
      </c>
      <c r="J40" s="33" t="str">
        <f aca="false">IF(H40="NC","NC",IF(I40="NC","NC","None"))</f>
        <v>None</v>
      </c>
      <c r="K40" s="31" t="n">
        <f aca="false">HPS!AK40</f>
        <v>55.6761904761905</v>
      </c>
      <c r="L40" s="28" t="str">
        <f aca="false" t="array" ref="L40:L40">_xlfn.IFS('HPS grading'!K40&gt;=90,"A+",'HPS grading'!K40&gt;=80,"A",'HPS grading'!K40&gt;=70,"B+",'HPS grading'!K40&gt;=60,"B",'HPS grading'!K40&gt;=50,"C+",'HPS grading'!K40&gt;=40,"C",'HPS grading'!K40&gt;=30,"D",'HPS grading'!K40&lt;30,"E")</f>
        <v>C+</v>
      </c>
      <c r="M40" s="32" t="str">
        <f aca="false">HPS!Z40</f>
        <v>Cleared</v>
      </c>
      <c r="N40" s="32" t="str">
        <f aca="false">HPS!AA40</f>
        <v>Cleared</v>
      </c>
      <c r="O40" s="33" t="str">
        <f aca="false">IF(M40="NC","NC",IF(N40="NC","NC","None"))</f>
        <v>None</v>
      </c>
      <c r="P40" s="31" t="n">
        <f aca="false">HPS!BA40</f>
        <v>57.1488888888889</v>
      </c>
      <c r="Q40" s="28" t="str">
        <f aca="false" t="array" ref="Q40:Q40">_xlfn.IFS('HPS grading'!P40&gt;=90,"A+",'HPS grading'!P40&gt;=80,"A",'HPS grading'!P40&gt;=70,"B+",'HPS grading'!P40&gt;=60,"B",'HPS grading'!P40&gt;=50,"C+",'HPS grading'!P40&gt;=40,"C",'HPS grading'!P40&gt;=30,"D",'HPS grading'!P40&lt;30,"E")</f>
        <v>C+</v>
      </c>
      <c r="R40" s="32" t="str">
        <f aca="false">HPS!AP40</f>
        <v>Cleared</v>
      </c>
      <c r="S40" s="32" t="str">
        <f aca="false">HPS!AQ40</f>
        <v>Cleared</v>
      </c>
      <c r="T40" s="33" t="str">
        <f aca="false">IF(R40="NC","NC",IF(S40="NC","NC","None"))</f>
        <v>None</v>
      </c>
      <c r="U40" s="31" t="n">
        <f aca="false">HPS!BQ40</f>
        <v>51.0161904761905</v>
      </c>
      <c r="V40" s="28" t="str">
        <f aca="false" t="array" ref="V40:V40">_xlfn.IFS('HPS grading'!U40&gt;=90,"A+",'HPS grading'!U40&gt;=80,"A",'HPS grading'!U40&gt;=70,"B+",'HPS grading'!U40&gt;=60,"B",'HPS grading'!U40&gt;=50,"C+",'HPS grading'!U40&gt;=40,"C",'HPS grading'!U40&gt;=30,"D",'HPS grading'!U40&lt;30,"E")</f>
        <v>C+</v>
      </c>
      <c r="W40" s="32" t="str">
        <f aca="false">HPS!BF40</f>
        <v>Cleared</v>
      </c>
      <c r="X40" s="32" t="str">
        <f aca="false">HPS!BG40</f>
        <v>NC</v>
      </c>
      <c r="Y40" s="33" t="str">
        <f aca="false">IF(W40="NC","NC",IF(X40="NC","NC","None"))</f>
        <v>NC</v>
      </c>
      <c r="Z40" s="31" t="n">
        <f aca="false">AVERAGE('HPS grading'!$F40,'HPS grading'!$K40,'HPS grading'!$P40,'HPS grading'!$U40)</f>
        <v>53.8075396825397</v>
      </c>
      <c r="AA40" s="34" t="str">
        <f aca="false" t="array" ref="AA40:AA40">_xlfn.IFS('HPS grading'!Z40&gt;=90,"A+",'HPS grading'!Z40&gt;=80,"A",'HPS grading'!Z40&gt;=70,"B+",'HPS grading'!Z40&gt;=60,"B",'HPS grading'!Z40&gt;=50,"C+",'HPS grading'!Z40&gt;=40,"C",'HPS grading'!Z40&gt;=30,"D",'HPS grading'!Z40&lt;30,"E")</f>
        <v>C+</v>
      </c>
    </row>
    <row r="41" customFormat="false" ht="14.25" hidden="false" customHeight="false" outlineLevel="0" collapsed="false">
      <c r="A41" s="35" t="n">
        <v>38</v>
      </c>
      <c r="B41" s="36" t="s">
        <v>13</v>
      </c>
      <c r="C41" s="36" t="s">
        <v>38</v>
      </c>
      <c r="D41" s="36" t="s">
        <v>94</v>
      </c>
      <c r="E41" s="37" t="s">
        <v>95</v>
      </c>
      <c r="F41" s="38" t="n">
        <f aca="false">HPS!$U41</f>
        <v>46.3923611111111</v>
      </c>
      <c r="G41" s="35" t="str">
        <f aca="false" t="array" ref="G41:G41">_xlfn.IFS('HPS grading'!$F41&gt;=90,"A+",'HPS grading'!$F41&gt;=80,"A",'HPS grading'!$F41&gt;=70,"B+",'HPS grading'!$F41&gt;=60,"B",'HPS grading'!$F41&gt;=50,"C+",'HPS grading'!$F41&gt;=40,"C",'HPS grading'!$F41&gt;=30,"D",'HPS grading'!$F41&lt;30,"E")</f>
        <v>C</v>
      </c>
      <c r="H41" s="39" t="str">
        <f aca="false">Persona!R42</f>
        <v>Cleared</v>
      </c>
      <c r="I41" s="32" t="str">
        <f aca="false">HPS!K41</f>
        <v>Cleared</v>
      </c>
      <c r="J41" s="40" t="str">
        <f aca="false">IF(H41="NC","NC",IF(I41="NC","NC","None"))</f>
        <v>None</v>
      </c>
      <c r="K41" s="38" t="n">
        <f aca="false">HPS!AK41</f>
        <v>44.5902380952381</v>
      </c>
      <c r="L41" s="35" t="str">
        <f aca="false" t="array" ref="L41:L41">_xlfn.IFS('HPS grading'!K41&gt;=90,"A+",'HPS grading'!K41&gt;=80,"A",'HPS grading'!K41&gt;=70,"B+",'HPS grading'!K41&gt;=60,"B",'HPS grading'!K41&gt;=50,"C+",'HPS grading'!K41&gt;=40,"C",'HPS grading'!K41&gt;=30,"D",'HPS grading'!K41&lt;30,"E")</f>
        <v>C</v>
      </c>
      <c r="M41" s="32" t="str">
        <f aca="false">HPS!Z41</f>
        <v>Cleared</v>
      </c>
      <c r="N41" s="32" t="str">
        <f aca="false">HPS!AA41</f>
        <v>NC</v>
      </c>
      <c r="O41" s="33" t="str">
        <f aca="false">IF(M41="NC","NC",IF(N41="NC","NC","None"))</f>
        <v>NC</v>
      </c>
      <c r="P41" s="38" t="n">
        <f aca="false">HPS!BA41</f>
        <v>39.9666666666667</v>
      </c>
      <c r="Q41" s="35" t="str">
        <f aca="false" t="array" ref="Q41:Q41">_xlfn.IFS('HPS grading'!P41&gt;=90,"A+",'HPS grading'!P41&gt;=80,"A",'HPS grading'!P41&gt;=70,"B+",'HPS grading'!P41&gt;=60,"B",'HPS grading'!P41&gt;=50,"C+",'HPS grading'!P41&gt;=40,"C",'HPS grading'!P41&gt;=30,"D",'HPS grading'!P41&lt;30,"E")</f>
        <v>D</v>
      </c>
      <c r="R41" s="32" t="str">
        <f aca="false">HPS!AP41</f>
        <v>Cleared</v>
      </c>
      <c r="S41" s="32" t="str">
        <f aca="false">HPS!AQ41</f>
        <v>NC</v>
      </c>
      <c r="T41" s="40" t="str">
        <f aca="false">IF(R41="NC","NC",IF(S41="NC","NC","None"))</f>
        <v>NC</v>
      </c>
      <c r="U41" s="38" t="n">
        <f aca="false">HPS!BQ41</f>
        <v>44.5202380952381</v>
      </c>
      <c r="V41" s="35" t="str">
        <f aca="false" t="array" ref="V41:V41">_xlfn.IFS('HPS grading'!U41&gt;=90,"A+",'HPS grading'!U41&gt;=80,"A",'HPS grading'!U41&gt;=70,"B+",'HPS grading'!U41&gt;=60,"B",'HPS grading'!U41&gt;=50,"C+",'HPS grading'!U41&gt;=40,"C",'HPS grading'!U41&gt;=30,"D",'HPS grading'!U41&lt;30,"E")</f>
        <v>C</v>
      </c>
      <c r="W41" s="32" t="str">
        <f aca="false">HPS!BF41</f>
        <v>Cleared</v>
      </c>
      <c r="X41" s="32" t="str">
        <f aca="false">HPS!BG41</f>
        <v>Cleared</v>
      </c>
      <c r="Y41" s="40" t="str">
        <f aca="false">IF(W41="NC","NC",IF(X41="NC","NC","None"))</f>
        <v>None</v>
      </c>
      <c r="Z41" s="38" t="n">
        <f aca="false">AVERAGE('HPS grading'!$F41,'HPS grading'!$K41,'HPS grading'!$P41,'HPS grading'!$U41)</f>
        <v>43.8673759920635</v>
      </c>
      <c r="AA41" s="41" t="str">
        <f aca="false" t="array" ref="AA41:AA41">_xlfn.IFS('HPS grading'!Z41&gt;=90,"A+",'HPS grading'!Z41&gt;=80,"A",'HPS grading'!Z41&gt;=70,"B+",'HPS grading'!Z41&gt;=60,"B",'HPS grading'!Z41&gt;=50,"C+",'HPS grading'!Z41&gt;=40,"C",'HPS grading'!Z41&gt;=30,"D",'HPS grading'!Z41&lt;30,"E")</f>
        <v>C</v>
      </c>
    </row>
    <row r="42" customFormat="false" ht="14.25" hidden="false" customHeight="false" outlineLevel="0" collapsed="false">
      <c r="A42" s="28" t="n">
        <v>39</v>
      </c>
      <c r="B42" s="29" t="s">
        <v>13</v>
      </c>
      <c r="C42" s="29" t="s">
        <v>31</v>
      </c>
      <c r="D42" s="29" t="s">
        <v>96</v>
      </c>
      <c r="E42" s="30" t="s">
        <v>97</v>
      </c>
      <c r="F42" s="31" t="n">
        <f aca="false">HPS!$U42</f>
        <v>61.5</v>
      </c>
      <c r="G42" s="28" t="str">
        <f aca="false" t="array" ref="G42:G42">_xlfn.IFS('HPS grading'!$F42&gt;=90,"A+",'HPS grading'!$F42&gt;=80,"A",'HPS grading'!$F42&gt;=70,"B+",'HPS grading'!$F42&gt;=60,"B",'HPS grading'!$F42&gt;=50,"C+",'HPS grading'!$F42&gt;=40,"C",'HPS grading'!$F42&gt;=30,"D",'HPS grading'!$F42&lt;30,"E")</f>
        <v>B</v>
      </c>
      <c r="H42" s="32" t="str">
        <f aca="false">Persona!R43</f>
        <v>Cleared</v>
      </c>
      <c r="I42" s="32" t="str">
        <f aca="false">HPS!K42</f>
        <v>Cleared</v>
      </c>
      <c r="J42" s="33" t="str">
        <f aca="false">IF(H42="NC","NC",IF(I42="NC","NC","None"))</f>
        <v>None</v>
      </c>
      <c r="K42" s="31" t="n">
        <f aca="false">HPS!AK42</f>
        <v>58.3095238095238</v>
      </c>
      <c r="L42" s="28" t="str">
        <f aca="false" t="array" ref="L42:L42">_xlfn.IFS('HPS grading'!K42&gt;=90,"A+",'HPS grading'!K42&gt;=80,"A",'HPS grading'!K42&gt;=70,"B+",'HPS grading'!K42&gt;=60,"B",'HPS grading'!K42&gt;=50,"C+",'HPS grading'!K42&gt;=40,"C",'HPS grading'!K42&gt;=30,"D",'HPS grading'!K42&lt;30,"E")</f>
        <v>C+</v>
      </c>
      <c r="M42" s="32" t="str">
        <f aca="false">HPS!Z42</f>
        <v>Cleared</v>
      </c>
      <c r="N42" s="32" t="str">
        <f aca="false">HPS!AA42</f>
        <v>Cleared</v>
      </c>
      <c r="O42" s="33" t="str">
        <f aca="false">IF(M42="NC","NC",IF(N42="NC","NC","None"))</f>
        <v>None</v>
      </c>
      <c r="P42" s="31" t="n">
        <f aca="false">HPS!BA42</f>
        <v>55.1866666666667</v>
      </c>
      <c r="Q42" s="28" t="str">
        <f aca="false" t="array" ref="Q42:Q42">_xlfn.IFS('HPS grading'!P42&gt;=90,"A+",'HPS grading'!P42&gt;=80,"A",'HPS grading'!P42&gt;=70,"B+",'HPS grading'!P42&gt;=60,"B",'HPS grading'!P42&gt;=50,"C+",'HPS grading'!P42&gt;=40,"C",'HPS grading'!P42&gt;=30,"D",'HPS grading'!P42&lt;30,"E")</f>
        <v>C+</v>
      </c>
      <c r="R42" s="32" t="str">
        <f aca="false">HPS!AP42</f>
        <v>Cleared</v>
      </c>
      <c r="S42" s="32" t="str">
        <f aca="false">HPS!AQ42</f>
        <v>Cleared</v>
      </c>
      <c r="T42" s="33" t="str">
        <f aca="false">IF(R42="NC","NC",IF(S42="NC","NC","None"))</f>
        <v>None</v>
      </c>
      <c r="U42" s="31" t="n">
        <f aca="false">HPS!BQ42</f>
        <v>59.1428571428571</v>
      </c>
      <c r="V42" s="28" t="str">
        <f aca="false" t="array" ref="V42:V42">_xlfn.IFS('HPS grading'!U42&gt;=90,"A+",'HPS grading'!U42&gt;=80,"A",'HPS grading'!U42&gt;=70,"B+",'HPS grading'!U42&gt;=60,"B",'HPS grading'!U42&gt;=50,"C+",'HPS grading'!U42&gt;=40,"C",'HPS grading'!U42&gt;=30,"D",'HPS grading'!U42&lt;30,"E")</f>
        <v>C+</v>
      </c>
      <c r="W42" s="32" t="str">
        <f aca="false">HPS!BF42</f>
        <v>Cleared</v>
      </c>
      <c r="X42" s="32" t="str">
        <f aca="false">HPS!BG42</f>
        <v>Cleared</v>
      </c>
      <c r="Y42" s="33" t="str">
        <f aca="false">IF(W42="NC","NC",IF(X42="NC","NC","None"))</f>
        <v>None</v>
      </c>
      <c r="Z42" s="31" t="n">
        <f aca="false">AVERAGE('HPS grading'!$F42,'HPS grading'!$K42,'HPS grading'!$P42,'HPS grading'!$U42)</f>
        <v>58.5347619047619</v>
      </c>
      <c r="AA42" s="34" t="str">
        <f aca="false" t="array" ref="AA42:AA42">_xlfn.IFS('HPS grading'!Z42&gt;=90,"A+",'HPS grading'!Z42&gt;=80,"A",'HPS grading'!Z42&gt;=70,"B+",'HPS grading'!Z42&gt;=60,"B",'HPS grading'!Z42&gt;=50,"C+",'HPS grading'!Z42&gt;=40,"C",'HPS grading'!Z42&gt;=30,"D",'HPS grading'!Z42&lt;30,"E")</f>
        <v>C+</v>
      </c>
    </row>
    <row r="43" customFormat="false" ht="14.25" hidden="false" customHeight="false" outlineLevel="0" collapsed="false">
      <c r="A43" s="35" t="n">
        <v>40</v>
      </c>
      <c r="B43" s="36" t="s">
        <v>17</v>
      </c>
      <c r="C43" s="36" t="s">
        <v>14</v>
      </c>
      <c r="D43" s="36" t="s">
        <v>98</v>
      </c>
      <c r="E43" s="37" t="s">
        <v>99</v>
      </c>
      <c r="F43" s="38" t="n">
        <f aca="false">HPS!$U43</f>
        <v>62.7291666666667</v>
      </c>
      <c r="G43" s="35" t="str">
        <f aca="false" t="array" ref="G43:G43">_xlfn.IFS('HPS grading'!$F43&gt;=90,"A+",'HPS grading'!$F43&gt;=80,"A",'HPS grading'!$F43&gt;=70,"B+",'HPS grading'!$F43&gt;=60,"B",'HPS grading'!$F43&gt;=50,"C+",'HPS grading'!$F43&gt;=40,"C",'HPS grading'!$F43&gt;=30,"D",'HPS grading'!$F43&lt;30,"E")</f>
        <v>B</v>
      </c>
      <c r="H43" s="39" t="str">
        <f aca="false">Persona!R44</f>
        <v>Cleared</v>
      </c>
      <c r="I43" s="32" t="str">
        <f aca="false">HPS!K43</f>
        <v>Cleared</v>
      </c>
      <c r="J43" s="40" t="str">
        <f aca="false">IF(H43="NC","NC",IF(I43="NC","NC","None"))</f>
        <v>None</v>
      </c>
      <c r="K43" s="38" t="n">
        <f aca="false">HPS!AK43</f>
        <v>63.7785714285714</v>
      </c>
      <c r="L43" s="35" t="str">
        <f aca="false" t="array" ref="L43:L43">_xlfn.IFS('HPS grading'!K43&gt;=90,"A+",'HPS grading'!K43&gt;=80,"A",'HPS grading'!K43&gt;=70,"B+",'HPS grading'!K43&gt;=60,"B",'HPS grading'!K43&gt;=50,"C+",'HPS grading'!K43&gt;=40,"C",'HPS grading'!K43&gt;=30,"D",'HPS grading'!K43&lt;30,"E")</f>
        <v>B</v>
      </c>
      <c r="M43" s="32" t="str">
        <f aca="false">HPS!Z43</f>
        <v>Cleared</v>
      </c>
      <c r="N43" s="32" t="str">
        <f aca="false">HPS!AA43</f>
        <v>Cleared</v>
      </c>
      <c r="O43" s="33" t="str">
        <f aca="false">IF(M43="NC","NC",IF(N43="NC","NC","None"))</f>
        <v>None</v>
      </c>
      <c r="P43" s="38" t="n">
        <f aca="false">HPS!BA43</f>
        <v>40.6847619047619</v>
      </c>
      <c r="Q43" s="35" t="str">
        <f aca="false" t="array" ref="Q43:Q43">_xlfn.IFS('HPS grading'!P43&gt;=90,"A+",'HPS grading'!P43&gt;=80,"A",'HPS grading'!P43&gt;=70,"B+",'HPS grading'!P43&gt;=60,"B",'HPS grading'!P43&gt;=50,"C+",'HPS grading'!P43&gt;=40,"C",'HPS grading'!P43&gt;=30,"D",'HPS grading'!P43&lt;30,"E")</f>
        <v>C</v>
      </c>
      <c r="R43" s="32" t="str">
        <f aca="false">HPS!AP43</f>
        <v>Cleared</v>
      </c>
      <c r="S43" s="32" t="str">
        <f aca="false">HPS!AQ43</f>
        <v>Cleared</v>
      </c>
      <c r="T43" s="40" t="str">
        <f aca="false">IF(R43="NC","NC",IF(S43="NC","NC","None"))</f>
        <v>None</v>
      </c>
      <c r="U43" s="38" t="n">
        <f aca="false">HPS!BQ43</f>
        <v>59.5119047619048</v>
      </c>
      <c r="V43" s="35" t="str">
        <f aca="false" t="array" ref="V43:V43">_xlfn.IFS('HPS grading'!U43&gt;=90,"A+",'HPS grading'!U43&gt;=80,"A",'HPS grading'!U43&gt;=70,"B+",'HPS grading'!U43&gt;=60,"B",'HPS grading'!U43&gt;=50,"C+",'HPS grading'!U43&gt;=40,"C",'HPS grading'!U43&gt;=30,"D",'HPS grading'!U43&lt;30,"E")</f>
        <v>C+</v>
      </c>
      <c r="W43" s="32" t="str">
        <f aca="false">HPS!BF43</f>
        <v>Cleared</v>
      </c>
      <c r="X43" s="32" t="str">
        <f aca="false">HPS!BG43</f>
        <v>Cleared</v>
      </c>
      <c r="Y43" s="40" t="str">
        <f aca="false">IF(W43="NC","NC",IF(X43="NC","NC","None"))</f>
        <v>None</v>
      </c>
      <c r="Z43" s="38" t="n">
        <f aca="false">AVERAGE('HPS grading'!$F43,'HPS grading'!$K43,'HPS grading'!$P43,'HPS grading'!$U43)</f>
        <v>56.6761011904762</v>
      </c>
      <c r="AA43" s="41" t="str">
        <f aca="false" t="array" ref="AA43:AA43">_xlfn.IFS('HPS grading'!Z43&gt;=90,"A+",'HPS grading'!Z43&gt;=80,"A",'HPS grading'!Z43&gt;=70,"B+",'HPS grading'!Z43&gt;=60,"B",'HPS grading'!Z43&gt;=50,"C+",'HPS grading'!Z43&gt;=40,"C",'HPS grading'!Z43&gt;=30,"D",'HPS grading'!Z43&lt;30,"E")</f>
        <v>C+</v>
      </c>
    </row>
    <row r="44" customFormat="false" ht="14.25" hidden="false" customHeight="false" outlineLevel="0" collapsed="false">
      <c r="A44" s="28" t="n">
        <v>41</v>
      </c>
      <c r="B44" s="29" t="s">
        <v>13</v>
      </c>
      <c r="C44" s="29" t="s">
        <v>31</v>
      </c>
      <c r="D44" s="29" t="s">
        <v>100</v>
      </c>
      <c r="E44" s="30" t="s">
        <v>101</v>
      </c>
      <c r="F44" s="31" t="n">
        <f aca="false">HPS!$U44</f>
        <v>57.3194444444444</v>
      </c>
      <c r="G44" s="28" t="str">
        <f aca="false" t="array" ref="G44:G44">_xlfn.IFS('HPS grading'!$F44&gt;=90,"A+",'HPS grading'!$F44&gt;=80,"A",'HPS grading'!$F44&gt;=70,"B+",'HPS grading'!$F44&gt;=60,"B",'HPS grading'!$F44&gt;=50,"C+",'HPS grading'!$F44&gt;=40,"C",'HPS grading'!$F44&gt;=30,"D",'HPS grading'!$F44&lt;30,"E")</f>
        <v>C+</v>
      </c>
      <c r="H44" s="32" t="str">
        <f aca="false">Persona!R45</f>
        <v>Cleared</v>
      </c>
      <c r="I44" s="32" t="str">
        <f aca="false">HPS!K44</f>
        <v>Cleared</v>
      </c>
      <c r="J44" s="33" t="str">
        <f aca="false">IF(H44="NC","NC",IF(I44="NC","NC","None"))</f>
        <v>None</v>
      </c>
      <c r="K44" s="31" t="n">
        <f aca="false">HPS!AK44</f>
        <v>57.2809523809524</v>
      </c>
      <c r="L44" s="28" t="str">
        <f aca="false" t="array" ref="L44:L44">_xlfn.IFS('HPS grading'!K44&gt;=90,"A+",'HPS grading'!K44&gt;=80,"A",'HPS grading'!K44&gt;=70,"B+",'HPS grading'!K44&gt;=60,"B",'HPS grading'!K44&gt;=50,"C+",'HPS grading'!K44&gt;=40,"C",'HPS grading'!K44&gt;=30,"D",'HPS grading'!K44&lt;30,"E")</f>
        <v>C+</v>
      </c>
      <c r="M44" s="32" t="str">
        <f aca="false">HPS!Z44</f>
        <v>Cleared</v>
      </c>
      <c r="N44" s="32" t="str">
        <f aca="false">HPS!AA44</f>
        <v>Cleared</v>
      </c>
      <c r="O44" s="33" t="str">
        <f aca="false">IF(M44="NC","NC",IF(N44="NC","NC","None"))</f>
        <v>None</v>
      </c>
      <c r="P44" s="31" t="n">
        <f aca="false">HPS!BA44</f>
        <v>53.9866666666667</v>
      </c>
      <c r="Q44" s="28" t="str">
        <f aca="false" t="array" ref="Q44:Q44">_xlfn.IFS('HPS grading'!P44&gt;=90,"A+",'HPS grading'!P44&gt;=80,"A",'HPS grading'!P44&gt;=70,"B+",'HPS grading'!P44&gt;=60,"B",'HPS grading'!P44&gt;=50,"C+",'HPS grading'!P44&gt;=40,"C",'HPS grading'!P44&gt;=30,"D",'HPS grading'!P44&lt;30,"E")</f>
        <v>C+</v>
      </c>
      <c r="R44" s="32" t="str">
        <f aca="false">HPS!AP44</f>
        <v>Cleared</v>
      </c>
      <c r="S44" s="32" t="str">
        <f aca="false">HPS!AQ44</f>
        <v>Cleared</v>
      </c>
      <c r="T44" s="33" t="str">
        <f aca="false">IF(R44="NC","NC",IF(S44="NC","NC","None"))</f>
        <v>None</v>
      </c>
      <c r="U44" s="31" t="n">
        <f aca="false">HPS!BQ44</f>
        <v>48.847619047619</v>
      </c>
      <c r="V44" s="28" t="str">
        <f aca="false" t="array" ref="V44:V44">_xlfn.IFS('HPS grading'!U44&gt;=90,"A+",'HPS grading'!U44&gt;=80,"A",'HPS grading'!U44&gt;=70,"B+",'HPS grading'!U44&gt;=60,"B",'HPS grading'!U44&gt;=50,"C+",'HPS grading'!U44&gt;=40,"C",'HPS grading'!U44&gt;=30,"D",'HPS grading'!U44&lt;30,"E")</f>
        <v>C</v>
      </c>
      <c r="W44" s="32" t="str">
        <f aca="false">HPS!BF44</f>
        <v>Cleared</v>
      </c>
      <c r="X44" s="32" t="str">
        <f aca="false">HPS!BG44</f>
        <v>Cleared</v>
      </c>
      <c r="Y44" s="33" t="str">
        <f aca="false">IF(W44="NC","NC",IF(X44="NC","NC","None"))</f>
        <v>None</v>
      </c>
      <c r="Z44" s="31" t="n">
        <f aca="false">AVERAGE('HPS grading'!$F44,'HPS grading'!$K44,'HPS grading'!$P44,'HPS grading'!$U44)</f>
        <v>54.3586706349206</v>
      </c>
      <c r="AA44" s="34" t="str">
        <f aca="false" t="array" ref="AA44:AA44">_xlfn.IFS('HPS grading'!Z44&gt;=90,"A+",'HPS grading'!Z44&gt;=80,"A",'HPS grading'!Z44&gt;=70,"B+",'HPS grading'!Z44&gt;=60,"B",'HPS grading'!Z44&gt;=50,"C+",'HPS grading'!Z44&gt;=40,"C",'HPS grading'!Z44&gt;=30,"D",'HPS grading'!Z44&lt;30,"E")</f>
        <v>C+</v>
      </c>
    </row>
    <row r="45" customFormat="false" ht="14.25" hidden="false" customHeight="false" outlineLevel="0" collapsed="false">
      <c r="A45" s="35" t="n">
        <v>42</v>
      </c>
      <c r="B45" s="36" t="s">
        <v>13</v>
      </c>
      <c r="C45" s="36" t="s">
        <v>38</v>
      </c>
      <c r="D45" s="36" t="s">
        <v>102</v>
      </c>
      <c r="E45" s="37" t="s">
        <v>103</v>
      </c>
      <c r="F45" s="38" t="n">
        <f aca="false">HPS!$U45</f>
        <v>51.452876984127</v>
      </c>
      <c r="G45" s="35" t="str">
        <f aca="false" t="array" ref="G45:G45">_xlfn.IFS('HPS grading'!$F45&gt;=90,"A+",'HPS grading'!$F45&gt;=80,"A",'HPS grading'!$F45&gt;=70,"B+",'HPS grading'!$F45&gt;=60,"B",'HPS grading'!$F45&gt;=50,"C+",'HPS grading'!$F45&gt;=40,"C",'HPS grading'!$F45&gt;=30,"D",'HPS grading'!$F45&lt;30,"E")</f>
        <v>C+</v>
      </c>
      <c r="H45" s="39" t="str">
        <f aca="false">Persona!R46</f>
        <v>Cleared</v>
      </c>
      <c r="I45" s="32" t="str">
        <f aca="false">HPS!K45</f>
        <v>Cleared</v>
      </c>
      <c r="J45" s="40" t="str">
        <f aca="false">IF(H45="NC","NC",IF(I45="NC","NC","None"))</f>
        <v>None</v>
      </c>
      <c r="K45" s="38" t="n">
        <f aca="false">HPS!AK45</f>
        <v>58.8757142857143</v>
      </c>
      <c r="L45" s="35" t="str">
        <f aca="false" t="array" ref="L45:L45">_xlfn.IFS('HPS grading'!K45&gt;=90,"A+",'HPS grading'!K45&gt;=80,"A",'HPS grading'!K45&gt;=70,"B+",'HPS grading'!K45&gt;=60,"B",'HPS grading'!K45&gt;=50,"C+",'HPS grading'!K45&gt;=40,"C",'HPS grading'!K45&gt;=30,"D",'HPS grading'!K45&lt;30,"E")</f>
        <v>C+</v>
      </c>
      <c r="M45" s="32" t="str">
        <f aca="false">HPS!Z45</f>
        <v>Cleared</v>
      </c>
      <c r="N45" s="32" t="str">
        <f aca="false">HPS!AA45</f>
        <v>Cleared</v>
      </c>
      <c r="O45" s="33" t="str">
        <f aca="false">IF(M45="NC","NC",IF(N45="NC","NC","None"))</f>
        <v>None</v>
      </c>
      <c r="P45" s="38" t="n">
        <f aca="false">HPS!BA45</f>
        <v>56.9228571428571</v>
      </c>
      <c r="Q45" s="35" t="str">
        <f aca="false" t="array" ref="Q45:Q45">_xlfn.IFS('HPS grading'!P45&gt;=90,"A+",'HPS grading'!P45&gt;=80,"A",'HPS grading'!P45&gt;=70,"B+",'HPS grading'!P45&gt;=60,"B",'HPS grading'!P45&gt;=50,"C+",'HPS grading'!P45&gt;=40,"C",'HPS grading'!P45&gt;=30,"D",'HPS grading'!P45&lt;30,"E")</f>
        <v>C+</v>
      </c>
      <c r="R45" s="32" t="str">
        <f aca="false">HPS!AP45</f>
        <v>Cleared</v>
      </c>
      <c r="S45" s="32" t="str">
        <f aca="false">HPS!AQ45</f>
        <v>Cleared</v>
      </c>
      <c r="T45" s="40" t="str">
        <f aca="false">IF(R45="NC","NC",IF(S45="NC","NC","None"))</f>
        <v>None</v>
      </c>
      <c r="U45" s="38" t="n">
        <f aca="false">HPS!BQ45</f>
        <v>60.6723809523809</v>
      </c>
      <c r="V45" s="35" t="str">
        <f aca="false" t="array" ref="V45:V45">_xlfn.IFS('HPS grading'!U45&gt;=90,"A+",'HPS grading'!U45&gt;=80,"A",'HPS grading'!U45&gt;=70,"B+",'HPS grading'!U45&gt;=60,"B",'HPS grading'!U45&gt;=50,"C+",'HPS grading'!U45&gt;=40,"C",'HPS grading'!U45&gt;=30,"D",'HPS grading'!U45&lt;30,"E")</f>
        <v>B</v>
      </c>
      <c r="W45" s="32" t="str">
        <f aca="false">HPS!BF45</f>
        <v>Cleared</v>
      </c>
      <c r="X45" s="32" t="str">
        <f aca="false">HPS!BG45</f>
        <v>Cleared</v>
      </c>
      <c r="Y45" s="40" t="str">
        <f aca="false">IF(W45="NC","NC",IF(X45="NC","NC","None"))</f>
        <v>None</v>
      </c>
      <c r="Z45" s="38" t="n">
        <f aca="false">AVERAGE('HPS grading'!$F45,'HPS grading'!$K45,'HPS grading'!$P45,'HPS grading'!$U45)</f>
        <v>56.9809573412698</v>
      </c>
      <c r="AA45" s="41" t="str">
        <f aca="false" t="array" ref="AA45:AA45">_xlfn.IFS('HPS grading'!Z45&gt;=90,"A+",'HPS grading'!Z45&gt;=80,"A",'HPS grading'!Z45&gt;=70,"B+",'HPS grading'!Z45&gt;=60,"B",'HPS grading'!Z45&gt;=50,"C+",'HPS grading'!Z45&gt;=40,"C",'HPS grading'!Z45&gt;=30,"D",'HPS grading'!Z45&lt;30,"E")</f>
        <v>C+</v>
      </c>
    </row>
    <row r="46" customFormat="false" ht="14.25" hidden="false" customHeight="false" outlineLevel="0" collapsed="false">
      <c r="A46" s="28" t="n">
        <v>43</v>
      </c>
      <c r="B46" s="29" t="s">
        <v>17</v>
      </c>
      <c r="C46" s="29" t="s">
        <v>14</v>
      </c>
      <c r="D46" s="29" t="s">
        <v>104</v>
      </c>
      <c r="E46" s="30" t="s">
        <v>105</v>
      </c>
      <c r="F46" s="31" t="n">
        <f aca="false">HPS!$U46</f>
        <v>61.4166666666667</v>
      </c>
      <c r="G46" s="28" t="str">
        <f aca="false" t="array" ref="G46:G46">_xlfn.IFS('HPS grading'!$F46&gt;=90,"A+",'HPS grading'!$F46&gt;=80,"A",'HPS grading'!$F46&gt;=70,"B+",'HPS grading'!$F46&gt;=60,"B",'HPS grading'!$F46&gt;=50,"C+",'HPS grading'!$F46&gt;=40,"C",'HPS grading'!$F46&gt;=30,"D",'HPS grading'!$F46&lt;30,"E")</f>
        <v>B</v>
      </c>
      <c r="H46" s="32" t="str">
        <f aca="false">Persona!R47</f>
        <v>Cleared</v>
      </c>
      <c r="I46" s="32" t="str">
        <f aca="false">HPS!K46</f>
        <v>Cleared</v>
      </c>
      <c r="J46" s="33" t="str">
        <f aca="false">IF(H46="NC","NC",IF(I46="NC","NC","None"))</f>
        <v>None</v>
      </c>
      <c r="K46" s="31" t="n">
        <f aca="false">HPS!AK46</f>
        <v>52.6238095238095</v>
      </c>
      <c r="L46" s="28" t="str">
        <f aca="false" t="array" ref="L46:L46">_xlfn.IFS('HPS grading'!K46&gt;=90,"A+",'HPS grading'!K46&gt;=80,"A",'HPS grading'!K46&gt;=70,"B+",'HPS grading'!K46&gt;=60,"B",'HPS grading'!K46&gt;=50,"C+",'HPS grading'!K46&gt;=40,"C",'HPS grading'!K46&gt;=30,"D",'HPS grading'!K46&lt;30,"E")</f>
        <v>C+</v>
      </c>
      <c r="M46" s="32" t="str">
        <f aca="false">HPS!Z46</f>
        <v>Cleared</v>
      </c>
      <c r="N46" s="32" t="str">
        <f aca="false">HPS!AA46</f>
        <v>Cleared</v>
      </c>
      <c r="O46" s="33" t="str">
        <f aca="false">IF(M46="NC","NC",IF(N46="NC","NC","None"))</f>
        <v>None</v>
      </c>
      <c r="P46" s="31" t="n">
        <f aca="false">HPS!BA46</f>
        <v>42.1352380952381</v>
      </c>
      <c r="Q46" s="28" t="str">
        <f aca="false" t="array" ref="Q46:Q46">_xlfn.IFS('HPS grading'!P46&gt;=90,"A+",'HPS grading'!P46&gt;=80,"A",'HPS grading'!P46&gt;=70,"B+",'HPS grading'!P46&gt;=60,"B",'HPS grading'!P46&gt;=50,"C+",'HPS grading'!P46&gt;=40,"C",'HPS grading'!P46&gt;=30,"D",'HPS grading'!P46&lt;30,"E")</f>
        <v>C</v>
      </c>
      <c r="R46" s="32" t="str">
        <f aca="false">HPS!AP46</f>
        <v>Cleared</v>
      </c>
      <c r="S46" s="32" t="str">
        <f aca="false">HPS!AQ46</f>
        <v>Cleared</v>
      </c>
      <c r="T46" s="33" t="str">
        <f aca="false">IF(R46="NC","NC",IF(S46="NC","NC","None"))</f>
        <v>None</v>
      </c>
      <c r="U46" s="31" t="n">
        <f aca="false">HPS!BQ46</f>
        <v>49.8904761904762</v>
      </c>
      <c r="V46" s="28" t="str">
        <f aca="false" t="array" ref="V46:V46">_xlfn.IFS('HPS grading'!U46&gt;=90,"A+",'HPS grading'!U46&gt;=80,"A",'HPS grading'!U46&gt;=70,"B+",'HPS grading'!U46&gt;=60,"B",'HPS grading'!U46&gt;=50,"C+",'HPS grading'!U46&gt;=40,"C",'HPS grading'!U46&gt;=30,"D",'HPS grading'!U46&lt;30,"E")</f>
        <v>C</v>
      </c>
      <c r="W46" s="32" t="str">
        <f aca="false">HPS!BF46</f>
        <v>Cleared</v>
      </c>
      <c r="X46" s="32" t="str">
        <f aca="false">HPS!BG46</f>
        <v>Cleared</v>
      </c>
      <c r="Y46" s="33" t="str">
        <f aca="false">IF(W46="NC","NC",IF(X46="NC","NC","None"))</f>
        <v>None</v>
      </c>
      <c r="Z46" s="31" t="n">
        <f aca="false">AVERAGE('HPS grading'!$F46,'HPS grading'!$K46,'HPS grading'!$P46,'HPS grading'!$U46)</f>
        <v>51.5165476190476</v>
      </c>
      <c r="AA46" s="34" t="str">
        <f aca="false" t="array" ref="AA46:AA46">_xlfn.IFS('HPS grading'!Z46&gt;=90,"A+",'HPS grading'!Z46&gt;=80,"A",'HPS grading'!Z46&gt;=70,"B+",'HPS grading'!Z46&gt;=60,"B",'HPS grading'!Z46&gt;=50,"C+",'HPS grading'!Z46&gt;=40,"C",'HPS grading'!Z46&gt;=30,"D",'HPS grading'!Z46&lt;30,"E")</f>
        <v>C+</v>
      </c>
    </row>
    <row r="47" customFormat="false" ht="14.25" hidden="false" customHeight="false" outlineLevel="0" collapsed="false">
      <c r="A47" s="35" t="n">
        <v>44</v>
      </c>
      <c r="B47" s="36" t="s">
        <v>13</v>
      </c>
      <c r="C47" s="36" t="s">
        <v>14</v>
      </c>
      <c r="D47" s="36" t="s">
        <v>106</v>
      </c>
      <c r="E47" s="37" t="s">
        <v>107</v>
      </c>
      <c r="F47" s="38" t="n">
        <f aca="false">HPS!$U47</f>
        <v>58.8472222222222</v>
      </c>
      <c r="G47" s="35" t="str">
        <f aca="false" t="array" ref="G47:G47">_xlfn.IFS('HPS grading'!$F47&gt;=90,"A+",'HPS grading'!$F47&gt;=80,"A",'HPS grading'!$F47&gt;=70,"B+",'HPS grading'!$F47&gt;=60,"B",'HPS grading'!$F47&gt;=50,"C+",'HPS grading'!$F47&gt;=40,"C",'HPS grading'!$F47&gt;=30,"D",'HPS grading'!$F47&lt;30,"E")</f>
        <v>C+</v>
      </c>
      <c r="H47" s="39" t="str">
        <f aca="false">Persona!R48</f>
        <v>Cleared</v>
      </c>
      <c r="I47" s="32" t="str">
        <f aca="false">HPS!K47</f>
        <v>Cleared</v>
      </c>
      <c r="J47" s="40" t="str">
        <f aca="false">IF(H47="NC","NC",IF(I47="NC","NC","None"))</f>
        <v>None</v>
      </c>
      <c r="K47" s="38" t="n">
        <f aca="false">HPS!AK47</f>
        <v>47.4559523809524</v>
      </c>
      <c r="L47" s="35" t="str">
        <f aca="false" t="array" ref="L47:L47">_xlfn.IFS('HPS grading'!K47&gt;=90,"A+",'HPS grading'!K47&gt;=80,"A",'HPS grading'!K47&gt;=70,"B+",'HPS grading'!K47&gt;=60,"B",'HPS grading'!K47&gt;=50,"C+",'HPS grading'!K47&gt;=40,"C",'HPS grading'!K47&gt;=30,"D",'HPS grading'!K47&lt;30,"E")</f>
        <v>C</v>
      </c>
      <c r="M47" s="32" t="str">
        <f aca="false">HPS!Z47</f>
        <v>Cleared</v>
      </c>
      <c r="N47" s="32" t="str">
        <f aca="false">HPS!AA47</f>
        <v>NC</v>
      </c>
      <c r="O47" s="33" t="str">
        <f aca="false">IF(M47="NC","NC",IF(N47="NC","NC","None"))</f>
        <v>NC</v>
      </c>
      <c r="P47" s="38" t="n">
        <f aca="false">HPS!BA47</f>
        <v>44.2266666666667</v>
      </c>
      <c r="Q47" s="35" t="str">
        <f aca="false" t="array" ref="Q47:Q47">_xlfn.IFS('HPS grading'!P47&gt;=90,"A+",'HPS grading'!P47&gt;=80,"A",'HPS grading'!P47&gt;=70,"B+",'HPS grading'!P47&gt;=60,"B",'HPS grading'!P47&gt;=50,"C+",'HPS grading'!P47&gt;=40,"C",'HPS grading'!P47&gt;=30,"D",'HPS grading'!P47&lt;30,"E")</f>
        <v>C</v>
      </c>
      <c r="R47" s="32" t="str">
        <f aca="false">HPS!AP47</f>
        <v>Cleared</v>
      </c>
      <c r="S47" s="32" t="str">
        <f aca="false">HPS!AQ47</f>
        <v>Cleared</v>
      </c>
      <c r="T47" s="40" t="str">
        <f aca="false">IF(R47="NC","NC",IF(S47="NC","NC","None"))</f>
        <v>None</v>
      </c>
      <c r="U47" s="38" t="n">
        <f aca="false">HPS!BQ47</f>
        <v>44.1892857142857</v>
      </c>
      <c r="V47" s="35" t="str">
        <f aca="false" t="array" ref="V47:V47">_xlfn.IFS('HPS grading'!U47&gt;=90,"A+",'HPS grading'!U47&gt;=80,"A",'HPS grading'!U47&gt;=70,"B+",'HPS grading'!U47&gt;=60,"B",'HPS grading'!U47&gt;=50,"C+",'HPS grading'!U47&gt;=40,"C",'HPS grading'!U47&gt;=30,"D",'HPS grading'!U47&lt;30,"E")</f>
        <v>C</v>
      </c>
      <c r="W47" s="32" t="str">
        <f aca="false">HPS!BF47</f>
        <v>Cleared</v>
      </c>
      <c r="X47" s="32" t="str">
        <f aca="false">HPS!BG47</f>
        <v>NC</v>
      </c>
      <c r="Y47" s="40" t="str">
        <f aca="false">IF(W47="NC","NC",IF(X47="NC","NC","None"))</f>
        <v>NC</v>
      </c>
      <c r="Z47" s="38" t="n">
        <f aca="false">AVERAGE('HPS grading'!$F47,'HPS grading'!$K47,'HPS grading'!$P47,'HPS grading'!$U47)</f>
        <v>48.6797817460317</v>
      </c>
      <c r="AA47" s="41" t="str">
        <f aca="false" t="array" ref="AA47:AA47">_xlfn.IFS('HPS grading'!Z47&gt;=90,"A+",'HPS grading'!Z47&gt;=80,"A",'HPS grading'!Z47&gt;=70,"B+",'HPS grading'!Z47&gt;=60,"B",'HPS grading'!Z47&gt;=50,"C+",'HPS grading'!Z47&gt;=40,"C",'HPS grading'!Z47&gt;=30,"D",'HPS grading'!Z47&lt;30,"E")</f>
        <v>C</v>
      </c>
    </row>
    <row r="48" customFormat="false" ht="14.25" hidden="false" customHeight="false" outlineLevel="0" collapsed="false">
      <c r="A48" s="28" t="n">
        <v>45</v>
      </c>
      <c r="B48" s="29" t="s">
        <v>17</v>
      </c>
      <c r="C48" s="29" t="s">
        <v>38</v>
      </c>
      <c r="D48" s="29" t="s">
        <v>108</v>
      </c>
      <c r="E48" s="30" t="s">
        <v>109</v>
      </c>
      <c r="F48" s="31" t="n">
        <f aca="false">HPS!$U48</f>
        <v>43.6527777777778</v>
      </c>
      <c r="G48" s="28" t="str">
        <f aca="false" t="array" ref="G48:G48">_xlfn.IFS('HPS grading'!$F48&gt;=90,"A+",'HPS grading'!$F48&gt;=80,"A",'HPS grading'!$F48&gt;=70,"B+",'HPS grading'!$F48&gt;=60,"B",'HPS grading'!$F48&gt;=50,"C+",'HPS grading'!$F48&gt;=40,"C",'HPS grading'!$F48&gt;=30,"D",'HPS grading'!$F48&lt;30,"E")</f>
        <v>C</v>
      </c>
      <c r="H48" s="32" t="str">
        <f aca="false">Persona!R49</f>
        <v>Cleared</v>
      </c>
      <c r="I48" s="32" t="str">
        <f aca="false">HPS!K48</f>
        <v>NC</v>
      </c>
      <c r="J48" s="33" t="str">
        <f aca="false">IF(H48="NC","NC",IF(I48="NC","NC","None"))</f>
        <v>NC</v>
      </c>
      <c r="K48" s="31" t="n">
        <f aca="false">HPS!AK48</f>
        <v>47.1538095238095</v>
      </c>
      <c r="L48" s="28" t="str">
        <f aca="false" t="array" ref="L48:L48">_xlfn.IFS('HPS grading'!K48&gt;=90,"A+",'HPS grading'!K48&gt;=80,"A",'HPS grading'!K48&gt;=70,"B+",'HPS grading'!K48&gt;=60,"B",'HPS grading'!K48&gt;=50,"C+",'HPS grading'!K48&gt;=40,"C",'HPS grading'!K48&gt;=30,"D",'HPS grading'!K48&lt;30,"E")</f>
        <v>C</v>
      </c>
      <c r="M48" s="32" t="str">
        <f aca="false">HPS!Z48</f>
        <v>Cleared</v>
      </c>
      <c r="N48" s="32" t="str">
        <f aca="false">HPS!AA48</f>
        <v>NC</v>
      </c>
      <c r="O48" s="33" t="str">
        <f aca="false">IF(M48="NC","NC",IF(N48="NC","NC","None"))</f>
        <v>NC</v>
      </c>
      <c r="P48" s="31" t="n">
        <f aca="false">HPS!BA48</f>
        <v>26.1866666666667</v>
      </c>
      <c r="Q48" s="28" t="str">
        <f aca="false" t="array" ref="Q48:Q48">_xlfn.IFS('HPS grading'!P48&gt;=90,"A+",'HPS grading'!P48&gt;=80,"A",'HPS grading'!P48&gt;=70,"B+",'HPS grading'!P48&gt;=60,"B",'HPS grading'!P48&gt;=50,"C+",'HPS grading'!P48&gt;=40,"C",'HPS grading'!P48&gt;=30,"D",'HPS grading'!P48&lt;30,"E")</f>
        <v>E</v>
      </c>
      <c r="R48" s="32" t="str">
        <f aca="false">HPS!AP48</f>
        <v>Cleared</v>
      </c>
      <c r="S48" s="32" t="str">
        <f aca="false">HPS!AQ48</f>
        <v>NC</v>
      </c>
      <c r="T48" s="33" t="str">
        <f aca="false">IF(R48="NC","NC",IF(S48="NC","NC","None"))</f>
        <v>NC</v>
      </c>
      <c r="U48" s="31" t="n">
        <f aca="false">HPS!BQ48</f>
        <v>34.4654761904762</v>
      </c>
      <c r="V48" s="28" t="str">
        <f aca="false" t="array" ref="V48:V48">_xlfn.IFS('HPS grading'!U48&gt;=90,"A+",'HPS grading'!U48&gt;=80,"A",'HPS grading'!U48&gt;=70,"B+",'HPS grading'!U48&gt;=60,"B",'HPS grading'!U48&gt;=50,"C+",'HPS grading'!U48&gt;=40,"C",'HPS grading'!U48&gt;=30,"D",'HPS grading'!U48&lt;30,"E")</f>
        <v>D</v>
      </c>
      <c r="W48" s="32" t="str">
        <f aca="false">HPS!BF48</f>
        <v>Cleared</v>
      </c>
      <c r="X48" s="32" t="str">
        <f aca="false">HPS!BG48</f>
        <v>NC</v>
      </c>
      <c r="Y48" s="33" t="str">
        <f aca="false">IF(W48="NC","NC",IF(X48="NC","NC","None"))</f>
        <v>NC</v>
      </c>
      <c r="Z48" s="31" t="n">
        <f aca="false">AVERAGE('HPS grading'!$F48,'HPS grading'!$K48,'HPS grading'!$P48,'HPS grading'!$U48)</f>
        <v>37.8646825396825</v>
      </c>
      <c r="AA48" s="34" t="str">
        <f aca="false" t="array" ref="AA48:AA48">_xlfn.IFS('HPS grading'!Z48&gt;=90,"A+",'HPS grading'!Z48&gt;=80,"A",'HPS grading'!Z48&gt;=70,"B+",'HPS grading'!Z48&gt;=60,"B",'HPS grading'!Z48&gt;=50,"C+",'HPS grading'!Z48&gt;=40,"C",'HPS grading'!Z48&gt;=30,"D",'HPS grading'!Z48&lt;30,"E")</f>
        <v>D</v>
      </c>
    </row>
    <row r="49" customFormat="false" ht="14.25" hidden="false" customHeight="false" outlineLevel="0" collapsed="false">
      <c r="A49" s="35" t="n">
        <v>46</v>
      </c>
      <c r="B49" s="36" t="s">
        <v>13</v>
      </c>
      <c r="C49" s="36" t="s">
        <v>31</v>
      </c>
      <c r="D49" s="36" t="s">
        <v>110</v>
      </c>
      <c r="E49" s="37" t="s">
        <v>111</v>
      </c>
      <c r="F49" s="38" t="n">
        <f aca="false">HPS!$U49</f>
        <v>53.2638888888889</v>
      </c>
      <c r="G49" s="35" t="str">
        <f aca="false" t="array" ref="G49:G49">_xlfn.IFS('HPS grading'!$F49&gt;=90,"A+",'HPS grading'!$F49&gt;=80,"A",'HPS grading'!$F49&gt;=70,"B+",'HPS grading'!$F49&gt;=60,"B",'HPS grading'!$F49&gt;=50,"C+",'HPS grading'!$F49&gt;=40,"C",'HPS grading'!$F49&gt;=30,"D",'HPS grading'!$F49&lt;30,"E")</f>
        <v>C+</v>
      </c>
      <c r="H49" s="39" t="str">
        <f aca="false">Persona!R50</f>
        <v>Cleared</v>
      </c>
      <c r="I49" s="32" t="str">
        <f aca="false">HPS!K49</f>
        <v>Cleared</v>
      </c>
      <c r="J49" s="40" t="str">
        <f aca="false">IF(H49="NC","NC",IF(I49="NC","NC","None"))</f>
        <v>None</v>
      </c>
      <c r="K49" s="38" t="n">
        <f aca="false">HPS!AK49</f>
        <v>46.7</v>
      </c>
      <c r="L49" s="35" t="str">
        <f aca="false" t="array" ref="L49:L49">_xlfn.IFS('HPS grading'!K49&gt;=90,"A+",'HPS grading'!K49&gt;=80,"A",'HPS grading'!K49&gt;=70,"B+",'HPS grading'!K49&gt;=60,"B",'HPS grading'!K49&gt;=50,"C+",'HPS grading'!K49&gt;=40,"C",'HPS grading'!K49&gt;=30,"D",'HPS grading'!K49&lt;30,"E")</f>
        <v>C</v>
      </c>
      <c r="M49" s="32" t="str">
        <f aca="false">HPS!Z49</f>
        <v>Cleared</v>
      </c>
      <c r="N49" s="32" t="str">
        <f aca="false">HPS!AA49</f>
        <v>NC</v>
      </c>
      <c r="O49" s="33" t="str">
        <f aca="false">IF(M49="NC","NC",IF(N49="NC","NC","None"))</f>
        <v>NC</v>
      </c>
      <c r="P49" s="38" t="n">
        <f aca="false">HPS!BA49</f>
        <v>48.3822222222222</v>
      </c>
      <c r="Q49" s="35" t="str">
        <f aca="false" t="array" ref="Q49:Q49">_xlfn.IFS('HPS grading'!P49&gt;=90,"A+",'HPS grading'!P49&gt;=80,"A",'HPS grading'!P49&gt;=70,"B+",'HPS grading'!P49&gt;=60,"B",'HPS grading'!P49&gt;=50,"C+",'HPS grading'!P49&gt;=40,"C",'HPS grading'!P49&gt;=30,"D",'HPS grading'!P49&lt;30,"E")</f>
        <v>C</v>
      </c>
      <c r="R49" s="32" t="str">
        <f aca="false">HPS!AP49</f>
        <v>Cleared</v>
      </c>
      <c r="S49" s="32" t="str">
        <f aca="false">HPS!AQ49</f>
        <v>NC</v>
      </c>
      <c r="T49" s="40" t="str">
        <f aca="false">IF(R49="NC","NC",IF(S49="NC","NC","None"))</f>
        <v>NC</v>
      </c>
      <c r="U49" s="38" t="n">
        <f aca="false">HPS!BQ49</f>
        <v>46.5333333333333</v>
      </c>
      <c r="V49" s="35" t="str">
        <f aca="false" t="array" ref="V49:V49">_xlfn.IFS('HPS grading'!U49&gt;=90,"A+",'HPS grading'!U49&gt;=80,"A",'HPS grading'!U49&gt;=70,"B+",'HPS grading'!U49&gt;=60,"B",'HPS grading'!U49&gt;=50,"C+",'HPS grading'!U49&gt;=40,"C",'HPS grading'!U49&gt;=30,"D",'HPS grading'!U49&lt;30,"E")</f>
        <v>C</v>
      </c>
      <c r="W49" s="32" t="str">
        <f aca="false">HPS!BF49</f>
        <v>Cleared</v>
      </c>
      <c r="X49" s="32" t="str">
        <f aca="false">HPS!BG49</f>
        <v>NC</v>
      </c>
      <c r="Y49" s="40" t="str">
        <f aca="false">IF(W49="NC","NC",IF(X49="NC","NC","None"))</f>
        <v>NC</v>
      </c>
      <c r="Z49" s="38" t="n">
        <f aca="false">AVERAGE('HPS grading'!$F49,'HPS grading'!$K49,'HPS grading'!$P49,'HPS grading'!$U49)</f>
        <v>48.7198611111111</v>
      </c>
      <c r="AA49" s="41" t="str">
        <f aca="false" t="array" ref="AA49:AA49">_xlfn.IFS('HPS grading'!Z49&gt;=90,"A+",'HPS grading'!Z49&gt;=80,"A",'HPS grading'!Z49&gt;=70,"B+",'HPS grading'!Z49&gt;=60,"B",'HPS grading'!Z49&gt;=50,"C+",'HPS grading'!Z49&gt;=40,"C",'HPS grading'!Z49&gt;=30,"D",'HPS grading'!Z49&lt;30,"E")</f>
        <v>C</v>
      </c>
    </row>
    <row r="50" customFormat="false" ht="14.25" hidden="false" customHeight="false" outlineLevel="0" collapsed="false">
      <c r="A50" s="28" t="n">
        <v>47</v>
      </c>
      <c r="B50" s="29" t="s">
        <v>17</v>
      </c>
      <c r="C50" s="29" t="s">
        <v>14</v>
      </c>
      <c r="D50" s="29" t="s">
        <v>112</v>
      </c>
      <c r="E50" s="30" t="s">
        <v>113</v>
      </c>
      <c r="F50" s="31" t="n">
        <f aca="false">HPS!$U50</f>
        <v>47.2544642857143</v>
      </c>
      <c r="G50" s="28" t="str">
        <f aca="false" t="array" ref="G50:G50">_xlfn.IFS('HPS grading'!$F50&gt;=90,"A+",'HPS grading'!$F50&gt;=80,"A",'HPS grading'!$F50&gt;=70,"B+",'HPS grading'!$F50&gt;=60,"B",'HPS grading'!$F50&gt;=50,"C+",'HPS grading'!$F50&gt;=40,"C",'HPS grading'!$F50&gt;=30,"D",'HPS grading'!$F50&lt;30,"E")</f>
        <v>C</v>
      </c>
      <c r="H50" s="32" t="str">
        <f aca="false">Persona!R51</f>
        <v>Cleared</v>
      </c>
      <c r="I50" s="32" t="str">
        <f aca="false">HPS!K50</f>
        <v>Cleared</v>
      </c>
      <c r="J50" s="33" t="str">
        <f aca="false">IF(H50="NC","NC",IF(I50="NC","NC","None"))</f>
        <v>None</v>
      </c>
      <c r="K50" s="31" t="n">
        <f aca="false">HPS!AK50</f>
        <v>41.7857142857143</v>
      </c>
      <c r="L50" s="28" t="str">
        <f aca="false" t="array" ref="L50:L50">_xlfn.IFS('HPS grading'!K50&gt;=90,"A+",'HPS grading'!K50&gt;=80,"A",'HPS grading'!K50&gt;=70,"B+",'HPS grading'!K50&gt;=60,"B",'HPS grading'!K50&gt;=50,"C+",'HPS grading'!K50&gt;=40,"C",'HPS grading'!K50&gt;=30,"D",'HPS grading'!K50&lt;30,"E")</f>
        <v>C</v>
      </c>
      <c r="M50" s="32" t="str">
        <f aca="false">HPS!Z50</f>
        <v>Cleared</v>
      </c>
      <c r="N50" s="32" t="str">
        <f aca="false">HPS!AA50</f>
        <v>Cleared</v>
      </c>
      <c r="O50" s="33" t="str">
        <f aca="false">IF(M50="NC","NC",IF(N50="NC","NC","None"))</f>
        <v>None</v>
      </c>
      <c r="P50" s="31" t="n">
        <f aca="false">HPS!BA50</f>
        <v>38.4495238095238</v>
      </c>
      <c r="Q50" s="28" t="str">
        <f aca="false" t="array" ref="Q50:Q50">_xlfn.IFS('HPS grading'!P50&gt;=90,"A+",'HPS grading'!P50&gt;=80,"A",'HPS grading'!P50&gt;=70,"B+",'HPS grading'!P50&gt;=60,"B",'HPS grading'!P50&gt;=50,"C+",'HPS grading'!P50&gt;=40,"C",'HPS grading'!P50&gt;=30,"D",'HPS grading'!P50&lt;30,"E")</f>
        <v>D</v>
      </c>
      <c r="R50" s="32" t="str">
        <f aca="false">HPS!AP50</f>
        <v>Cleared</v>
      </c>
      <c r="S50" s="32" t="str">
        <f aca="false">HPS!AQ50</f>
        <v>Cleared</v>
      </c>
      <c r="T50" s="33" t="str">
        <f aca="false">IF(R50="NC","NC",IF(S50="NC","NC","None"))</f>
        <v>None</v>
      </c>
      <c r="U50" s="31" t="n">
        <f aca="false">HPS!BQ50</f>
        <v>44.5190476190476</v>
      </c>
      <c r="V50" s="28" t="str">
        <f aca="false" t="array" ref="V50:V50">_xlfn.IFS('HPS grading'!U50&gt;=90,"A+",'HPS grading'!U50&gt;=80,"A",'HPS grading'!U50&gt;=70,"B+",'HPS grading'!U50&gt;=60,"B",'HPS grading'!U50&gt;=50,"C+",'HPS grading'!U50&gt;=40,"C",'HPS grading'!U50&gt;=30,"D",'HPS grading'!U50&lt;30,"E")</f>
        <v>C</v>
      </c>
      <c r="W50" s="32" t="str">
        <f aca="false">HPS!BF50</f>
        <v>Cleared</v>
      </c>
      <c r="X50" s="32" t="str">
        <f aca="false">HPS!BG50</f>
        <v>Cleared</v>
      </c>
      <c r="Y50" s="33" t="str">
        <f aca="false">IF(W50="NC","NC",IF(X50="NC","NC","None"))</f>
        <v>None</v>
      </c>
      <c r="Z50" s="31" t="n">
        <f aca="false">AVERAGE('HPS grading'!$F50,'HPS grading'!$K50,'HPS grading'!$P50,'HPS grading'!$U50)</f>
        <v>43.0021875</v>
      </c>
      <c r="AA50" s="34" t="str">
        <f aca="false" t="array" ref="AA50:AA50">_xlfn.IFS('HPS grading'!Z50&gt;=90,"A+",'HPS grading'!Z50&gt;=80,"A",'HPS grading'!Z50&gt;=70,"B+",'HPS grading'!Z50&gt;=60,"B",'HPS grading'!Z50&gt;=50,"C+",'HPS grading'!Z50&gt;=40,"C",'HPS grading'!Z50&gt;=30,"D",'HPS grading'!Z50&lt;30,"E")</f>
        <v>C</v>
      </c>
    </row>
    <row r="51" customFormat="false" ht="14.25" hidden="false" customHeight="false" outlineLevel="0" collapsed="false">
      <c r="A51" s="35" t="n">
        <v>48</v>
      </c>
      <c r="B51" s="36" t="s">
        <v>17</v>
      </c>
      <c r="C51" s="36" t="s">
        <v>38</v>
      </c>
      <c r="D51" s="36" t="s">
        <v>114</v>
      </c>
      <c r="E51" s="37" t="s">
        <v>115</v>
      </c>
      <c r="F51" s="38" t="n">
        <f aca="false">HPS!$U51</f>
        <v>51.6666666666667</v>
      </c>
      <c r="G51" s="35" t="str">
        <f aca="false" t="array" ref="G51:G51">_xlfn.IFS('HPS grading'!$F51&gt;=90,"A+",'HPS grading'!$F51&gt;=80,"A",'HPS grading'!$F51&gt;=70,"B+",'HPS grading'!$F51&gt;=60,"B",'HPS grading'!$F51&gt;=50,"C+",'HPS grading'!$F51&gt;=40,"C",'HPS grading'!$F51&gt;=30,"D",'HPS grading'!$F51&lt;30,"E")</f>
        <v>C+</v>
      </c>
      <c r="H51" s="39" t="str">
        <f aca="false">Persona!R52</f>
        <v>Cleared</v>
      </c>
      <c r="I51" s="32" t="str">
        <f aca="false">HPS!K51</f>
        <v>Cleared</v>
      </c>
      <c r="J51" s="40" t="str">
        <f aca="false">IF(H51="NC","NC",IF(I51="NC","NC","None"))</f>
        <v>None</v>
      </c>
      <c r="K51" s="38" t="n">
        <f aca="false">HPS!AK51</f>
        <v>53.8952380952381</v>
      </c>
      <c r="L51" s="35" t="str">
        <f aca="false" t="array" ref="L51:L51">_xlfn.IFS('HPS grading'!K51&gt;=90,"A+",'HPS grading'!K51&gt;=80,"A",'HPS grading'!K51&gt;=70,"B+",'HPS grading'!K51&gt;=60,"B",'HPS grading'!K51&gt;=50,"C+",'HPS grading'!K51&gt;=40,"C",'HPS grading'!K51&gt;=30,"D",'HPS grading'!K51&lt;30,"E")</f>
        <v>C+</v>
      </c>
      <c r="M51" s="32" t="str">
        <f aca="false">HPS!Z51</f>
        <v>Cleared</v>
      </c>
      <c r="N51" s="32" t="str">
        <f aca="false">HPS!AA51</f>
        <v>Cleared</v>
      </c>
      <c r="O51" s="33" t="str">
        <f aca="false">IF(M51="NC","NC",IF(N51="NC","NC","None"))</f>
        <v>None</v>
      </c>
      <c r="P51" s="38" t="n">
        <f aca="false">HPS!BA51</f>
        <v>59.1866666666667</v>
      </c>
      <c r="Q51" s="35" t="str">
        <f aca="false" t="array" ref="Q51:Q51">_xlfn.IFS('HPS grading'!P51&gt;=90,"A+",'HPS grading'!P51&gt;=80,"A",'HPS grading'!P51&gt;=70,"B+",'HPS grading'!P51&gt;=60,"B",'HPS grading'!P51&gt;=50,"C+",'HPS grading'!P51&gt;=40,"C",'HPS grading'!P51&gt;=30,"D",'HPS grading'!P51&lt;30,"E")</f>
        <v>C+</v>
      </c>
      <c r="R51" s="32" t="str">
        <f aca="false">HPS!AP51</f>
        <v>Cleared</v>
      </c>
      <c r="S51" s="32" t="str">
        <f aca="false">HPS!AQ51</f>
        <v>Cleared</v>
      </c>
      <c r="T51" s="40" t="str">
        <f aca="false">IF(R51="NC","NC",IF(S51="NC","NC","None"))</f>
        <v>None</v>
      </c>
      <c r="U51" s="38" t="n">
        <f aca="false">HPS!BQ51</f>
        <v>61.0619047619048</v>
      </c>
      <c r="V51" s="35" t="str">
        <f aca="false" t="array" ref="V51:V51">_xlfn.IFS('HPS grading'!U51&gt;=90,"A+",'HPS grading'!U51&gt;=80,"A",'HPS grading'!U51&gt;=70,"B+",'HPS grading'!U51&gt;=60,"B",'HPS grading'!U51&gt;=50,"C+",'HPS grading'!U51&gt;=40,"C",'HPS grading'!U51&gt;=30,"D",'HPS grading'!U51&lt;30,"E")</f>
        <v>B</v>
      </c>
      <c r="W51" s="32" t="str">
        <f aca="false">HPS!BF51</f>
        <v>Cleared</v>
      </c>
      <c r="X51" s="32" t="str">
        <f aca="false">HPS!BG51</f>
        <v>Cleared</v>
      </c>
      <c r="Y51" s="40" t="str">
        <f aca="false">IF(W51="NC","NC",IF(X51="NC","NC","None"))</f>
        <v>None</v>
      </c>
      <c r="Z51" s="38" t="n">
        <f aca="false">AVERAGE('HPS grading'!$F51,'HPS grading'!$K51,'HPS grading'!$P51,'HPS grading'!$U51)</f>
        <v>56.4526190476191</v>
      </c>
      <c r="AA51" s="41" t="str">
        <f aca="false" t="array" ref="AA51:AA51">_xlfn.IFS('HPS grading'!Z51&gt;=90,"A+",'HPS grading'!Z51&gt;=80,"A",'HPS grading'!Z51&gt;=70,"B+",'HPS grading'!Z51&gt;=60,"B",'HPS grading'!Z51&gt;=50,"C+",'HPS grading'!Z51&gt;=40,"C",'HPS grading'!Z51&gt;=30,"D",'HPS grading'!Z51&lt;30,"E")</f>
        <v>C+</v>
      </c>
    </row>
    <row r="52" customFormat="false" ht="14.25" hidden="false" customHeight="false" outlineLevel="0" collapsed="false">
      <c r="A52" s="28" t="n">
        <v>49</v>
      </c>
      <c r="B52" s="29" t="s">
        <v>17</v>
      </c>
      <c r="C52" s="29" t="s">
        <v>31</v>
      </c>
      <c r="D52" s="29" t="s">
        <v>116</v>
      </c>
      <c r="E52" s="30" t="s">
        <v>117</v>
      </c>
      <c r="F52" s="31" t="n">
        <f aca="false">HPS!$U52</f>
        <v>68.5277777777778</v>
      </c>
      <c r="G52" s="28" t="str">
        <f aca="false" t="array" ref="G52:G52">_xlfn.IFS('HPS grading'!$F52&gt;=90,"A+",'HPS grading'!$F52&gt;=80,"A",'HPS grading'!$F52&gt;=70,"B+",'HPS grading'!$F52&gt;=60,"B",'HPS grading'!$F52&gt;=50,"C+",'HPS grading'!$F52&gt;=40,"C",'HPS grading'!$F52&gt;=30,"D",'HPS grading'!$F52&lt;30,"E")</f>
        <v>B</v>
      </c>
      <c r="H52" s="32" t="str">
        <f aca="false">Persona!R53</f>
        <v>Cleared</v>
      </c>
      <c r="I52" s="32" t="str">
        <f aca="false">HPS!K52</f>
        <v>NC</v>
      </c>
      <c r="J52" s="33" t="str">
        <f aca="false">IF(H52="NC","NC",IF(I52="NC","NC","None"))</f>
        <v>NC</v>
      </c>
      <c r="K52" s="31" t="n">
        <f aca="false">HPS!AK52</f>
        <v>58.3333333333333</v>
      </c>
      <c r="L52" s="28" t="str">
        <f aca="false" t="array" ref="L52:L52">_xlfn.IFS('HPS grading'!K52&gt;=90,"A+",'HPS grading'!K52&gt;=80,"A",'HPS grading'!K52&gt;=70,"B+",'HPS grading'!K52&gt;=60,"B",'HPS grading'!K52&gt;=50,"C+",'HPS grading'!K52&gt;=40,"C",'HPS grading'!K52&gt;=30,"D",'HPS grading'!K52&lt;30,"E")</f>
        <v>C+</v>
      </c>
      <c r="M52" s="32" t="str">
        <f aca="false">HPS!Z52</f>
        <v>Cleared</v>
      </c>
      <c r="N52" s="32" t="str">
        <f aca="false">HPS!AA52</f>
        <v>NC</v>
      </c>
      <c r="O52" s="33" t="str">
        <f aca="false">IF(M52="NC","NC",IF(N52="NC","NC","None"))</f>
        <v>NC</v>
      </c>
      <c r="P52" s="31" t="n">
        <f aca="false">HPS!BA52</f>
        <v>22.8666666666667</v>
      </c>
      <c r="Q52" s="28" t="str">
        <f aca="false" t="array" ref="Q52:Q52">_xlfn.IFS('HPS grading'!P52&gt;=90,"A+",'HPS grading'!P52&gt;=80,"A",'HPS grading'!P52&gt;=70,"B+",'HPS grading'!P52&gt;=60,"B",'HPS grading'!P52&gt;=50,"C+",'HPS grading'!P52&gt;=40,"C",'HPS grading'!P52&gt;=30,"D",'HPS grading'!P52&lt;30,"E")</f>
        <v>E</v>
      </c>
      <c r="R52" s="32" t="str">
        <f aca="false">HPS!AP52</f>
        <v>NC</v>
      </c>
      <c r="S52" s="32" t="str">
        <f aca="false">HPS!AQ52</f>
        <v>NC</v>
      </c>
      <c r="T52" s="33" t="str">
        <f aca="false">IF(R52="NC","NC",IF(S52="NC","NC","None"))</f>
        <v>NC</v>
      </c>
      <c r="U52" s="31" t="n">
        <f aca="false">HPS!BQ52</f>
        <v>51.3666666666667</v>
      </c>
      <c r="V52" s="28" t="str">
        <f aca="false" t="array" ref="V52:V52">_xlfn.IFS('HPS grading'!U52&gt;=90,"A+",'HPS grading'!U52&gt;=80,"A",'HPS grading'!U52&gt;=70,"B+",'HPS grading'!U52&gt;=60,"B",'HPS grading'!U52&gt;=50,"C+",'HPS grading'!U52&gt;=40,"C",'HPS grading'!U52&gt;=30,"D",'HPS grading'!U52&lt;30,"E")</f>
        <v>C+</v>
      </c>
      <c r="W52" s="32" t="str">
        <f aca="false">HPS!BF52</f>
        <v>Cleared</v>
      </c>
      <c r="X52" s="32" t="str">
        <f aca="false">HPS!BG52</f>
        <v>Cleared</v>
      </c>
      <c r="Y52" s="33" t="str">
        <f aca="false">IF(W52="NC","NC",IF(X52="NC","NC","None"))</f>
        <v>None</v>
      </c>
      <c r="Z52" s="31" t="n">
        <f aca="false">AVERAGE('HPS grading'!$F52,'HPS grading'!$K52,'HPS grading'!$P52,'HPS grading'!$U52)</f>
        <v>50.2736111111111</v>
      </c>
      <c r="AA52" s="34" t="str">
        <f aca="false" t="array" ref="AA52:AA52">_xlfn.IFS('HPS grading'!Z52&gt;=90,"A+",'HPS grading'!Z52&gt;=80,"A",'HPS grading'!Z52&gt;=70,"B+",'HPS grading'!Z52&gt;=60,"B",'HPS grading'!Z52&gt;=50,"C+",'HPS grading'!Z52&gt;=40,"C",'HPS grading'!Z52&gt;=30,"D",'HPS grading'!Z52&lt;30,"E")</f>
        <v>C+</v>
      </c>
    </row>
    <row r="53" customFormat="false" ht="14.25" hidden="false" customHeight="false" outlineLevel="0" collapsed="false">
      <c r="A53" s="35" t="n">
        <v>50</v>
      </c>
      <c r="B53" s="36" t="s">
        <v>17</v>
      </c>
      <c r="C53" s="36" t="s">
        <v>14</v>
      </c>
      <c r="D53" s="36" t="s">
        <v>118</v>
      </c>
      <c r="E53" s="37" t="s">
        <v>119</v>
      </c>
      <c r="F53" s="38" t="n">
        <f aca="false">HPS!$U53</f>
        <v>56.9027777777778</v>
      </c>
      <c r="G53" s="35" t="str">
        <f aca="false" t="array" ref="G53:G53">_xlfn.IFS('HPS grading'!$F53&gt;=90,"A+",'HPS grading'!$F53&gt;=80,"A",'HPS grading'!$F53&gt;=70,"B+",'HPS grading'!$F53&gt;=60,"B",'HPS grading'!$F53&gt;=50,"C+",'HPS grading'!$F53&gt;=40,"C",'HPS grading'!$F53&gt;=30,"D",'HPS grading'!$F53&lt;30,"E")</f>
        <v>C+</v>
      </c>
      <c r="H53" s="39" t="str">
        <f aca="false">Persona!R54</f>
        <v>Cleared</v>
      </c>
      <c r="I53" s="32" t="str">
        <f aca="false">HPS!K53</f>
        <v>Cleared</v>
      </c>
      <c r="J53" s="40" t="str">
        <f aca="false">IF(H53="NC","NC",IF(I53="NC","NC","None"))</f>
        <v>None</v>
      </c>
      <c r="K53" s="38" t="n">
        <f aca="false">HPS!AK53</f>
        <v>38.9190476190476</v>
      </c>
      <c r="L53" s="35" t="str">
        <f aca="false" t="array" ref="L53:L53">_xlfn.IFS('HPS grading'!K53&gt;=90,"A+",'HPS grading'!K53&gt;=80,"A",'HPS grading'!K53&gt;=70,"B+",'HPS grading'!K53&gt;=60,"B",'HPS grading'!K53&gt;=50,"C+",'HPS grading'!K53&gt;=40,"C",'HPS grading'!K53&gt;=30,"D",'HPS grading'!K53&lt;30,"E")</f>
        <v>D</v>
      </c>
      <c r="M53" s="32" t="str">
        <f aca="false">HPS!Z53</f>
        <v>Cleared</v>
      </c>
      <c r="N53" s="32" t="str">
        <f aca="false">HPS!AA53</f>
        <v>NC</v>
      </c>
      <c r="O53" s="33" t="str">
        <f aca="false">IF(M53="NC","NC",IF(N53="NC","NC","None"))</f>
        <v>NC</v>
      </c>
      <c r="P53" s="38" t="n">
        <f aca="false">HPS!BA53</f>
        <v>31.5095238095238</v>
      </c>
      <c r="Q53" s="35" t="str">
        <f aca="false" t="array" ref="Q53:Q53">_xlfn.IFS('HPS grading'!P53&gt;=90,"A+",'HPS grading'!P53&gt;=80,"A",'HPS grading'!P53&gt;=70,"B+",'HPS grading'!P53&gt;=60,"B",'HPS grading'!P53&gt;=50,"C+",'HPS grading'!P53&gt;=40,"C",'HPS grading'!P53&gt;=30,"D",'HPS grading'!P53&lt;30,"E")</f>
        <v>D</v>
      </c>
      <c r="R53" s="32" t="str">
        <f aca="false">HPS!AP53</f>
        <v>Cleared</v>
      </c>
      <c r="S53" s="32" t="str">
        <f aca="false">HPS!AQ53</f>
        <v>NC</v>
      </c>
      <c r="T53" s="40" t="str">
        <f aca="false">IF(R53="NC","NC",IF(S53="NC","NC","None"))</f>
        <v>NC</v>
      </c>
      <c r="U53" s="38" t="n">
        <f aca="false">HPS!BQ53</f>
        <v>31.252380952381</v>
      </c>
      <c r="V53" s="35" t="str">
        <f aca="false" t="array" ref="V53:V53">_xlfn.IFS('HPS grading'!U53&gt;=90,"A+",'HPS grading'!U53&gt;=80,"A",'HPS grading'!U53&gt;=70,"B+",'HPS grading'!U53&gt;=60,"B",'HPS grading'!U53&gt;=50,"C+",'HPS grading'!U53&gt;=40,"C",'HPS grading'!U53&gt;=30,"D",'HPS grading'!U53&lt;30,"E")</f>
        <v>D</v>
      </c>
      <c r="W53" s="32" t="str">
        <f aca="false">HPS!BF53</f>
        <v>Cleared</v>
      </c>
      <c r="X53" s="32" t="str">
        <f aca="false">HPS!BG53</f>
        <v>NC</v>
      </c>
      <c r="Y53" s="40" t="str">
        <f aca="false">IF(W53="NC","NC",IF(X53="NC","NC","None"))</f>
        <v>NC</v>
      </c>
      <c r="Z53" s="38" t="n">
        <f aca="false">AVERAGE('HPS grading'!$F53,'HPS grading'!$K53,'HPS grading'!$P53,'HPS grading'!$U53)</f>
        <v>39.6459325396825</v>
      </c>
      <c r="AA53" s="41" t="str">
        <f aca="false" t="array" ref="AA53:AA53">_xlfn.IFS('HPS grading'!Z53&gt;=90,"A+",'HPS grading'!Z53&gt;=80,"A",'HPS grading'!Z53&gt;=70,"B+",'HPS grading'!Z53&gt;=60,"B",'HPS grading'!Z53&gt;=50,"C+",'HPS grading'!Z53&gt;=40,"C",'HPS grading'!Z53&gt;=30,"D",'HPS grading'!Z53&lt;30,"E")</f>
        <v>D</v>
      </c>
    </row>
    <row r="54" customFormat="false" ht="14.25" hidden="false" customHeight="false" outlineLevel="0" collapsed="false">
      <c r="A54" s="28" t="n">
        <v>51</v>
      </c>
      <c r="B54" s="29" t="s">
        <v>13</v>
      </c>
      <c r="C54" s="29" t="s">
        <v>38</v>
      </c>
      <c r="D54" s="29" t="s">
        <v>120</v>
      </c>
      <c r="E54" s="30" t="s">
        <v>121</v>
      </c>
      <c r="F54" s="31" t="n">
        <f aca="false">HPS!$U54</f>
        <v>48.75</v>
      </c>
      <c r="G54" s="28" t="str">
        <f aca="false" t="array" ref="G54:G54">_xlfn.IFS('HPS grading'!$F54&gt;=90,"A+",'HPS grading'!$F54&gt;=80,"A",'HPS grading'!$F54&gt;=70,"B+",'HPS grading'!$F54&gt;=60,"B",'HPS grading'!$F54&gt;=50,"C+",'HPS grading'!$F54&gt;=40,"C",'HPS grading'!$F54&gt;=30,"D",'HPS grading'!$F54&lt;30,"E")</f>
        <v>C</v>
      </c>
      <c r="H54" s="32" t="str">
        <f aca="false">Persona!R55</f>
        <v>Cleared</v>
      </c>
      <c r="I54" s="32" t="str">
        <f aca="false">HPS!K54</f>
        <v>Cleared</v>
      </c>
      <c r="J54" s="33" t="str">
        <f aca="false">IF(H54="NC","NC",IF(I54="NC","NC","None"))</f>
        <v>None</v>
      </c>
      <c r="K54" s="31" t="n">
        <f aca="false">HPS!AK54</f>
        <v>45.7178571428571</v>
      </c>
      <c r="L54" s="28" t="str">
        <f aca="false" t="array" ref="L54:L54">_xlfn.IFS('HPS grading'!K54&gt;=90,"A+",'HPS grading'!K54&gt;=80,"A",'HPS grading'!K54&gt;=70,"B+",'HPS grading'!K54&gt;=60,"B",'HPS grading'!K54&gt;=50,"C+",'HPS grading'!K54&gt;=40,"C",'HPS grading'!K54&gt;=30,"D",'HPS grading'!K54&lt;30,"E")</f>
        <v>C</v>
      </c>
      <c r="M54" s="32" t="str">
        <f aca="false">HPS!Z54</f>
        <v>Cleared</v>
      </c>
      <c r="N54" s="32" t="str">
        <f aca="false">HPS!AA54</f>
        <v>Cleared</v>
      </c>
      <c r="O54" s="33" t="str">
        <f aca="false">IF(M54="NC","NC",IF(N54="NC","NC","None"))</f>
        <v>None</v>
      </c>
      <c r="P54" s="31" t="n">
        <f aca="false">HPS!BA54</f>
        <v>59.3971428571429</v>
      </c>
      <c r="Q54" s="28" t="str">
        <f aca="false" t="array" ref="Q54:Q54">_xlfn.IFS('HPS grading'!P54&gt;=90,"A+",'HPS grading'!P54&gt;=80,"A",'HPS grading'!P54&gt;=70,"B+",'HPS grading'!P54&gt;=60,"B",'HPS grading'!P54&gt;=50,"C+",'HPS grading'!P54&gt;=40,"C",'HPS grading'!P54&gt;=30,"D",'HPS grading'!P54&lt;30,"E")</f>
        <v>C+</v>
      </c>
      <c r="R54" s="32" t="str">
        <f aca="false">HPS!AP54</f>
        <v>Cleared</v>
      </c>
      <c r="S54" s="32" t="str">
        <f aca="false">HPS!AQ54</f>
        <v>Cleared</v>
      </c>
      <c r="T54" s="33" t="str">
        <f aca="false">IF(R54="NC","NC",IF(S54="NC","NC","None"))</f>
        <v>None</v>
      </c>
      <c r="U54" s="31" t="n">
        <f aca="false">HPS!BQ54</f>
        <v>51.0095238095238</v>
      </c>
      <c r="V54" s="28" t="str">
        <f aca="false" t="array" ref="V54:V54">_xlfn.IFS('HPS grading'!U54&gt;=90,"A+",'HPS grading'!U54&gt;=80,"A",'HPS grading'!U54&gt;=70,"B+",'HPS grading'!U54&gt;=60,"B",'HPS grading'!U54&gt;=50,"C+",'HPS grading'!U54&gt;=40,"C",'HPS grading'!U54&gt;=30,"D",'HPS grading'!U54&lt;30,"E")</f>
        <v>C+</v>
      </c>
      <c r="W54" s="32" t="str">
        <f aca="false">HPS!BF54</f>
        <v>Cleared</v>
      </c>
      <c r="X54" s="32" t="str">
        <f aca="false">HPS!BG54</f>
        <v>Cleared</v>
      </c>
      <c r="Y54" s="33" t="str">
        <f aca="false">IF(W54="NC","NC",IF(X54="NC","NC","None"))</f>
        <v>None</v>
      </c>
      <c r="Z54" s="31" t="n">
        <f aca="false">AVERAGE('HPS grading'!$F54,'HPS grading'!$K54,'HPS grading'!$P54,'HPS grading'!$U54)</f>
        <v>51.218630952381</v>
      </c>
      <c r="AA54" s="34" t="str">
        <f aca="false" t="array" ref="AA54:AA54">_xlfn.IFS('HPS grading'!Z54&gt;=90,"A+",'HPS grading'!Z54&gt;=80,"A",'HPS grading'!Z54&gt;=70,"B+",'HPS grading'!Z54&gt;=60,"B",'HPS grading'!Z54&gt;=50,"C+",'HPS grading'!Z54&gt;=40,"C",'HPS grading'!Z54&gt;=30,"D",'HPS grading'!Z54&lt;30,"E")</f>
        <v>C+</v>
      </c>
    </row>
    <row r="55" customFormat="false" ht="14.25" hidden="false" customHeight="false" outlineLevel="0" collapsed="false">
      <c r="A55" s="35" t="n">
        <v>52</v>
      </c>
      <c r="B55" s="36" t="s">
        <v>17</v>
      </c>
      <c r="C55" s="36" t="s">
        <v>38</v>
      </c>
      <c r="D55" s="36" t="s">
        <v>122</v>
      </c>
      <c r="E55" s="37" t="s">
        <v>123</v>
      </c>
      <c r="F55" s="38" t="n">
        <f aca="false">HPS!$U55</f>
        <v>52.9513888888889</v>
      </c>
      <c r="G55" s="35" t="str">
        <f aca="false" t="array" ref="G55:G55">_xlfn.IFS('HPS grading'!$F55&gt;=90,"A+",'HPS grading'!$F55&gt;=80,"A",'HPS grading'!$F55&gt;=70,"B+",'HPS grading'!$F55&gt;=60,"B",'HPS grading'!$F55&gt;=50,"C+",'HPS grading'!$F55&gt;=40,"C",'HPS grading'!$F55&gt;=30,"D",'HPS grading'!$F55&lt;30,"E")</f>
        <v>C+</v>
      </c>
      <c r="H55" s="39" t="str">
        <f aca="false">Persona!R56</f>
        <v>Cleared</v>
      </c>
      <c r="I55" s="32" t="str">
        <f aca="false">HPS!K55</f>
        <v>Cleared</v>
      </c>
      <c r="J55" s="40" t="str">
        <f aca="false">IF(H55="NC","NC",IF(I55="NC","NC","None"))</f>
        <v>None</v>
      </c>
      <c r="K55" s="38" t="n">
        <f aca="false">HPS!AK55</f>
        <v>36.6501785714286</v>
      </c>
      <c r="L55" s="35" t="str">
        <f aca="false" t="array" ref="L55:L55">_xlfn.IFS('HPS grading'!K55&gt;=90,"A+",'HPS grading'!K55&gt;=80,"A",'HPS grading'!K55&gt;=70,"B+",'HPS grading'!K55&gt;=60,"B",'HPS grading'!K55&gt;=50,"C+",'HPS grading'!K55&gt;=40,"C",'HPS grading'!K55&gt;=30,"D",'HPS grading'!K55&lt;30,"E")</f>
        <v>D</v>
      </c>
      <c r="M55" s="32" t="str">
        <f aca="false">HPS!Z55</f>
        <v>Cleared</v>
      </c>
      <c r="N55" s="32" t="str">
        <f aca="false">HPS!AA55</f>
        <v>NC</v>
      </c>
      <c r="O55" s="33" t="str">
        <f aca="false">IF(M55="NC","NC",IF(N55="NC","NC","None"))</f>
        <v>NC</v>
      </c>
      <c r="P55" s="38" t="n">
        <f aca="false">HPS!BA55</f>
        <v>48.4755555555556</v>
      </c>
      <c r="Q55" s="35" t="str">
        <f aca="false" t="array" ref="Q55:Q55">_xlfn.IFS('HPS grading'!P55&gt;=90,"A+",'HPS grading'!P55&gt;=80,"A",'HPS grading'!P55&gt;=70,"B+",'HPS grading'!P55&gt;=60,"B",'HPS grading'!P55&gt;=50,"C+",'HPS grading'!P55&gt;=40,"C",'HPS grading'!P55&gt;=30,"D",'HPS grading'!P55&lt;30,"E")</f>
        <v>C</v>
      </c>
      <c r="R55" s="32" t="str">
        <f aca="false">HPS!AP55</f>
        <v>Cleared</v>
      </c>
      <c r="S55" s="32" t="str">
        <f aca="false">HPS!AQ55</f>
        <v>NC</v>
      </c>
      <c r="T55" s="40" t="str">
        <f aca="false">IF(R55="NC","NC",IF(S55="NC","NC","None"))</f>
        <v>NC</v>
      </c>
      <c r="U55" s="38" t="n">
        <f aca="false">HPS!BQ55</f>
        <v>39.1880952380952</v>
      </c>
      <c r="V55" s="35" t="str">
        <f aca="false" t="array" ref="V55:V55">_xlfn.IFS('HPS grading'!U55&gt;=90,"A+",'HPS grading'!U55&gt;=80,"A",'HPS grading'!U55&gt;=70,"B+",'HPS grading'!U55&gt;=60,"B",'HPS grading'!U55&gt;=50,"C+",'HPS grading'!U55&gt;=40,"C",'HPS grading'!U55&gt;=30,"D",'HPS grading'!U55&lt;30,"E")</f>
        <v>D</v>
      </c>
      <c r="W55" s="32" t="str">
        <f aca="false">HPS!BF55</f>
        <v>Cleared</v>
      </c>
      <c r="X55" s="32" t="str">
        <f aca="false">HPS!BG55</f>
        <v>NC</v>
      </c>
      <c r="Y55" s="40" t="str">
        <f aca="false">IF(W55="NC","NC",IF(X55="NC","NC","None"))</f>
        <v>NC</v>
      </c>
      <c r="Z55" s="38" t="n">
        <f aca="false">AVERAGE('HPS grading'!$F55,'HPS grading'!$K55,'HPS grading'!$P55,'HPS grading'!$U55)</f>
        <v>44.3163045634921</v>
      </c>
      <c r="AA55" s="41" t="str">
        <f aca="false" t="array" ref="AA55:AA55">_xlfn.IFS('HPS grading'!Z55&gt;=90,"A+",'HPS grading'!Z55&gt;=80,"A",'HPS grading'!Z55&gt;=70,"B+",'HPS grading'!Z55&gt;=60,"B",'HPS grading'!Z55&gt;=50,"C+",'HPS grading'!Z55&gt;=40,"C",'HPS grading'!Z55&gt;=30,"D",'HPS grading'!Z55&lt;30,"E")</f>
        <v>C</v>
      </c>
    </row>
    <row r="56" customFormat="false" ht="14.25" hidden="false" customHeight="false" outlineLevel="0" collapsed="false">
      <c r="A56" s="28" t="n">
        <v>53</v>
      </c>
      <c r="B56" s="29" t="s">
        <v>17</v>
      </c>
      <c r="C56" s="29" t="s">
        <v>38</v>
      </c>
      <c r="D56" s="29" t="s">
        <v>124</v>
      </c>
      <c r="E56" s="30" t="s">
        <v>125</v>
      </c>
      <c r="F56" s="31" t="n">
        <f aca="false">HPS!$U56</f>
        <v>48.2916666666667</v>
      </c>
      <c r="G56" s="28" t="str">
        <f aca="false" t="array" ref="G56:G56">_xlfn.IFS('HPS grading'!$F56&gt;=90,"A+",'HPS grading'!$F56&gt;=80,"A",'HPS grading'!$F56&gt;=70,"B+",'HPS grading'!$F56&gt;=60,"B",'HPS grading'!$F56&gt;=50,"C+",'HPS grading'!$F56&gt;=40,"C",'HPS grading'!$F56&gt;=30,"D",'HPS grading'!$F56&lt;30,"E")</f>
        <v>C</v>
      </c>
      <c r="H56" s="32" t="str">
        <f aca="false">Persona!R57</f>
        <v>Cleared</v>
      </c>
      <c r="I56" s="32" t="str">
        <f aca="false">HPS!K56</f>
        <v>Cleared</v>
      </c>
      <c r="J56" s="33" t="str">
        <f aca="false">IF(H56="NC","NC",IF(I56="NC","NC","None"))</f>
        <v>None</v>
      </c>
      <c r="K56" s="31" t="n">
        <f aca="false">HPS!AK56</f>
        <v>38.9267113095238</v>
      </c>
      <c r="L56" s="28" t="str">
        <f aca="false" t="array" ref="L56:L56">_xlfn.IFS('HPS grading'!K56&gt;=90,"A+",'HPS grading'!K56&gt;=80,"A",'HPS grading'!K56&gt;=70,"B+",'HPS grading'!K56&gt;=60,"B",'HPS grading'!K56&gt;=50,"C+",'HPS grading'!K56&gt;=40,"C",'HPS grading'!K56&gt;=30,"D",'HPS grading'!K56&lt;30,"E")</f>
        <v>D</v>
      </c>
      <c r="M56" s="32" t="str">
        <f aca="false">HPS!Z56</f>
        <v>Cleared</v>
      </c>
      <c r="N56" s="32" t="str">
        <f aca="false">HPS!AA56</f>
        <v>NC</v>
      </c>
      <c r="O56" s="33" t="str">
        <f aca="false">IF(M56="NC","NC",IF(N56="NC","NC","None"))</f>
        <v>NC</v>
      </c>
      <c r="P56" s="31" t="n">
        <f aca="false">HPS!BA56</f>
        <v>50.5142857142857</v>
      </c>
      <c r="Q56" s="28" t="str">
        <f aca="false" t="array" ref="Q56:Q56">_xlfn.IFS('HPS grading'!P56&gt;=90,"A+",'HPS grading'!P56&gt;=80,"A",'HPS grading'!P56&gt;=70,"B+",'HPS grading'!P56&gt;=60,"B",'HPS grading'!P56&gt;=50,"C+",'HPS grading'!P56&gt;=40,"C",'HPS grading'!P56&gt;=30,"D",'HPS grading'!P56&lt;30,"E")</f>
        <v>C+</v>
      </c>
      <c r="R56" s="32" t="str">
        <f aca="false">HPS!AP56</f>
        <v>Cleared</v>
      </c>
      <c r="S56" s="32" t="str">
        <f aca="false">HPS!AQ56</f>
        <v>Cleared</v>
      </c>
      <c r="T56" s="33" t="str">
        <f aca="false">IF(R56="NC","NC",IF(S56="NC","NC","None"))</f>
        <v>None</v>
      </c>
      <c r="U56" s="31" t="n">
        <f aca="false">HPS!BQ56</f>
        <v>48.8178571428571</v>
      </c>
      <c r="V56" s="28" t="str">
        <f aca="false" t="array" ref="V56:V56">_xlfn.IFS('HPS grading'!U56&gt;=90,"A+",'HPS grading'!U56&gt;=80,"A",'HPS grading'!U56&gt;=70,"B+",'HPS grading'!U56&gt;=60,"B",'HPS grading'!U56&gt;=50,"C+",'HPS grading'!U56&gt;=40,"C",'HPS grading'!U56&gt;=30,"D",'HPS grading'!U56&lt;30,"E")</f>
        <v>C</v>
      </c>
      <c r="W56" s="32" t="str">
        <f aca="false">HPS!BF56</f>
        <v>Cleared</v>
      </c>
      <c r="X56" s="32" t="str">
        <f aca="false">HPS!BG56</f>
        <v>NC</v>
      </c>
      <c r="Y56" s="33" t="str">
        <f aca="false">IF(W56="NC","NC",IF(X56="NC","NC","None"))</f>
        <v>NC</v>
      </c>
      <c r="Z56" s="31" t="n">
        <f aca="false">AVERAGE('HPS grading'!$F56,'HPS grading'!$K56,'HPS grading'!$P56,'HPS grading'!$U56)</f>
        <v>46.6376302083333</v>
      </c>
      <c r="AA56" s="34" t="str">
        <f aca="false" t="array" ref="AA56:AA56">_xlfn.IFS('HPS grading'!Z56&gt;=90,"A+",'HPS grading'!Z56&gt;=80,"A",'HPS grading'!Z56&gt;=70,"B+",'HPS grading'!Z56&gt;=60,"B",'HPS grading'!Z56&gt;=50,"C+",'HPS grading'!Z56&gt;=40,"C",'HPS grading'!Z56&gt;=30,"D",'HPS grading'!Z56&lt;30,"E")</f>
        <v>C</v>
      </c>
    </row>
    <row r="57" customFormat="false" ht="14.25" hidden="false" customHeight="false" outlineLevel="0" collapsed="false">
      <c r="A57" s="35" t="n">
        <v>54</v>
      </c>
      <c r="B57" s="36" t="s">
        <v>17</v>
      </c>
      <c r="C57" s="36" t="s">
        <v>31</v>
      </c>
      <c r="D57" s="36" t="s">
        <v>126</v>
      </c>
      <c r="E57" s="37" t="s">
        <v>127</v>
      </c>
      <c r="F57" s="38" t="n">
        <f aca="false">HPS!$U57</f>
        <v>57.625</v>
      </c>
      <c r="G57" s="35" t="str">
        <f aca="false" t="array" ref="G57:G57">_xlfn.IFS('HPS grading'!$F57&gt;=90,"A+",'HPS grading'!$F57&gt;=80,"A",'HPS grading'!$F57&gt;=70,"B+",'HPS grading'!$F57&gt;=60,"B",'HPS grading'!$F57&gt;=50,"C+",'HPS grading'!$F57&gt;=40,"C",'HPS grading'!$F57&gt;=30,"D",'HPS grading'!$F57&lt;30,"E")</f>
        <v>C+</v>
      </c>
      <c r="H57" s="39" t="str">
        <f aca="false">Persona!R58</f>
        <v>Cleared</v>
      </c>
      <c r="I57" s="32" t="str">
        <f aca="false">HPS!K57</f>
        <v>Cleared</v>
      </c>
      <c r="J57" s="40" t="str">
        <f aca="false">IF(H57="NC","NC",IF(I57="NC","NC","None"))</f>
        <v>None</v>
      </c>
      <c r="K57" s="38" t="n">
        <f aca="false">HPS!AK57</f>
        <v>45.5404761904762</v>
      </c>
      <c r="L57" s="35" t="str">
        <f aca="false" t="array" ref="L57:L57">_xlfn.IFS('HPS grading'!K57&gt;=90,"A+",'HPS grading'!K57&gt;=80,"A",'HPS grading'!K57&gt;=70,"B+",'HPS grading'!K57&gt;=60,"B",'HPS grading'!K57&gt;=50,"C+",'HPS grading'!K57&gt;=40,"C",'HPS grading'!K57&gt;=30,"D",'HPS grading'!K57&lt;30,"E")</f>
        <v>C</v>
      </c>
      <c r="M57" s="32" t="str">
        <f aca="false">HPS!Z57</f>
        <v>Cleared</v>
      </c>
      <c r="N57" s="32" t="str">
        <f aca="false">HPS!AA57</f>
        <v>Cleared</v>
      </c>
      <c r="O57" s="33" t="str">
        <f aca="false">IF(M57="NC","NC",IF(N57="NC","NC","None"))</f>
        <v>None</v>
      </c>
      <c r="P57" s="38" t="n">
        <f aca="false">HPS!BA57</f>
        <v>51.1266666666667</v>
      </c>
      <c r="Q57" s="35" t="str">
        <f aca="false" t="array" ref="Q57:Q57">_xlfn.IFS('HPS grading'!P57&gt;=90,"A+",'HPS grading'!P57&gt;=80,"A",'HPS grading'!P57&gt;=70,"B+",'HPS grading'!P57&gt;=60,"B",'HPS grading'!P57&gt;=50,"C+",'HPS grading'!P57&gt;=40,"C",'HPS grading'!P57&gt;=30,"D",'HPS grading'!P57&lt;30,"E")</f>
        <v>C+</v>
      </c>
      <c r="R57" s="32" t="str">
        <f aca="false">HPS!AP57</f>
        <v>Cleared</v>
      </c>
      <c r="S57" s="32" t="str">
        <f aca="false">HPS!AQ57</f>
        <v>Cleared</v>
      </c>
      <c r="T57" s="40" t="str">
        <f aca="false">IF(R57="NC","NC",IF(S57="NC","NC","None"))</f>
        <v>None</v>
      </c>
      <c r="U57" s="38" t="n">
        <f aca="false">HPS!BQ57</f>
        <v>47.8738095238095</v>
      </c>
      <c r="V57" s="35" t="str">
        <f aca="false" t="array" ref="V57:V57">_xlfn.IFS('HPS grading'!U57&gt;=90,"A+",'HPS grading'!U57&gt;=80,"A",'HPS grading'!U57&gt;=70,"B+",'HPS grading'!U57&gt;=60,"B",'HPS grading'!U57&gt;=50,"C+",'HPS grading'!U57&gt;=40,"C",'HPS grading'!U57&gt;=30,"D",'HPS grading'!U57&lt;30,"E")</f>
        <v>C</v>
      </c>
      <c r="W57" s="32" t="str">
        <f aca="false">HPS!BF57</f>
        <v>Cleared</v>
      </c>
      <c r="X57" s="32" t="str">
        <f aca="false">HPS!BG57</f>
        <v>Cleared</v>
      </c>
      <c r="Y57" s="40" t="str">
        <f aca="false">IF(W57="NC","NC",IF(X57="NC","NC","None"))</f>
        <v>None</v>
      </c>
      <c r="Z57" s="38" t="n">
        <f aca="false">AVERAGE('HPS grading'!$F57,'HPS grading'!$K57,'HPS grading'!$P57,'HPS grading'!$U57)</f>
        <v>50.5414880952381</v>
      </c>
      <c r="AA57" s="41" t="str">
        <f aca="false" t="array" ref="AA57:AA57">_xlfn.IFS('HPS grading'!Z57&gt;=90,"A+",'HPS grading'!Z57&gt;=80,"A",'HPS grading'!Z57&gt;=70,"B+",'HPS grading'!Z57&gt;=60,"B",'HPS grading'!Z57&gt;=50,"C+",'HPS grading'!Z57&gt;=40,"C",'HPS grading'!Z57&gt;=30,"D",'HPS grading'!Z57&lt;30,"E")</f>
        <v>C+</v>
      </c>
    </row>
    <row r="58" customFormat="false" ht="14.25" hidden="false" customHeight="false" outlineLevel="0" collapsed="false">
      <c r="A58" s="28" t="n">
        <v>55</v>
      </c>
      <c r="B58" s="29" t="s">
        <v>17</v>
      </c>
      <c r="C58" s="29" t="s">
        <v>38</v>
      </c>
      <c r="D58" s="29" t="s">
        <v>128</v>
      </c>
      <c r="E58" s="30" t="s">
        <v>129</v>
      </c>
      <c r="F58" s="31" t="n">
        <f aca="false">HPS!$U58</f>
        <v>64.640376984127</v>
      </c>
      <c r="G58" s="28" t="str">
        <f aca="false" t="array" ref="G58:G58">_xlfn.IFS('HPS grading'!$F58&gt;=90,"A+",'HPS grading'!$F58&gt;=80,"A",'HPS grading'!$F58&gt;=70,"B+",'HPS grading'!$F58&gt;=60,"B",'HPS grading'!$F58&gt;=50,"C+",'HPS grading'!$F58&gt;=40,"C",'HPS grading'!$F58&gt;=30,"D",'HPS grading'!$F58&lt;30,"E")</f>
        <v>B</v>
      </c>
      <c r="H58" s="32" t="str">
        <f aca="false">Persona!R59</f>
        <v>Cleared</v>
      </c>
      <c r="I58" s="32" t="str">
        <f aca="false">HPS!K58</f>
        <v>Cleared</v>
      </c>
      <c r="J58" s="33" t="str">
        <f aca="false">IF(H58="NC","NC",IF(I58="NC","NC","None"))</f>
        <v>None</v>
      </c>
      <c r="K58" s="31" t="n">
        <f aca="false">HPS!AK58</f>
        <v>46.5057142857143</v>
      </c>
      <c r="L58" s="28" t="str">
        <f aca="false" t="array" ref="L58:L58">_xlfn.IFS('HPS grading'!K58&gt;=90,"A+",'HPS grading'!K58&gt;=80,"A",'HPS grading'!K58&gt;=70,"B+",'HPS grading'!K58&gt;=60,"B",'HPS grading'!K58&gt;=50,"C+",'HPS grading'!K58&gt;=40,"C",'HPS grading'!K58&gt;=30,"D",'HPS grading'!K58&lt;30,"E")</f>
        <v>C</v>
      </c>
      <c r="M58" s="32" t="str">
        <f aca="false">HPS!Z58</f>
        <v>Cleared</v>
      </c>
      <c r="N58" s="32" t="str">
        <f aca="false">HPS!AA58</f>
        <v>Cleared</v>
      </c>
      <c r="O58" s="33" t="str">
        <f aca="false">IF(M58="NC","NC",IF(N58="NC","NC","None"))</f>
        <v>None</v>
      </c>
      <c r="P58" s="31" t="n">
        <f aca="false">HPS!BA58</f>
        <v>53.9209523809524</v>
      </c>
      <c r="Q58" s="28" t="str">
        <f aca="false" t="array" ref="Q58:Q58">_xlfn.IFS('HPS grading'!P58&gt;=90,"A+",'HPS grading'!P58&gt;=80,"A",'HPS grading'!P58&gt;=70,"B+",'HPS grading'!P58&gt;=60,"B",'HPS grading'!P58&gt;=50,"C+",'HPS grading'!P58&gt;=40,"C",'HPS grading'!P58&gt;=30,"D",'HPS grading'!P58&lt;30,"E")</f>
        <v>C+</v>
      </c>
      <c r="R58" s="32" t="str">
        <f aca="false">HPS!AP58</f>
        <v>Cleared</v>
      </c>
      <c r="S58" s="32" t="str">
        <f aca="false">HPS!AQ58</f>
        <v>Cleared</v>
      </c>
      <c r="T58" s="33" t="str">
        <f aca="false">IF(R58="NC","NC",IF(S58="NC","NC","None"))</f>
        <v>None</v>
      </c>
      <c r="U58" s="31" t="n">
        <f aca="false">HPS!BQ58</f>
        <v>43.5857142857143</v>
      </c>
      <c r="V58" s="28" t="str">
        <f aca="false" t="array" ref="V58:V58">_xlfn.IFS('HPS grading'!U58&gt;=90,"A+",'HPS grading'!U58&gt;=80,"A",'HPS grading'!U58&gt;=70,"B+",'HPS grading'!U58&gt;=60,"B",'HPS grading'!U58&gt;=50,"C+",'HPS grading'!U58&gt;=40,"C",'HPS grading'!U58&gt;=30,"D",'HPS grading'!U58&lt;30,"E")</f>
        <v>C</v>
      </c>
      <c r="W58" s="32" t="str">
        <f aca="false">HPS!BF58</f>
        <v>Cleared</v>
      </c>
      <c r="X58" s="32" t="str">
        <f aca="false">HPS!BG58</f>
        <v>Cleared</v>
      </c>
      <c r="Y58" s="33" t="str">
        <f aca="false">IF(W58="NC","NC",IF(X58="NC","NC","None"))</f>
        <v>None</v>
      </c>
      <c r="Z58" s="31" t="n">
        <f aca="false">AVERAGE('HPS grading'!$F58,'HPS grading'!$K58,'HPS grading'!$P58,'HPS grading'!$U58)</f>
        <v>52.163189484127</v>
      </c>
      <c r="AA58" s="34" t="str">
        <f aca="false" t="array" ref="AA58:AA58">_xlfn.IFS('HPS grading'!Z58&gt;=90,"A+",'HPS grading'!Z58&gt;=80,"A",'HPS grading'!Z58&gt;=70,"B+",'HPS grading'!Z58&gt;=60,"B",'HPS grading'!Z58&gt;=50,"C+",'HPS grading'!Z58&gt;=40,"C",'HPS grading'!Z58&gt;=30,"D",'HPS grading'!Z58&lt;30,"E")</f>
        <v>C+</v>
      </c>
    </row>
    <row r="59" customFormat="false" ht="14.25" hidden="false" customHeight="false" outlineLevel="0" collapsed="false">
      <c r="A59" s="35" t="n">
        <v>56</v>
      </c>
      <c r="B59" s="36" t="s">
        <v>13</v>
      </c>
      <c r="C59" s="36" t="s">
        <v>14</v>
      </c>
      <c r="D59" s="36" t="s">
        <v>130</v>
      </c>
      <c r="E59" s="37" t="s">
        <v>131</v>
      </c>
      <c r="F59" s="38" t="n">
        <f aca="false">HPS!$U59</f>
        <v>44.5277777777778</v>
      </c>
      <c r="G59" s="35" t="str">
        <f aca="false" t="array" ref="G59:G59">_xlfn.IFS('HPS grading'!$F59&gt;=90,"A+",'HPS grading'!$F59&gt;=80,"A",'HPS grading'!$F59&gt;=70,"B+",'HPS grading'!$F59&gt;=60,"B",'HPS grading'!$F59&gt;=50,"C+",'HPS grading'!$F59&gt;=40,"C",'HPS grading'!$F59&gt;=30,"D",'HPS grading'!$F59&lt;30,"E")</f>
        <v>C</v>
      </c>
      <c r="H59" s="39" t="str">
        <f aca="false">Persona!R60</f>
        <v>Cleared</v>
      </c>
      <c r="I59" s="32" t="str">
        <f aca="false">HPS!K59</f>
        <v>NC</v>
      </c>
      <c r="J59" s="40" t="str">
        <f aca="false">IF(H59="NC","NC",IF(I59="NC","NC","None"))</f>
        <v>NC</v>
      </c>
      <c r="K59" s="38" t="n">
        <f aca="false">HPS!AK59</f>
        <v>40.1380952380952</v>
      </c>
      <c r="L59" s="35" t="str">
        <f aca="false" t="array" ref="L59:L59">_xlfn.IFS('HPS grading'!K59&gt;=90,"A+",'HPS grading'!K59&gt;=80,"A",'HPS grading'!K59&gt;=70,"B+",'HPS grading'!K59&gt;=60,"B",'HPS grading'!K59&gt;=50,"C+",'HPS grading'!K59&gt;=40,"C",'HPS grading'!K59&gt;=30,"D",'HPS grading'!K59&lt;30,"E")</f>
        <v>C</v>
      </c>
      <c r="M59" s="32" t="str">
        <f aca="false">HPS!Z59</f>
        <v>Cleared</v>
      </c>
      <c r="N59" s="32" t="str">
        <f aca="false">HPS!AA59</f>
        <v>NC</v>
      </c>
      <c r="O59" s="33" t="str">
        <f aca="false">IF(M59="NC","NC",IF(N59="NC","NC","None"))</f>
        <v>NC</v>
      </c>
      <c r="P59" s="38" t="n">
        <f aca="false">HPS!BA59</f>
        <v>37.6361904761905</v>
      </c>
      <c r="Q59" s="35" t="str">
        <f aca="false" t="array" ref="Q59:Q59">_xlfn.IFS('HPS grading'!P59&gt;=90,"A+",'HPS grading'!P59&gt;=80,"A",'HPS grading'!P59&gt;=70,"B+",'HPS grading'!P59&gt;=60,"B",'HPS grading'!P59&gt;=50,"C+",'HPS grading'!P59&gt;=40,"C",'HPS grading'!P59&gt;=30,"D",'HPS grading'!P59&lt;30,"E")</f>
        <v>D</v>
      </c>
      <c r="R59" s="32" t="str">
        <f aca="false">HPS!AP59</f>
        <v>Cleared</v>
      </c>
      <c r="S59" s="32" t="str">
        <f aca="false">HPS!AQ59</f>
        <v>NC</v>
      </c>
      <c r="T59" s="40" t="str">
        <f aca="false">IF(R59="NC","NC",IF(S59="NC","NC","None"))</f>
        <v>NC</v>
      </c>
      <c r="U59" s="38" t="n">
        <f aca="false">HPS!BQ59</f>
        <v>41.9714285714286</v>
      </c>
      <c r="V59" s="35" t="str">
        <f aca="false" t="array" ref="V59:V59">_xlfn.IFS('HPS grading'!U59&gt;=90,"A+",'HPS grading'!U59&gt;=80,"A",'HPS grading'!U59&gt;=70,"B+",'HPS grading'!U59&gt;=60,"B",'HPS grading'!U59&gt;=50,"C+",'HPS grading'!U59&gt;=40,"C",'HPS grading'!U59&gt;=30,"D",'HPS grading'!U59&lt;30,"E")</f>
        <v>C</v>
      </c>
      <c r="W59" s="32" t="str">
        <f aca="false">HPS!BF59</f>
        <v>Cleared</v>
      </c>
      <c r="X59" s="32" t="str">
        <f aca="false">HPS!BG59</f>
        <v>NC</v>
      </c>
      <c r="Y59" s="40" t="str">
        <f aca="false">IF(W59="NC","NC",IF(X59="NC","NC","None"))</f>
        <v>NC</v>
      </c>
      <c r="Z59" s="38" t="n">
        <f aca="false">AVERAGE('HPS grading'!$F59,'HPS grading'!$K59,'HPS grading'!$P59,'HPS grading'!$U59)</f>
        <v>41.068373015873</v>
      </c>
      <c r="AA59" s="41" t="str">
        <f aca="false" t="array" ref="AA59:AA59">_xlfn.IFS('HPS grading'!Z59&gt;=90,"A+",'HPS grading'!Z59&gt;=80,"A",'HPS grading'!Z59&gt;=70,"B+",'HPS grading'!Z59&gt;=60,"B",'HPS grading'!Z59&gt;=50,"C+",'HPS grading'!Z59&gt;=40,"C",'HPS grading'!Z59&gt;=30,"D",'HPS grading'!Z59&lt;30,"E")</f>
        <v>C</v>
      </c>
    </row>
    <row r="60" customFormat="false" ht="14.25" hidden="false" customHeight="false" outlineLevel="0" collapsed="false">
      <c r="A60" s="28" t="n">
        <v>57</v>
      </c>
      <c r="B60" s="29" t="s">
        <v>13</v>
      </c>
      <c r="C60" s="29" t="s">
        <v>31</v>
      </c>
      <c r="D60" s="29" t="s">
        <v>132</v>
      </c>
      <c r="E60" s="30" t="s">
        <v>133</v>
      </c>
      <c r="F60" s="31" t="n">
        <f aca="false">HPS!$U60</f>
        <v>56.2361111111111</v>
      </c>
      <c r="G60" s="28" t="str">
        <f aca="false" t="array" ref="G60:G60">_xlfn.IFS('HPS grading'!$F60&gt;=90,"A+",'HPS grading'!$F60&gt;=80,"A",'HPS grading'!$F60&gt;=70,"B+",'HPS grading'!$F60&gt;=60,"B",'HPS grading'!$F60&gt;=50,"C+",'HPS grading'!$F60&gt;=40,"C",'HPS grading'!$F60&gt;=30,"D",'HPS grading'!$F60&lt;30,"E")</f>
        <v>C+</v>
      </c>
      <c r="H60" s="32" t="str">
        <f aca="false">Persona!R61</f>
        <v>Cleared</v>
      </c>
      <c r="I60" s="32" t="str">
        <f aca="false">HPS!K60</f>
        <v>Cleared</v>
      </c>
      <c r="J60" s="33" t="str">
        <f aca="false">IF(H60="NC","NC",IF(I60="NC","NC","None"))</f>
        <v>None</v>
      </c>
      <c r="K60" s="31" t="n">
        <f aca="false">HPS!AK60</f>
        <v>28.3238095238095</v>
      </c>
      <c r="L60" s="28" t="str">
        <f aca="false" t="array" ref="L60:L60">_xlfn.IFS('HPS grading'!K60&gt;=90,"A+",'HPS grading'!K60&gt;=80,"A",'HPS grading'!K60&gt;=70,"B+",'HPS grading'!K60&gt;=60,"B",'HPS grading'!K60&gt;=50,"C+",'HPS grading'!K60&gt;=40,"C",'HPS grading'!K60&gt;=30,"D",'HPS grading'!K60&lt;30,"E")</f>
        <v>E</v>
      </c>
      <c r="M60" s="32" t="str">
        <f aca="false">HPS!Z60</f>
        <v>NC</v>
      </c>
      <c r="N60" s="32" t="str">
        <f aca="false">HPS!AA60</f>
        <v>Cleared</v>
      </c>
      <c r="O60" s="33" t="str">
        <f aca="false">IF(M60="NC","NC",IF(N60="NC","NC","None"))</f>
        <v>NC</v>
      </c>
      <c r="P60" s="31" t="n">
        <f aca="false">HPS!BA60</f>
        <v>47.4066666666667</v>
      </c>
      <c r="Q60" s="28" t="str">
        <f aca="false" t="array" ref="Q60:Q60">_xlfn.IFS('HPS grading'!P60&gt;=90,"A+",'HPS grading'!P60&gt;=80,"A",'HPS grading'!P60&gt;=70,"B+",'HPS grading'!P60&gt;=60,"B",'HPS grading'!P60&gt;=50,"C+",'HPS grading'!P60&gt;=40,"C",'HPS grading'!P60&gt;=30,"D",'HPS grading'!P60&lt;30,"E")</f>
        <v>C</v>
      </c>
      <c r="R60" s="32" t="str">
        <f aca="false">HPS!AP60</f>
        <v>Cleared</v>
      </c>
      <c r="S60" s="32" t="str">
        <f aca="false">HPS!AQ60</f>
        <v>Cleared</v>
      </c>
      <c r="T60" s="33" t="str">
        <f aca="false">IF(R60="NC","NC",IF(S60="NC","NC","None"))</f>
        <v>None</v>
      </c>
      <c r="U60" s="31" t="n">
        <f aca="false">HPS!BQ60</f>
        <v>32.1171428571429</v>
      </c>
      <c r="V60" s="28" t="str">
        <f aca="false" t="array" ref="V60:V60">_xlfn.IFS('HPS grading'!U60&gt;=90,"A+",'HPS grading'!U60&gt;=80,"A",'HPS grading'!U60&gt;=70,"B+",'HPS grading'!U60&gt;=60,"B",'HPS grading'!U60&gt;=50,"C+",'HPS grading'!U60&gt;=40,"C",'HPS grading'!U60&gt;=30,"D",'HPS grading'!U60&lt;30,"E")</f>
        <v>D</v>
      </c>
      <c r="W60" s="32" t="str">
        <f aca="false">HPS!BF60</f>
        <v>NC</v>
      </c>
      <c r="X60" s="32" t="str">
        <f aca="false">HPS!BG60</f>
        <v>Cleared</v>
      </c>
      <c r="Y60" s="33" t="str">
        <f aca="false">IF(W60="NC","NC",IF(X60="NC","NC","None"))</f>
        <v>NC</v>
      </c>
      <c r="Z60" s="31" t="n">
        <f aca="false">AVERAGE('HPS grading'!$F60,'HPS grading'!$K60,'HPS grading'!$P60,'HPS grading'!$U60)</f>
        <v>41.0209325396825</v>
      </c>
      <c r="AA60" s="34" t="str">
        <f aca="false" t="array" ref="AA60:AA60">_xlfn.IFS('HPS grading'!Z60&gt;=90,"A+",'HPS grading'!Z60&gt;=80,"A",'HPS grading'!Z60&gt;=70,"B+",'HPS grading'!Z60&gt;=60,"B",'HPS grading'!Z60&gt;=50,"C+",'HPS grading'!Z60&gt;=40,"C",'HPS grading'!Z60&gt;=30,"D",'HPS grading'!Z60&lt;30,"E")</f>
        <v>C</v>
      </c>
    </row>
    <row r="61" customFormat="false" ht="14.25" hidden="false" customHeight="false" outlineLevel="0" collapsed="false">
      <c r="A61" s="35" t="n">
        <v>58</v>
      </c>
      <c r="B61" s="36" t="s">
        <v>17</v>
      </c>
      <c r="C61" s="36" t="s">
        <v>31</v>
      </c>
      <c r="D61" s="36" t="s">
        <v>134</v>
      </c>
      <c r="E61" s="37" t="s">
        <v>135</v>
      </c>
      <c r="F61" s="38" t="n">
        <f aca="false">HPS!$U61</f>
        <v>53.5957341269841</v>
      </c>
      <c r="G61" s="35" t="str">
        <f aca="false" t="array" ref="G61:G61">_xlfn.IFS('HPS grading'!$F61&gt;=90,"A+",'HPS grading'!$F61&gt;=80,"A",'HPS grading'!$F61&gt;=70,"B+",'HPS grading'!$F61&gt;=60,"B",'HPS grading'!$F61&gt;=50,"C+",'HPS grading'!$F61&gt;=40,"C",'HPS grading'!$F61&gt;=30,"D",'HPS grading'!$F61&lt;30,"E")</f>
        <v>C+</v>
      </c>
      <c r="H61" s="39" t="str">
        <f aca="false">Persona!R62</f>
        <v>Cleared</v>
      </c>
      <c r="I61" s="32" t="str">
        <f aca="false">HPS!K61</f>
        <v>Cleared</v>
      </c>
      <c r="J61" s="40" t="str">
        <f aca="false">IF(H61="NC","NC",IF(I61="NC","NC","None"))</f>
        <v>None</v>
      </c>
      <c r="K61" s="38" t="n">
        <f aca="false">HPS!AK61</f>
        <v>27.8261904761905</v>
      </c>
      <c r="L61" s="35" t="str">
        <f aca="false" t="array" ref="L61:L61">_xlfn.IFS('HPS grading'!K61&gt;=90,"A+",'HPS grading'!K61&gt;=80,"A",'HPS grading'!K61&gt;=70,"B+",'HPS grading'!K61&gt;=60,"B",'HPS grading'!K61&gt;=50,"C+",'HPS grading'!K61&gt;=40,"C",'HPS grading'!K61&gt;=30,"D",'HPS grading'!K61&lt;30,"E")</f>
        <v>E</v>
      </c>
      <c r="M61" s="32" t="str">
        <f aca="false">HPS!Z61</f>
        <v>NC</v>
      </c>
      <c r="N61" s="32" t="str">
        <f aca="false">HPS!AA61</f>
        <v>Cleared</v>
      </c>
      <c r="O61" s="33" t="str">
        <f aca="false">IF(M61="NC","NC",IF(N61="NC","NC","None"))</f>
        <v>NC</v>
      </c>
      <c r="P61" s="38" t="n">
        <f aca="false">HPS!BA61</f>
        <v>58.6222222222222</v>
      </c>
      <c r="Q61" s="35" t="str">
        <f aca="false" t="array" ref="Q61:Q61">_xlfn.IFS('HPS grading'!P61&gt;=90,"A+",'HPS grading'!P61&gt;=80,"A",'HPS grading'!P61&gt;=70,"B+",'HPS grading'!P61&gt;=60,"B",'HPS grading'!P61&gt;=50,"C+",'HPS grading'!P61&gt;=40,"C",'HPS grading'!P61&gt;=30,"D",'HPS grading'!P61&lt;30,"E")</f>
        <v>C+</v>
      </c>
      <c r="R61" s="32" t="str">
        <f aca="false">HPS!AP61</f>
        <v>Cleared</v>
      </c>
      <c r="S61" s="32" t="str">
        <f aca="false">HPS!AQ61</f>
        <v>Cleared</v>
      </c>
      <c r="T61" s="40" t="str">
        <f aca="false">IF(R61="NC","NC",IF(S61="NC","NC","None"))</f>
        <v>None</v>
      </c>
      <c r="U61" s="38" t="n">
        <f aca="false">HPS!BQ61</f>
        <v>36.9261904761905</v>
      </c>
      <c r="V61" s="35" t="str">
        <f aca="false" t="array" ref="V61:V61">_xlfn.IFS('HPS grading'!U61&gt;=90,"A+",'HPS grading'!U61&gt;=80,"A",'HPS grading'!U61&gt;=70,"B+",'HPS grading'!U61&gt;=60,"B",'HPS grading'!U61&gt;=50,"C+",'HPS grading'!U61&gt;=40,"C",'HPS grading'!U61&gt;=30,"D",'HPS grading'!U61&lt;30,"E")</f>
        <v>D</v>
      </c>
      <c r="W61" s="32" t="str">
        <f aca="false">HPS!BF61</f>
        <v>NC</v>
      </c>
      <c r="X61" s="32" t="str">
        <f aca="false">HPS!BG61</f>
        <v>Cleared</v>
      </c>
      <c r="Y61" s="40" t="str">
        <f aca="false">IF(W61="NC","NC",IF(X61="NC","NC","None"))</f>
        <v>NC</v>
      </c>
      <c r="Z61" s="38" t="n">
        <f aca="false">AVERAGE('HPS grading'!$F61,'HPS grading'!$K61,'HPS grading'!$P61,'HPS grading'!$U61)</f>
        <v>44.2425843253968</v>
      </c>
      <c r="AA61" s="41" t="str">
        <f aca="false" t="array" ref="AA61:AA61">_xlfn.IFS('HPS grading'!Z61&gt;=90,"A+",'HPS grading'!Z61&gt;=80,"A",'HPS grading'!Z61&gt;=70,"B+",'HPS grading'!Z61&gt;=60,"B",'HPS grading'!Z61&gt;=50,"C+",'HPS grading'!Z61&gt;=40,"C",'HPS grading'!Z61&gt;=30,"D",'HPS grading'!Z61&lt;30,"E")</f>
        <v>C</v>
      </c>
    </row>
    <row r="62" customFormat="false" ht="14.25" hidden="false" customHeight="false" outlineLevel="0" collapsed="false">
      <c r="A62" s="28" t="n">
        <v>59</v>
      </c>
      <c r="B62" s="29" t="s">
        <v>17</v>
      </c>
      <c r="C62" s="29" t="s">
        <v>14</v>
      </c>
      <c r="D62" s="29" t="s">
        <v>136</v>
      </c>
      <c r="E62" s="30" t="s">
        <v>137</v>
      </c>
      <c r="F62" s="31" t="n">
        <f aca="false">HPS!$U62</f>
        <v>58.1790674603175</v>
      </c>
      <c r="G62" s="28" t="str">
        <f aca="false" t="array" ref="G62:G62">_xlfn.IFS('HPS grading'!$F62&gt;=90,"A+",'HPS grading'!$F62&gt;=80,"A",'HPS grading'!$F62&gt;=70,"B+",'HPS grading'!$F62&gt;=60,"B",'HPS grading'!$F62&gt;=50,"C+",'HPS grading'!$F62&gt;=40,"C",'HPS grading'!$F62&gt;=30,"D",'HPS grading'!$F62&lt;30,"E")</f>
        <v>C+</v>
      </c>
      <c r="H62" s="32" t="str">
        <f aca="false">Persona!R63</f>
        <v>Cleared</v>
      </c>
      <c r="I62" s="32" t="str">
        <f aca="false">HPS!K62</f>
        <v>Cleared</v>
      </c>
      <c r="J62" s="33" t="str">
        <f aca="false">IF(H62="NC","NC",IF(I62="NC","NC","None"))</f>
        <v>None</v>
      </c>
      <c r="K62" s="31" t="n">
        <f aca="false">HPS!AK62</f>
        <v>46.8309523809524</v>
      </c>
      <c r="L62" s="28" t="str">
        <f aca="false" t="array" ref="L62:L62">_xlfn.IFS('HPS grading'!K62&gt;=90,"A+",'HPS grading'!K62&gt;=80,"A",'HPS grading'!K62&gt;=70,"B+",'HPS grading'!K62&gt;=60,"B",'HPS grading'!K62&gt;=50,"C+",'HPS grading'!K62&gt;=40,"C",'HPS grading'!K62&gt;=30,"D",'HPS grading'!K62&lt;30,"E")</f>
        <v>C</v>
      </c>
      <c r="M62" s="32" t="str">
        <f aca="false">HPS!Z62</f>
        <v>Cleared</v>
      </c>
      <c r="N62" s="32" t="str">
        <f aca="false">HPS!AA62</f>
        <v>NC</v>
      </c>
      <c r="O62" s="33" t="str">
        <f aca="false">IF(M62="NC","NC",IF(N62="NC","NC","None"))</f>
        <v>NC</v>
      </c>
      <c r="P62" s="31" t="n">
        <f aca="false">HPS!BA62</f>
        <v>54.132380952381</v>
      </c>
      <c r="Q62" s="28" t="str">
        <f aca="false" t="array" ref="Q62:Q62">_xlfn.IFS('HPS grading'!P62&gt;=90,"A+",'HPS grading'!P62&gt;=80,"A",'HPS grading'!P62&gt;=70,"B+",'HPS grading'!P62&gt;=60,"B",'HPS grading'!P62&gt;=50,"C+",'HPS grading'!P62&gt;=40,"C",'HPS grading'!P62&gt;=30,"D",'HPS grading'!P62&lt;30,"E")</f>
        <v>C+</v>
      </c>
      <c r="R62" s="32" t="str">
        <f aca="false">HPS!AP62</f>
        <v>Cleared</v>
      </c>
      <c r="S62" s="32" t="str">
        <f aca="false">HPS!AQ62</f>
        <v>NC</v>
      </c>
      <c r="T62" s="33" t="str">
        <f aca="false">IF(R62="NC","NC",IF(S62="NC","NC","None"))</f>
        <v>NC</v>
      </c>
      <c r="U62" s="31" t="n">
        <f aca="false">HPS!BQ62</f>
        <v>50.8642857142857</v>
      </c>
      <c r="V62" s="28" t="str">
        <f aca="false" t="array" ref="V62:V62">_xlfn.IFS('HPS grading'!U62&gt;=90,"A+",'HPS grading'!U62&gt;=80,"A",'HPS grading'!U62&gt;=70,"B+",'HPS grading'!U62&gt;=60,"B",'HPS grading'!U62&gt;=50,"C+",'HPS grading'!U62&gt;=40,"C",'HPS grading'!U62&gt;=30,"D",'HPS grading'!U62&lt;30,"E")</f>
        <v>C+</v>
      </c>
      <c r="W62" s="32" t="str">
        <f aca="false">HPS!BF62</f>
        <v>Cleared</v>
      </c>
      <c r="X62" s="32" t="str">
        <f aca="false">HPS!BG62</f>
        <v>NC</v>
      </c>
      <c r="Y62" s="33" t="str">
        <f aca="false">IF(W62="NC","NC",IF(X62="NC","NC","None"))</f>
        <v>NC</v>
      </c>
      <c r="Z62" s="31" t="n">
        <f aca="false">AVERAGE('HPS grading'!$F62,'HPS grading'!$K62,'HPS grading'!$P62,'HPS grading'!$U62)</f>
        <v>52.5016716269841</v>
      </c>
      <c r="AA62" s="34" t="str">
        <f aca="false" t="array" ref="AA62:AA62">_xlfn.IFS('HPS grading'!Z62&gt;=90,"A+",'HPS grading'!Z62&gt;=80,"A",'HPS grading'!Z62&gt;=70,"B+",'HPS grading'!Z62&gt;=60,"B",'HPS grading'!Z62&gt;=50,"C+",'HPS grading'!Z62&gt;=40,"C",'HPS grading'!Z62&gt;=30,"D",'HPS grading'!Z62&lt;30,"E")</f>
        <v>C+</v>
      </c>
    </row>
    <row r="63" customFormat="false" ht="14.25" hidden="false" customHeight="false" outlineLevel="0" collapsed="false">
      <c r="A63" s="35" t="n">
        <v>60</v>
      </c>
      <c r="B63" s="36" t="s">
        <v>17</v>
      </c>
      <c r="C63" s="36" t="s">
        <v>14</v>
      </c>
      <c r="D63" s="36" t="s">
        <v>138</v>
      </c>
      <c r="E63" s="37" t="s">
        <v>139</v>
      </c>
      <c r="F63" s="38" t="n">
        <f aca="false">HPS!$U63</f>
        <v>60.2638888888889</v>
      </c>
      <c r="G63" s="35" t="str">
        <f aca="false" t="array" ref="G63:G63">_xlfn.IFS('HPS grading'!$F63&gt;=90,"A+",'HPS grading'!$F63&gt;=80,"A",'HPS grading'!$F63&gt;=70,"B+",'HPS grading'!$F63&gt;=60,"B",'HPS grading'!$F63&gt;=50,"C+",'HPS grading'!$F63&gt;=40,"C",'HPS grading'!$F63&gt;=30,"D",'HPS grading'!$F63&lt;30,"E")</f>
        <v>B</v>
      </c>
      <c r="H63" s="39" t="str">
        <f aca="false">Persona!R64</f>
        <v>Cleared</v>
      </c>
      <c r="I63" s="32" t="str">
        <f aca="false">HPS!K63</f>
        <v>Cleared</v>
      </c>
      <c r="J63" s="40" t="str">
        <f aca="false">IF(H63="NC","NC",IF(I63="NC","NC","None"))</f>
        <v>None</v>
      </c>
      <c r="K63" s="38" t="n">
        <f aca="false">HPS!AK63</f>
        <v>55.3488095238095</v>
      </c>
      <c r="L63" s="35" t="str">
        <f aca="false" t="array" ref="L63:L63">_xlfn.IFS('HPS grading'!K63&gt;=90,"A+",'HPS grading'!K63&gt;=80,"A",'HPS grading'!K63&gt;=70,"B+",'HPS grading'!K63&gt;=60,"B",'HPS grading'!K63&gt;=50,"C+",'HPS grading'!K63&gt;=40,"C",'HPS grading'!K63&gt;=30,"D",'HPS grading'!K63&lt;30,"E")</f>
        <v>C+</v>
      </c>
      <c r="M63" s="32" t="str">
        <f aca="false">HPS!Z63</f>
        <v>Cleared</v>
      </c>
      <c r="N63" s="32" t="str">
        <f aca="false">HPS!AA63</f>
        <v>Cleared</v>
      </c>
      <c r="O63" s="33" t="str">
        <f aca="false">IF(M63="NC","NC",IF(N63="NC","NC","None"))</f>
        <v>None</v>
      </c>
      <c r="P63" s="38" t="n">
        <f aca="false">HPS!BA63</f>
        <v>41.7911111111111</v>
      </c>
      <c r="Q63" s="35" t="str">
        <f aca="false" t="array" ref="Q63:Q63">_xlfn.IFS('HPS grading'!P63&gt;=90,"A+",'HPS grading'!P63&gt;=80,"A",'HPS grading'!P63&gt;=70,"B+",'HPS grading'!P63&gt;=60,"B",'HPS grading'!P63&gt;=50,"C+",'HPS grading'!P63&gt;=40,"C",'HPS grading'!P63&gt;=30,"D",'HPS grading'!P63&lt;30,"E")</f>
        <v>C</v>
      </c>
      <c r="R63" s="32" t="str">
        <f aca="false">HPS!AP63</f>
        <v>Cleared</v>
      </c>
      <c r="S63" s="32" t="str">
        <f aca="false">HPS!AQ63</f>
        <v>Cleared</v>
      </c>
      <c r="T63" s="40" t="str">
        <f aca="false">IF(R63="NC","NC",IF(S63="NC","NC","None"))</f>
        <v>None</v>
      </c>
      <c r="U63" s="38" t="n">
        <f aca="false">HPS!BQ63</f>
        <v>55.0321428571429</v>
      </c>
      <c r="V63" s="35" t="str">
        <f aca="false" t="array" ref="V63:V63">_xlfn.IFS('HPS grading'!U63&gt;=90,"A+",'HPS grading'!U63&gt;=80,"A",'HPS grading'!U63&gt;=70,"B+",'HPS grading'!U63&gt;=60,"B",'HPS grading'!U63&gt;=50,"C+",'HPS grading'!U63&gt;=40,"C",'HPS grading'!U63&gt;=30,"D",'HPS grading'!U63&lt;30,"E")</f>
        <v>C+</v>
      </c>
      <c r="W63" s="32" t="str">
        <f aca="false">HPS!BF63</f>
        <v>Cleared</v>
      </c>
      <c r="X63" s="32" t="str">
        <f aca="false">HPS!BG63</f>
        <v>Cleared</v>
      </c>
      <c r="Y63" s="40" t="str">
        <f aca="false">IF(W63="NC","NC",IF(X63="NC","NC","None"))</f>
        <v>None</v>
      </c>
      <c r="Z63" s="38" t="n">
        <f aca="false">AVERAGE('HPS grading'!$F63,'HPS grading'!$K63,'HPS grading'!$P63,'HPS grading'!$U63)</f>
        <v>53.1089880952381</v>
      </c>
      <c r="AA63" s="41" t="str">
        <f aca="false" t="array" ref="AA63:AA63">_xlfn.IFS('HPS grading'!Z63&gt;=90,"A+",'HPS grading'!Z63&gt;=80,"A",'HPS grading'!Z63&gt;=70,"B+",'HPS grading'!Z63&gt;=60,"B",'HPS grading'!Z63&gt;=50,"C+",'HPS grading'!Z63&gt;=40,"C",'HPS grading'!Z63&gt;=30,"D",'HPS grading'!Z63&lt;30,"E")</f>
        <v>C+</v>
      </c>
    </row>
    <row r="64" customFormat="false" ht="14.25" hidden="false" customHeight="false" outlineLevel="0" collapsed="false">
      <c r="A64" s="28" t="n">
        <v>61</v>
      </c>
      <c r="B64" s="29" t="s">
        <v>17</v>
      </c>
      <c r="C64" s="29" t="s">
        <v>14</v>
      </c>
      <c r="D64" s="29" t="s">
        <v>140</v>
      </c>
      <c r="E64" s="30" t="s">
        <v>141</v>
      </c>
      <c r="F64" s="31" t="n">
        <f aca="false">HPS!$U64</f>
        <v>49.3888888888889</v>
      </c>
      <c r="G64" s="28" t="str">
        <f aca="false" t="array" ref="G64:G64">_xlfn.IFS('HPS grading'!$F64&gt;=90,"A+",'HPS grading'!$F64&gt;=80,"A",'HPS grading'!$F64&gt;=70,"B+",'HPS grading'!$F64&gt;=60,"B",'HPS grading'!$F64&gt;=50,"C+",'HPS grading'!$F64&gt;=40,"C",'HPS grading'!$F64&gt;=30,"D",'HPS grading'!$F64&lt;30,"E")</f>
        <v>C</v>
      </c>
      <c r="H64" s="32" t="str">
        <f aca="false">Persona!R65</f>
        <v>Cleared</v>
      </c>
      <c r="I64" s="32" t="str">
        <f aca="false">HPS!K64</f>
        <v>Cleared</v>
      </c>
      <c r="J64" s="33" t="str">
        <f aca="false">IF(H64="NC","NC",IF(I64="NC","NC","None"))</f>
        <v>None</v>
      </c>
      <c r="K64" s="31" t="n">
        <f aca="false">HPS!AK64</f>
        <v>40.2261904761905</v>
      </c>
      <c r="L64" s="28" t="str">
        <f aca="false" t="array" ref="L64:L64">_xlfn.IFS('HPS grading'!K64&gt;=90,"A+",'HPS grading'!K64&gt;=80,"A",'HPS grading'!K64&gt;=70,"B+",'HPS grading'!K64&gt;=60,"B",'HPS grading'!K64&gt;=50,"C+",'HPS grading'!K64&gt;=40,"C",'HPS grading'!K64&gt;=30,"D",'HPS grading'!K64&lt;30,"E")</f>
        <v>C</v>
      </c>
      <c r="M64" s="32" t="str">
        <f aca="false">HPS!Z64</f>
        <v>Cleared</v>
      </c>
      <c r="N64" s="32" t="str">
        <f aca="false">HPS!AA64</f>
        <v>Cleared</v>
      </c>
      <c r="O64" s="33" t="str">
        <f aca="false">IF(M64="NC","NC",IF(N64="NC","NC","None"))</f>
        <v>None</v>
      </c>
      <c r="P64" s="31" t="n">
        <f aca="false">HPS!BA64</f>
        <v>35.8971428571429</v>
      </c>
      <c r="Q64" s="28" t="str">
        <f aca="false" t="array" ref="Q64:Q64">_xlfn.IFS('HPS grading'!P64&gt;=90,"A+",'HPS grading'!P64&gt;=80,"A",'HPS grading'!P64&gt;=70,"B+",'HPS grading'!P64&gt;=60,"B",'HPS grading'!P64&gt;=50,"C+",'HPS grading'!P64&gt;=40,"C",'HPS grading'!P64&gt;=30,"D",'HPS grading'!P64&lt;30,"E")</f>
        <v>D</v>
      </c>
      <c r="R64" s="32" t="str">
        <f aca="false">HPS!AP64</f>
        <v>Cleared</v>
      </c>
      <c r="S64" s="32" t="str">
        <f aca="false">HPS!AQ64</f>
        <v>NC</v>
      </c>
      <c r="T64" s="33" t="str">
        <f aca="false">IF(R64="NC","NC",IF(S64="NC","NC","None"))</f>
        <v>NC</v>
      </c>
      <c r="U64" s="31" t="n">
        <f aca="false">HPS!BQ64</f>
        <v>43.0128571428571</v>
      </c>
      <c r="V64" s="28" t="str">
        <f aca="false" t="array" ref="V64:V64">_xlfn.IFS('HPS grading'!U64&gt;=90,"A+",'HPS grading'!U64&gt;=80,"A",'HPS grading'!U64&gt;=70,"B+",'HPS grading'!U64&gt;=60,"B",'HPS grading'!U64&gt;=50,"C+",'HPS grading'!U64&gt;=40,"C",'HPS grading'!U64&gt;=30,"D",'HPS grading'!U64&lt;30,"E")</f>
        <v>C</v>
      </c>
      <c r="W64" s="32" t="str">
        <f aca="false">HPS!BF64</f>
        <v>Cleared</v>
      </c>
      <c r="X64" s="32" t="str">
        <f aca="false">HPS!BG64</f>
        <v>NC</v>
      </c>
      <c r="Y64" s="33" t="str">
        <f aca="false">IF(W64="NC","NC",IF(X64="NC","NC","None"))</f>
        <v>NC</v>
      </c>
      <c r="Z64" s="31" t="n">
        <f aca="false">AVERAGE('HPS grading'!$F64,'HPS grading'!$K64,'HPS grading'!$P64,'HPS grading'!$U64)</f>
        <v>42.1312698412698</v>
      </c>
      <c r="AA64" s="34" t="str">
        <f aca="false" t="array" ref="AA64:AA64">_xlfn.IFS('HPS grading'!Z64&gt;=90,"A+",'HPS grading'!Z64&gt;=80,"A",'HPS grading'!Z64&gt;=70,"B+",'HPS grading'!Z64&gt;=60,"B",'HPS grading'!Z64&gt;=50,"C+",'HPS grading'!Z64&gt;=40,"C",'HPS grading'!Z64&gt;=30,"D",'HPS grading'!Z64&lt;30,"E")</f>
        <v>C</v>
      </c>
    </row>
    <row r="65" customFormat="false" ht="14.25" hidden="false" customHeight="false" outlineLevel="0" collapsed="false">
      <c r="A65" s="35" t="n">
        <v>62</v>
      </c>
      <c r="B65" s="36" t="s">
        <v>13</v>
      </c>
      <c r="C65" s="36" t="s">
        <v>38</v>
      </c>
      <c r="D65" s="36" t="s">
        <v>142</v>
      </c>
      <c r="E65" s="37" t="s">
        <v>143</v>
      </c>
      <c r="F65" s="38" t="n">
        <f aca="false">HPS!$U65</f>
        <v>46.1944444444444</v>
      </c>
      <c r="G65" s="35" t="str">
        <f aca="false" t="array" ref="G65:G65">_xlfn.IFS('HPS grading'!$F65&gt;=90,"A+",'HPS grading'!$F65&gt;=80,"A",'HPS grading'!$F65&gt;=70,"B+",'HPS grading'!$F65&gt;=60,"B",'HPS grading'!$F65&gt;=50,"C+",'HPS grading'!$F65&gt;=40,"C",'HPS grading'!$F65&gt;=30,"D",'HPS grading'!$F65&lt;30,"E")</f>
        <v>C</v>
      </c>
      <c r="H65" s="39" t="str">
        <f aca="false">Persona!R66</f>
        <v>Cleared</v>
      </c>
      <c r="I65" s="32" t="str">
        <f aca="false">HPS!K65</f>
        <v>Cleared</v>
      </c>
      <c r="J65" s="40" t="str">
        <f aca="false">IF(H65="NC","NC",IF(I65="NC","NC","None"))</f>
        <v>None</v>
      </c>
      <c r="K65" s="38" t="n">
        <f aca="false">HPS!AK65</f>
        <v>52.8478571428571</v>
      </c>
      <c r="L65" s="35" t="str">
        <f aca="false" t="array" ref="L65:L65">_xlfn.IFS('HPS grading'!K65&gt;=90,"A+",'HPS grading'!K65&gt;=80,"A",'HPS grading'!K65&gt;=70,"B+",'HPS grading'!K65&gt;=60,"B",'HPS grading'!K65&gt;=50,"C+",'HPS grading'!K65&gt;=40,"C",'HPS grading'!K65&gt;=30,"D",'HPS grading'!K65&lt;30,"E")</f>
        <v>C+</v>
      </c>
      <c r="M65" s="32" t="str">
        <f aca="false">HPS!Z65</f>
        <v>Cleared</v>
      </c>
      <c r="N65" s="32" t="str">
        <f aca="false">HPS!AA65</f>
        <v>Cleared</v>
      </c>
      <c r="O65" s="33" t="str">
        <f aca="false">IF(M65="NC","NC",IF(N65="NC","NC","None"))</f>
        <v>None</v>
      </c>
      <c r="P65" s="38" t="n">
        <f aca="false">HPS!BA65</f>
        <v>58.8911111111111</v>
      </c>
      <c r="Q65" s="35" t="str">
        <f aca="false" t="array" ref="Q65:Q65">_xlfn.IFS('HPS grading'!P65&gt;=90,"A+",'HPS grading'!P65&gt;=80,"A",'HPS grading'!P65&gt;=70,"B+",'HPS grading'!P65&gt;=60,"B",'HPS grading'!P65&gt;=50,"C+",'HPS grading'!P65&gt;=40,"C",'HPS grading'!P65&gt;=30,"D",'HPS grading'!P65&lt;30,"E")</f>
        <v>C+</v>
      </c>
      <c r="R65" s="32" t="str">
        <f aca="false">HPS!AP65</f>
        <v>Cleared</v>
      </c>
      <c r="S65" s="32" t="str">
        <f aca="false">HPS!AQ65</f>
        <v>Cleared</v>
      </c>
      <c r="T65" s="40" t="str">
        <f aca="false">IF(R65="NC","NC",IF(S65="NC","NC","None"))</f>
        <v>None</v>
      </c>
      <c r="U65" s="38" t="n">
        <f aca="false">HPS!BQ65</f>
        <v>57.1928571428571</v>
      </c>
      <c r="V65" s="35" t="str">
        <f aca="false" t="array" ref="V65:V65">_xlfn.IFS('HPS grading'!U65&gt;=90,"A+",'HPS grading'!U65&gt;=80,"A",'HPS grading'!U65&gt;=70,"B+",'HPS grading'!U65&gt;=60,"B",'HPS grading'!U65&gt;=50,"C+",'HPS grading'!U65&gt;=40,"C",'HPS grading'!U65&gt;=30,"D",'HPS grading'!U65&lt;30,"E")</f>
        <v>C+</v>
      </c>
      <c r="W65" s="32" t="str">
        <f aca="false">HPS!BF65</f>
        <v>Cleared</v>
      </c>
      <c r="X65" s="32" t="str">
        <f aca="false">HPS!BG65</f>
        <v>Cleared</v>
      </c>
      <c r="Y65" s="40" t="str">
        <f aca="false">IF(W65="NC","NC",IF(X65="NC","NC","None"))</f>
        <v>None</v>
      </c>
      <c r="Z65" s="38" t="n">
        <f aca="false">AVERAGE('HPS grading'!$F65,'HPS grading'!$K65,'HPS grading'!$P65,'HPS grading'!$U65)</f>
        <v>53.7815674603175</v>
      </c>
      <c r="AA65" s="41" t="str">
        <f aca="false" t="array" ref="AA65:AA65">_xlfn.IFS('HPS grading'!Z65&gt;=90,"A+",'HPS grading'!Z65&gt;=80,"A",'HPS grading'!Z65&gt;=70,"B+",'HPS grading'!Z65&gt;=60,"B",'HPS grading'!Z65&gt;=50,"C+",'HPS grading'!Z65&gt;=40,"C",'HPS grading'!Z65&gt;=30,"D",'HPS grading'!Z65&lt;30,"E")</f>
        <v>C+</v>
      </c>
    </row>
    <row r="66" customFormat="false" ht="14.25" hidden="false" customHeight="false" outlineLevel="0" collapsed="false">
      <c r="A66" s="28" t="n">
        <v>63</v>
      </c>
      <c r="B66" s="29" t="s">
        <v>17</v>
      </c>
      <c r="C66" s="29" t="s">
        <v>14</v>
      </c>
      <c r="D66" s="29" t="s">
        <v>144</v>
      </c>
      <c r="E66" s="30" t="s">
        <v>145</v>
      </c>
      <c r="F66" s="31" t="n">
        <f aca="false">HPS!$U66</f>
        <v>51.625</v>
      </c>
      <c r="G66" s="28" t="str">
        <f aca="false" t="array" ref="G66:G66">_xlfn.IFS('HPS grading'!$F66&gt;=90,"A+",'HPS grading'!$F66&gt;=80,"A",'HPS grading'!$F66&gt;=70,"B+",'HPS grading'!$F66&gt;=60,"B",'HPS grading'!$F66&gt;=50,"C+",'HPS grading'!$F66&gt;=40,"C",'HPS grading'!$F66&gt;=30,"D",'HPS grading'!$F66&lt;30,"E")</f>
        <v>C+</v>
      </c>
      <c r="H66" s="32" t="str">
        <f aca="false">Persona!R67</f>
        <v>Cleared</v>
      </c>
      <c r="I66" s="32" t="str">
        <f aca="false">HPS!K66</f>
        <v>NC</v>
      </c>
      <c r="J66" s="33" t="str">
        <f aca="false">IF(H66="NC","NC",IF(I66="NC","NC","None"))</f>
        <v>NC</v>
      </c>
      <c r="K66" s="31" t="n">
        <f aca="false">HPS!AK66</f>
        <v>45.2333333333333</v>
      </c>
      <c r="L66" s="28" t="str">
        <f aca="false" t="array" ref="L66:L66">_xlfn.IFS('HPS grading'!K66&gt;=90,"A+",'HPS grading'!K66&gt;=80,"A",'HPS grading'!K66&gt;=70,"B+",'HPS grading'!K66&gt;=60,"B",'HPS grading'!K66&gt;=50,"C+",'HPS grading'!K66&gt;=40,"C",'HPS grading'!K66&gt;=30,"D",'HPS grading'!K66&lt;30,"E")</f>
        <v>C</v>
      </c>
      <c r="M66" s="32" t="str">
        <f aca="false">HPS!Z66</f>
        <v>Cleared</v>
      </c>
      <c r="N66" s="32" t="str">
        <f aca="false">HPS!AA66</f>
        <v>NC</v>
      </c>
      <c r="O66" s="33" t="str">
        <f aca="false">IF(M66="NC","NC",IF(N66="NC","NC","None"))</f>
        <v>NC</v>
      </c>
      <c r="P66" s="31" t="n">
        <f aca="false">HPS!BA66</f>
        <v>44.6714285714286</v>
      </c>
      <c r="Q66" s="28" t="str">
        <f aca="false" t="array" ref="Q66:Q66">_xlfn.IFS('HPS grading'!P66&gt;=90,"A+",'HPS grading'!P66&gt;=80,"A",'HPS grading'!P66&gt;=70,"B+",'HPS grading'!P66&gt;=60,"B",'HPS grading'!P66&gt;=50,"C+",'HPS grading'!P66&gt;=40,"C",'HPS grading'!P66&gt;=30,"D",'HPS grading'!P66&lt;30,"E")</f>
        <v>C</v>
      </c>
      <c r="R66" s="32" t="str">
        <f aca="false">HPS!AP66</f>
        <v>Cleared</v>
      </c>
      <c r="S66" s="32" t="str">
        <f aca="false">HPS!AQ66</f>
        <v>NC</v>
      </c>
      <c r="T66" s="33" t="str">
        <f aca="false">IF(R66="NC","NC",IF(S66="NC","NC","None"))</f>
        <v>NC</v>
      </c>
      <c r="U66" s="31" t="n">
        <f aca="false">HPS!BQ66</f>
        <v>47.9666666666667</v>
      </c>
      <c r="V66" s="28" t="str">
        <f aca="false" t="array" ref="V66:V66">_xlfn.IFS('HPS grading'!U66&gt;=90,"A+",'HPS grading'!U66&gt;=80,"A",'HPS grading'!U66&gt;=70,"B+",'HPS grading'!U66&gt;=60,"B",'HPS grading'!U66&gt;=50,"C+",'HPS grading'!U66&gt;=40,"C",'HPS grading'!U66&gt;=30,"D",'HPS grading'!U66&lt;30,"E")</f>
        <v>C</v>
      </c>
      <c r="W66" s="32" t="str">
        <f aca="false">HPS!BF66</f>
        <v>Cleared</v>
      </c>
      <c r="X66" s="32" t="str">
        <f aca="false">HPS!BG66</f>
        <v>NC</v>
      </c>
      <c r="Y66" s="33" t="str">
        <f aca="false">IF(W66="NC","NC",IF(X66="NC","NC","None"))</f>
        <v>NC</v>
      </c>
      <c r="Z66" s="31" t="n">
        <f aca="false">AVERAGE('HPS grading'!$F66,'HPS grading'!$K66,'HPS grading'!$P66,'HPS grading'!$U66)</f>
        <v>47.3741071428571</v>
      </c>
      <c r="AA66" s="34" t="str">
        <f aca="false" t="array" ref="AA66:AA66">_xlfn.IFS('HPS grading'!Z66&gt;=90,"A+",'HPS grading'!Z66&gt;=80,"A",'HPS grading'!Z66&gt;=70,"B+",'HPS grading'!Z66&gt;=60,"B",'HPS grading'!Z66&gt;=50,"C+",'HPS grading'!Z66&gt;=40,"C",'HPS grading'!Z66&gt;=30,"D",'HPS grading'!Z66&lt;30,"E")</f>
        <v>C</v>
      </c>
    </row>
    <row r="67" customFormat="false" ht="14.25" hidden="false" customHeight="false" outlineLevel="0" collapsed="false">
      <c r="A67" s="35" t="n">
        <v>64</v>
      </c>
      <c r="B67" s="36" t="s">
        <v>17</v>
      </c>
      <c r="C67" s="36" t="s">
        <v>31</v>
      </c>
      <c r="D67" s="36" t="s">
        <v>146</v>
      </c>
      <c r="E67" s="37" t="s">
        <v>147</v>
      </c>
      <c r="F67" s="38" t="n">
        <f aca="false">HPS!$U67</f>
        <v>67.3888888888889</v>
      </c>
      <c r="G67" s="35" t="str">
        <f aca="false" t="array" ref="G67:G67">_xlfn.IFS('HPS grading'!$F67&gt;=90,"A+",'HPS grading'!$F67&gt;=80,"A",'HPS grading'!$F67&gt;=70,"B+",'HPS grading'!$F67&gt;=60,"B",'HPS grading'!$F67&gt;=50,"C+",'HPS grading'!$F67&gt;=40,"C",'HPS grading'!$F67&gt;=30,"D",'HPS grading'!$F67&lt;30,"E")</f>
        <v>B</v>
      </c>
      <c r="H67" s="39" t="str">
        <f aca="false">Persona!R68</f>
        <v>Cleared</v>
      </c>
      <c r="I67" s="32" t="str">
        <f aca="false">HPS!K67</f>
        <v>Cleared</v>
      </c>
      <c r="J67" s="40" t="str">
        <f aca="false">IF(H67="NC","NC",IF(I67="NC","NC","None"))</f>
        <v>None</v>
      </c>
      <c r="K67" s="38" t="n">
        <f aca="false">HPS!AK67</f>
        <v>13.4285714285714</v>
      </c>
      <c r="L67" s="35" t="str">
        <f aca="false" t="array" ref="L67:L67">_xlfn.IFS('HPS grading'!K67&gt;=90,"A+",'HPS grading'!K67&gt;=80,"A",'HPS grading'!K67&gt;=70,"B+",'HPS grading'!K67&gt;=60,"B",'HPS grading'!K67&gt;=50,"C+",'HPS grading'!K67&gt;=40,"C",'HPS grading'!K67&gt;=30,"D",'HPS grading'!K67&lt;30,"E")</f>
        <v>E</v>
      </c>
      <c r="M67" s="32" t="str">
        <f aca="false">HPS!Z67</f>
        <v>NC</v>
      </c>
      <c r="N67" s="32" t="str">
        <f aca="false">HPS!AA67</f>
        <v>Cleared</v>
      </c>
      <c r="O67" s="33" t="str">
        <f aca="false">IF(M67="NC","NC",IF(N67="NC","NC","None"))</f>
        <v>NC</v>
      </c>
      <c r="P67" s="38" t="n">
        <f aca="false">HPS!BA67</f>
        <v>51.3966666666667</v>
      </c>
      <c r="Q67" s="35" t="str">
        <f aca="false" t="array" ref="Q67:Q67">_xlfn.IFS('HPS grading'!P67&gt;=90,"A+",'HPS grading'!P67&gt;=80,"A",'HPS grading'!P67&gt;=70,"B+",'HPS grading'!P67&gt;=60,"B",'HPS grading'!P67&gt;=50,"C+",'HPS grading'!P67&gt;=40,"C",'HPS grading'!P67&gt;=30,"D",'HPS grading'!P67&lt;30,"E")</f>
        <v>C+</v>
      </c>
      <c r="R67" s="32" t="str">
        <f aca="false">HPS!AP67</f>
        <v>Cleared</v>
      </c>
      <c r="S67" s="32" t="str">
        <f aca="false">HPS!AQ67</f>
        <v>NC</v>
      </c>
      <c r="T67" s="40" t="str">
        <f aca="false">IF(R67="NC","NC",IF(S67="NC","NC","None"))</f>
        <v>NC</v>
      </c>
      <c r="U67" s="38" t="n">
        <f aca="false">HPS!BQ67</f>
        <v>24.2619047619048</v>
      </c>
      <c r="V67" s="35" t="str">
        <f aca="false" t="array" ref="V67:V67">_xlfn.IFS('HPS grading'!U67&gt;=90,"A+",'HPS grading'!U67&gt;=80,"A",'HPS grading'!U67&gt;=70,"B+",'HPS grading'!U67&gt;=60,"B",'HPS grading'!U67&gt;=50,"C+",'HPS grading'!U67&gt;=40,"C",'HPS grading'!U67&gt;=30,"D",'HPS grading'!U67&lt;30,"E")</f>
        <v>E</v>
      </c>
      <c r="W67" s="32" t="str">
        <f aca="false">HPS!BF67</f>
        <v>NC</v>
      </c>
      <c r="X67" s="32" t="str">
        <f aca="false">HPS!BG67</f>
        <v>NC</v>
      </c>
      <c r="Y67" s="40" t="str">
        <f aca="false">IF(W67="NC","NC",IF(X67="NC","NC","None"))</f>
        <v>NC</v>
      </c>
      <c r="Z67" s="38" t="n">
        <f aca="false">AVERAGE('HPS grading'!$F67,'HPS grading'!$K67,'HPS grading'!$P67,'HPS grading'!$U67)</f>
        <v>39.1190079365079</v>
      </c>
      <c r="AA67" s="41" t="str">
        <f aca="false" t="array" ref="AA67:AA67">_xlfn.IFS('HPS grading'!Z67&gt;=90,"A+",'HPS grading'!Z67&gt;=80,"A",'HPS grading'!Z67&gt;=70,"B+",'HPS grading'!Z67&gt;=60,"B",'HPS grading'!Z67&gt;=50,"C+",'HPS grading'!Z67&gt;=40,"C",'HPS grading'!Z67&gt;=30,"D",'HPS grading'!Z67&lt;30,"E")</f>
        <v>D</v>
      </c>
    </row>
    <row r="68" customFormat="false" ht="14.25" hidden="false" customHeight="false" outlineLevel="0" collapsed="false">
      <c r="A68" s="28" t="n">
        <v>65</v>
      </c>
      <c r="B68" s="29" t="s">
        <v>17</v>
      </c>
      <c r="C68" s="29" t="s">
        <v>14</v>
      </c>
      <c r="D68" s="29" t="s">
        <v>148</v>
      </c>
      <c r="E68" s="30" t="s">
        <v>149</v>
      </c>
      <c r="F68" s="31" t="n">
        <f aca="false">HPS!$U68</f>
        <v>55.7718253968254</v>
      </c>
      <c r="G68" s="28" t="str">
        <f aca="false" t="array" ref="G68:G68">_xlfn.IFS('HPS grading'!$F68&gt;=90,"A+",'HPS grading'!$F68&gt;=80,"A",'HPS grading'!$F68&gt;=70,"B+",'HPS grading'!$F68&gt;=60,"B",'HPS grading'!$F68&gt;=50,"C+",'HPS grading'!$F68&gt;=40,"C",'HPS grading'!$F68&gt;=30,"D",'HPS grading'!$F68&lt;30,"E")</f>
        <v>C+</v>
      </c>
      <c r="H68" s="32" t="str">
        <f aca="false">Persona!R69</f>
        <v>Cleared</v>
      </c>
      <c r="I68" s="32" t="str">
        <f aca="false">HPS!K68</f>
        <v>Cleared</v>
      </c>
      <c r="J68" s="33" t="str">
        <f aca="false">IF(H68="NC","NC",IF(I68="NC","NC","None"))</f>
        <v>None</v>
      </c>
      <c r="K68" s="31" t="n">
        <f aca="false">HPS!AK68</f>
        <v>37.0095238095238</v>
      </c>
      <c r="L68" s="28" t="str">
        <f aca="false" t="array" ref="L68:L68">_xlfn.IFS('HPS grading'!K68&gt;=90,"A+",'HPS grading'!K68&gt;=80,"A",'HPS grading'!K68&gt;=70,"B+",'HPS grading'!K68&gt;=60,"B",'HPS grading'!K68&gt;=50,"C+",'HPS grading'!K68&gt;=40,"C",'HPS grading'!K68&gt;=30,"D",'HPS grading'!K68&lt;30,"E")</f>
        <v>D</v>
      </c>
      <c r="M68" s="32" t="str">
        <f aca="false">HPS!Z68</f>
        <v>Cleared</v>
      </c>
      <c r="N68" s="32" t="str">
        <f aca="false">HPS!AA68</f>
        <v>NC</v>
      </c>
      <c r="O68" s="33" t="str">
        <f aca="false">IF(M68="NC","NC",IF(N68="NC","NC","None"))</f>
        <v>NC</v>
      </c>
      <c r="P68" s="31" t="n">
        <f aca="false">HPS!BA68</f>
        <v>47.9657142857143</v>
      </c>
      <c r="Q68" s="28" t="str">
        <f aca="false" t="array" ref="Q68:Q68">_xlfn.IFS('HPS grading'!P68&gt;=90,"A+",'HPS grading'!P68&gt;=80,"A",'HPS grading'!P68&gt;=70,"B+",'HPS grading'!P68&gt;=60,"B",'HPS grading'!P68&gt;=50,"C+",'HPS grading'!P68&gt;=40,"C",'HPS grading'!P68&gt;=30,"D",'HPS grading'!P68&lt;30,"E")</f>
        <v>C</v>
      </c>
      <c r="R68" s="32" t="str">
        <f aca="false">HPS!AP68</f>
        <v>Cleared</v>
      </c>
      <c r="S68" s="32" t="str">
        <f aca="false">HPS!AQ68</f>
        <v>NC</v>
      </c>
      <c r="T68" s="33" t="str">
        <f aca="false">IF(R68="NC","NC",IF(S68="NC","NC","None"))</f>
        <v>NC</v>
      </c>
      <c r="U68" s="31" t="n">
        <f aca="false">HPS!BQ68</f>
        <v>49.8761904761905</v>
      </c>
      <c r="V68" s="28" t="str">
        <f aca="false" t="array" ref="V68:V68">_xlfn.IFS('HPS grading'!U68&gt;=90,"A+",'HPS grading'!U68&gt;=80,"A",'HPS grading'!U68&gt;=70,"B+",'HPS grading'!U68&gt;=60,"B",'HPS grading'!U68&gt;=50,"C+",'HPS grading'!U68&gt;=40,"C",'HPS grading'!U68&gt;=30,"D",'HPS grading'!U68&lt;30,"E")</f>
        <v>C</v>
      </c>
      <c r="W68" s="32" t="str">
        <f aca="false">HPS!BF68</f>
        <v>Cleared</v>
      </c>
      <c r="X68" s="32" t="str">
        <f aca="false">HPS!BG68</f>
        <v>NC</v>
      </c>
      <c r="Y68" s="33" t="str">
        <f aca="false">IF(W68="NC","NC",IF(X68="NC","NC","None"))</f>
        <v>NC</v>
      </c>
      <c r="Z68" s="31" t="n">
        <f aca="false">AVERAGE('HPS grading'!$F68,'HPS grading'!$K68,'HPS grading'!$P68,'HPS grading'!$U68)</f>
        <v>47.6558134920635</v>
      </c>
      <c r="AA68" s="34" t="str">
        <f aca="false" t="array" ref="AA68:AA68">_xlfn.IFS('HPS grading'!Z68&gt;=90,"A+",'HPS grading'!Z68&gt;=80,"A",'HPS grading'!Z68&gt;=70,"B+",'HPS grading'!Z68&gt;=60,"B",'HPS grading'!Z68&gt;=50,"C+",'HPS grading'!Z68&gt;=40,"C",'HPS grading'!Z68&gt;=30,"D",'HPS grading'!Z68&lt;30,"E")</f>
        <v>C</v>
      </c>
    </row>
    <row r="69" customFormat="false" ht="14.25" hidden="false" customHeight="false" outlineLevel="0" collapsed="false">
      <c r="A69" s="35" t="n">
        <v>66</v>
      </c>
      <c r="B69" s="36" t="s">
        <v>17</v>
      </c>
      <c r="C69" s="36" t="s">
        <v>38</v>
      </c>
      <c r="D69" s="36" t="s">
        <v>150</v>
      </c>
      <c r="E69" s="37" t="s">
        <v>151</v>
      </c>
      <c r="F69" s="38" t="n">
        <f aca="false">HPS!$U69</f>
        <v>53.625</v>
      </c>
      <c r="G69" s="35" t="str">
        <f aca="false" t="array" ref="G69:G69">_xlfn.IFS('HPS grading'!$F69&gt;=90,"A+",'HPS grading'!$F69&gt;=80,"A",'HPS grading'!$F69&gt;=70,"B+",'HPS grading'!$F69&gt;=60,"B",'HPS grading'!$F69&gt;=50,"C+",'HPS grading'!$F69&gt;=40,"C",'HPS grading'!$F69&gt;=30,"D",'HPS grading'!$F69&lt;30,"E")</f>
        <v>C+</v>
      </c>
      <c r="H69" s="39" t="str">
        <f aca="false">Persona!R70</f>
        <v>Cleared</v>
      </c>
      <c r="I69" s="32" t="str">
        <f aca="false">HPS!K69</f>
        <v>Cleared</v>
      </c>
      <c r="J69" s="40" t="str">
        <f aca="false">IF(H69="NC","NC",IF(I69="NC","NC","None"))</f>
        <v>None</v>
      </c>
      <c r="K69" s="38" t="n">
        <f aca="false">HPS!AK69</f>
        <v>20.5295238095238</v>
      </c>
      <c r="L69" s="35" t="str">
        <f aca="false" t="array" ref="L69:L69">_xlfn.IFS('HPS grading'!K69&gt;=90,"A+",'HPS grading'!K69&gt;=80,"A",'HPS grading'!K69&gt;=70,"B+",'HPS grading'!K69&gt;=60,"B",'HPS grading'!K69&gt;=50,"C+",'HPS grading'!K69&gt;=40,"C",'HPS grading'!K69&gt;=30,"D",'HPS grading'!K69&lt;30,"E")</f>
        <v>E</v>
      </c>
      <c r="M69" s="32" t="str">
        <f aca="false">HPS!Z69</f>
        <v>NC</v>
      </c>
      <c r="N69" s="32" t="str">
        <f aca="false">HPS!AA69</f>
        <v>NC</v>
      </c>
      <c r="O69" s="33" t="str">
        <f aca="false">IF(M69="NC","NC",IF(N69="NC","NC","None"))</f>
        <v>NC</v>
      </c>
      <c r="P69" s="38" t="n">
        <f aca="false">HPS!BA69</f>
        <v>4.11111111111111</v>
      </c>
      <c r="Q69" s="35" t="str">
        <f aca="false" t="array" ref="Q69:Q69">_xlfn.IFS('HPS grading'!P69&gt;=90,"A+",'HPS grading'!P69&gt;=80,"A",'HPS grading'!P69&gt;=70,"B+",'HPS grading'!P69&gt;=60,"B",'HPS grading'!P69&gt;=50,"C+",'HPS grading'!P69&gt;=40,"C",'HPS grading'!P69&gt;=30,"D",'HPS grading'!P69&lt;30,"E")</f>
        <v>E</v>
      </c>
      <c r="R69" s="32" t="str">
        <f aca="false">HPS!AP69</f>
        <v>NC</v>
      </c>
      <c r="S69" s="32" t="str">
        <f aca="false">HPS!AQ69</f>
        <v>NC</v>
      </c>
      <c r="T69" s="40" t="str">
        <f aca="false">IF(R69="NC","NC",IF(S69="NC","NC","None"))</f>
        <v>NC</v>
      </c>
      <c r="U69" s="38" t="n">
        <f aca="false">HPS!BQ69</f>
        <v>15.1011904761905</v>
      </c>
      <c r="V69" s="35" t="str">
        <f aca="false" t="array" ref="V69:V69">_xlfn.IFS('HPS grading'!U69&gt;=90,"A+",'HPS grading'!U69&gt;=80,"A",'HPS grading'!U69&gt;=70,"B+",'HPS grading'!U69&gt;=60,"B",'HPS grading'!U69&gt;=50,"C+",'HPS grading'!U69&gt;=40,"C",'HPS grading'!U69&gt;=30,"D",'HPS grading'!U69&lt;30,"E")</f>
        <v>E</v>
      </c>
      <c r="W69" s="32" t="str">
        <f aca="false">HPS!BF69</f>
        <v>NC</v>
      </c>
      <c r="X69" s="32" t="str">
        <f aca="false">HPS!BG69</f>
        <v>NC</v>
      </c>
      <c r="Y69" s="40" t="str">
        <f aca="false">IF(W69="NC","NC",IF(X69="NC","NC","None"))</f>
        <v>NC</v>
      </c>
      <c r="Z69" s="38" t="n">
        <f aca="false">AVERAGE('HPS grading'!$F69,'HPS grading'!$K69,'HPS grading'!$P69,'HPS grading'!$U69)</f>
        <v>23.3417063492063</v>
      </c>
      <c r="AA69" s="41" t="str">
        <f aca="false" t="array" ref="AA69:AA69">_xlfn.IFS('HPS grading'!Z69&gt;=90,"A+",'HPS grading'!Z69&gt;=80,"A",'HPS grading'!Z69&gt;=70,"B+",'HPS grading'!Z69&gt;=60,"B",'HPS grading'!Z69&gt;=50,"C+",'HPS grading'!Z69&gt;=40,"C",'HPS grading'!Z69&gt;=30,"D",'HPS grading'!Z69&lt;30,"E")</f>
        <v>E</v>
      </c>
    </row>
    <row r="70" customFormat="false" ht="14.25" hidden="false" customHeight="false" outlineLevel="0" collapsed="false">
      <c r="A70" s="28" t="n">
        <v>67</v>
      </c>
      <c r="B70" s="29" t="s">
        <v>17</v>
      </c>
      <c r="C70" s="29" t="s">
        <v>38</v>
      </c>
      <c r="D70" s="29" t="s">
        <v>152</v>
      </c>
      <c r="E70" s="30" t="s">
        <v>153</v>
      </c>
      <c r="F70" s="31" t="n">
        <f aca="false">HPS!$U70</f>
        <v>55.2013888888889</v>
      </c>
      <c r="G70" s="28" t="str">
        <f aca="false" t="array" ref="G70:G70">_xlfn.IFS('HPS grading'!$F70&gt;=90,"A+",'HPS grading'!$F70&gt;=80,"A",'HPS grading'!$F70&gt;=70,"B+",'HPS grading'!$F70&gt;=60,"B",'HPS grading'!$F70&gt;=50,"C+",'HPS grading'!$F70&gt;=40,"C",'HPS grading'!$F70&gt;=30,"D",'HPS grading'!$F70&lt;30,"E")</f>
        <v>C+</v>
      </c>
      <c r="H70" s="32" t="str">
        <f aca="false">Persona!R71</f>
        <v>Cleared</v>
      </c>
      <c r="I70" s="32" t="str">
        <f aca="false">HPS!K70</f>
        <v>Cleared</v>
      </c>
      <c r="J70" s="33" t="str">
        <f aca="false">IF(H70="NC","NC",IF(I70="NC","NC","None"))</f>
        <v>None</v>
      </c>
      <c r="K70" s="31" t="n">
        <f aca="false">HPS!AK70</f>
        <v>55.9554166666667</v>
      </c>
      <c r="L70" s="28" t="str">
        <f aca="false" t="array" ref="L70:L70">_xlfn.IFS('HPS grading'!K70&gt;=90,"A+",'HPS grading'!K70&gt;=80,"A",'HPS grading'!K70&gt;=70,"B+",'HPS grading'!K70&gt;=60,"B",'HPS grading'!K70&gt;=50,"C+",'HPS grading'!K70&gt;=40,"C",'HPS grading'!K70&gt;=30,"D",'HPS grading'!K70&lt;30,"E")</f>
        <v>C+</v>
      </c>
      <c r="M70" s="32" t="str">
        <f aca="false">HPS!Z70</f>
        <v>Cleared</v>
      </c>
      <c r="N70" s="32" t="str">
        <f aca="false">HPS!AA70</f>
        <v>Cleared</v>
      </c>
      <c r="O70" s="33" t="str">
        <f aca="false">IF(M70="NC","NC",IF(N70="NC","NC","None"))</f>
        <v>None</v>
      </c>
      <c r="P70" s="31" t="n">
        <f aca="false">HPS!BA70</f>
        <v>49.9457142857143</v>
      </c>
      <c r="Q70" s="28" t="str">
        <f aca="false" t="array" ref="Q70:Q70">_xlfn.IFS('HPS grading'!P70&gt;=90,"A+",'HPS grading'!P70&gt;=80,"A",'HPS grading'!P70&gt;=70,"B+",'HPS grading'!P70&gt;=60,"B",'HPS grading'!P70&gt;=50,"C+",'HPS grading'!P70&gt;=40,"C",'HPS grading'!P70&gt;=30,"D",'HPS grading'!P70&lt;30,"E")</f>
        <v>C</v>
      </c>
      <c r="R70" s="32" t="str">
        <f aca="false">HPS!AP70</f>
        <v>Cleared</v>
      </c>
      <c r="S70" s="32" t="str">
        <f aca="false">HPS!AQ70</f>
        <v>Cleared</v>
      </c>
      <c r="T70" s="33" t="str">
        <f aca="false">IF(R70="NC","NC",IF(S70="NC","NC","None"))</f>
        <v>None</v>
      </c>
      <c r="U70" s="31" t="n">
        <f aca="false">HPS!BQ70</f>
        <v>54.3916666666667</v>
      </c>
      <c r="V70" s="28" t="str">
        <f aca="false" t="array" ref="V70:V70">_xlfn.IFS('HPS grading'!U70&gt;=90,"A+",'HPS grading'!U70&gt;=80,"A",'HPS grading'!U70&gt;=70,"B+",'HPS grading'!U70&gt;=60,"B",'HPS grading'!U70&gt;=50,"C+",'HPS grading'!U70&gt;=40,"C",'HPS grading'!U70&gt;=30,"D",'HPS grading'!U70&lt;30,"E")</f>
        <v>C+</v>
      </c>
      <c r="W70" s="32" t="str">
        <f aca="false">HPS!BF70</f>
        <v>Cleared</v>
      </c>
      <c r="X70" s="32" t="str">
        <f aca="false">HPS!BG70</f>
        <v>Cleared</v>
      </c>
      <c r="Y70" s="33" t="str">
        <f aca="false">IF(W70="NC","NC",IF(X70="NC","NC","None"))</f>
        <v>None</v>
      </c>
      <c r="Z70" s="31" t="n">
        <f aca="false">AVERAGE('HPS grading'!$F70,'HPS grading'!$K70,'HPS grading'!$P70,'HPS grading'!$U70)</f>
        <v>53.8735466269841</v>
      </c>
      <c r="AA70" s="34" t="str">
        <f aca="false" t="array" ref="AA70:AA70">_xlfn.IFS('HPS grading'!Z70&gt;=90,"A+",'HPS grading'!Z70&gt;=80,"A",'HPS grading'!Z70&gt;=70,"B+",'HPS grading'!Z70&gt;=60,"B",'HPS grading'!Z70&gt;=50,"C+",'HPS grading'!Z70&gt;=40,"C",'HPS grading'!Z70&gt;=30,"D",'HPS grading'!Z70&lt;30,"E")</f>
        <v>C+</v>
      </c>
    </row>
    <row r="71" customFormat="false" ht="14.25" hidden="false" customHeight="false" outlineLevel="0" collapsed="false">
      <c r="A71" s="35" t="n">
        <v>68</v>
      </c>
      <c r="B71" s="36" t="s">
        <v>17</v>
      </c>
      <c r="C71" s="36" t="s">
        <v>38</v>
      </c>
      <c r="D71" s="36" t="s">
        <v>154</v>
      </c>
      <c r="E71" s="37" t="s">
        <v>155</v>
      </c>
      <c r="F71" s="38" t="n">
        <f aca="false">HPS!$U71</f>
        <v>46.5625</v>
      </c>
      <c r="G71" s="35" t="str">
        <f aca="false" t="array" ref="G71:G71">_xlfn.IFS('HPS grading'!$F71&gt;=90,"A+",'HPS grading'!$F71&gt;=80,"A",'HPS grading'!$F71&gt;=70,"B+",'HPS grading'!$F71&gt;=60,"B",'HPS grading'!$F71&gt;=50,"C+",'HPS grading'!$F71&gt;=40,"C",'HPS grading'!$F71&gt;=30,"D",'HPS grading'!$F71&lt;30,"E")</f>
        <v>C</v>
      </c>
      <c r="H71" s="39" t="str">
        <f aca="false">Persona!R72</f>
        <v>Cleared</v>
      </c>
      <c r="I71" s="32" t="str">
        <f aca="false">HPS!K71</f>
        <v>Cleared</v>
      </c>
      <c r="J71" s="40" t="str">
        <f aca="false">IF(H71="NC","NC",IF(I71="NC","NC","None"))</f>
        <v>None</v>
      </c>
      <c r="K71" s="38" t="n">
        <f aca="false">HPS!AK71</f>
        <v>49.9304613095238</v>
      </c>
      <c r="L71" s="35" t="str">
        <f aca="false" t="array" ref="L71:L71">_xlfn.IFS('HPS grading'!K71&gt;=90,"A+",'HPS grading'!K71&gt;=80,"A",'HPS grading'!K71&gt;=70,"B+",'HPS grading'!K71&gt;=60,"B",'HPS grading'!K71&gt;=50,"C+",'HPS grading'!K71&gt;=40,"C",'HPS grading'!K71&gt;=30,"D",'HPS grading'!K71&lt;30,"E")</f>
        <v>C</v>
      </c>
      <c r="M71" s="32" t="str">
        <f aca="false">HPS!Z71</f>
        <v>Cleared</v>
      </c>
      <c r="N71" s="32" t="str">
        <f aca="false">HPS!AA71</f>
        <v>NC</v>
      </c>
      <c r="O71" s="33" t="str">
        <f aca="false">IF(M71="NC","NC",IF(N71="NC","NC","None"))</f>
        <v>NC</v>
      </c>
      <c r="P71" s="38" t="n">
        <f aca="false">HPS!BA71</f>
        <v>45.3088888888889</v>
      </c>
      <c r="Q71" s="35" t="str">
        <f aca="false" t="array" ref="Q71:Q71">_xlfn.IFS('HPS grading'!P71&gt;=90,"A+",'HPS grading'!P71&gt;=80,"A",'HPS grading'!P71&gt;=70,"B+",'HPS grading'!P71&gt;=60,"B",'HPS grading'!P71&gt;=50,"C+",'HPS grading'!P71&gt;=40,"C",'HPS grading'!P71&gt;=30,"D",'HPS grading'!P71&lt;30,"E")</f>
        <v>C</v>
      </c>
      <c r="R71" s="32" t="str">
        <f aca="false">HPS!AP71</f>
        <v>Cleared</v>
      </c>
      <c r="S71" s="32" t="str">
        <f aca="false">HPS!AQ71</f>
        <v>NC</v>
      </c>
      <c r="T71" s="40" t="str">
        <f aca="false">IF(R71="NC","NC",IF(S71="NC","NC","None"))</f>
        <v>NC</v>
      </c>
      <c r="U71" s="38" t="n">
        <f aca="false">HPS!BQ71</f>
        <v>58.9678571428571</v>
      </c>
      <c r="V71" s="35" t="str">
        <f aca="false" t="array" ref="V71:V71">_xlfn.IFS('HPS grading'!U71&gt;=90,"A+",'HPS grading'!U71&gt;=80,"A",'HPS grading'!U71&gt;=70,"B+",'HPS grading'!U71&gt;=60,"B",'HPS grading'!U71&gt;=50,"C+",'HPS grading'!U71&gt;=40,"C",'HPS grading'!U71&gt;=30,"D",'HPS grading'!U71&lt;30,"E")</f>
        <v>C+</v>
      </c>
      <c r="W71" s="32" t="str">
        <f aca="false">HPS!BF71</f>
        <v>Cleared</v>
      </c>
      <c r="X71" s="32" t="str">
        <f aca="false">HPS!BG71</f>
        <v>NC</v>
      </c>
      <c r="Y71" s="40" t="str">
        <f aca="false">IF(W71="NC","NC",IF(X71="NC","NC","None"))</f>
        <v>NC</v>
      </c>
      <c r="Z71" s="38" t="n">
        <f aca="false">AVERAGE('HPS grading'!$F71,'HPS grading'!$K71,'HPS grading'!$P71,'HPS grading'!$U71)</f>
        <v>50.1924268353175</v>
      </c>
      <c r="AA71" s="41" t="str">
        <f aca="false" t="array" ref="AA71:AA71">_xlfn.IFS('HPS grading'!Z71&gt;=90,"A+",'HPS grading'!Z71&gt;=80,"A",'HPS grading'!Z71&gt;=70,"B+",'HPS grading'!Z71&gt;=60,"B",'HPS grading'!Z71&gt;=50,"C+",'HPS grading'!Z71&gt;=40,"C",'HPS grading'!Z71&gt;=30,"D",'HPS grading'!Z71&lt;30,"E")</f>
        <v>C+</v>
      </c>
    </row>
    <row r="72" customFormat="false" ht="14.25" hidden="false" customHeight="false" outlineLevel="0" collapsed="false">
      <c r="A72" s="28" t="n">
        <v>69</v>
      </c>
      <c r="B72" s="29" t="s">
        <v>13</v>
      </c>
      <c r="C72" s="29" t="s">
        <v>14</v>
      </c>
      <c r="D72" s="29" t="s">
        <v>156</v>
      </c>
      <c r="E72" s="30" t="s">
        <v>157</v>
      </c>
      <c r="F72" s="31" t="n">
        <f aca="false">HPS!$U72</f>
        <v>37.6111111111111</v>
      </c>
      <c r="G72" s="28" t="str">
        <f aca="false" t="array" ref="G72:G72">_xlfn.IFS('HPS grading'!$F72&gt;=90,"A+",'HPS grading'!$F72&gt;=80,"A",'HPS grading'!$F72&gt;=70,"B+",'HPS grading'!$F72&gt;=60,"B",'HPS grading'!$F72&gt;=50,"C+",'HPS grading'!$F72&gt;=40,"C",'HPS grading'!$F72&gt;=30,"D",'HPS grading'!$F72&lt;30,"E")</f>
        <v>D</v>
      </c>
      <c r="H72" s="32" t="str">
        <f aca="false">Persona!R73</f>
        <v>Cleared</v>
      </c>
      <c r="I72" s="32" t="str">
        <f aca="false">HPS!K72</f>
        <v>Cleared</v>
      </c>
      <c r="J72" s="33" t="str">
        <f aca="false">IF(H72="NC","NC",IF(I72="NC","NC","None"))</f>
        <v>None</v>
      </c>
      <c r="K72" s="31" t="n">
        <f aca="false">HPS!AK72</f>
        <v>26.2976190476191</v>
      </c>
      <c r="L72" s="28" t="str">
        <f aca="false" t="array" ref="L72:L72">_xlfn.IFS('HPS grading'!K72&gt;=90,"A+",'HPS grading'!K72&gt;=80,"A",'HPS grading'!K72&gt;=70,"B+",'HPS grading'!K72&gt;=60,"B",'HPS grading'!K72&gt;=50,"C+",'HPS grading'!K72&gt;=40,"C",'HPS grading'!K72&gt;=30,"D",'HPS grading'!K72&lt;30,"E")</f>
        <v>E</v>
      </c>
      <c r="M72" s="32" t="str">
        <f aca="false">HPS!Z72</f>
        <v>NC</v>
      </c>
      <c r="N72" s="32" t="str">
        <f aca="false">HPS!AA72</f>
        <v>NC</v>
      </c>
      <c r="O72" s="33" t="str">
        <f aca="false">IF(M72="NC","NC",IF(N72="NC","NC","None"))</f>
        <v>NC</v>
      </c>
      <c r="P72" s="31" t="n">
        <f aca="false">HPS!BA72</f>
        <v>32.5609523809524</v>
      </c>
      <c r="Q72" s="28" t="str">
        <f aca="false" t="array" ref="Q72:Q72">_xlfn.IFS('HPS grading'!P72&gt;=90,"A+",'HPS grading'!P72&gt;=80,"A",'HPS grading'!P72&gt;=70,"B+",'HPS grading'!P72&gt;=60,"B",'HPS grading'!P72&gt;=50,"C+",'HPS grading'!P72&gt;=40,"C",'HPS grading'!P72&gt;=30,"D",'HPS grading'!P72&lt;30,"E")</f>
        <v>D</v>
      </c>
      <c r="R72" s="32" t="str">
        <f aca="false">HPS!AP72</f>
        <v>Cleared</v>
      </c>
      <c r="S72" s="32" t="str">
        <f aca="false">HPS!AQ72</f>
        <v>NC</v>
      </c>
      <c r="T72" s="33" t="str">
        <f aca="false">IF(R72="NC","NC",IF(S72="NC","NC","None"))</f>
        <v>NC</v>
      </c>
      <c r="U72" s="31" t="n">
        <f aca="false">HPS!BQ72</f>
        <v>32.497619047619</v>
      </c>
      <c r="V72" s="28" t="str">
        <f aca="false" t="array" ref="V72:V72">_xlfn.IFS('HPS grading'!U72&gt;=90,"A+",'HPS grading'!U72&gt;=80,"A",'HPS grading'!U72&gt;=70,"B+",'HPS grading'!U72&gt;=60,"B",'HPS grading'!U72&gt;=50,"C+",'HPS grading'!U72&gt;=40,"C",'HPS grading'!U72&gt;=30,"D",'HPS grading'!U72&lt;30,"E")</f>
        <v>D</v>
      </c>
      <c r="W72" s="32" t="str">
        <f aca="false">HPS!BF72</f>
        <v>NC</v>
      </c>
      <c r="X72" s="32" t="str">
        <f aca="false">HPS!BG72</f>
        <v>NC</v>
      </c>
      <c r="Y72" s="33" t="str">
        <f aca="false">IF(W72="NC","NC",IF(X72="NC","NC","None"))</f>
        <v>NC</v>
      </c>
      <c r="Z72" s="31" t="n">
        <f aca="false">AVERAGE('HPS grading'!$F72,'HPS grading'!$K72,'HPS grading'!$P72,'HPS grading'!$U72)</f>
        <v>32.2418253968254</v>
      </c>
      <c r="AA72" s="34" t="str">
        <f aca="false" t="array" ref="AA72:AA72">_xlfn.IFS('HPS grading'!Z72&gt;=90,"A+",'HPS grading'!Z72&gt;=80,"A",'HPS grading'!Z72&gt;=70,"B+",'HPS grading'!Z72&gt;=60,"B",'HPS grading'!Z72&gt;=50,"C+",'HPS grading'!Z72&gt;=40,"C",'HPS grading'!Z72&gt;=30,"D",'HPS grading'!Z72&lt;30,"E")</f>
        <v>D</v>
      </c>
    </row>
    <row r="73" customFormat="false" ht="14.25" hidden="false" customHeight="false" outlineLevel="0" collapsed="false">
      <c r="A73" s="35" t="n">
        <v>70</v>
      </c>
      <c r="B73" s="36" t="s">
        <v>13</v>
      </c>
      <c r="C73" s="36" t="s">
        <v>31</v>
      </c>
      <c r="D73" s="36" t="s">
        <v>158</v>
      </c>
      <c r="E73" s="37" t="s">
        <v>159</v>
      </c>
      <c r="F73" s="38" t="n">
        <f aca="false">HPS!$U73</f>
        <v>56.8333333333333</v>
      </c>
      <c r="G73" s="35" t="str">
        <f aca="false" t="array" ref="G73:G73">_xlfn.IFS('HPS grading'!$F73&gt;=90,"A+",'HPS grading'!$F73&gt;=80,"A",'HPS grading'!$F73&gt;=70,"B+",'HPS grading'!$F73&gt;=60,"B",'HPS grading'!$F73&gt;=50,"C+",'HPS grading'!$F73&gt;=40,"C",'HPS grading'!$F73&gt;=30,"D",'HPS grading'!$F73&lt;30,"E")</f>
        <v>C+</v>
      </c>
      <c r="H73" s="39" t="str">
        <f aca="false">Persona!R74</f>
        <v>Cleared</v>
      </c>
      <c r="I73" s="32" t="str">
        <f aca="false">HPS!K73</f>
        <v>Cleared</v>
      </c>
      <c r="J73" s="40" t="str">
        <f aca="false">IF(H73="NC","NC",IF(I73="NC","NC","None"))</f>
        <v>None</v>
      </c>
      <c r="K73" s="38" t="n">
        <f aca="false">HPS!AK73</f>
        <v>43.4607142857143</v>
      </c>
      <c r="L73" s="35" t="str">
        <f aca="false" t="array" ref="L73:L73">_xlfn.IFS('HPS grading'!K73&gt;=90,"A+",'HPS grading'!K73&gt;=80,"A",'HPS grading'!K73&gt;=70,"B+",'HPS grading'!K73&gt;=60,"B",'HPS grading'!K73&gt;=50,"C+",'HPS grading'!K73&gt;=40,"C",'HPS grading'!K73&gt;=30,"D",'HPS grading'!K73&lt;30,"E")</f>
        <v>C</v>
      </c>
      <c r="M73" s="32" t="str">
        <f aca="false">HPS!Z73</f>
        <v>NC</v>
      </c>
      <c r="N73" s="32" t="str">
        <f aca="false">HPS!AA73</f>
        <v>Cleared</v>
      </c>
      <c r="O73" s="33" t="str">
        <f aca="false">IF(M73="NC","NC",IF(N73="NC","NC","None"))</f>
        <v>NC</v>
      </c>
      <c r="P73" s="38" t="n">
        <f aca="false">HPS!BA73</f>
        <v>59.6466666666667</v>
      </c>
      <c r="Q73" s="35" t="str">
        <f aca="false" t="array" ref="Q73:Q73">_xlfn.IFS('HPS grading'!P73&gt;=90,"A+",'HPS grading'!P73&gt;=80,"A",'HPS grading'!P73&gt;=70,"B+",'HPS grading'!P73&gt;=60,"B",'HPS grading'!P73&gt;=50,"C+",'HPS grading'!P73&gt;=40,"C",'HPS grading'!P73&gt;=30,"D",'HPS grading'!P73&lt;30,"E")</f>
        <v>C+</v>
      </c>
      <c r="R73" s="32" t="str">
        <f aca="false">HPS!AP73</f>
        <v>Cleared</v>
      </c>
      <c r="S73" s="32" t="str">
        <f aca="false">HPS!AQ73</f>
        <v>Cleared</v>
      </c>
      <c r="T73" s="40" t="str">
        <f aca="false">IF(R73="NC","NC",IF(S73="NC","NC","None"))</f>
        <v>None</v>
      </c>
      <c r="U73" s="38" t="n">
        <f aca="false">HPS!BQ73</f>
        <v>48.2607142857143</v>
      </c>
      <c r="V73" s="35" t="str">
        <f aca="false" t="array" ref="V73:V73">_xlfn.IFS('HPS grading'!U73&gt;=90,"A+",'HPS grading'!U73&gt;=80,"A",'HPS grading'!U73&gt;=70,"B+",'HPS grading'!U73&gt;=60,"B",'HPS grading'!U73&gt;=50,"C+",'HPS grading'!U73&gt;=40,"C",'HPS grading'!U73&gt;=30,"D",'HPS grading'!U73&lt;30,"E")</f>
        <v>C</v>
      </c>
      <c r="W73" s="32" t="str">
        <f aca="false">HPS!BF73</f>
        <v>NC</v>
      </c>
      <c r="X73" s="32" t="str">
        <f aca="false">HPS!BG73</f>
        <v>Cleared</v>
      </c>
      <c r="Y73" s="40" t="str">
        <f aca="false">IF(W73="NC","NC",IF(X73="NC","NC","None"))</f>
        <v>NC</v>
      </c>
      <c r="Z73" s="38" t="n">
        <f aca="false">AVERAGE('HPS grading'!$F73,'HPS grading'!$K73,'HPS grading'!$P73,'HPS grading'!$U73)</f>
        <v>52.0503571428571</v>
      </c>
      <c r="AA73" s="41" t="str">
        <f aca="false" t="array" ref="AA73:AA73">_xlfn.IFS('HPS grading'!Z73&gt;=90,"A+",'HPS grading'!Z73&gt;=80,"A",'HPS grading'!Z73&gt;=70,"B+",'HPS grading'!Z73&gt;=60,"B",'HPS grading'!Z73&gt;=50,"C+",'HPS grading'!Z73&gt;=40,"C",'HPS grading'!Z73&gt;=30,"D",'HPS grading'!Z73&lt;30,"E")</f>
        <v>C+</v>
      </c>
    </row>
    <row r="74" customFormat="false" ht="14.25" hidden="false" customHeight="false" outlineLevel="0" collapsed="false">
      <c r="A74" s="28" t="n">
        <v>71</v>
      </c>
      <c r="B74" s="29" t="s">
        <v>13</v>
      </c>
      <c r="C74" s="29" t="s">
        <v>14</v>
      </c>
      <c r="D74" s="29" t="s">
        <v>160</v>
      </c>
      <c r="E74" s="30" t="s">
        <v>161</v>
      </c>
      <c r="F74" s="31" t="n">
        <f aca="false">HPS!$U74</f>
        <v>62.6205357142857</v>
      </c>
      <c r="G74" s="28" t="str">
        <f aca="false" t="array" ref="G74:G74">_xlfn.IFS('HPS grading'!$F74&gt;=90,"A+",'HPS grading'!$F74&gt;=80,"A",'HPS grading'!$F74&gt;=70,"B+",'HPS grading'!$F74&gt;=60,"B",'HPS grading'!$F74&gt;=50,"C+",'HPS grading'!$F74&gt;=40,"C",'HPS grading'!$F74&gt;=30,"D",'HPS grading'!$F74&lt;30,"E")</f>
        <v>B</v>
      </c>
      <c r="H74" s="32" t="str">
        <f aca="false">Persona!R75</f>
        <v>Cleared</v>
      </c>
      <c r="I74" s="32" t="str">
        <f aca="false">HPS!K74</f>
        <v>Cleared</v>
      </c>
      <c r="J74" s="33" t="str">
        <f aca="false">IF(H74="NC","NC",IF(I74="NC","NC","None"))</f>
        <v>None</v>
      </c>
      <c r="K74" s="31" t="n">
        <f aca="false">HPS!AK74</f>
        <v>54.3119047619048</v>
      </c>
      <c r="L74" s="28" t="str">
        <f aca="false" t="array" ref="L74:L74">_xlfn.IFS('HPS grading'!K74&gt;=90,"A+",'HPS grading'!K74&gt;=80,"A",'HPS grading'!K74&gt;=70,"B+",'HPS grading'!K74&gt;=60,"B",'HPS grading'!K74&gt;=50,"C+",'HPS grading'!K74&gt;=40,"C",'HPS grading'!K74&gt;=30,"D",'HPS grading'!K74&lt;30,"E")</f>
        <v>C+</v>
      </c>
      <c r="M74" s="32" t="str">
        <f aca="false">HPS!Z74</f>
        <v>Cleared</v>
      </c>
      <c r="N74" s="32" t="str">
        <f aca="false">HPS!AA74</f>
        <v>Cleared</v>
      </c>
      <c r="O74" s="33" t="str">
        <f aca="false">IF(M74="NC","NC",IF(N74="NC","NC","None"))</f>
        <v>None</v>
      </c>
      <c r="P74" s="31" t="n">
        <f aca="false">HPS!BA74</f>
        <v>59.3923809523809</v>
      </c>
      <c r="Q74" s="28" t="str">
        <f aca="false" t="array" ref="Q74:Q74">_xlfn.IFS('HPS grading'!P74&gt;=90,"A+",'HPS grading'!P74&gt;=80,"A",'HPS grading'!P74&gt;=70,"B+",'HPS grading'!P74&gt;=60,"B",'HPS grading'!P74&gt;=50,"C+",'HPS grading'!P74&gt;=40,"C",'HPS grading'!P74&gt;=30,"D",'HPS grading'!P74&lt;30,"E")</f>
        <v>C+</v>
      </c>
      <c r="R74" s="32" t="str">
        <f aca="false">HPS!AP74</f>
        <v>Cleared</v>
      </c>
      <c r="S74" s="32" t="str">
        <f aca="false">HPS!AQ74</f>
        <v>NC</v>
      </c>
      <c r="T74" s="33" t="str">
        <f aca="false">IF(R74="NC","NC",IF(S74="NC","NC","None"))</f>
        <v>NC</v>
      </c>
      <c r="U74" s="31" t="n">
        <f aca="false">HPS!BQ74</f>
        <v>51.8452380952381</v>
      </c>
      <c r="V74" s="28" t="str">
        <f aca="false" t="array" ref="V74:V74">_xlfn.IFS('HPS grading'!U74&gt;=90,"A+",'HPS grading'!U74&gt;=80,"A",'HPS grading'!U74&gt;=70,"B+",'HPS grading'!U74&gt;=60,"B",'HPS grading'!U74&gt;=50,"C+",'HPS grading'!U74&gt;=40,"C",'HPS grading'!U74&gt;=30,"D",'HPS grading'!U74&lt;30,"E")</f>
        <v>C+</v>
      </c>
      <c r="W74" s="32" t="str">
        <f aca="false">HPS!BF74</f>
        <v>Cleared</v>
      </c>
      <c r="X74" s="32" t="str">
        <f aca="false">HPS!BG74</f>
        <v>NC</v>
      </c>
      <c r="Y74" s="33" t="str">
        <f aca="false">IF(W74="NC","NC",IF(X74="NC","NC","None"))</f>
        <v>NC</v>
      </c>
      <c r="Z74" s="31" t="n">
        <f aca="false">AVERAGE('HPS grading'!$F74,'HPS grading'!$K74,'HPS grading'!$P74,'HPS grading'!$U74)</f>
        <v>57.0425148809524</v>
      </c>
      <c r="AA74" s="34" t="str">
        <f aca="false" t="array" ref="AA74:AA74">_xlfn.IFS('HPS grading'!Z74&gt;=90,"A+",'HPS grading'!Z74&gt;=80,"A",'HPS grading'!Z74&gt;=70,"B+",'HPS grading'!Z74&gt;=60,"B",'HPS grading'!Z74&gt;=50,"C+",'HPS grading'!Z74&gt;=40,"C",'HPS grading'!Z74&gt;=30,"D",'HPS grading'!Z74&lt;30,"E")</f>
        <v>C+</v>
      </c>
    </row>
    <row r="75" customFormat="false" ht="14.25" hidden="false" customHeight="false" outlineLevel="0" collapsed="false">
      <c r="A75" s="35" t="n">
        <v>72</v>
      </c>
      <c r="B75" s="36" t="s">
        <v>13</v>
      </c>
      <c r="C75" s="36" t="s">
        <v>38</v>
      </c>
      <c r="D75" s="36" t="s">
        <v>162</v>
      </c>
      <c r="E75" s="37" t="s">
        <v>163</v>
      </c>
      <c r="F75" s="38" t="n">
        <f aca="false">HPS!$U75</f>
        <v>40.9027777777778</v>
      </c>
      <c r="G75" s="35" t="str">
        <f aca="false" t="array" ref="G75:G75">_xlfn.IFS('HPS grading'!$F75&gt;=90,"A+",'HPS grading'!$F75&gt;=80,"A",'HPS grading'!$F75&gt;=70,"B+",'HPS grading'!$F75&gt;=60,"B",'HPS grading'!$F75&gt;=50,"C+",'HPS grading'!$F75&gt;=40,"C",'HPS grading'!$F75&gt;=30,"D",'HPS grading'!$F75&lt;30,"E")</f>
        <v>C</v>
      </c>
      <c r="H75" s="39" t="str">
        <f aca="false">Persona!R76</f>
        <v>Cleared</v>
      </c>
      <c r="I75" s="32" t="str">
        <f aca="false">HPS!K75</f>
        <v>Cleared</v>
      </c>
      <c r="J75" s="40" t="str">
        <f aca="false">IF(H75="NC","NC",IF(I75="NC","NC","None"))</f>
        <v>None</v>
      </c>
      <c r="K75" s="38" t="n">
        <f aca="false">HPS!AK75</f>
        <v>40.8852380952381</v>
      </c>
      <c r="L75" s="35" t="str">
        <f aca="false" t="array" ref="L75:L75">_xlfn.IFS('HPS grading'!K75&gt;=90,"A+",'HPS grading'!K75&gt;=80,"A",'HPS grading'!K75&gt;=70,"B+",'HPS grading'!K75&gt;=60,"B",'HPS grading'!K75&gt;=50,"C+",'HPS grading'!K75&gt;=40,"C",'HPS grading'!K75&gt;=30,"D",'HPS grading'!K75&lt;30,"E")</f>
        <v>C</v>
      </c>
      <c r="M75" s="32" t="str">
        <f aca="false">HPS!Z75</f>
        <v>NC</v>
      </c>
      <c r="N75" s="32" t="str">
        <f aca="false">HPS!AA75</f>
        <v>Cleared</v>
      </c>
      <c r="O75" s="33" t="str">
        <f aca="false">IF(M75="NC","NC",IF(N75="NC","NC","None"))</f>
        <v>NC</v>
      </c>
      <c r="P75" s="38" t="n">
        <f aca="false">HPS!BA75</f>
        <v>49.5352380952381</v>
      </c>
      <c r="Q75" s="35" t="str">
        <f aca="false" t="array" ref="Q75:Q75">_xlfn.IFS('HPS grading'!P75&gt;=90,"A+",'HPS grading'!P75&gt;=80,"A",'HPS grading'!P75&gt;=70,"B+",'HPS grading'!P75&gt;=60,"B",'HPS grading'!P75&gt;=50,"C+",'HPS grading'!P75&gt;=40,"C",'HPS grading'!P75&gt;=30,"D",'HPS grading'!P75&lt;30,"E")</f>
        <v>C</v>
      </c>
      <c r="R75" s="32" t="str">
        <f aca="false">HPS!AP75</f>
        <v>Cleared</v>
      </c>
      <c r="S75" s="32" t="str">
        <f aca="false">HPS!AQ75</f>
        <v>Cleared</v>
      </c>
      <c r="T75" s="40" t="str">
        <f aca="false">IF(R75="NC","NC",IF(S75="NC","NC","None"))</f>
        <v>None</v>
      </c>
      <c r="U75" s="38" t="n">
        <f aca="false">HPS!BQ75</f>
        <v>42.5035714285714</v>
      </c>
      <c r="V75" s="35" t="str">
        <f aca="false" t="array" ref="V75:V75">_xlfn.IFS('HPS grading'!U75&gt;=90,"A+",'HPS grading'!U75&gt;=80,"A",'HPS grading'!U75&gt;=70,"B+",'HPS grading'!U75&gt;=60,"B",'HPS grading'!U75&gt;=50,"C+",'HPS grading'!U75&gt;=40,"C",'HPS grading'!U75&gt;=30,"D",'HPS grading'!U75&lt;30,"E")</f>
        <v>C</v>
      </c>
      <c r="W75" s="32" t="str">
        <f aca="false">HPS!BF75</f>
        <v>NC</v>
      </c>
      <c r="X75" s="32" t="str">
        <f aca="false">HPS!BG75</f>
        <v>Cleared</v>
      </c>
      <c r="Y75" s="40" t="str">
        <f aca="false">IF(W75="NC","NC",IF(X75="NC","NC","None"))</f>
        <v>NC</v>
      </c>
      <c r="Z75" s="38" t="n">
        <f aca="false">AVERAGE('HPS grading'!$F75,'HPS grading'!$K75,'HPS grading'!$P75,'HPS grading'!$U75)</f>
        <v>43.4567063492064</v>
      </c>
      <c r="AA75" s="41" t="str">
        <f aca="false" t="array" ref="AA75:AA75">_xlfn.IFS('HPS grading'!Z75&gt;=90,"A+",'HPS grading'!Z75&gt;=80,"A",'HPS grading'!Z75&gt;=70,"B+",'HPS grading'!Z75&gt;=60,"B",'HPS grading'!Z75&gt;=50,"C+",'HPS grading'!Z75&gt;=40,"C",'HPS grading'!Z75&gt;=30,"D",'HPS grading'!Z75&lt;30,"E")</f>
        <v>C</v>
      </c>
    </row>
    <row r="76" customFormat="false" ht="14.25" hidden="false" customHeight="false" outlineLevel="0" collapsed="false">
      <c r="A76" s="28" t="n">
        <v>73</v>
      </c>
      <c r="B76" s="29" t="s">
        <v>17</v>
      </c>
      <c r="C76" s="29" t="s">
        <v>38</v>
      </c>
      <c r="D76" s="29" t="s">
        <v>164</v>
      </c>
      <c r="E76" s="30" t="s">
        <v>165</v>
      </c>
      <c r="F76" s="31" t="n">
        <f aca="false">HPS!$U76</f>
        <v>46.8402777777778</v>
      </c>
      <c r="G76" s="28" t="str">
        <f aca="false" t="array" ref="G76:G76">_xlfn.IFS('HPS grading'!$F76&gt;=90,"A+",'HPS grading'!$F76&gt;=80,"A",'HPS grading'!$F76&gt;=70,"B+",'HPS grading'!$F76&gt;=60,"B",'HPS grading'!$F76&gt;=50,"C+",'HPS grading'!$F76&gt;=40,"C",'HPS grading'!$F76&gt;=30,"D",'HPS grading'!$F76&lt;30,"E")</f>
        <v>C</v>
      </c>
      <c r="H76" s="32" t="str">
        <f aca="false">Persona!R77</f>
        <v>Cleared</v>
      </c>
      <c r="I76" s="32" t="str">
        <f aca="false">HPS!K76</f>
        <v>Cleared</v>
      </c>
      <c r="J76" s="33" t="str">
        <f aca="false">IF(H76="NC","NC",IF(I76="NC","NC","None"))</f>
        <v>None</v>
      </c>
      <c r="K76" s="31" t="n">
        <f aca="false">HPS!AK76</f>
        <v>59.8225595238095</v>
      </c>
      <c r="L76" s="28" t="str">
        <f aca="false" t="array" ref="L76:L76">_xlfn.IFS('HPS grading'!K76&gt;=90,"A+",'HPS grading'!K76&gt;=80,"A",'HPS grading'!K76&gt;=70,"B+",'HPS grading'!K76&gt;=60,"B",'HPS grading'!K76&gt;=50,"C+",'HPS grading'!K76&gt;=40,"C",'HPS grading'!K76&gt;=30,"D",'HPS grading'!K76&lt;30,"E")</f>
        <v>C+</v>
      </c>
      <c r="M76" s="32" t="str">
        <f aca="false">HPS!Z76</f>
        <v>Cleared</v>
      </c>
      <c r="N76" s="32" t="str">
        <f aca="false">HPS!AA76</f>
        <v>Cleared</v>
      </c>
      <c r="O76" s="33" t="str">
        <f aca="false">IF(M76="NC","NC",IF(N76="NC","NC","None"))</f>
        <v>None</v>
      </c>
      <c r="P76" s="31" t="n">
        <f aca="false">HPS!BA76</f>
        <v>57.5222222222222</v>
      </c>
      <c r="Q76" s="28" t="str">
        <f aca="false" t="array" ref="Q76:Q76">_xlfn.IFS('HPS grading'!P76&gt;=90,"A+",'HPS grading'!P76&gt;=80,"A",'HPS grading'!P76&gt;=70,"B+",'HPS grading'!P76&gt;=60,"B",'HPS grading'!P76&gt;=50,"C+",'HPS grading'!P76&gt;=40,"C",'HPS grading'!P76&gt;=30,"D",'HPS grading'!P76&lt;30,"E")</f>
        <v>C+</v>
      </c>
      <c r="R76" s="32" t="str">
        <f aca="false">HPS!AP76</f>
        <v>Cleared</v>
      </c>
      <c r="S76" s="32" t="str">
        <f aca="false">HPS!AQ76</f>
        <v>Cleared</v>
      </c>
      <c r="T76" s="33" t="str">
        <f aca="false">IF(R76="NC","NC",IF(S76="NC","NC","None"))</f>
        <v>None</v>
      </c>
      <c r="U76" s="31" t="n">
        <f aca="false">HPS!BQ76</f>
        <v>49.2988095238095</v>
      </c>
      <c r="V76" s="28" t="str">
        <f aca="false" t="array" ref="V76:V76">_xlfn.IFS('HPS grading'!U76&gt;=90,"A+",'HPS grading'!U76&gt;=80,"A",'HPS grading'!U76&gt;=70,"B+",'HPS grading'!U76&gt;=60,"B",'HPS grading'!U76&gt;=50,"C+",'HPS grading'!U76&gt;=40,"C",'HPS grading'!U76&gt;=30,"D",'HPS grading'!U76&lt;30,"E")</f>
        <v>C</v>
      </c>
      <c r="W76" s="32" t="str">
        <f aca="false">HPS!BF76</f>
        <v>Cleared</v>
      </c>
      <c r="X76" s="32" t="str">
        <f aca="false">HPS!BG76</f>
        <v>Cleared</v>
      </c>
      <c r="Y76" s="33" t="str">
        <f aca="false">IF(W76="NC","NC",IF(X76="NC","NC","None"))</f>
        <v>None</v>
      </c>
      <c r="Z76" s="31" t="n">
        <f aca="false">AVERAGE('HPS grading'!$F76,'HPS grading'!$K76,'HPS grading'!$P76,'HPS grading'!$U76)</f>
        <v>53.3709672619048</v>
      </c>
      <c r="AA76" s="34" t="str">
        <f aca="false" t="array" ref="AA76:AA76">_xlfn.IFS('HPS grading'!Z76&gt;=90,"A+",'HPS grading'!Z76&gt;=80,"A",'HPS grading'!Z76&gt;=70,"B+",'HPS grading'!Z76&gt;=60,"B",'HPS grading'!Z76&gt;=50,"C+",'HPS grading'!Z76&gt;=40,"C",'HPS grading'!Z76&gt;=30,"D",'HPS grading'!Z76&lt;30,"E")</f>
        <v>C+</v>
      </c>
    </row>
    <row r="77" customFormat="false" ht="14.25" hidden="false" customHeight="false" outlineLevel="0" collapsed="false">
      <c r="A77" s="35" t="n">
        <v>74</v>
      </c>
      <c r="B77" s="36" t="s">
        <v>17</v>
      </c>
      <c r="C77" s="36" t="s">
        <v>31</v>
      </c>
      <c r="D77" s="36" t="s">
        <v>166</v>
      </c>
      <c r="E77" s="37" t="s">
        <v>167</v>
      </c>
      <c r="F77" s="38" t="n">
        <f aca="false">HPS!$U77</f>
        <v>62.4097222222222</v>
      </c>
      <c r="G77" s="35" t="str">
        <f aca="false" t="array" ref="G77:G77">_xlfn.IFS('HPS grading'!$F77&gt;=90,"A+",'HPS grading'!$F77&gt;=80,"A",'HPS grading'!$F77&gt;=70,"B+",'HPS grading'!$F77&gt;=60,"B",'HPS grading'!$F77&gt;=50,"C+",'HPS grading'!$F77&gt;=40,"C",'HPS grading'!$F77&gt;=30,"D",'HPS grading'!$F77&lt;30,"E")</f>
        <v>B</v>
      </c>
      <c r="H77" s="39" t="str">
        <f aca="false">Persona!R78</f>
        <v>Cleared</v>
      </c>
      <c r="I77" s="32" t="str">
        <f aca="false">HPS!K77</f>
        <v>Cleared</v>
      </c>
      <c r="J77" s="40" t="str">
        <f aca="false">IF(H77="NC","NC",IF(I77="NC","NC","None"))</f>
        <v>None</v>
      </c>
      <c r="K77" s="38" t="n">
        <f aca="false">HPS!AK77</f>
        <v>50.0261904761905</v>
      </c>
      <c r="L77" s="35" t="str">
        <f aca="false" t="array" ref="L77:L77">_xlfn.IFS('HPS grading'!K77&gt;=90,"A+",'HPS grading'!K77&gt;=80,"A",'HPS grading'!K77&gt;=70,"B+",'HPS grading'!K77&gt;=60,"B",'HPS grading'!K77&gt;=50,"C+",'HPS grading'!K77&gt;=40,"C",'HPS grading'!K77&gt;=30,"D",'HPS grading'!K77&lt;30,"E")</f>
        <v>C+</v>
      </c>
      <c r="M77" s="32" t="str">
        <f aca="false">HPS!Z77</f>
        <v>Cleared</v>
      </c>
      <c r="N77" s="32" t="str">
        <f aca="false">HPS!AA77</f>
        <v>Cleared</v>
      </c>
      <c r="O77" s="33" t="str">
        <f aca="false">IF(M77="NC","NC",IF(N77="NC","NC","None"))</f>
        <v>None</v>
      </c>
      <c r="P77" s="38" t="n">
        <f aca="false">HPS!BA77</f>
        <v>62.2088888888889</v>
      </c>
      <c r="Q77" s="35" t="str">
        <f aca="false" t="array" ref="Q77:Q77">_xlfn.IFS('HPS grading'!P77&gt;=90,"A+",'HPS grading'!P77&gt;=80,"A",'HPS grading'!P77&gt;=70,"B+",'HPS grading'!P77&gt;=60,"B",'HPS grading'!P77&gt;=50,"C+",'HPS grading'!P77&gt;=40,"C",'HPS grading'!P77&gt;=30,"D",'HPS grading'!P77&lt;30,"E")</f>
        <v>B</v>
      </c>
      <c r="R77" s="32" t="str">
        <f aca="false">HPS!AP77</f>
        <v>Cleared</v>
      </c>
      <c r="S77" s="32" t="str">
        <f aca="false">HPS!AQ77</f>
        <v>Cleared</v>
      </c>
      <c r="T77" s="40" t="str">
        <f aca="false">IF(R77="NC","NC",IF(S77="NC","NC","None"))</f>
        <v>None</v>
      </c>
      <c r="U77" s="38" t="n">
        <f aca="false">HPS!BQ77</f>
        <v>55.5595238095238</v>
      </c>
      <c r="V77" s="35" t="str">
        <f aca="false" t="array" ref="V77:V77">_xlfn.IFS('HPS grading'!U77&gt;=90,"A+",'HPS grading'!U77&gt;=80,"A",'HPS grading'!U77&gt;=70,"B+",'HPS grading'!U77&gt;=60,"B",'HPS grading'!U77&gt;=50,"C+",'HPS grading'!U77&gt;=40,"C",'HPS grading'!U77&gt;=30,"D",'HPS grading'!U77&lt;30,"E")</f>
        <v>C+</v>
      </c>
      <c r="W77" s="32" t="str">
        <f aca="false">HPS!BF77</f>
        <v>Cleared</v>
      </c>
      <c r="X77" s="32" t="str">
        <f aca="false">HPS!BG77</f>
        <v>Cleared</v>
      </c>
      <c r="Y77" s="40" t="str">
        <f aca="false">IF(W77="NC","NC",IF(X77="NC","NC","None"))</f>
        <v>None</v>
      </c>
      <c r="Z77" s="38" t="n">
        <f aca="false">AVERAGE('HPS grading'!$F77,'HPS grading'!$K77,'HPS grading'!$P77,'HPS grading'!$U77)</f>
        <v>57.5510813492063</v>
      </c>
      <c r="AA77" s="41" t="str">
        <f aca="false" t="array" ref="AA77:AA77">_xlfn.IFS('HPS grading'!Z77&gt;=90,"A+",'HPS grading'!Z77&gt;=80,"A",'HPS grading'!Z77&gt;=70,"B+",'HPS grading'!Z77&gt;=60,"B",'HPS grading'!Z77&gt;=50,"C+",'HPS grading'!Z77&gt;=40,"C",'HPS grading'!Z77&gt;=30,"D",'HPS grading'!Z77&lt;30,"E")</f>
        <v>C+</v>
      </c>
    </row>
    <row r="78" customFormat="false" ht="14.25" hidden="false" customHeight="false" outlineLevel="0" collapsed="false">
      <c r="A78" s="28" t="n">
        <v>75</v>
      </c>
      <c r="B78" s="29" t="s">
        <v>13</v>
      </c>
      <c r="C78" s="29" t="s">
        <v>31</v>
      </c>
      <c r="D78" s="29" t="s">
        <v>168</v>
      </c>
      <c r="E78" s="30" t="s">
        <v>169</v>
      </c>
      <c r="F78" s="31" t="n">
        <f aca="false">HPS!$U78</f>
        <v>53.7440476190476</v>
      </c>
      <c r="G78" s="28" t="str">
        <f aca="false" t="array" ref="G78:G78">_xlfn.IFS('HPS grading'!$F78&gt;=90,"A+",'HPS grading'!$F78&gt;=80,"A",'HPS grading'!$F78&gt;=70,"B+",'HPS grading'!$F78&gt;=60,"B",'HPS grading'!$F78&gt;=50,"C+",'HPS grading'!$F78&gt;=40,"C",'HPS grading'!$F78&gt;=30,"D",'HPS grading'!$F78&lt;30,"E")</f>
        <v>C+</v>
      </c>
      <c r="H78" s="32" t="str">
        <f aca="false">Persona!R79</f>
        <v>Cleared</v>
      </c>
      <c r="I78" s="32" t="str">
        <f aca="false">HPS!K78</f>
        <v>Cleared</v>
      </c>
      <c r="J78" s="33" t="str">
        <f aca="false">IF(H78="NC","NC",IF(I78="NC","NC","None"))</f>
        <v>None</v>
      </c>
      <c r="K78" s="31" t="n">
        <f aca="false">HPS!AK78</f>
        <v>31.9011904761905</v>
      </c>
      <c r="L78" s="28" t="str">
        <f aca="false" t="array" ref="L78:L78">_xlfn.IFS('HPS grading'!K78&gt;=90,"A+",'HPS grading'!K78&gt;=80,"A",'HPS grading'!K78&gt;=70,"B+",'HPS grading'!K78&gt;=60,"B",'HPS grading'!K78&gt;=50,"C+",'HPS grading'!K78&gt;=40,"C",'HPS grading'!K78&gt;=30,"D",'HPS grading'!K78&lt;30,"E")</f>
        <v>D</v>
      </c>
      <c r="M78" s="32" t="str">
        <f aca="false">HPS!Z78</f>
        <v>NC</v>
      </c>
      <c r="N78" s="32" t="str">
        <f aca="false">HPS!AA78</f>
        <v>Cleared</v>
      </c>
      <c r="O78" s="33" t="str">
        <f aca="false">IF(M78="NC","NC",IF(N78="NC","NC","None"))</f>
        <v>NC</v>
      </c>
      <c r="P78" s="31" t="n">
        <f aca="false">HPS!BA78</f>
        <v>55.7666666666667</v>
      </c>
      <c r="Q78" s="28" t="str">
        <f aca="false" t="array" ref="Q78:Q78">_xlfn.IFS('HPS grading'!P78&gt;=90,"A+",'HPS grading'!P78&gt;=80,"A",'HPS grading'!P78&gt;=70,"B+",'HPS grading'!P78&gt;=60,"B",'HPS grading'!P78&gt;=50,"C+",'HPS grading'!P78&gt;=40,"C",'HPS grading'!P78&gt;=30,"D",'HPS grading'!P78&lt;30,"E")</f>
        <v>C+</v>
      </c>
      <c r="R78" s="32" t="str">
        <f aca="false">HPS!AP78</f>
        <v>Cleared</v>
      </c>
      <c r="S78" s="32" t="str">
        <f aca="false">HPS!AQ78</f>
        <v>Cleared</v>
      </c>
      <c r="T78" s="33" t="str">
        <f aca="false">IF(R78="NC","NC",IF(S78="NC","NC","None"))</f>
        <v>None</v>
      </c>
      <c r="U78" s="31" t="n">
        <f aca="false">HPS!BQ78</f>
        <v>38.7011904761905</v>
      </c>
      <c r="V78" s="28" t="str">
        <f aca="false" t="array" ref="V78:V78">_xlfn.IFS('HPS grading'!U78&gt;=90,"A+",'HPS grading'!U78&gt;=80,"A",'HPS grading'!U78&gt;=70,"B+",'HPS grading'!U78&gt;=60,"B",'HPS grading'!U78&gt;=50,"C+",'HPS grading'!U78&gt;=40,"C",'HPS grading'!U78&gt;=30,"D",'HPS grading'!U78&lt;30,"E")</f>
        <v>D</v>
      </c>
      <c r="W78" s="32" t="str">
        <f aca="false">HPS!BF78</f>
        <v>NC</v>
      </c>
      <c r="X78" s="32" t="str">
        <f aca="false">HPS!BG78</f>
        <v>Cleared</v>
      </c>
      <c r="Y78" s="33" t="str">
        <f aca="false">IF(W78="NC","NC",IF(X78="NC","NC","None"))</f>
        <v>NC</v>
      </c>
      <c r="Z78" s="31" t="n">
        <f aca="false">AVERAGE('HPS grading'!$F78,'HPS grading'!$K78,'HPS grading'!$P78,'HPS grading'!$U78)</f>
        <v>45.0282738095238</v>
      </c>
      <c r="AA78" s="34" t="str">
        <f aca="false" t="array" ref="AA78:AA78">_xlfn.IFS('HPS grading'!Z78&gt;=90,"A+",'HPS grading'!Z78&gt;=80,"A",'HPS grading'!Z78&gt;=70,"B+",'HPS grading'!Z78&gt;=60,"B",'HPS grading'!Z78&gt;=50,"C+",'HPS grading'!Z78&gt;=40,"C",'HPS grading'!Z78&gt;=30,"D",'HPS grading'!Z78&lt;30,"E")</f>
        <v>C</v>
      </c>
    </row>
    <row r="79" customFormat="false" ht="14.25" hidden="false" customHeight="false" outlineLevel="0" collapsed="false">
      <c r="A79" s="35" t="n">
        <v>76</v>
      </c>
      <c r="B79" s="36" t="s">
        <v>17</v>
      </c>
      <c r="C79" s="36" t="s">
        <v>31</v>
      </c>
      <c r="D79" s="36" t="s">
        <v>170</v>
      </c>
      <c r="E79" s="37" t="s">
        <v>171</v>
      </c>
      <c r="F79" s="38" t="n">
        <f aca="false">HPS!$U79</f>
        <v>65.7663690476191</v>
      </c>
      <c r="G79" s="35" t="str">
        <f aca="false" t="array" ref="G79:G79">_xlfn.IFS('HPS grading'!$F79&gt;=90,"A+",'HPS grading'!$F79&gt;=80,"A",'HPS grading'!$F79&gt;=70,"B+",'HPS grading'!$F79&gt;=60,"B",'HPS grading'!$F79&gt;=50,"C+",'HPS grading'!$F79&gt;=40,"C",'HPS grading'!$F79&gt;=30,"D",'HPS grading'!$F79&lt;30,"E")</f>
        <v>B</v>
      </c>
      <c r="H79" s="39" t="str">
        <f aca="false">Persona!R80</f>
        <v>Cleared</v>
      </c>
      <c r="I79" s="32" t="str">
        <f aca="false">HPS!K79</f>
        <v>Cleared</v>
      </c>
      <c r="J79" s="40" t="str">
        <f aca="false">IF(H79="NC","NC",IF(I79="NC","NC","None"))</f>
        <v>None</v>
      </c>
      <c r="K79" s="38" t="n">
        <f aca="false">HPS!AK79</f>
        <v>52.4404761904762</v>
      </c>
      <c r="L79" s="35" t="str">
        <f aca="false" t="array" ref="L79:L79">_xlfn.IFS('HPS grading'!K79&gt;=90,"A+",'HPS grading'!K79&gt;=80,"A",'HPS grading'!K79&gt;=70,"B+",'HPS grading'!K79&gt;=60,"B",'HPS grading'!K79&gt;=50,"C+",'HPS grading'!K79&gt;=40,"C",'HPS grading'!K79&gt;=30,"D",'HPS grading'!K79&lt;30,"E")</f>
        <v>C+</v>
      </c>
      <c r="M79" s="32" t="str">
        <f aca="false">HPS!Z79</f>
        <v>Cleared</v>
      </c>
      <c r="N79" s="32" t="str">
        <f aca="false">HPS!AA79</f>
        <v>Cleared</v>
      </c>
      <c r="O79" s="33" t="str">
        <f aca="false">IF(M79="NC","NC",IF(N79="NC","NC","None"))</f>
        <v>None</v>
      </c>
      <c r="P79" s="38" t="n">
        <f aca="false">HPS!BA79</f>
        <v>49.1088888888889</v>
      </c>
      <c r="Q79" s="35" t="str">
        <f aca="false" t="array" ref="Q79:Q79">_xlfn.IFS('HPS grading'!P79&gt;=90,"A+",'HPS grading'!P79&gt;=80,"A",'HPS grading'!P79&gt;=70,"B+",'HPS grading'!P79&gt;=60,"B",'HPS grading'!P79&gt;=50,"C+",'HPS grading'!P79&gt;=40,"C",'HPS grading'!P79&gt;=30,"D",'HPS grading'!P79&lt;30,"E")</f>
        <v>C</v>
      </c>
      <c r="R79" s="32" t="str">
        <f aca="false">HPS!AP79</f>
        <v>Cleared</v>
      </c>
      <c r="S79" s="32" t="str">
        <f aca="false">HPS!AQ79</f>
        <v>Cleared</v>
      </c>
      <c r="T79" s="40" t="str">
        <f aca="false">IF(R79="NC","NC",IF(S79="NC","NC","None"))</f>
        <v>None</v>
      </c>
      <c r="U79" s="38" t="n">
        <f aca="false">HPS!BQ79</f>
        <v>50.9404761904762</v>
      </c>
      <c r="V79" s="35" t="str">
        <f aca="false" t="array" ref="V79:V79">_xlfn.IFS('HPS grading'!U79&gt;=90,"A+",'HPS grading'!U79&gt;=80,"A",'HPS grading'!U79&gt;=70,"B+",'HPS grading'!U79&gt;=60,"B",'HPS grading'!U79&gt;=50,"C+",'HPS grading'!U79&gt;=40,"C",'HPS grading'!U79&gt;=30,"D",'HPS grading'!U79&lt;30,"E")</f>
        <v>C+</v>
      </c>
      <c r="W79" s="32" t="str">
        <f aca="false">HPS!BF79</f>
        <v>Cleared</v>
      </c>
      <c r="X79" s="32" t="str">
        <f aca="false">HPS!BG79</f>
        <v>Cleared</v>
      </c>
      <c r="Y79" s="40" t="str">
        <f aca="false">IF(W79="NC","NC",IF(X79="NC","NC","None"))</f>
        <v>None</v>
      </c>
      <c r="Z79" s="38" t="n">
        <f aca="false">AVERAGE('HPS grading'!$F79,'HPS grading'!$K79,'HPS grading'!$P79,'HPS grading'!$U79)</f>
        <v>54.5640525793651</v>
      </c>
      <c r="AA79" s="41" t="str">
        <f aca="false" t="array" ref="AA79:AA79">_xlfn.IFS('HPS grading'!Z79&gt;=90,"A+",'HPS grading'!Z79&gt;=80,"A",'HPS grading'!Z79&gt;=70,"B+",'HPS grading'!Z79&gt;=60,"B",'HPS grading'!Z79&gt;=50,"C+",'HPS grading'!Z79&gt;=40,"C",'HPS grading'!Z79&gt;=30,"D",'HPS grading'!Z79&lt;30,"E")</f>
        <v>C+</v>
      </c>
    </row>
    <row r="80" customFormat="false" ht="14.25" hidden="false" customHeight="false" outlineLevel="0" collapsed="false">
      <c r="A80" s="28" t="n">
        <v>77</v>
      </c>
      <c r="B80" s="29" t="s">
        <v>17</v>
      </c>
      <c r="C80" s="29" t="s">
        <v>31</v>
      </c>
      <c r="D80" s="29" t="s">
        <v>172</v>
      </c>
      <c r="E80" s="30" t="s">
        <v>173</v>
      </c>
      <c r="F80" s="31" t="n">
        <f aca="false">HPS!$U80</f>
        <v>63.1954365079365</v>
      </c>
      <c r="G80" s="28" t="str">
        <f aca="false" t="array" ref="G80:G80">_xlfn.IFS('HPS grading'!$F80&gt;=90,"A+",'HPS grading'!$F80&gt;=80,"A",'HPS grading'!$F80&gt;=70,"B+",'HPS grading'!$F80&gt;=60,"B",'HPS grading'!$F80&gt;=50,"C+",'HPS grading'!$F80&gt;=40,"C",'HPS grading'!$F80&gt;=30,"D",'HPS grading'!$F80&lt;30,"E")</f>
        <v>B</v>
      </c>
      <c r="H80" s="32" t="str">
        <f aca="false">Persona!R81</f>
        <v>Cleared</v>
      </c>
      <c r="I80" s="32" t="str">
        <f aca="false">HPS!K80</f>
        <v>Cleared</v>
      </c>
      <c r="J80" s="33" t="str">
        <f aca="false">IF(H80="NC","NC",IF(I80="NC","NC","None"))</f>
        <v>None</v>
      </c>
      <c r="K80" s="31" t="n">
        <f aca="false">HPS!AK80</f>
        <v>41.2404761904762</v>
      </c>
      <c r="L80" s="28" t="str">
        <f aca="false" t="array" ref="L80:L80">_xlfn.IFS('HPS grading'!K80&gt;=90,"A+",'HPS grading'!K80&gt;=80,"A",'HPS grading'!K80&gt;=70,"B+",'HPS grading'!K80&gt;=60,"B",'HPS grading'!K80&gt;=50,"C+",'HPS grading'!K80&gt;=40,"C",'HPS grading'!K80&gt;=30,"D",'HPS grading'!K80&lt;30,"E")</f>
        <v>C</v>
      </c>
      <c r="M80" s="32" t="str">
        <f aca="false">HPS!Z80</f>
        <v>Cleared</v>
      </c>
      <c r="N80" s="32" t="str">
        <f aca="false">HPS!AA80</f>
        <v>Cleared</v>
      </c>
      <c r="O80" s="33" t="str">
        <f aca="false">IF(M80="NC","NC",IF(N80="NC","NC","None"))</f>
        <v>None</v>
      </c>
      <c r="P80" s="31" t="n">
        <f aca="false">HPS!BA80</f>
        <v>32.2622222222222</v>
      </c>
      <c r="Q80" s="28" t="str">
        <f aca="false" t="array" ref="Q80:Q80">_xlfn.IFS('HPS grading'!P80&gt;=90,"A+",'HPS grading'!P80&gt;=80,"A",'HPS grading'!P80&gt;=70,"B+",'HPS grading'!P80&gt;=60,"B",'HPS grading'!P80&gt;=50,"C+",'HPS grading'!P80&gt;=40,"C",'HPS grading'!P80&gt;=30,"D",'HPS grading'!P80&lt;30,"E")</f>
        <v>D</v>
      </c>
      <c r="R80" s="32" t="str">
        <f aca="false">HPS!AP80</f>
        <v>NC</v>
      </c>
      <c r="S80" s="32" t="str">
        <f aca="false">HPS!AQ80</f>
        <v>Cleared</v>
      </c>
      <c r="T80" s="33" t="str">
        <f aca="false">IF(R80="NC","NC",IF(S80="NC","NC","None"))</f>
        <v>NC</v>
      </c>
      <c r="U80" s="31" t="n">
        <f aca="false">HPS!BQ80</f>
        <v>45.1404761904762</v>
      </c>
      <c r="V80" s="28" t="str">
        <f aca="false" t="array" ref="V80:V80">_xlfn.IFS('HPS grading'!U80&gt;=90,"A+",'HPS grading'!U80&gt;=80,"A",'HPS grading'!U80&gt;=70,"B+",'HPS grading'!U80&gt;=60,"B",'HPS grading'!U80&gt;=50,"C+",'HPS grading'!U80&gt;=40,"C",'HPS grading'!U80&gt;=30,"D",'HPS grading'!U80&lt;30,"E")</f>
        <v>C</v>
      </c>
      <c r="W80" s="32" t="str">
        <f aca="false">HPS!BF80</f>
        <v>Cleared</v>
      </c>
      <c r="X80" s="32" t="str">
        <f aca="false">HPS!BG80</f>
        <v>Cleared</v>
      </c>
      <c r="Y80" s="33" t="str">
        <f aca="false">IF(W80="NC","NC",IF(X80="NC","NC","None"))</f>
        <v>None</v>
      </c>
      <c r="Z80" s="31" t="n">
        <f aca="false">AVERAGE('HPS grading'!$F80,'HPS grading'!$K80,'HPS grading'!$P80,'HPS grading'!$U80)</f>
        <v>45.4596527777778</v>
      </c>
      <c r="AA80" s="34" t="str">
        <f aca="false" t="array" ref="AA80:AA80">_xlfn.IFS('HPS grading'!Z80&gt;=90,"A+",'HPS grading'!Z80&gt;=80,"A",'HPS grading'!Z80&gt;=70,"B+",'HPS grading'!Z80&gt;=60,"B",'HPS grading'!Z80&gt;=50,"C+",'HPS grading'!Z80&gt;=40,"C",'HPS grading'!Z80&gt;=30,"D",'HPS grading'!Z80&lt;30,"E")</f>
        <v>C</v>
      </c>
    </row>
    <row r="81" customFormat="false" ht="14.25" hidden="false" customHeight="false" outlineLevel="0" collapsed="false">
      <c r="A81" s="35" t="n">
        <v>78</v>
      </c>
      <c r="B81" s="36" t="s">
        <v>17</v>
      </c>
      <c r="C81" s="36" t="s">
        <v>31</v>
      </c>
      <c r="D81" s="36" t="s">
        <v>174</v>
      </c>
      <c r="E81" s="37" t="s">
        <v>175</v>
      </c>
      <c r="F81" s="38" t="n">
        <f aca="false">HPS!$U81</f>
        <v>53.3452380952381</v>
      </c>
      <c r="G81" s="35" t="str">
        <f aca="false" t="array" ref="G81:G81">_xlfn.IFS('HPS grading'!$F81&gt;=90,"A+",'HPS grading'!$F81&gt;=80,"A",'HPS grading'!$F81&gt;=70,"B+",'HPS grading'!$F81&gt;=60,"B",'HPS grading'!$F81&gt;=50,"C+",'HPS grading'!$F81&gt;=40,"C",'HPS grading'!$F81&gt;=30,"D",'HPS grading'!$F81&lt;30,"E")</f>
        <v>C+</v>
      </c>
      <c r="H81" s="39" t="str">
        <f aca="false">Persona!R82</f>
        <v>Cleared</v>
      </c>
      <c r="I81" s="32" t="str">
        <f aca="false">HPS!K81</f>
        <v>Cleared</v>
      </c>
      <c r="J81" s="40" t="str">
        <f aca="false">IF(H81="NC","NC",IF(I81="NC","NC","None"))</f>
        <v>None</v>
      </c>
      <c r="K81" s="38" t="n">
        <f aca="false">HPS!AK81</f>
        <v>32.3666666666667</v>
      </c>
      <c r="L81" s="35" t="str">
        <f aca="false" t="array" ref="L81:L81">_xlfn.IFS('HPS grading'!K81&gt;=90,"A+",'HPS grading'!K81&gt;=80,"A",'HPS grading'!K81&gt;=70,"B+",'HPS grading'!K81&gt;=60,"B",'HPS grading'!K81&gt;=50,"C+",'HPS grading'!K81&gt;=40,"C",'HPS grading'!K81&gt;=30,"D",'HPS grading'!K81&lt;30,"E")</f>
        <v>D</v>
      </c>
      <c r="M81" s="32" t="str">
        <f aca="false">HPS!Z81</f>
        <v>Cleared</v>
      </c>
      <c r="N81" s="32" t="str">
        <f aca="false">HPS!AA81</f>
        <v>Cleared</v>
      </c>
      <c r="O81" s="33" t="str">
        <f aca="false">IF(M81="NC","NC",IF(N81="NC","NC","None"))</f>
        <v>None</v>
      </c>
      <c r="P81" s="38" t="n">
        <f aca="false">HPS!BA81</f>
        <v>38.7666666666667</v>
      </c>
      <c r="Q81" s="35" t="str">
        <f aca="false" t="array" ref="Q81:Q81">_xlfn.IFS('HPS grading'!P81&gt;=90,"A+",'HPS grading'!P81&gt;=80,"A",'HPS grading'!P81&gt;=70,"B+",'HPS grading'!P81&gt;=60,"B",'HPS grading'!P81&gt;=50,"C+",'HPS grading'!P81&gt;=40,"C",'HPS grading'!P81&gt;=30,"D",'HPS grading'!P81&lt;30,"E")</f>
        <v>D</v>
      </c>
      <c r="R81" s="32" t="str">
        <f aca="false">HPS!AP81</f>
        <v>Cleared</v>
      </c>
      <c r="S81" s="32" t="str">
        <f aca="false">HPS!AQ81</f>
        <v>NC</v>
      </c>
      <c r="T81" s="40" t="str">
        <f aca="false">IF(R81="NC","NC",IF(S81="NC","NC","None"))</f>
        <v>NC</v>
      </c>
      <c r="U81" s="38" t="n">
        <f aca="false">HPS!BQ81</f>
        <v>32.1666666666667</v>
      </c>
      <c r="V81" s="35" t="str">
        <f aca="false" t="array" ref="V81:V81">_xlfn.IFS('HPS grading'!U81&gt;=90,"A+",'HPS grading'!U81&gt;=80,"A",'HPS grading'!U81&gt;=70,"B+",'HPS grading'!U81&gt;=60,"B",'HPS grading'!U81&gt;=50,"C+",'HPS grading'!U81&gt;=40,"C",'HPS grading'!U81&gt;=30,"D",'HPS grading'!U81&lt;30,"E")</f>
        <v>D</v>
      </c>
      <c r="W81" s="32" t="str">
        <f aca="false">HPS!BF81</f>
        <v>Cleared</v>
      </c>
      <c r="X81" s="32" t="str">
        <f aca="false">HPS!BG81</f>
        <v>NC</v>
      </c>
      <c r="Y81" s="40" t="str">
        <f aca="false">IF(W81="NC","NC",IF(X81="NC","NC","None"))</f>
        <v>NC</v>
      </c>
      <c r="Z81" s="38" t="n">
        <f aca="false">AVERAGE('HPS grading'!$F81,'HPS grading'!$K81,'HPS grading'!$P81,'HPS grading'!$U81)</f>
        <v>39.1613095238095</v>
      </c>
      <c r="AA81" s="41" t="str">
        <f aca="false" t="array" ref="AA81:AA81">_xlfn.IFS('HPS grading'!Z81&gt;=90,"A+",'HPS grading'!Z81&gt;=80,"A",'HPS grading'!Z81&gt;=70,"B+",'HPS grading'!Z81&gt;=60,"B",'HPS grading'!Z81&gt;=50,"C+",'HPS grading'!Z81&gt;=40,"C",'HPS grading'!Z81&gt;=30,"D",'HPS grading'!Z81&lt;30,"E")</f>
        <v>D</v>
      </c>
    </row>
    <row r="82" customFormat="false" ht="14.25" hidden="false" customHeight="false" outlineLevel="0" collapsed="false">
      <c r="A82" s="28" t="n">
        <v>79</v>
      </c>
      <c r="B82" s="29" t="s">
        <v>17</v>
      </c>
      <c r="C82" s="29" t="s">
        <v>38</v>
      </c>
      <c r="D82" s="29" t="s">
        <v>176</v>
      </c>
      <c r="E82" s="30" t="s">
        <v>177</v>
      </c>
      <c r="F82" s="31" t="n">
        <f aca="false">HPS!$U82</f>
        <v>41.5972222222222</v>
      </c>
      <c r="G82" s="28" t="str">
        <f aca="false" t="array" ref="G82:G82">_xlfn.IFS('HPS grading'!$F82&gt;=90,"A+",'HPS grading'!$F82&gt;=80,"A",'HPS grading'!$F82&gt;=70,"B+",'HPS grading'!$F82&gt;=60,"B",'HPS grading'!$F82&gt;=50,"C+",'HPS grading'!$F82&gt;=40,"C",'HPS grading'!$F82&gt;=30,"D",'HPS grading'!$F82&lt;30,"E")</f>
        <v>C</v>
      </c>
      <c r="H82" s="32" t="str">
        <f aca="false">Persona!R83</f>
        <v>Cleared</v>
      </c>
      <c r="I82" s="32" t="str">
        <f aca="false">HPS!K82</f>
        <v>Cleared</v>
      </c>
      <c r="J82" s="33" t="str">
        <f aca="false">IF(H82="NC","NC",IF(I82="NC","NC","None"))</f>
        <v>None</v>
      </c>
      <c r="K82" s="31" t="n">
        <f aca="false">HPS!AK82</f>
        <v>47.5045238095238</v>
      </c>
      <c r="L82" s="28" t="str">
        <f aca="false" t="array" ref="L82:L82">_xlfn.IFS('HPS grading'!K82&gt;=90,"A+",'HPS grading'!K82&gt;=80,"A",'HPS grading'!K82&gt;=70,"B+",'HPS grading'!K82&gt;=60,"B",'HPS grading'!K82&gt;=50,"C+",'HPS grading'!K82&gt;=40,"C",'HPS grading'!K82&gt;=30,"D",'HPS grading'!K82&lt;30,"E")</f>
        <v>C</v>
      </c>
      <c r="M82" s="32" t="str">
        <f aca="false">HPS!Z82</f>
        <v>Cleared</v>
      </c>
      <c r="N82" s="32" t="str">
        <f aca="false">HPS!AA82</f>
        <v>NC</v>
      </c>
      <c r="O82" s="33" t="str">
        <f aca="false">IF(M82="NC","NC",IF(N82="NC","NC","None"))</f>
        <v>NC</v>
      </c>
      <c r="P82" s="31" t="n">
        <f aca="false">HPS!BA82</f>
        <v>50.8888888888889</v>
      </c>
      <c r="Q82" s="28" t="str">
        <f aca="false" t="array" ref="Q82:Q82">_xlfn.IFS('HPS grading'!P82&gt;=90,"A+",'HPS grading'!P82&gt;=80,"A",'HPS grading'!P82&gt;=70,"B+",'HPS grading'!P82&gt;=60,"B",'HPS grading'!P82&gt;=50,"C+",'HPS grading'!P82&gt;=40,"C",'HPS grading'!P82&gt;=30,"D",'HPS grading'!P82&lt;30,"E")</f>
        <v>C+</v>
      </c>
      <c r="R82" s="32" t="str">
        <f aca="false">HPS!AP82</f>
        <v>Cleared</v>
      </c>
      <c r="S82" s="32" t="str">
        <f aca="false">HPS!AQ82</f>
        <v>NC</v>
      </c>
      <c r="T82" s="33" t="str">
        <f aca="false">IF(R82="NC","NC",IF(S82="NC","NC","None"))</f>
        <v>NC</v>
      </c>
      <c r="U82" s="31" t="n">
        <f aca="false">HPS!BQ82</f>
        <v>50.5678571428571</v>
      </c>
      <c r="V82" s="28" t="str">
        <f aca="false" t="array" ref="V82:V82">_xlfn.IFS('HPS grading'!U82&gt;=90,"A+",'HPS grading'!U82&gt;=80,"A",'HPS grading'!U82&gt;=70,"B+",'HPS grading'!U82&gt;=60,"B",'HPS grading'!U82&gt;=50,"C+",'HPS grading'!U82&gt;=40,"C",'HPS grading'!U82&gt;=30,"D",'HPS grading'!U82&lt;30,"E")</f>
        <v>C+</v>
      </c>
      <c r="W82" s="32" t="str">
        <f aca="false">HPS!BF82</f>
        <v>Cleared</v>
      </c>
      <c r="X82" s="32" t="str">
        <f aca="false">HPS!BG82</f>
        <v>NC</v>
      </c>
      <c r="Y82" s="33" t="str">
        <f aca="false">IF(W82="NC","NC",IF(X82="NC","NC","None"))</f>
        <v>NC</v>
      </c>
      <c r="Z82" s="31" t="n">
        <f aca="false">AVERAGE('HPS grading'!$F82,'HPS grading'!$K82,'HPS grading'!$P82,'HPS grading'!$U82)</f>
        <v>47.639623015873</v>
      </c>
      <c r="AA82" s="34" t="str">
        <f aca="false" t="array" ref="AA82:AA82">_xlfn.IFS('HPS grading'!Z82&gt;=90,"A+",'HPS grading'!Z82&gt;=80,"A",'HPS grading'!Z82&gt;=70,"B+",'HPS grading'!Z82&gt;=60,"B",'HPS grading'!Z82&gt;=50,"C+",'HPS grading'!Z82&gt;=40,"C",'HPS grading'!Z82&gt;=30,"D",'HPS grading'!Z82&lt;30,"E")</f>
        <v>C</v>
      </c>
    </row>
    <row r="83" customFormat="false" ht="14.25" hidden="false" customHeight="false" outlineLevel="0" collapsed="false">
      <c r="A83" s="35" t="n">
        <v>80</v>
      </c>
      <c r="B83" s="36" t="s">
        <v>17</v>
      </c>
      <c r="C83" s="36" t="s">
        <v>31</v>
      </c>
      <c r="D83" s="36" t="s">
        <v>178</v>
      </c>
      <c r="E83" s="37" t="s">
        <v>179</v>
      </c>
      <c r="F83" s="38" t="n">
        <f aca="false">HPS!$U83</f>
        <v>59.5833333333333</v>
      </c>
      <c r="G83" s="35" t="str">
        <f aca="false" t="array" ref="G83:G83">_xlfn.IFS('HPS grading'!$F83&gt;=90,"A+",'HPS grading'!$F83&gt;=80,"A",'HPS grading'!$F83&gt;=70,"B+",'HPS grading'!$F83&gt;=60,"B",'HPS grading'!$F83&gt;=50,"C+",'HPS grading'!$F83&gt;=40,"C",'HPS grading'!$F83&gt;=30,"D",'HPS grading'!$F83&lt;30,"E")</f>
        <v>C+</v>
      </c>
      <c r="H83" s="39" t="str">
        <f aca="false">Persona!R84</f>
        <v>Cleared</v>
      </c>
      <c r="I83" s="32" t="str">
        <f aca="false">HPS!K83</f>
        <v>Cleared</v>
      </c>
      <c r="J83" s="40" t="str">
        <f aca="false">IF(H83="NC","NC",IF(I83="NC","NC","None"))</f>
        <v>None</v>
      </c>
      <c r="K83" s="38" t="n">
        <f aca="false">HPS!AK83</f>
        <v>45.452380952381</v>
      </c>
      <c r="L83" s="35" t="str">
        <f aca="false" t="array" ref="L83:L83">_xlfn.IFS('HPS grading'!K83&gt;=90,"A+",'HPS grading'!K83&gt;=80,"A",'HPS grading'!K83&gt;=70,"B+",'HPS grading'!K83&gt;=60,"B",'HPS grading'!K83&gt;=50,"C+",'HPS grading'!K83&gt;=40,"C",'HPS grading'!K83&gt;=30,"D",'HPS grading'!K83&lt;30,"E")</f>
        <v>C</v>
      </c>
      <c r="M83" s="32" t="str">
        <f aca="false">HPS!Z83</f>
        <v>Cleared</v>
      </c>
      <c r="N83" s="32" t="str">
        <f aca="false">HPS!AA83</f>
        <v>Cleared</v>
      </c>
      <c r="O83" s="33" t="str">
        <f aca="false">IF(M83="NC","NC",IF(N83="NC","NC","None"))</f>
        <v>None</v>
      </c>
      <c r="P83" s="38" t="n">
        <f aca="false">HPS!BA83</f>
        <v>43.5</v>
      </c>
      <c r="Q83" s="35" t="str">
        <f aca="false" t="array" ref="Q83:Q83">_xlfn.IFS('HPS grading'!P83&gt;=90,"A+",'HPS grading'!P83&gt;=80,"A",'HPS grading'!P83&gt;=70,"B+",'HPS grading'!P83&gt;=60,"B",'HPS grading'!P83&gt;=50,"C+",'HPS grading'!P83&gt;=40,"C",'HPS grading'!P83&gt;=30,"D",'HPS grading'!P83&lt;30,"E")</f>
        <v>C</v>
      </c>
      <c r="R83" s="32" t="str">
        <f aca="false">HPS!AP83</f>
        <v>NC</v>
      </c>
      <c r="S83" s="32" t="str">
        <f aca="false">HPS!AQ83</f>
        <v>Cleared</v>
      </c>
      <c r="T83" s="40" t="str">
        <f aca="false">IF(R83="NC","NC",IF(S83="NC","NC","None"))</f>
        <v>NC</v>
      </c>
      <c r="U83" s="38" t="n">
        <f aca="false">HPS!BQ83</f>
        <v>50.0857142857143</v>
      </c>
      <c r="V83" s="35" t="str">
        <f aca="false" t="array" ref="V83:V83">_xlfn.IFS('HPS grading'!U83&gt;=90,"A+",'HPS grading'!U83&gt;=80,"A",'HPS grading'!U83&gt;=70,"B+",'HPS grading'!U83&gt;=60,"B",'HPS grading'!U83&gt;=50,"C+",'HPS grading'!U83&gt;=40,"C",'HPS grading'!U83&gt;=30,"D",'HPS grading'!U83&lt;30,"E")</f>
        <v>C+</v>
      </c>
      <c r="W83" s="32" t="str">
        <f aca="false">HPS!BF83</f>
        <v>Cleared</v>
      </c>
      <c r="X83" s="32" t="str">
        <f aca="false">HPS!BG83</f>
        <v>Cleared</v>
      </c>
      <c r="Y83" s="40" t="str">
        <f aca="false">IF(W83="NC","NC",IF(X83="NC","NC","None"))</f>
        <v>None</v>
      </c>
      <c r="Z83" s="38" t="n">
        <f aca="false">AVERAGE('HPS grading'!$F83,'HPS grading'!$K83,'HPS grading'!$P83,'HPS grading'!$U83)</f>
        <v>49.6553571428571</v>
      </c>
      <c r="AA83" s="41" t="str">
        <f aca="false" t="array" ref="AA83:AA83">_xlfn.IFS('HPS grading'!Z83&gt;=90,"A+",'HPS grading'!Z83&gt;=80,"A",'HPS grading'!Z83&gt;=70,"B+",'HPS grading'!Z83&gt;=60,"B",'HPS grading'!Z83&gt;=50,"C+",'HPS grading'!Z83&gt;=40,"C",'HPS grading'!Z83&gt;=30,"D",'HPS grading'!Z83&lt;30,"E")</f>
        <v>C</v>
      </c>
    </row>
    <row r="84" customFormat="false" ht="14.25" hidden="false" customHeight="false" outlineLevel="0" collapsed="false">
      <c r="A84" s="28" t="n">
        <v>81</v>
      </c>
      <c r="B84" s="29" t="s">
        <v>13</v>
      </c>
      <c r="C84" s="29" t="s">
        <v>31</v>
      </c>
      <c r="D84" s="29" t="s">
        <v>180</v>
      </c>
      <c r="E84" s="30" t="s">
        <v>181</v>
      </c>
      <c r="F84" s="31" t="n">
        <f aca="false">HPS!$U84</f>
        <v>56.0873015873016</v>
      </c>
      <c r="G84" s="28" t="str">
        <f aca="false" t="array" ref="G84:G84">_xlfn.IFS('HPS grading'!$F84&gt;=90,"A+",'HPS grading'!$F84&gt;=80,"A",'HPS grading'!$F84&gt;=70,"B+",'HPS grading'!$F84&gt;=60,"B",'HPS grading'!$F84&gt;=50,"C+",'HPS grading'!$F84&gt;=40,"C",'HPS grading'!$F84&gt;=30,"D",'HPS grading'!$F84&lt;30,"E")</f>
        <v>C+</v>
      </c>
      <c r="H84" s="32" t="str">
        <f aca="false">Persona!R85</f>
        <v>Cleared</v>
      </c>
      <c r="I84" s="32" t="str">
        <f aca="false">HPS!K84</f>
        <v>NC</v>
      </c>
      <c r="J84" s="33" t="str">
        <f aca="false">IF(H84="NC","NC",IF(I84="NC","NC","None"))</f>
        <v>NC</v>
      </c>
      <c r="K84" s="31" t="n">
        <f aca="false">HPS!AK84</f>
        <v>29.4809523809524</v>
      </c>
      <c r="L84" s="28" t="str">
        <f aca="false" t="array" ref="L84:L84">_xlfn.IFS('HPS grading'!K84&gt;=90,"A+",'HPS grading'!K84&gt;=80,"A",'HPS grading'!K84&gt;=70,"B+",'HPS grading'!K84&gt;=60,"B",'HPS grading'!K84&gt;=50,"C+",'HPS grading'!K84&gt;=40,"C",'HPS grading'!K84&gt;=30,"D",'HPS grading'!K84&lt;30,"E")</f>
        <v>E</v>
      </c>
      <c r="M84" s="32" t="str">
        <f aca="false">HPS!Z84</f>
        <v>Cleared</v>
      </c>
      <c r="N84" s="32" t="str">
        <f aca="false">HPS!AA84</f>
        <v>NC</v>
      </c>
      <c r="O84" s="33" t="str">
        <f aca="false">IF(M84="NC","NC",IF(N84="NC","NC","None"))</f>
        <v>NC</v>
      </c>
      <c r="P84" s="31" t="n">
        <f aca="false">HPS!BA84</f>
        <v>39.1266666666667</v>
      </c>
      <c r="Q84" s="28" t="str">
        <f aca="false" t="array" ref="Q84:Q84">_xlfn.IFS('HPS grading'!P84&gt;=90,"A+",'HPS grading'!P84&gt;=80,"A",'HPS grading'!P84&gt;=70,"B+",'HPS grading'!P84&gt;=60,"B",'HPS grading'!P84&gt;=50,"C+",'HPS grading'!P84&gt;=40,"C",'HPS grading'!P84&gt;=30,"D",'HPS grading'!P84&lt;30,"E")</f>
        <v>D</v>
      </c>
      <c r="R84" s="32" t="str">
        <f aca="false">HPS!AP84</f>
        <v>Cleared</v>
      </c>
      <c r="S84" s="32" t="str">
        <f aca="false">HPS!AQ84</f>
        <v>NC</v>
      </c>
      <c r="T84" s="33" t="str">
        <f aca="false">IF(R84="NC","NC",IF(S84="NC","NC","None"))</f>
        <v>NC</v>
      </c>
      <c r="U84" s="31" t="n">
        <f aca="false">HPS!BQ84</f>
        <v>30.947619047619</v>
      </c>
      <c r="V84" s="28" t="str">
        <f aca="false" t="array" ref="V84:V84">_xlfn.IFS('HPS grading'!U84&gt;=90,"A+",'HPS grading'!U84&gt;=80,"A",'HPS grading'!U84&gt;=70,"B+",'HPS grading'!U84&gt;=60,"B",'HPS grading'!U84&gt;=50,"C+",'HPS grading'!U84&gt;=40,"C",'HPS grading'!U84&gt;=30,"D",'HPS grading'!U84&lt;30,"E")</f>
        <v>D</v>
      </c>
      <c r="W84" s="32" t="str">
        <f aca="false">HPS!BF84</f>
        <v>Cleared</v>
      </c>
      <c r="X84" s="32" t="str">
        <f aca="false">HPS!BG84</f>
        <v>NC</v>
      </c>
      <c r="Y84" s="33" t="str">
        <f aca="false">IF(W84="NC","NC",IF(X84="NC","NC","None"))</f>
        <v>NC</v>
      </c>
      <c r="Z84" s="31" t="n">
        <f aca="false">AVERAGE('HPS grading'!$F84,'HPS grading'!$K84,'HPS grading'!$P84,'HPS grading'!$U84)</f>
        <v>38.9106349206349</v>
      </c>
      <c r="AA84" s="34" t="str">
        <f aca="false" t="array" ref="AA84:AA84">_xlfn.IFS('HPS grading'!Z84&gt;=90,"A+",'HPS grading'!Z84&gt;=80,"A",'HPS grading'!Z84&gt;=70,"B+",'HPS grading'!Z84&gt;=60,"B",'HPS grading'!Z84&gt;=50,"C+",'HPS grading'!Z84&gt;=40,"C",'HPS grading'!Z84&gt;=30,"D",'HPS grading'!Z84&lt;30,"E")</f>
        <v>D</v>
      </c>
    </row>
    <row r="85" customFormat="false" ht="14.25" hidden="false" customHeight="false" outlineLevel="0" collapsed="false">
      <c r="A85" s="35" t="n">
        <v>82</v>
      </c>
      <c r="B85" s="36" t="s">
        <v>13</v>
      </c>
      <c r="C85" s="36" t="s">
        <v>14</v>
      </c>
      <c r="D85" s="36" t="s">
        <v>182</v>
      </c>
      <c r="E85" s="37" t="s">
        <v>183</v>
      </c>
      <c r="F85" s="38" t="n">
        <f aca="false">HPS!$U85</f>
        <v>58.3417658730159</v>
      </c>
      <c r="G85" s="35" t="str">
        <f aca="false" t="array" ref="G85:G85">_xlfn.IFS('HPS grading'!$F85&gt;=90,"A+",'HPS grading'!$F85&gt;=80,"A",'HPS grading'!$F85&gt;=70,"B+",'HPS grading'!$F85&gt;=60,"B",'HPS grading'!$F85&gt;=50,"C+",'HPS grading'!$F85&gt;=40,"C",'HPS grading'!$F85&gt;=30,"D",'HPS grading'!$F85&lt;30,"E")</f>
        <v>C+</v>
      </c>
      <c r="H85" s="39" t="str">
        <f aca="false">Persona!R86</f>
        <v>Cleared</v>
      </c>
      <c r="I85" s="32" t="str">
        <f aca="false">HPS!K85</f>
        <v>NC</v>
      </c>
      <c r="J85" s="40" t="str">
        <f aca="false">IF(H85="NC","NC",IF(I85="NC","NC","None"))</f>
        <v>NC</v>
      </c>
      <c r="K85" s="38" t="n">
        <f aca="false">HPS!AK85</f>
        <v>54.9511904761905</v>
      </c>
      <c r="L85" s="35" t="str">
        <f aca="false" t="array" ref="L85:L85">_xlfn.IFS('HPS grading'!K85&gt;=90,"A+",'HPS grading'!K85&gt;=80,"A",'HPS grading'!K85&gt;=70,"B+",'HPS grading'!K85&gt;=60,"B",'HPS grading'!K85&gt;=50,"C+",'HPS grading'!K85&gt;=40,"C",'HPS grading'!K85&gt;=30,"D",'HPS grading'!K85&lt;30,"E")</f>
        <v>C+</v>
      </c>
      <c r="M85" s="32" t="str">
        <f aca="false">HPS!Z85</f>
        <v>Cleared</v>
      </c>
      <c r="N85" s="32" t="str">
        <f aca="false">HPS!AA85</f>
        <v>NC</v>
      </c>
      <c r="O85" s="33" t="str">
        <f aca="false">IF(M85="NC","NC",IF(N85="NC","NC","None"))</f>
        <v>NC</v>
      </c>
      <c r="P85" s="38" t="n">
        <f aca="false">HPS!BA85</f>
        <v>52.3419047619048</v>
      </c>
      <c r="Q85" s="35" t="str">
        <f aca="false" t="array" ref="Q85:Q85">_xlfn.IFS('HPS grading'!P85&gt;=90,"A+",'HPS grading'!P85&gt;=80,"A",'HPS grading'!P85&gt;=70,"B+",'HPS grading'!P85&gt;=60,"B",'HPS grading'!P85&gt;=50,"C+",'HPS grading'!P85&gt;=40,"C",'HPS grading'!P85&gt;=30,"D",'HPS grading'!P85&lt;30,"E")</f>
        <v>C+</v>
      </c>
      <c r="R85" s="32" t="str">
        <f aca="false">HPS!AP85</f>
        <v>Cleared</v>
      </c>
      <c r="S85" s="32" t="str">
        <f aca="false">HPS!AQ85</f>
        <v>NC</v>
      </c>
      <c r="T85" s="40" t="str">
        <f aca="false">IF(R85="NC","NC",IF(S85="NC","NC","None"))</f>
        <v>NC</v>
      </c>
      <c r="U85" s="38" t="n">
        <f aca="false">HPS!BQ85</f>
        <v>60.4845238095238</v>
      </c>
      <c r="V85" s="35" t="str">
        <f aca="false" t="array" ref="V85:V85">_xlfn.IFS('HPS grading'!U85&gt;=90,"A+",'HPS grading'!U85&gt;=80,"A",'HPS grading'!U85&gt;=70,"B+",'HPS grading'!U85&gt;=60,"B",'HPS grading'!U85&gt;=50,"C+",'HPS grading'!U85&gt;=40,"C",'HPS grading'!U85&gt;=30,"D",'HPS grading'!U85&lt;30,"E")</f>
        <v>B</v>
      </c>
      <c r="W85" s="32" t="str">
        <f aca="false">HPS!BF85</f>
        <v>Cleared</v>
      </c>
      <c r="X85" s="32" t="str">
        <f aca="false">HPS!BG85</f>
        <v>NC</v>
      </c>
      <c r="Y85" s="40" t="str">
        <f aca="false">IF(W85="NC","NC",IF(X85="NC","NC","None"))</f>
        <v>NC</v>
      </c>
      <c r="Z85" s="38" t="n">
        <f aca="false">AVERAGE('HPS grading'!$F85,'HPS grading'!$K85,'HPS grading'!$P85,'HPS grading'!$U85)</f>
        <v>56.5298462301587</v>
      </c>
      <c r="AA85" s="41" t="str">
        <f aca="false" t="array" ref="AA85:AA85">_xlfn.IFS('HPS grading'!Z85&gt;=90,"A+",'HPS grading'!Z85&gt;=80,"A",'HPS grading'!Z85&gt;=70,"B+",'HPS grading'!Z85&gt;=60,"B",'HPS grading'!Z85&gt;=50,"C+",'HPS grading'!Z85&gt;=40,"C",'HPS grading'!Z85&gt;=30,"D",'HPS grading'!Z85&lt;30,"E")</f>
        <v>C+</v>
      </c>
    </row>
    <row r="86" customFormat="false" ht="14.25" hidden="false" customHeight="false" outlineLevel="0" collapsed="false">
      <c r="A86" s="28" t="n">
        <v>83</v>
      </c>
      <c r="B86" s="29" t="s">
        <v>17</v>
      </c>
      <c r="C86" s="29" t="s">
        <v>14</v>
      </c>
      <c r="D86" s="29" t="s">
        <v>184</v>
      </c>
      <c r="E86" s="30" t="s">
        <v>185</v>
      </c>
      <c r="F86" s="31" t="n">
        <f aca="false">HPS!$U86</f>
        <v>44.6388888888889</v>
      </c>
      <c r="G86" s="28" t="str">
        <f aca="false" t="array" ref="G86:G86">_xlfn.IFS('HPS grading'!$F86&gt;=90,"A+",'HPS grading'!$F86&gt;=80,"A",'HPS grading'!$F86&gt;=70,"B+",'HPS grading'!$F86&gt;=60,"B",'HPS grading'!$F86&gt;=50,"C+",'HPS grading'!$F86&gt;=40,"C",'HPS grading'!$F86&gt;=30,"D",'HPS grading'!$F86&lt;30,"E")</f>
        <v>C</v>
      </c>
      <c r="H86" s="32" t="str">
        <f aca="false">Persona!R87</f>
        <v>Cleared</v>
      </c>
      <c r="I86" s="32" t="str">
        <f aca="false">HPS!K86</f>
        <v>Cleared</v>
      </c>
      <c r="J86" s="33" t="str">
        <f aca="false">IF(H86="NC","NC",IF(I86="NC","NC","None"))</f>
        <v>None</v>
      </c>
      <c r="K86" s="31" t="n">
        <f aca="false">HPS!AK86</f>
        <v>43.2642857142857</v>
      </c>
      <c r="L86" s="28" t="str">
        <f aca="false" t="array" ref="L86:L86">_xlfn.IFS('HPS grading'!K86&gt;=90,"A+",'HPS grading'!K86&gt;=80,"A",'HPS grading'!K86&gt;=70,"B+",'HPS grading'!K86&gt;=60,"B",'HPS grading'!K86&gt;=50,"C+",'HPS grading'!K86&gt;=40,"C",'HPS grading'!K86&gt;=30,"D",'HPS grading'!K86&lt;30,"E")</f>
        <v>C</v>
      </c>
      <c r="M86" s="32" t="str">
        <f aca="false">HPS!Z86</f>
        <v>Cleared</v>
      </c>
      <c r="N86" s="32" t="str">
        <f aca="false">HPS!AA86</f>
        <v>Cleared</v>
      </c>
      <c r="O86" s="33" t="str">
        <f aca="false">IF(M86="NC","NC",IF(N86="NC","NC","None"))</f>
        <v>None</v>
      </c>
      <c r="P86" s="31" t="n">
        <f aca="false">HPS!BA86</f>
        <v>35.5771428571429</v>
      </c>
      <c r="Q86" s="28" t="str">
        <f aca="false" t="array" ref="Q86:Q86">_xlfn.IFS('HPS grading'!P86&gt;=90,"A+",'HPS grading'!P86&gt;=80,"A",'HPS grading'!P86&gt;=70,"B+",'HPS grading'!P86&gt;=60,"B",'HPS grading'!P86&gt;=50,"C+",'HPS grading'!P86&gt;=40,"C",'HPS grading'!P86&gt;=30,"D",'HPS grading'!P86&lt;30,"E")</f>
        <v>D</v>
      </c>
      <c r="R86" s="32" t="str">
        <f aca="false">HPS!AP86</f>
        <v>Cleared</v>
      </c>
      <c r="S86" s="32" t="str">
        <f aca="false">HPS!AQ86</f>
        <v>NC</v>
      </c>
      <c r="T86" s="33" t="str">
        <f aca="false">IF(R86="NC","NC",IF(S86="NC","NC","None"))</f>
        <v>NC</v>
      </c>
      <c r="U86" s="31" t="n">
        <f aca="false">HPS!BQ86</f>
        <v>44.0642857142857</v>
      </c>
      <c r="V86" s="28" t="str">
        <f aca="false" t="array" ref="V86:V86">_xlfn.IFS('HPS grading'!U86&gt;=90,"A+",'HPS grading'!U86&gt;=80,"A",'HPS grading'!U86&gt;=70,"B+",'HPS grading'!U86&gt;=60,"B",'HPS grading'!U86&gt;=50,"C+",'HPS grading'!U86&gt;=40,"C",'HPS grading'!U86&gt;=30,"D",'HPS grading'!U86&lt;30,"E")</f>
        <v>C</v>
      </c>
      <c r="W86" s="32" t="str">
        <f aca="false">HPS!BF86</f>
        <v>Cleared</v>
      </c>
      <c r="X86" s="32" t="str">
        <f aca="false">HPS!BG86</f>
        <v>NC</v>
      </c>
      <c r="Y86" s="33" t="str">
        <f aca="false">IF(W86="NC","NC",IF(X86="NC","NC","None"))</f>
        <v>NC</v>
      </c>
      <c r="Z86" s="31" t="n">
        <f aca="false">AVERAGE('HPS grading'!$F86,'HPS grading'!$K86,'HPS grading'!$P86,'HPS grading'!$U86)</f>
        <v>41.8861507936508</v>
      </c>
      <c r="AA86" s="34" t="str">
        <f aca="false" t="array" ref="AA86:AA86">_xlfn.IFS('HPS grading'!Z86&gt;=90,"A+",'HPS grading'!Z86&gt;=80,"A",'HPS grading'!Z86&gt;=70,"B+",'HPS grading'!Z86&gt;=60,"B",'HPS grading'!Z86&gt;=50,"C+",'HPS grading'!Z86&gt;=40,"C",'HPS grading'!Z86&gt;=30,"D",'HPS grading'!Z86&lt;30,"E")</f>
        <v>C</v>
      </c>
    </row>
    <row r="87" customFormat="false" ht="14.25" hidden="false" customHeight="false" outlineLevel="0" collapsed="false">
      <c r="A87" s="35" t="n">
        <v>84</v>
      </c>
      <c r="B87" s="36" t="s">
        <v>17</v>
      </c>
      <c r="C87" s="36" t="s">
        <v>31</v>
      </c>
      <c r="D87" s="36" t="s">
        <v>186</v>
      </c>
      <c r="E87" s="37" t="s">
        <v>187</v>
      </c>
      <c r="F87" s="38" t="n">
        <f aca="false">HPS!$U87</f>
        <v>62.6666666666667</v>
      </c>
      <c r="G87" s="35" t="str">
        <f aca="false" t="array" ref="G87:G87">_xlfn.IFS('HPS grading'!$F87&gt;=90,"A+",'HPS grading'!$F87&gt;=80,"A",'HPS grading'!$F87&gt;=70,"B+",'HPS grading'!$F87&gt;=60,"B",'HPS grading'!$F87&gt;=50,"C+",'HPS grading'!$F87&gt;=40,"C",'HPS grading'!$F87&gt;=30,"D",'HPS grading'!$F87&lt;30,"E")</f>
        <v>B</v>
      </c>
      <c r="H87" s="39" t="str">
        <f aca="false">Persona!R88</f>
        <v>Cleared</v>
      </c>
      <c r="I87" s="32" t="str">
        <f aca="false">HPS!K87</f>
        <v>Cleared</v>
      </c>
      <c r="J87" s="40" t="str">
        <f aca="false">IF(H87="NC","NC",IF(I87="NC","NC","None"))</f>
        <v>None</v>
      </c>
      <c r="K87" s="38" t="n">
        <f aca="false">HPS!AK87</f>
        <v>47.2809523809524</v>
      </c>
      <c r="L87" s="35" t="str">
        <f aca="false" t="array" ref="L87:L87">_xlfn.IFS('HPS grading'!K87&gt;=90,"A+",'HPS grading'!K87&gt;=80,"A",'HPS grading'!K87&gt;=70,"B+",'HPS grading'!K87&gt;=60,"B",'HPS grading'!K87&gt;=50,"C+",'HPS grading'!K87&gt;=40,"C",'HPS grading'!K87&gt;=30,"D",'HPS grading'!K87&lt;30,"E")</f>
        <v>C</v>
      </c>
      <c r="M87" s="32" t="str">
        <f aca="false">HPS!Z87</f>
        <v>Cleared</v>
      </c>
      <c r="N87" s="32" t="str">
        <f aca="false">HPS!AA87</f>
        <v>Cleared</v>
      </c>
      <c r="O87" s="33" t="str">
        <f aca="false">IF(M87="NC","NC",IF(N87="NC","NC","None"))</f>
        <v>None</v>
      </c>
      <c r="P87" s="38" t="n">
        <f aca="false">HPS!BA87</f>
        <v>43.8</v>
      </c>
      <c r="Q87" s="35" t="str">
        <f aca="false" t="array" ref="Q87:Q87">_xlfn.IFS('HPS grading'!P87&gt;=90,"A+",'HPS grading'!P87&gt;=80,"A",'HPS grading'!P87&gt;=70,"B+",'HPS grading'!P87&gt;=60,"B",'HPS grading'!P87&gt;=50,"C+",'HPS grading'!P87&gt;=40,"C",'HPS grading'!P87&gt;=30,"D",'HPS grading'!P87&lt;30,"E")</f>
        <v>C</v>
      </c>
      <c r="R87" s="32" t="str">
        <f aca="false">HPS!AP87</f>
        <v>Cleared</v>
      </c>
      <c r="S87" s="32" t="str">
        <f aca="false">HPS!AQ87</f>
        <v>Cleared</v>
      </c>
      <c r="T87" s="40" t="str">
        <f aca="false">IF(R87="NC","NC",IF(S87="NC","NC","None"))</f>
        <v>None</v>
      </c>
      <c r="U87" s="38" t="n">
        <f aca="false">HPS!BQ87</f>
        <v>48.2476190476191</v>
      </c>
      <c r="V87" s="35" t="str">
        <f aca="false" t="array" ref="V87:V87">_xlfn.IFS('HPS grading'!U87&gt;=90,"A+",'HPS grading'!U87&gt;=80,"A",'HPS grading'!U87&gt;=70,"B+",'HPS grading'!U87&gt;=60,"B",'HPS grading'!U87&gt;=50,"C+",'HPS grading'!U87&gt;=40,"C",'HPS grading'!U87&gt;=30,"D",'HPS grading'!U87&lt;30,"E")</f>
        <v>C</v>
      </c>
      <c r="W87" s="32" t="str">
        <f aca="false">HPS!BF87</f>
        <v>Cleared</v>
      </c>
      <c r="X87" s="32" t="str">
        <f aca="false">HPS!BG87</f>
        <v>Cleared</v>
      </c>
      <c r="Y87" s="40" t="str">
        <f aca="false">IF(W87="NC","NC",IF(X87="NC","NC","None"))</f>
        <v>None</v>
      </c>
      <c r="Z87" s="38" t="n">
        <f aca="false">AVERAGE('HPS grading'!$F87,'HPS grading'!$K87,'HPS grading'!$P87,'HPS grading'!$U87)</f>
        <v>50.4988095238095</v>
      </c>
      <c r="AA87" s="41" t="str">
        <f aca="false" t="array" ref="AA87:AA87">_xlfn.IFS('HPS grading'!Z87&gt;=90,"A+",'HPS grading'!Z87&gt;=80,"A",'HPS grading'!Z87&gt;=70,"B+",'HPS grading'!Z87&gt;=60,"B",'HPS grading'!Z87&gt;=50,"C+",'HPS grading'!Z87&gt;=40,"C",'HPS grading'!Z87&gt;=30,"D",'HPS grading'!Z87&lt;30,"E")</f>
        <v>C+</v>
      </c>
    </row>
    <row r="88" customFormat="false" ht="14.25" hidden="false" customHeight="false" outlineLevel="0" collapsed="false">
      <c r="A88" s="28" t="n">
        <v>85</v>
      </c>
      <c r="B88" s="29" t="s">
        <v>17</v>
      </c>
      <c r="C88" s="29" t="s">
        <v>14</v>
      </c>
      <c r="D88" s="29" t="s">
        <v>188</v>
      </c>
      <c r="E88" s="30" t="s">
        <v>189</v>
      </c>
      <c r="F88" s="31" t="n">
        <f aca="false">HPS!$U88</f>
        <v>50.8412698412698</v>
      </c>
      <c r="G88" s="28" t="str">
        <f aca="false" t="array" ref="G88:G88">_xlfn.IFS('HPS grading'!$F88&gt;=90,"A+",'HPS grading'!$F88&gt;=80,"A",'HPS grading'!$F88&gt;=70,"B+",'HPS grading'!$F88&gt;=60,"B",'HPS grading'!$F88&gt;=50,"C+",'HPS grading'!$F88&gt;=40,"C",'HPS grading'!$F88&gt;=30,"D",'HPS grading'!$F88&lt;30,"E")</f>
        <v>C+</v>
      </c>
      <c r="H88" s="32" t="str">
        <f aca="false">Persona!R89</f>
        <v>Cleared</v>
      </c>
      <c r="I88" s="32" t="str">
        <f aca="false">HPS!K88</f>
        <v>Cleared</v>
      </c>
      <c r="J88" s="33" t="str">
        <f aca="false">IF(H88="NC","NC",IF(I88="NC","NC","None"))</f>
        <v>None</v>
      </c>
      <c r="K88" s="31" t="n">
        <f aca="false">HPS!AK88</f>
        <v>58.6380952380952</v>
      </c>
      <c r="L88" s="28" t="str">
        <f aca="false" t="array" ref="L88:L88">_xlfn.IFS('HPS grading'!K88&gt;=90,"A+",'HPS grading'!K88&gt;=80,"A",'HPS grading'!K88&gt;=70,"B+",'HPS grading'!K88&gt;=60,"B",'HPS grading'!K88&gt;=50,"C+",'HPS grading'!K88&gt;=40,"C",'HPS grading'!K88&gt;=30,"D",'HPS grading'!K88&lt;30,"E")</f>
        <v>C+</v>
      </c>
      <c r="M88" s="32" t="str">
        <f aca="false">HPS!Z88</f>
        <v>Cleared</v>
      </c>
      <c r="N88" s="32" t="str">
        <f aca="false">HPS!AA88</f>
        <v>Cleared</v>
      </c>
      <c r="O88" s="33" t="str">
        <f aca="false">IF(M88="NC","NC",IF(N88="NC","NC","None"))</f>
        <v>None</v>
      </c>
      <c r="P88" s="31" t="n">
        <f aca="false">HPS!BA88</f>
        <v>41.6447619047619</v>
      </c>
      <c r="Q88" s="28" t="str">
        <f aca="false" t="array" ref="Q88:Q88">_xlfn.IFS('HPS grading'!P88&gt;=90,"A+",'HPS grading'!P88&gt;=80,"A",'HPS grading'!P88&gt;=70,"B+",'HPS grading'!P88&gt;=60,"B",'HPS grading'!P88&gt;=50,"C+",'HPS grading'!P88&gt;=40,"C",'HPS grading'!P88&gt;=30,"D",'HPS grading'!P88&lt;30,"E")</f>
        <v>C</v>
      </c>
      <c r="R88" s="32" t="str">
        <f aca="false">HPS!AP88</f>
        <v>Cleared</v>
      </c>
      <c r="S88" s="32" t="str">
        <f aca="false">HPS!AQ88</f>
        <v>Cleared</v>
      </c>
      <c r="T88" s="33" t="str">
        <f aca="false">IF(R88="NC","NC",IF(S88="NC","NC","None"))</f>
        <v>None</v>
      </c>
      <c r="U88" s="31" t="n">
        <f aca="false">HPS!BQ88</f>
        <v>48.9380952380952</v>
      </c>
      <c r="V88" s="28" t="str">
        <f aca="false" t="array" ref="V88:V88">_xlfn.IFS('HPS grading'!U88&gt;=90,"A+",'HPS grading'!U88&gt;=80,"A",'HPS grading'!U88&gt;=70,"B+",'HPS grading'!U88&gt;=60,"B",'HPS grading'!U88&gt;=50,"C+",'HPS grading'!U88&gt;=40,"C",'HPS grading'!U88&gt;=30,"D",'HPS grading'!U88&lt;30,"E")</f>
        <v>C</v>
      </c>
      <c r="W88" s="32" t="str">
        <f aca="false">HPS!BF88</f>
        <v>Cleared</v>
      </c>
      <c r="X88" s="32" t="str">
        <f aca="false">HPS!BG88</f>
        <v>Cleared</v>
      </c>
      <c r="Y88" s="33" t="str">
        <f aca="false">IF(W88="NC","NC",IF(X88="NC","NC","None"))</f>
        <v>None</v>
      </c>
      <c r="Z88" s="31" t="n">
        <f aca="false">AVERAGE('HPS grading'!$F88,'HPS grading'!$K88,'HPS grading'!$P88,'HPS grading'!$U88)</f>
        <v>50.0155555555556</v>
      </c>
      <c r="AA88" s="34" t="str">
        <f aca="false" t="array" ref="AA88:AA88">_xlfn.IFS('HPS grading'!Z88&gt;=90,"A+",'HPS grading'!Z88&gt;=80,"A",'HPS grading'!Z88&gt;=70,"B+",'HPS grading'!Z88&gt;=60,"B",'HPS grading'!Z88&gt;=50,"C+",'HPS grading'!Z88&gt;=40,"C",'HPS grading'!Z88&gt;=30,"D",'HPS grading'!Z88&lt;30,"E")</f>
        <v>C+</v>
      </c>
    </row>
    <row r="89" customFormat="false" ht="14.25" hidden="false" customHeight="false" outlineLevel="0" collapsed="false">
      <c r="A89" s="35" t="n">
        <v>86</v>
      </c>
      <c r="B89" s="36" t="s">
        <v>17</v>
      </c>
      <c r="C89" s="36" t="s">
        <v>38</v>
      </c>
      <c r="D89" s="36" t="s">
        <v>190</v>
      </c>
      <c r="E89" s="37" t="s">
        <v>191</v>
      </c>
      <c r="F89" s="38" t="n">
        <f aca="false">HPS!$U89</f>
        <v>47.2638888888889</v>
      </c>
      <c r="G89" s="35" t="str">
        <f aca="false" t="array" ref="G89:G89">_xlfn.IFS('HPS grading'!$F89&gt;=90,"A+",'HPS grading'!$F89&gt;=80,"A",'HPS grading'!$F89&gt;=70,"B+",'HPS grading'!$F89&gt;=60,"B",'HPS grading'!$F89&gt;=50,"C+",'HPS grading'!$F89&gt;=40,"C",'HPS grading'!$F89&gt;=30,"D",'HPS grading'!$F89&lt;30,"E")</f>
        <v>C</v>
      </c>
      <c r="H89" s="39" t="str">
        <f aca="false">Persona!R90</f>
        <v>Cleared</v>
      </c>
      <c r="I89" s="32" t="str">
        <f aca="false">HPS!K89</f>
        <v>Cleared</v>
      </c>
      <c r="J89" s="40" t="str">
        <f aca="false">IF(H89="NC","NC",IF(I89="NC","NC","None"))</f>
        <v>None</v>
      </c>
      <c r="K89" s="38" t="n">
        <f aca="false">HPS!AK89</f>
        <v>42.1938095238095</v>
      </c>
      <c r="L89" s="35" t="str">
        <f aca="false" t="array" ref="L89:L89">_xlfn.IFS('HPS grading'!K89&gt;=90,"A+",'HPS grading'!K89&gt;=80,"A",'HPS grading'!K89&gt;=70,"B+",'HPS grading'!K89&gt;=60,"B",'HPS grading'!K89&gt;=50,"C+",'HPS grading'!K89&gt;=40,"C",'HPS grading'!K89&gt;=30,"D",'HPS grading'!K89&lt;30,"E")</f>
        <v>C</v>
      </c>
      <c r="M89" s="32" t="str">
        <f aca="false">HPS!Z89</f>
        <v>Cleared</v>
      </c>
      <c r="N89" s="32" t="str">
        <f aca="false">HPS!AA89</f>
        <v>NC</v>
      </c>
      <c r="O89" s="33" t="str">
        <f aca="false">IF(M89="NC","NC",IF(N89="NC","NC","None"))</f>
        <v>NC</v>
      </c>
      <c r="P89" s="38" t="n">
        <f aca="false">HPS!BA89</f>
        <v>43.2577777777778</v>
      </c>
      <c r="Q89" s="35" t="str">
        <f aca="false" t="array" ref="Q89:Q89">_xlfn.IFS('HPS grading'!P89&gt;=90,"A+",'HPS grading'!P89&gt;=80,"A",'HPS grading'!P89&gt;=70,"B+",'HPS grading'!P89&gt;=60,"B",'HPS grading'!P89&gt;=50,"C+",'HPS grading'!P89&gt;=40,"C",'HPS grading'!P89&gt;=30,"D",'HPS grading'!P89&lt;30,"E")</f>
        <v>C</v>
      </c>
      <c r="R89" s="32" t="str">
        <f aca="false">HPS!AP89</f>
        <v>Cleared</v>
      </c>
      <c r="S89" s="32" t="str">
        <f aca="false">HPS!AQ89</f>
        <v>Cleared</v>
      </c>
      <c r="T89" s="40" t="str">
        <f aca="false">IF(R89="NC","NC",IF(S89="NC","NC","None"))</f>
        <v>None</v>
      </c>
      <c r="U89" s="38" t="n">
        <f aca="false">HPS!BQ89</f>
        <v>50.3988095238095</v>
      </c>
      <c r="V89" s="35" t="str">
        <f aca="false" t="array" ref="V89:V89">_xlfn.IFS('HPS grading'!U89&gt;=90,"A+",'HPS grading'!U89&gt;=80,"A",'HPS grading'!U89&gt;=70,"B+",'HPS grading'!U89&gt;=60,"B",'HPS grading'!U89&gt;=50,"C+",'HPS grading'!U89&gt;=40,"C",'HPS grading'!U89&gt;=30,"D",'HPS grading'!U89&lt;30,"E")</f>
        <v>C+</v>
      </c>
      <c r="W89" s="32" t="str">
        <f aca="false">HPS!BF89</f>
        <v>Cleared</v>
      </c>
      <c r="X89" s="32" t="str">
        <f aca="false">HPS!BG89</f>
        <v>Cleared</v>
      </c>
      <c r="Y89" s="40" t="str">
        <f aca="false">IF(W89="NC","NC",IF(X89="NC","NC","None"))</f>
        <v>None</v>
      </c>
      <c r="Z89" s="38" t="n">
        <f aca="false">AVERAGE('HPS grading'!$F89,'HPS grading'!$K89,'HPS grading'!$P89,'HPS grading'!$U89)</f>
        <v>45.7785714285714</v>
      </c>
      <c r="AA89" s="41" t="str">
        <f aca="false" t="array" ref="AA89:AA89">_xlfn.IFS('HPS grading'!Z89&gt;=90,"A+",'HPS grading'!Z89&gt;=80,"A",'HPS grading'!Z89&gt;=70,"B+",'HPS grading'!Z89&gt;=60,"B",'HPS grading'!Z89&gt;=50,"C+",'HPS grading'!Z89&gt;=40,"C",'HPS grading'!Z89&gt;=30,"D",'HPS grading'!Z89&lt;30,"E")</f>
        <v>C</v>
      </c>
    </row>
    <row r="90" customFormat="false" ht="14.25" hidden="false" customHeight="false" outlineLevel="0" collapsed="false">
      <c r="A90" s="28" t="n">
        <v>87</v>
      </c>
      <c r="B90" s="29" t="s">
        <v>13</v>
      </c>
      <c r="C90" s="29" t="s">
        <v>31</v>
      </c>
      <c r="D90" s="29" t="s">
        <v>192</v>
      </c>
      <c r="E90" s="30" t="s">
        <v>193</v>
      </c>
      <c r="F90" s="31" t="n">
        <f aca="false">HPS!$U90</f>
        <v>56.9236111111111</v>
      </c>
      <c r="G90" s="28" t="str">
        <f aca="false" t="array" ref="G90:G90">_xlfn.IFS('HPS grading'!$F90&gt;=90,"A+",'HPS grading'!$F90&gt;=80,"A",'HPS grading'!$F90&gt;=70,"B+",'HPS grading'!$F90&gt;=60,"B",'HPS grading'!$F90&gt;=50,"C+",'HPS grading'!$F90&gt;=40,"C",'HPS grading'!$F90&gt;=30,"D",'HPS grading'!$F90&lt;30,"E")</f>
        <v>C+</v>
      </c>
      <c r="H90" s="32" t="str">
        <f aca="false">Persona!R91</f>
        <v>Cleared</v>
      </c>
      <c r="I90" s="32" t="str">
        <f aca="false">HPS!K90</f>
        <v>Cleared</v>
      </c>
      <c r="J90" s="33" t="str">
        <f aca="false">IF(H90="NC","NC",IF(I90="NC","NC","None"))</f>
        <v>None</v>
      </c>
      <c r="K90" s="31" t="n">
        <f aca="false">HPS!AK90</f>
        <v>46.4428571428571</v>
      </c>
      <c r="L90" s="28" t="str">
        <f aca="false" t="array" ref="L90:L90">_xlfn.IFS('HPS grading'!K90&gt;=90,"A+",'HPS grading'!K90&gt;=80,"A",'HPS grading'!K90&gt;=70,"B+",'HPS grading'!K90&gt;=60,"B",'HPS grading'!K90&gt;=50,"C+",'HPS grading'!K90&gt;=40,"C",'HPS grading'!K90&gt;=30,"D",'HPS grading'!K90&lt;30,"E")</f>
        <v>C</v>
      </c>
      <c r="M90" s="32" t="str">
        <f aca="false">HPS!Z90</f>
        <v>Cleared</v>
      </c>
      <c r="N90" s="32" t="str">
        <f aca="false">HPS!AA90</f>
        <v>Cleared</v>
      </c>
      <c r="O90" s="33" t="str">
        <f aca="false">IF(M90="NC","NC",IF(N90="NC","NC","None"))</f>
        <v>None</v>
      </c>
      <c r="P90" s="31" t="n">
        <f aca="false">HPS!BA90</f>
        <v>41.7866666666667</v>
      </c>
      <c r="Q90" s="28" t="str">
        <f aca="false" t="array" ref="Q90:Q90">_xlfn.IFS('HPS grading'!P90&gt;=90,"A+",'HPS grading'!P90&gt;=80,"A",'HPS grading'!P90&gt;=70,"B+",'HPS grading'!P90&gt;=60,"B",'HPS grading'!P90&gt;=50,"C+",'HPS grading'!P90&gt;=40,"C",'HPS grading'!P90&gt;=30,"D",'HPS grading'!P90&lt;30,"E")</f>
        <v>C</v>
      </c>
      <c r="R90" s="32" t="str">
        <f aca="false">HPS!AP90</f>
        <v>Cleared</v>
      </c>
      <c r="S90" s="32" t="str">
        <f aca="false">HPS!AQ90</f>
        <v>Cleared</v>
      </c>
      <c r="T90" s="33" t="str">
        <f aca="false">IF(R90="NC","NC",IF(S90="NC","NC","None"))</f>
        <v>None</v>
      </c>
      <c r="U90" s="31" t="n">
        <f aca="false">HPS!BQ90</f>
        <v>46.1761904761905</v>
      </c>
      <c r="V90" s="28" t="str">
        <f aca="false" t="array" ref="V90:V90">_xlfn.IFS('HPS grading'!U90&gt;=90,"A+",'HPS grading'!U90&gt;=80,"A",'HPS grading'!U90&gt;=70,"B+",'HPS grading'!U90&gt;=60,"B",'HPS grading'!U90&gt;=50,"C+",'HPS grading'!U90&gt;=40,"C",'HPS grading'!U90&gt;=30,"D",'HPS grading'!U90&lt;30,"E")</f>
        <v>C</v>
      </c>
      <c r="W90" s="32" t="str">
        <f aca="false">HPS!BF90</f>
        <v>Cleared</v>
      </c>
      <c r="X90" s="32" t="str">
        <f aca="false">HPS!BG90</f>
        <v>Cleared</v>
      </c>
      <c r="Y90" s="33" t="str">
        <f aca="false">IF(W90="NC","NC",IF(X90="NC","NC","None"))</f>
        <v>None</v>
      </c>
      <c r="Z90" s="31" t="n">
        <f aca="false">AVERAGE('HPS grading'!$F90,'HPS grading'!$K90,'HPS grading'!$P90,'HPS grading'!$U90)</f>
        <v>47.8323313492063</v>
      </c>
      <c r="AA90" s="34" t="str">
        <f aca="false" t="array" ref="AA90:AA90">_xlfn.IFS('HPS grading'!Z90&gt;=90,"A+",'HPS grading'!Z90&gt;=80,"A",'HPS grading'!Z90&gt;=70,"B+",'HPS grading'!Z90&gt;=60,"B",'HPS grading'!Z90&gt;=50,"C+",'HPS grading'!Z90&gt;=40,"C",'HPS grading'!Z90&gt;=30,"D",'HPS grading'!Z90&lt;30,"E")</f>
        <v>C</v>
      </c>
    </row>
    <row r="91" customFormat="false" ht="14.25" hidden="false" customHeight="false" outlineLevel="0" collapsed="false">
      <c r="A91" s="35" t="n">
        <v>88</v>
      </c>
      <c r="B91" s="36" t="s">
        <v>13</v>
      </c>
      <c r="C91" s="36" t="s">
        <v>14</v>
      </c>
      <c r="D91" s="36" t="s">
        <v>194</v>
      </c>
      <c r="E91" s="37" t="s">
        <v>195</v>
      </c>
      <c r="F91" s="38" t="n">
        <f aca="false">HPS!$U91</f>
        <v>42.6374007936508</v>
      </c>
      <c r="G91" s="35" t="str">
        <f aca="false" t="array" ref="G91:G91">_xlfn.IFS('HPS grading'!$F91&gt;=90,"A+",'HPS grading'!$F91&gt;=80,"A",'HPS grading'!$F91&gt;=70,"B+",'HPS grading'!$F91&gt;=60,"B",'HPS grading'!$F91&gt;=50,"C+",'HPS grading'!$F91&gt;=40,"C",'HPS grading'!$F91&gt;=30,"D",'HPS grading'!$F91&lt;30,"E")</f>
        <v>C</v>
      </c>
      <c r="H91" s="39" t="str">
        <f aca="false">Persona!R92</f>
        <v>Cleared</v>
      </c>
      <c r="I91" s="32" t="str">
        <f aca="false">HPS!K91</f>
        <v>Cleared</v>
      </c>
      <c r="J91" s="40" t="str">
        <f aca="false">IF(H91="NC","NC",IF(I91="NC","NC","None"))</f>
        <v>None</v>
      </c>
      <c r="K91" s="38" t="n">
        <f aca="false">HPS!AK91</f>
        <v>35.272619047619</v>
      </c>
      <c r="L91" s="35" t="str">
        <f aca="false" t="array" ref="L91:L91">_xlfn.IFS('HPS grading'!K91&gt;=90,"A+",'HPS grading'!K91&gt;=80,"A",'HPS grading'!K91&gt;=70,"B+",'HPS grading'!K91&gt;=60,"B",'HPS grading'!K91&gt;=50,"C+",'HPS grading'!K91&gt;=40,"C",'HPS grading'!K91&gt;=30,"D",'HPS grading'!K91&lt;30,"E")</f>
        <v>D</v>
      </c>
      <c r="M91" s="32" t="str">
        <f aca="false">HPS!Z91</f>
        <v>Cleared</v>
      </c>
      <c r="N91" s="32" t="str">
        <f aca="false">HPS!AA91</f>
        <v>Cleared</v>
      </c>
      <c r="O91" s="33" t="str">
        <f aca="false">IF(M91="NC","NC",IF(N91="NC","NC","None"))</f>
        <v>None</v>
      </c>
      <c r="P91" s="38" t="n">
        <f aca="false">HPS!BA91</f>
        <v>52.4914285714286</v>
      </c>
      <c r="Q91" s="35" t="str">
        <f aca="false" t="array" ref="Q91:Q91">_xlfn.IFS('HPS grading'!P91&gt;=90,"A+",'HPS grading'!P91&gt;=80,"A",'HPS grading'!P91&gt;=70,"B+",'HPS grading'!P91&gt;=60,"B",'HPS grading'!P91&gt;=50,"C+",'HPS grading'!P91&gt;=40,"C",'HPS grading'!P91&gt;=30,"D",'HPS grading'!P91&lt;30,"E")</f>
        <v>C+</v>
      </c>
      <c r="R91" s="32" t="str">
        <f aca="false">HPS!AP91</f>
        <v>Cleared</v>
      </c>
      <c r="S91" s="32" t="str">
        <f aca="false">HPS!AQ91</f>
        <v>Cleared</v>
      </c>
      <c r="T91" s="40" t="str">
        <f aca="false">IF(R91="NC","NC",IF(S91="NC","NC","None"))</f>
        <v>None</v>
      </c>
      <c r="U91" s="38" t="n">
        <f aca="false">HPS!BQ91</f>
        <v>50.8392857142857</v>
      </c>
      <c r="V91" s="35" t="str">
        <f aca="false" t="array" ref="V91:V91">_xlfn.IFS('HPS grading'!U91&gt;=90,"A+",'HPS grading'!U91&gt;=80,"A",'HPS grading'!U91&gt;=70,"B+",'HPS grading'!U91&gt;=60,"B",'HPS grading'!U91&gt;=50,"C+",'HPS grading'!U91&gt;=40,"C",'HPS grading'!U91&gt;=30,"D",'HPS grading'!U91&lt;30,"E")</f>
        <v>C+</v>
      </c>
      <c r="W91" s="32" t="str">
        <f aca="false">HPS!BF91</f>
        <v>Cleared</v>
      </c>
      <c r="X91" s="32" t="str">
        <f aca="false">HPS!BG91</f>
        <v>Cleared</v>
      </c>
      <c r="Y91" s="40" t="str">
        <f aca="false">IF(W91="NC","NC",IF(X91="NC","NC","None"))</f>
        <v>None</v>
      </c>
      <c r="Z91" s="38" t="n">
        <f aca="false">AVERAGE('HPS grading'!$F91,'HPS grading'!$K91,'HPS grading'!$P91,'HPS grading'!$U91)</f>
        <v>45.310183531746</v>
      </c>
      <c r="AA91" s="41" t="str">
        <f aca="false" t="array" ref="AA91:AA91">_xlfn.IFS('HPS grading'!Z91&gt;=90,"A+",'HPS grading'!Z91&gt;=80,"A",'HPS grading'!Z91&gt;=70,"B+",'HPS grading'!Z91&gt;=60,"B",'HPS grading'!Z91&gt;=50,"C+",'HPS grading'!Z91&gt;=40,"C",'HPS grading'!Z91&gt;=30,"D",'HPS grading'!Z91&lt;30,"E")</f>
        <v>C</v>
      </c>
    </row>
    <row r="92" customFormat="false" ht="14.25" hidden="false" customHeight="false" outlineLevel="0" collapsed="false">
      <c r="A92" s="28" t="n">
        <v>89</v>
      </c>
      <c r="B92" s="29" t="s">
        <v>13</v>
      </c>
      <c r="C92" s="29" t="s">
        <v>14</v>
      </c>
      <c r="D92" s="29" t="s">
        <v>196</v>
      </c>
      <c r="E92" s="30" t="s">
        <v>197</v>
      </c>
      <c r="F92" s="31" t="n">
        <f aca="false">HPS!$U92</f>
        <v>36.625</v>
      </c>
      <c r="G92" s="28" t="str">
        <f aca="false" t="array" ref="G92:G92">_xlfn.IFS('HPS grading'!$F92&gt;=90,"A+",'HPS grading'!$F92&gt;=80,"A",'HPS grading'!$F92&gt;=70,"B+",'HPS grading'!$F92&gt;=60,"B",'HPS grading'!$F92&gt;=50,"C+",'HPS grading'!$F92&gt;=40,"C",'HPS grading'!$F92&gt;=30,"D",'HPS grading'!$F92&lt;30,"E")</f>
        <v>D</v>
      </c>
      <c r="H92" s="32" t="str">
        <f aca="false">Persona!R93</f>
        <v>Cleared</v>
      </c>
      <c r="I92" s="32" t="str">
        <f aca="false">HPS!K92</f>
        <v>Cleared</v>
      </c>
      <c r="J92" s="33" t="str">
        <f aca="false">IF(H92="NC","NC",IF(I92="NC","NC","None"))</f>
        <v>None</v>
      </c>
      <c r="K92" s="31" t="n">
        <f aca="false">HPS!AK92</f>
        <v>34.1761904761905</v>
      </c>
      <c r="L92" s="28" t="str">
        <f aca="false" t="array" ref="L92:L92">_xlfn.IFS('HPS grading'!K92&gt;=90,"A+",'HPS grading'!K92&gt;=80,"A",'HPS grading'!K92&gt;=70,"B+",'HPS grading'!K92&gt;=60,"B",'HPS grading'!K92&gt;=50,"C+",'HPS grading'!K92&gt;=40,"C",'HPS grading'!K92&gt;=30,"D",'HPS grading'!K92&lt;30,"E")</f>
        <v>D</v>
      </c>
      <c r="M92" s="32" t="str">
        <f aca="false">HPS!Z92</f>
        <v>Cleared</v>
      </c>
      <c r="N92" s="32" t="str">
        <f aca="false">HPS!AA92</f>
        <v>NC</v>
      </c>
      <c r="O92" s="33" t="str">
        <f aca="false">IF(M92="NC","NC",IF(N92="NC","NC","None"))</f>
        <v>NC</v>
      </c>
      <c r="P92" s="31" t="n">
        <f aca="false">HPS!BA92</f>
        <v>39.7228571428571</v>
      </c>
      <c r="Q92" s="28" t="str">
        <f aca="false" t="array" ref="Q92:Q92">_xlfn.IFS('HPS grading'!P92&gt;=90,"A+",'HPS grading'!P92&gt;=80,"A",'HPS grading'!P92&gt;=70,"B+",'HPS grading'!P92&gt;=60,"B",'HPS grading'!P92&gt;=50,"C+",'HPS grading'!P92&gt;=40,"C",'HPS grading'!P92&gt;=30,"D",'HPS grading'!P92&lt;30,"E")</f>
        <v>D</v>
      </c>
      <c r="R92" s="32" t="str">
        <f aca="false">HPS!AP92</f>
        <v>Cleared</v>
      </c>
      <c r="S92" s="32" t="str">
        <f aca="false">HPS!AQ92</f>
        <v>NC</v>
      </c>
      <c r="T92" s="33" t="str">
        <f aca="false">IF(R92="NC","NC",IF(S92="NC","NC","None"))</f>
        <v>NC</v>
      </c>
      <c r="U92" s="31" t="n">
        <f aca="false">HPS!BQ92</f>
        <v>36.9761904761905</v>
      </c>
      <c r="V92" s="28" t="str">
        <f aca="false" t="array" ref="V92:V92">_xlfn.IFS('HPS grading'!U92&gt;=90,"A+",'HPS grading'!U92&gt;=80,"A",'HPS grading'!U92&gt;=70,"B+",'HPS grading'!U92&gt;=60,"B",'HPS grading'!U92&gt;=50,"C+",'HPS grading'!U92&gt;=40,"C",'HPS grading'!U92&gt;=30,"D",'HPS grading'!U92&lt;30,"E")</f>
        <v>D</v>
      </c>
      <c r="W92" s="32" t="str">
        <f aca="false">HPS!BF92</f>
        <v>Cleared</v>
      </c>
      <c r="X92" s="32" t="str">
        <f aca="false">HPS!BG92</f>
        <v>NC</v>
      </c>
      <c r="Y92" s="33" t="str">
        <f aca="false">IF(W92="NC","NC",IF(X92="NC","NC","None"))</f>
        <v>NC</v>
      </c>
      <c r="Z92" s="31" t="n">
        <f aca="false">AVERAGE('HPS grading'!$F92,'HPS grading'!$K92,'HPS grading'!$P92,'HPS grading'!$U92)</f>
        <v>36.8750595238095</v>
      </c>
      <c r="AA92" s="34" t="str">
        <f aca="false" t="array" ref="AA92:AA92">_xlfn.IFS('HPS grading'!Z92&gt;=90,"A+",'HPS grading'!Z92&gt;=80,"A",'HPS grading'!Z92&gt;=70,"B+",'HPS grading'!Z92&gt;=60,"B",'HPS grading'!Z92&gt;=50,"C+",'HPS grading'!Z92&gt;=40,"C",'HPS grading'!Z92&gt;=30,"D",'HPS grading'!Z92&lt;30,"E")</f>
        <v>D</v>
      </c>
    </row>
    <row r="93" customFormat="false" ht="14.25" hidden="false" customHeight="false" outlineLevel="0" collapsed="false">
      <c r="A93" s="35" t="n">
        <v>90</v>
      </c>
      <c r="B93" s="36" t="s">
        <v>198</v>
      </c>
      <c r="C93" s="36" t="s">
        <v>14</v>
      </c>
      <c r="D93" s="36" t="s">
        <v>199</v>
      </c>
      <c r="E93" s="37" t="s">
        <v>200</v>
      </c>
      <c r="F93" s="38" t="n">
        <f aca="false">HPS!$U93</f>
        <v>39.0277777777778</v>
      </c>
      <c r="G93" s="35" t="str">
        <f aca="false" t="array" ref="G93:G93">_xlfn.IFS('HPS grading'!$F93&gt;=90,"A+",'HPS grading'!$F93&gt;=80,"A",'HPS grading'!$F93&gt;=70,"B+",'HPS grading'!$F93&gt;=60,"B",'HPS grading'!$F93&gt;=50,"C+",'HPS grading'!$F93&gt;=40,"C",'HPS grading'!$F93&gt;=30,"D",'HPS grading'!$F93&lt;30,"E")</f>
        <v>D</v>
      </c>
      <c r="H93" s="39" t="str">
        <f aca="false">Persona!R94</f>
        <v>Cleared</v>
      </c>
      <c r="I93" s="32" t="str">
        <f aca="false">HPS!K93</f>
        <v>Cleared</v>
      </c>
      <c r="J93" s="40" t="str">
        <f aca="false">IF(H93="NC","NC",IF(I93="NC","NC","None"))</f>
        <v>None</v>
      </c>
      <c r="K93" s="38" t="n">
        <f aca="false">HPS!AK93</f>
        <v>40.5392857142857</v>
      </c>
      <c r="L93" s="35" t="str">
        <f aca="false" t="array" ref="L93:L93">_xlfn.IFS('HPS grading'!K93&gt;=90,"A+",'HPS grading'!K93&gt;=80,"A",'HPS grading'!K93&gt;=70,"B+",'HPS grading'!K93&gt;=60,"B",'HPS grading'!K93&gt;=50,"C+",'HPS grading'!K93&gt;=40,"C",'HPS grading'!K93&gt;=30,"D",'HPS grading'!K93&lt;30,"E")</f>
        <v>C</v>
      </c>
      <c r="M93" s="32" t="str">
        <f aca="false">HPS!Z93</f>
        <v>Cleared</v>
      </c>
      <c r="N93" s="32" t="str">
        <f aca="false">HPS!AA93</f>
        <v>NC</v>
      </c>
      <c r="O93" s="33" t="str">
        <f aca="false">IF(M93="NC","NC",IF(N93="NC","NC","None"))</f>
        <v>NC</v>
      </c>
      <c r="P93" s="38" t="n">
        <f aca="false">HPS!BA93</f>
        <v>43.34</v>
      </c>
      <c r="Q93" s="35" t="str">
        <f aca="false" t="array" ref="Q93:Q93">_xlfn.IFS('HPS grading'!P93&gt;=90,"A+",'HPS grading'!P93&gt;=80,"A",'HPS grading'!P93&gt;=70,"B+",'HPS grading'!P93&gt;=60,"B",'HPS grading'!P93&gt;=50,"C+",'HPS grading'!P93&gt;=40,"C",'HPS grading'!P93&gt;=30,"D",'HPS grading'!P93&lt;30,"E")</f>
        <v>C</v>
      </c>
      <c r="R93" s="32" t="str">
        <f aca="false">HPS!AP93</f>
        <v>Cleared</v>
      </c>
      <c r="S93" s="32" t="str">
        <f aca="false">HPS!AQ93</f>
        <v>NC</v>
      </c>
      <c r="T93" s="40" t="str">
        <f aca="false">IF(R93="NC","NC",IF(S93="NC","NC","None"))</f>
        <v>NC</v>
      </c>
      <c r="U93" s="38" t="n">
        <f aca="false">HPS!BQ93</f>
        <v>43.4059523809524</v>
      </c>
      <c r="V93" s="35" t="str">
        <f aca="false" t="array" ref="V93:V93">_xlfn.IFS('HPS grading'!U93&gt;=90,"A+",'HPS grading'!U93&gt;=80,"A",'HPS grading'!U93&gt;=70,"B+",'HPS grading'!U93&gt;=60,"B",'HPS grading'!U93&gt;=50,"C+",'HPS grading'!U93&gt;=40,"C",'HPS grading'!U93&gt;=30,"D",'HPS grading'!U93&lt;30,"E")</f>
        <v>C</v>
      </c>
      <c r="W93" s="32" t="str">
        <f aca="false">HPS!BF93</f>
        <v>Cleared</v>
      </c>
      <c r="X93" s="32" t="str">
        <f aca="false">HPS!BG93</f>
        <v>Cleared</v>
      </c>
      <c r="Y93" s="40" t="str">
        <f aca="false">IF(W93="NC","NC",IF(X93="NC","NC","None"))</f>
        <v>None</v>
      </c>
      <c r="Z93" s="38" t="n">
        <f aca="false">AVERAGE('HPS grading'!$F93,'HPS grading'!$K93,'HPS grading'!$P93,'HPS grading'!$U93)</f>
        <v>41.578253968254</v>
      </c>
      <c r="AA93" s="41" t="str">
        <f aca="false" t="array" ref="AA93:AA93">_xlfn.IFS('HPS grading'!Z93&gt;=90,"A+",'HPS grading'!Z93&gt;=80,"A",'HPS grading'!Z93&gt;=70,"B+",'HPS grading'!Z93&gt;=60,"B",'HPS grading'!Z93&gt;=50,"C+",'HPS grading'!Z93&gt;=40,"C",'HPS grading'!Z93&gt;=30,"D",'HPS grading'!Z93&lt;30,"E")</f>
        <v>C</v>
      </c>
    </row>
    <row r="94" customFormat="false" ht="14.25" hidden="false" customHeight="false" outlineLevel="0" collapsed="false">
      <c r="A94" s="28" t="n">
        <v>91</v>
      </c>
      <c r="B94" s="29" t="s">
        <v>17</v>
      </c>
      <c r="C94" s="29" t="s">
        <v>14</v>
      </c>
      <c r="D94" s="29" t="s">
        <v>201</v>
      </c>
      <c r="E94" s="30" t="s">
        <v>202</v>
      </c>
      <c r="F94" s="31" t="n">
        <f aca="false">HPS!$U94</f>
        <v>20.2222222222222</v>
      </c>
      <c r="G94" s="28" t="str">
        <f aca="false" t="array" ref="G94:G94">_xlfn.IFS('HPS grading'!$F94&gt;=90,"A+",'HPS grading'!$F94&gt;=80,"A",'HPS grading'!$F94&gt;=70,"B+",'HPS grading'!$F94&gt;=60,"B",'HPS grading'!$F94&gt;=50,"C+",'HPS grading'!$F94&gt;=40,"C",'HPS grading'!$F94&gt;=30,"D",'HPS grading'!$F94&lt;30,"E")</f>
        <v>E</v>
      </c>
      <c r="H94" s="32" t="str">
        <f aca="false">Persona!R95</f>
        <v>Cleared</v>
      </c>
      <c r="I94" s="32" t="str">
        <f aca="false">HPS!K94</f>
        <v>NC</v>
      </c>
      <c r="J94" s="33" t="str">
        <f aca="false">IF(H94="NC","NC",IF(I94="NC","NC","None"))</f>
        <v>NC</v>
      </c>
      <c r="K94" s="31" t="n">
        <f aca="false">HPS!AK94</f>
        <v>21.5119047619048</v>
      </c>
      <c r="L94" s="28" t="str">
        <f aca="false" t="array" ref="L94:L94">_xlfn.IFS('HPS grading'!K94&gt;=90,"A+",'HPS grading'!K94&gt;=80,"A",'HPS grading'!K94&gt;=70,"B+",'HPS grading'!K94&gt;=60,"B",'HPS grading'!K94&gt;=50,"C+",'HPS grading'!K94&gt;=40,"C",'HPS grading'!K94&gt;=30,"D",'HPS grading'!K94&lt;30,"E")</f>
        <v>E</v>
      </c>
      <c r="M94" s="32" t="str">
        <f aca="false">HPS!Z94</f>
        <v>NC</v>
      </c>
      <c r="N94" s="32" t="str">
        <f aca="false">HPS!AA94</f>
        <v>NC</v>
      </c>
      <c r="O94" s="33" t="str">
        <f aca="false">IF(M94="NC","NC",IF(N94="NC","NC","None"))</f>
        <v>NC</v>
      </c>
      <c r="P94" s="31" t="n">
        <f aca="false">HPS!BA94</f>
        <v>47.6838095238095</v>
      </c>
      <c r="Q94" s="28" t="str">
        <f aca="false" t="array" ref="Q94:Q94">_xlfn.IFS('HPS grading'!P94&gt;=90,"A+",'HPS grading'!P94&gt;=80,"A",'HPS grading'!P94&gt;=70,"B+",'HPS grading'!P94&gt;=60,"B",'HPS grading'!P94&gt;=50,"C+",'HPS grading'!P94&gt;=40,"C",'HPS grading'!P94&gt;=30,"D",'HPS grading'!P94&lt;30,"E")</f>
        <v>C</v>
      </c>
      <c r="R94" s="32" t="str">
        <f aca="false">HPS!AP94</f>
        <v>Cleared</v>
      </c>
      <c r="S94" s="32" t="str">
        <f aca="false">HPS!AQ94</f>
        <v>NC</v>
      </c>
      <c r="T94" s="33" t="str">
        <f aca="false">IF(R94="NC","NC",IF(S94="NC","NC","None"))</f>
        <v>NC</v>
      </c>
      <c r="U94" s="31" t="n">
        <f aca="false">HPS!BQ94</f>
        <v>23.1785714285714</v>
      </c>
      <c r="V94" s="28" t="str">
        <f aca="false" t="array" ref="V94:V94">_xlfn.IFS('HPS grading'!U94&gt;=90,"A+",'HPS grading'!U94&gt;=80,"A",'HPS grading'!U94&gt;=70,"B+",'HPS grading'!U94&gt;=60,"B",'HPS grading'!U94&gt;=50,"C+",'HPS grading'!U94&gt;=40,"C",'HPS grading'!U94&gt;=30,"D",'HPS grading'!U94&lt;30,"E")</f>
        <v>E</v>
      </c>
      <c r="W94" s="32" t="str">
        <f aca="false">HPS!BF94</f>
        <v>NC</v>
      </c>
      <c r="X94" s="32" t="str">
        <f aca="false">HPS!BG94</f>
        <v>NC</v>
      </c>
      <c r="Y94" s="33" t="str">
        <f aca="false">IF(W94="NC","NC",IF(X94="NC","NC","None"))</f>
        <v>NC</v>
      </c>
      <c r="Z94" s="31" t="n">
        <f aca="false">AVERAGE('HPS grading'!$F94,'HPS grading'!$K94,'HPS grading'!$P94,'HPS grading'!$U94)</f>
        <v>28.149126984127</v>
      </c>
      <c r="AA94" s="34" t="str">
        <f aca="false" t="array" ref="AA94:AA94">_xlfn.IFS('HPS grading'!Z94&gt;=90,"A+",'HPS grading'!Z94&gt;=80,"A",'HPS grading'!Z94&gt;=70,"B+",'HPS grading'!Z94&gt;=60,"B",'HPS grading'!Z94&gt;=50,"C+",'HPS grading'!Z94&gt;=40,"C",'HPS grading'!Z94&gt;=30,"D",'HPS grading'!Z94&lt;30,"E")</f>
        <v>E</v>
      </c>
    </row>
    <row r="95" customFormat="false" ht="14.25" hidden="false" customHeight="false" outlineLevel="0" collapsed="false">
      <c r="A95" s="35" t="n">
        <v>92</v>
      </c>
      <c r="B95" s="36" t="s">
        <v>17</v>
      </c>
      <c r="C95" s="36" t="s">
        <v>38</v>
      </c>
      <c r="D95" s="36" t="s">
        <v>203</v>
      </c>
      <c r="E95" s="37" t="s">
        <v>204</v>
      </c>
      <c r="F95" s="38" t="n">
        <f aca="false">HPS!$U95</f>
        <v>45.2222222222222</v>
      </c>
      <c r="G95" s="35" t="str">
        <f aca="false" t="array" ref="G95:G95">_xlfn.IFS('HPS grading'!$F95&gt;=90,"A+",'HPS grading'!$F95&gt;=80,"A",'HPS grading'!$F95&gt;=70,"B+",'HPS grading'!$F95&gt;=60,"B",'HPS grading'!$F95&gt;=50,"C+",'HPS grading'!$F95&gt;=40,"C",'HPS grading'!$F95&gt;=30,"D",'HPS grading'!$F95&lt;30,"E")</f>
        <v>C</v>
      </c>
      <c r="H95" s="39" t="str">
        <f aca="false">Persona!R96</f>
        <v>Cleared</v>
      </c>
      <c r="I95" s="32" t="str">
        <f aca="false">HPS!K95</f>
        <v>Cleared</v>
      </c>
      <c r="J95" s="40" t="str">
        <f aca="false">IF(H95="NC","NC",IF(I95="NC","NC","None"))</f>
        <v>None</v>
      </c>
      <c r="K95" s="38" t="n">
        <f aca="false">HPS!AK95</f>
        <v>49.6333333333333</v>
      </c>
      <c r="L95" s="35" t="str">
        <f aca="false" t="array" ref="L95:L95">_xlfn.IFS('HPS grading'!K95&gt;=90,"A+",'HPS grading'!K95&gt;=80,"A",'HPS grading'!K95&gt;=70,"B+",'HPS grading'!K95&gt;=60,"B",'HPS grading'!K95&gt;=50,"C+",'HPS grading'!K95&gt;=40,"C",'HPS grading'!K95&gt;=30,"D",'HPS grading'!K95&lt;30,"E")</f>
        <v>C</v>
      </c>
      <c r="M95" s="32" t="str">
        <f aca="false">HPS!Z95</f>
        <v>Cleared</v>
      </c>
      <c r="N95" s="32" t="str">
        <f aca="false">HPS!AA95</f>
        <v>Cleared</v>
      </c>
      <c r="O95" s="33" t="str">
        <f aca="false">IF(M95="NC","NC",IF(N95="NC","NC","None"))</f>
        <v>None</v>
      </c>
      <c r="P95" s="38" t="n">
        <f aca="false">HPS!BA95</f>
        <v>55.9647619047619</v>
      </c>
      <c r="Q95" s="35" t="str">
        <f aca="false" t="array" ref="Q95:Q95">_xlfn.IFS('HPS grading'!P95&gt;=90,"A+",'HPS grading'!P95&gt;=80,"A",'HPS grading'!P95&gt;=70,"B+",'HPS grading'!P95&gt;=60,"B",'HPS grading'!P95&gt;=50,"C+",'HPS grading'!P95&gt;=40,"C",'HPS grading'!P95&gt;=30,"D",'HPS grading'!P95&lt;30,"E")</f>
        <v>C+</v>
      </c>
      <c r="R95" s="32" t="str">
        <f aca="false">HPS!AP95</f>
        <v>Cleared</v>
      </c>
      <c r="S95" s="32" t="str">
        <f aca="false">HPS!AQ95</f>
        <v>Cleared</v>
      </c>
      <c r="T95" s="40" t="str">
        <f aca="false">IF(R95="NC","NC",IF(S95="NC","NC","None"))</f>
        <v>None</v>
      </c>
      <c r="U95" s="38" t="n">
        <f aca="false">HPS!BQ95</f>
        <v>63.6333333333333</v>
      </c>
      <c r="V95" s="35" t="str">
        <f aca="false" t="array" ref="V95:V95">_xlfn.IFS('HPS grading'!U95&gt;=90,"A+",'HPS grading'!U95&gt;=80,"A",'HPS grading'!U95&gt;=70,"B+",'HPS grading'!U95&gt;=60,"B",'HPS grading'!U95&gt;=50,"C+",'HPS grading'!U95&gt;=40,"C",'HPS grading'!U95&gt;=30,"D",'HPS grading'!U95&lt;30,"E")</f>
        <v>B</v>
      </c>
      <c r="W95" s="32" t="str">
        <f aca="false">HPS!BF95</f>
        <v>Cleared</v>
      </c>
      <c r="X95" s="32" t="str">
        <f aca="false">HPS!BG95</f>
        <v>Cleared</v>
      </c>
      <c r="Y95" s="40" t="str">
        <f aca="false">IF(W95="NC","NC",IF(X95="NC","NC","None"))</f>
        <v>None</v>
      </c>
      <c r="Z95" s="38" t="n">
        <f aca="false">AVERAGE('HPS grading'!$F95,'HPS grading'!$K95,'HPS grading'!$P95,'HPS grading'!$U95)</f>
        <v>53.6134126984127</v>
      </c>
      <c r="AA95" s="41" t="str">
        <f aca="false" t="array" ref="AA95:AA95">_xlfn.IFS('HPS grading'!Z95&gt;=90,"A+",'HPS grading'!Z95&gt;=80,"A",'HPS grading'!Z95&gt;=70,"B+",'HPS grading'!Z95&gt;=60,"B",'HPS grading'!Z95&gt;=50,"C+",'HPS grading'!Z95&gt;=40,"C",'HPS grading'!Z95&gt;=30,"D",'HPS grading'!Z95&lt;30,"E")</f>
        <v>C+</v>
      </c>
    </row>
    <row r="96" customFormat="false" ht="14.25" hidden="false" customHeight="false" outlineLevel="0" collapsed="false">
      <c r="A96" s="28" t="n">
        <v>93</v>
      </c>
      <c r="B96" s="29" t="s">
        <v>13</v>
      </c>
      <c r="C96" s="29" t="s">
        <v>31</v>
      </c>
      <c r="D96" s="29" t="s">
        <v>205</v>
      </c>
      <c r="E96" s="30" t="s">
        <v>206</v>
      </c>
      <c r="F96" s="31" t="n">
        <f aca="false">HPS!$U96</f>
        <v>22.625</v>
      </c>
      <c r="G96" s="28" t="str">
        <f aca="false" t="array" ref="G96:G96">_xlfn.IFS('HPS grading'!$F96&gt;=90,"A+",'HPS grading'!$F96&gt;=80,"A",'HPS grading'!$F96&gt;=70,"B+",'HPS grading'!$F96&gt;=60,"B",'HPS grading'!$F96&gt;=50,"C+",'HPS grading'!$F96&gt;=40,"C",'HPS grading'!$F96&gt;=30,"D",'HPS grading'!$F96&lt;30,"E")</f>
        <v>E</v>
      </c>
      <c r="H96" s="32" t="str">
        <f aca="false">Persona!R97</f>
        <v>Cleared</v>
      </c>
      <c r="I96" s="32" t="str">
        <f aca="false">HPS!K96</f>
        <v>NC</v>
      </c>
      <c r="J96" s="33" t="str">
        <f aca="false">IF(H96="NC","NC",IF(I96="NC","NC","None"))</f>
        <v>NC</v>
      </c>
      <c r="K96" s="31" t="n">
        <f aca="false">HPS!AK96</f>
        <v>35.1</v>
      </c>
      <c r="L96" s="28" t="str">
        <f aca="false" t="array" ref="L96:L96">_xlfn.IFS('HPS grading'!K96&gt;=90,"A+",'HPS grading'!K96&gt;=80,"A",'HPS grading'!K96&gt;=70,"B+",'HPS grading'!K96&gt;=60,"B",'HPS grading'!K96&gt;=50,"C+",'HPS grading'!K96&gt;=40,"C",'HPS grading'!K96&gt;=30,"D",'HPS grading'!K96&lt;30,"E")</f>
        <v>D</v>
      </c>
      <c r="M96" s="32" t="str">
        <f aca="false">HPS!Z96</f>
        <v>Cleared</v>
      </c>
      <c r="N96" s="32" t="str">
        <f aca="false">HPS!AA96</f>
        <v>NC</v>
      </c>
      <c r="O96" s="33" t="str">
        <f aca="false">IF(M96="NC","NC",IF(N96="NC","NC","None"))</f>
        <v>NC</v>
      </c>
      <c r="P96" s="31" t="n">
        <f aca="false">HPS!BA96</f>
        <v>24.4</v>
      </c>
      <c r="Q96" s="28" t="str">
        <f aca="false" t="array" ref="Q96:Q96">_xlfn.IFS('HPS grading'!P96&gt;=90,"A+",'HPS grading'!P96&gt;=80,"A",'HPS grading'!P96&gt;=70,"B+",'HPS grading'!P96&gt;=60,"B",'HPS grading'!P96&gt;=50,"C+",'HPS grading'!P96&gt;=40,"C",'HPS grading'!P96&gt;=30,"D",'HPS grading'!P96&lt;30,"E")</f>
        <v>E</v>
      </c>
      <c r="R96" s="32" t="str">
        <f aca="false">HPS!AP96</f>
        <v>Cleared</v>
      </c>
      <c r="S96" s="32" t="str">
        <f aca="false">HPS!AQ96</f>
        <v>NC</v>
      </c>
      <c r="T96" s="33" t="str">
        <f aca="false">IF(R96="NC","NC",IF(S96="NC","NC","None"))</f>
        <v>NC</v>
      </c>
      <c r="U96" s="31" t="n">
        <f aca="false">HPS!BQ96</f>
        <v>36.2666666666667</v>
      </c>
      <c r="V96" s="28" t="str">
        <f aca="false" t="array" ref="V96:V96">_xlfn.IFS('HPS grading'!U96&gt;=90,"A+",'HPS grading'!U96&gt;=80,"A",'HPS grading'!U96&gt;=70,"B+",'HPS grading'!U96&gt;=60,"B",'HPS grading'!U96&gt;=50,"C+",'HPS grading'!U96&gt;=40,"C",'HPS grading'!U96&gt;=30,"D",'HPS grading'!U96&lt;30,"E")</f>
        <v>D</v>
      </c>
      <c r="W96" s="32" t="str">
        <f aca="false">HPS!BF96</f>
        <v>Cleared</v>
      </c>
      <c r="X96" s="32" t="str">
        <f aca="false">HPS!BG96</f>
        <v>NC</v>
      </c>
      <c r="Y96" s="33" t="str">
        <f aca="false">IF(W96="NC","NC",IF(X96="NC","NC","None"))</f>
        <v>NC</v>
      </c>
      <c r="Z96" s="31" t="n">
        <f aca="false">AVERAGE('HPS grading'!$F96,'HPS grading'!$K96,'HPS grading'!$P96,'HPS grading'!$U96)</f>
        <v>29.5979166666667</v>
      </c>
      <c r="AA96" s="34" t="str">
        <f aca="false" t="array" ref="AA96:AA96">_xlfn.IFS('HPS grading'!Z96&gt;=90,"A+",'HPS grading'!Z96&gt;=80,"A",'HPS grading'!Z96&gt;=70,"B+",'HPS grading'!Z96&gt;=60,"B",'HPS grading'!Z96&gt;=50,"C+",'HPS grading'!Z96&gt;=40,"C",'HPS grading'!Z96&gt;=30,"D",'HPS grading'!Z96&lt;30,"E")</f>
        <v>E</v>
      </c>
    </row>
    <row r="97" customFormat="false" ht="14.25" hidden="false" customHeight="false" outlineLevel="0" collapsed="false">
      <c r="A97" s="35" t="n">
        <v>94</v>
      </c>
      <c r="B97" s="36" t="s">
        <v>17</v>
      </c>
      <c r="C97" s="36" t="s">
        <v>14</v>
      </c>
      <c r="D97" s="36" t="s">
        <v>207</v>
      </c>
      <c r="E97" s="37" t="s">
        <v>208</v>
      </c>
      <c r="F97" s="38" t="n">
        <f aca="false">HPS!$U97</f>
        <v>49.6651785714286</v>
      </c>
      <c r="G97" s="35" t="str">
        <f aca="false" t="array" ref="G97:G97">_xlfn.IFS('HPS grading'!$F97&gt;=90,"A+",'HPS grading'!$F97&gt;=80,"A",'HPS grading'!$F97&gt;=70,"B+",'HPS grading'!$F97&gt;=60,"B",'HPS grading'!$F97&gt;=50,"C+",'HPS grading'!$F97&gt;=40,"C",'HPS grading'!$F97&gt;=30,"D",'HPS grading'!$F97&lt;30,"E")</f>
        <v>C</v>
      </c>
      <c r="H97" s="39" t="str">
        <f aca="false">Persona!R98</f>
        <v>Cleared</v>
      </c>
      <c r="I97" s="32" t="str">
        <f aca="false">HPS!K97</f>
        <v>Cleared</v>
      </c>
      <c r="J97" s="40" t="str">
        <f aca="false">IF(H97="NC","NC",IF(I97="NC","NC","None"))</f>
        <v>None</v>
      </c>
      <c r="K97" s="38" t="n">
        <f aca="false">HPS!AK97</f>
        <v>48.9488095238095</v>
      </c>
      <c r="L97" s="35" t="str">
        <f aca="false" t="array" ref="L97:L97">_xlfn.IFS('HPS grading'!K97&gt;=90,"A+",'HPS grading'!K97&gt;=80,"A",'HPS grading'!K97&gt;=70,"B+",'HPS grading'!K97&gt;=60,"B",'HPS grading'!K97&gt;=50,"C+",'HPS grading'!K97&gt;=40,"C",'HPS grading'!K97&gt;=30,"D",'HPS grading'!K97&lt;30,"E")</f>
        <v>C</v>
      </c>
      <c r="M97" s="32" t="str">
        <f aca="false">HPS!Z97</f>
        <v>NC</v>
      </c>
      <c r="N97" s="32" t="str">
        <f aca="false">HPS!AA97</f>
        <v>Cleared</v>
      </c>
      <c r="O97" s="33" t="str">
        <f aca="false">IF(M97="NC","NC",IF(N97="NC","NC","None"))</f>
        <v>NC</v>
      </c>
      <c r="P97" s="38" t="n">
        <f aca="false">HPS!BA97</f>
        <v>66.2428571428571</v>
      </c>
      <c r="Q97" s="35" t="str">
        <f aca="false" t="array" ref="Q97:Q97">_xlfn.IFS('HPS grading'!P97&gt;=90,"A+",'HPS grading'!P97&gt;=80,"A",'HPS grading'!P97&gt;=70,"B+",'HPS grading'!P97&gt;=60,"B",'HPS grading'!P97&gt;=50,"C+",'HPS grading'!P97&gt;=40,"C",'HPS grading'!P97&gt;=30,"D",'HPS grading'!P97&lt;30,"E")</f>
        <v>B</v>
      </c>
      <c r="R97" s="32" t="str">
        <f aca="false">HPS!AP97</f>
        <v>Cleared</v>
      </c>
      <c r="S97" s="32" t="str">
        <f aca="false">HPS!AQ97</f>
        <v>Cleared</v>
      </c>
      <c r="T97" s="40" t="str">
        <f aca="false">IF(R97="NC","NC",IF(S97="NC","NC","None"))</f>
        <v>None</v>
      </c>
      <c r="U97" s="38" t="n">
        <f aca="false">HPS!BQ97</f>
        <v>51.7154761904762</v>
      </c>
      <c r="V97" s="35" t="str">
        <f aca="false" t="array" ref="V97:V97">_xlfn.IFS('HPS grading'!U97&gt;=90,"A+",'HPS grading'!U97&gt;=80,"A",'HPS grading'!U97&gt;=70,"B+",'HPS grading'!U97&gt;=60,"B",'HPS grading'!U97&gt;=50,"C+",'HPS grading'!U97&gt;=40,"C",'HPS grading'!U97&gt;=30,"D",'HPS grading'!U97&lt;30,"E")</f>
        <v>C+</v>
      </c>
      <c r="W97" s="32" t="str">
        <f aca="false">HPS!BF97</f>
        <v>NC</v>
      </c>
      <c r="X97" s="32" t="str">
        <f aca="false">HPS!BG97</f>
        <v>Cleared</v>
      </c>
      <c r="Y97" s="40" t="str">
        <f aca="false">IF(W97="NC","NC",IF(X97="NC","NC","None"))</f>
        <v>NC</v>
      </c>
      <c r="Z97" s="38" t="n">
        <f aca="false">AVERAGE('HPS grading'!$F97,'HPS grading'!$K97,'HPS grading'!$P97,'HPS grading'!$U97)</f>
        <v>54.1430803571429</v>
      </c>
      <c r="AA97" s="41" t="str">
        <f aca="false" t="array" ref="AA97:AA97">_xlfn.IFS('HPS grading'!Z97&gt;=90,"A+",'HPS grading'!Z97&gt;=80,"A",'HPS grading'!Z97&gt;=70,"B+",'HPS grading'!Z97&gt;=60,"B",'HPS grading'!Z97&gt;=50,"C+",'HPS grading'!Z97&gt;=40,"C",'HPS grading'!Z97&gt;=30,"D",'HPS grading'!Z97&lt;30,"E")</f>
        <v>C+</v>
      </c>
    </row>
    <row r="98" customFormat="false" ht="14.25" hidden="false" customHeight="false" outlineLevel="0" collapsed="false">
      <c r="A98" s="28" t="n">
        <v>95</v>
      </c>
      <c r="B98" s="29" t="s">
        <v>17</v>
      </c>
      <c r="C98" s="29" t="s">
        <v>38</v>
      </c>
      <c r="D98" s="29" t="s">
        <v>209</v>
      </c>
      <c r="E98" s="30" t="s">
        <v>210</v>
      </c>
      <c r="F98" s="31" t="n">
        <f aca="false">HPS!$U98</f>
        <v>51.8472222222222</v>
      </c>
      <c r="G98" s="28" t="str">
        <f aca="false" t="array" ref="G98:G98">_xlfn.IFS('HPS grading'!$F98&gt;=90,"A+",'HPS grading'!$F98&gt;=80,"A",'HPS grading'!$F98&gt;=70,"B+",'HPS grading'!$F98&gt;=60,"B",'HPS grading'!$F98&gt;=50,"C+",'HPS grading'!$F98&gt;=40,"C",'HPS grading'!$F98&gt;=30,"D",'HPS grading'!$F98&lt;30,"E")</f>
        <v>C+</v>
      </c>
      <c r="H98" s="32" t="str">
        <f aca="false">Persona!R99</f>
        <v>Cleared</v>
      </c>
      <c r="I98" s="32" t="str">
        <f aca="false">HPS!K98</f>
        <v>Cleared</v>
      </c>
      <c r="J98" s="33" t="str">
        <f aca="false">IF(H98="NC","NC",IF(I98="NC","NC","None"))</f>
        <v>None</v>
      </c>
      <c r="K98" s="31" t="n">
        <f aca="false">HPS!AK98</f>
        <v>61.3038095238095</v>
      </c>
      <c r="L98" s="28" t="str">
        <f aca="false" t="array" ref="L98:L98">_xlfn.IFS('HPS grading'!K98&gt;=90,"A+",'HPS grading'!K98&gt;=80,"A",'HPS grading'!K98&gt;=70,"B+",'HPS grading'!K98&gt;=60,"B",'HPS grading'!K98&gt;=50,"C+",'HPS grading'!K98&gt;=40,"C",'HPS grading'!K98&gt;=30,"D",'HPS grading'!K98&lt;30,"E")</f>
        <v>B</v>
      </c>
      <c r="M98" s="32" t="str">
        <f aca="false">HPS!Z98</f>
        <v>Cleared</v>
      </c>
      <c r="N98" s="32" t="str">
        <f aca="false">HPS!AA98</f>
        <v>Cleared</v>
      </c>
      <c r="O98" s="33" t="str">
        <f aca="false">IF(M98="NC","NC",IF(N98="NC","NC","None"))</f>
        <v>None</v>
      </c>
      <c r="P98" s="31" t="n">
        <f aca="false">HPS!BA98</f>
        <v>65.9777777777778</v>
      </c>
      <c r="Q98" s="28" t="str">
        <f aca="false" t="array" ref="Q98:Q98">_xlfn.IFS('HPS grading'!P98&gt;=90,"A+",'HPS grading'!P98&gt;=80,"A",'HPS grading'!P98&gt;=70,"B+",'HPS grading'!P98&gt;=60,"B",'HPS grading'!P98&gt;=50,"C+",'HPS grading'!P98&gt;=40,"C",'HPS grading'!P98&gt;=30,"D",'HPS grading'!P98&lt;30,"E")</f>
        <v>B</v>
      </c>
      <c r="R98" s="32" t="str">
        <f aca="false">HPS!AP98</f>
        <v>Cleared</v>
      </c>
      <c r="S98" s="32" t="str">
        <f aca="false">HPS!AQ98</f>
        <v>Cleared</v>
      </c>
      <c r="T98" s="33" t="str">
        <f aca="false">IF(R98="NC","NC",IF(S98="NC","NC","None"))</f>
        <v>None</v>
      </c>
      <c r="U98" s="31" t="n">
        <f aca="false">HPS!BQ98</f>
        <v>59.7654761904762</v>
      </c>
      <c r="V98" s="28" t="str">
        <f aca="false" t="array" ref="V98:V98">_xlfn.IFS('HPS grading'!U98&gt;=90,"A+",'HPS grading'!U98&gt;=80,"A",'HPS grading'!U98&gt;=70,"B+",'HPS grading'!U98&gt;=60,"B",'HPS grading'!U98&gt;=50,"C+",'HPS grading'!U98&gt;=40,"C",'HPS grading'!U98&gt;=30,"D",'HPS grading'!U98&lt;30,"E")</f>
        <v>C+</v>
      </c>
      <c r="W98" s="32" t="str">
        <f aca="false">HPS!BF98</f>
        <v>Cleared</v>
      </c>
      <c r="X98" s="32" t="str">
        <f aca="false">HPS!BG98</f>
        <v>Cleared</v>
      </c>
      <c r="Y98" s="33" t="str">
        <f aca="false">IF(W98="NC","NC",IF(X98="NC","NC","None"))</f>
        <v>None</v>
      </c>
      <c r="Z98" s="31" t="n">
        <f aca="false">AVERAGE('HPS grading'!$F98,'HPS grading'!$K98,'HPS grading'!$P98,'HPS grading'!$U98)</f>
        <v>59.7235714285714</v>
      </c>
      <c r="AA98" s="34" t="str">
        <f aca="false" t="array" ref="AA98:AA98">_xlfn.IFS('HPS grading'!Z98&gt;=90,"A+",'HPS grading'!Z98&gt;=80,"A",'HPS grading'!Z98&gt;=70,"B+",'HPS grading'!Z98&gt;=60,"B",'HPS grading'!Z98&gt;=50,"C+",'HPS grading'!Z98&gt;=40,"C",'HPS grading'!Z98&gt;=30,"D",'HPS grading'!Z98&lt;30,"E")</f>
        <v>C+</v>
      </c>
    </row>
    <row r="99" customFormat="false" ht="14.25" hidden="false" customHeight="false" outlineLevel="0" collapsed="false">
      <c r="A99" s="35" t="n">
        <v>96</v>
      </c>
      <c r="B99" s="36" t="s">
        <v>17</v>
      </c>
      <c r="C99" s="36" t="s">
        <v>31</v>
      </c>
      <c r="D99" s="36" t="s">
        <v>211</v>
      </c>
      <c r="E99" s="37" t="s">
        <v>212</v>
      </c>
      <c r="F99" s="38" t="n">
        <f aca="false">HPS!$U99</f>
        <v>63.5277777777778</v>
      </c>
      <c r="G99" s="35" t="str">
        <f aca="false" t="array" ref="G99:G99">_xlfn.IFS('HPS grading'!$F99&gt;=90,"A+",'HPS grading'!$F99&gt;=80,"A",'HPS grading'!$F99&gt;=70,"B+",'HPS grading'!$F99&gt;=60,"B",'HPS grading'!$F99&gt;=50,"C+",'HPS grading'!$F99&gt;=40,"C",'HPS grading'!$F99&gt;=30,"D",'HPS grading'!$F99&lt;30,"E")</f>
        <v>B</v>
      </c>
      <c r="H99" s="39" t="str">
        <f aca="false">Persona!R100</f>
        <v>Cleared</v>
      </c>
      <c r="I99" s="32" t="str">
        <f aca="false">HPS!K99</f>
        <v>Cleared</v>
      </c>
      <c r="J99" s="40" t="str">
        <f aca="false">IF(H99="NC","NC",IF(I99="NC","NC","None"))</f>
        <v>None</v>
      </c>
      <c r="K99" s="38" t="n">
        <f aca="false">HPS!AK99</f>
        <v>47.1261904761905</v>
      </c>
      <c r="L99" s="35" t="str">
        <f aca="false" t="array" ref="L99:L99">_xlfn.IFS('HPS grading'!K99&gt;=90,"A+",'HPS grading'!K99&gt;=80,"A",'HPS grading'!K99&gt;=70,"B+",'HPS grading'!K99&gt;=60,"B",'HPS grading'!K99&gt;=50,"C+",'HPS grading'!K99&gt;=40,"C",'HPS grading'!K99&gt;=30,"D",'HPS grading'!K99&lt;30,"E")</f>
        <v>C</v>
      </c>
      <c r="M99" s="32" t="str">
        <f aca="false">HPS!Z99</f>
        <v>Cleared</v>
      </c>
      <c r="N99" s="32" t="str">
        <f aca="false">HPS!AA99</f>
        <v>Cleared</v>
      </c>
      <c r="O99" s="33" t="str">
        <f aca="false">IF(M99="NC","NC",IF(N99="NC","NC","None"))</f>
        <v>None</v>
      </c>
      <c r="P99" s="38" t="n">
        <f aca="false">HPS!BA99</f>
        <v>41</v>
      </c>
      <c r="Q99" s="35" t="str">
        <f aca="false" t="array" ref="Q99:Q99">_xlfn.IFS('HPS grading'!P99&gt;=90,"A+",'HPS grading'!P99&gt;=80,"A",'HPS grading'!P99&gt;=70,"B+",'HPS grading'!P99&gt;=60,"B",'HPS grading'!P99&gt;=50,"C+",'HPS grading'!P99&gt;=40,"C",'HPS grading'!P99&gt;=30,"D",'HPS grading'!P99&lt;30,"E")</f>
        <v>C</v>
      </c>
      <c r="R99" s="32" t="str">
        <f aca="false">HPS!AP99</f>
        <v>Cleared</v>
      </c>
      <c r="S99" s="32" t="str">
        <f aca="false">HPS!AQ99</f>
        <v>Cleared</v>
      </c>
      <c r="T99" s="40" t="str">
        <f aca="false">IF(R99="NC","NC",IF(S99="NC","NC","None"))</f>
        <v>None</v>
      </c>
      <c r="U99" s="38" t="n">
        <f aca="false">HPS!BQ99</f>
        <v>49.4595238095238</v>
      </c>
      <c r="V99" s="35" t="str">
        <f aca="false" t="array" ref="V99:V99">_xlfn.IFS('HPS grading'!U99&gt;=90,"A+",'HPS grading'!U99&gt;=80,"A",'HPS grading'!U99&gt;=70,"B+",'HPS grading'!U99&gt;=60,"B",'HPS grading'!U99&gt;=50,"C+",'HPS grading'!U99&gt;=40,"C",'HPS grading'!U99&gt;=30,"D",'HPS grading'!U99&lt;30,"E")</f>
        <v>C</v>
      </c>
      <c r="W99" s="32" t="str">
        <f aca="false">HPS!BF99</f>
        <v>Cleared</v>
      </c>
      <c r="X99" s="32" t="str">
        <f aca="false">HPS!BG99</f>
        <v>Cleared</v>
      </c>
      <c r="Y99" s="40" t="str">
        <f aca="false">IF(W99="NC","NC",IF(X99="NC","NC","None"))</f>
        <v>None</v>
      </c>
      <c r="Z99" s="38" t="n">
        <f aca="false">AVERAGE('HPS grading'!$F99,'HPS grading'!$K99,'HPS grading'!$P99,'HPS grading'!$U99)</f>
        <v>50.278373015873</v>
      </c>
      <c r="AA99" s="41" t="str">
        <f aca="false" t="array" ref="AA99:AA99">_xlfn.IFS('HPS grading'!Z99&gt;=90,"A+",'HPS grading'!Z99&gt;=80,"A",'HPS grading'!Z99&gt;=70,"B+",'HPS grading'!Z99&gt;=60,"B",'HPS grading'!Z99&gt;=50,"C+",'HPS grading'!Z99&gt;=40,"C",'HPS grading'!Z99&gt;=30,"D",'HPS grading'!Z99&lt;30,"E")</f>
        <v>C+</v>
      </c>
    </row>
    <row r="100" customFormat="false" ht="14.25" hidden="false" customHeight="false" outlineLevel="0" collapsed="false">
      <c r="A100" s="28" t="n">
        <v>97</v>
      </c>
      <c r="B100" s="29" t="s">
        <v>13</v>
      </c>
      <c r="C100" s="29" t="s">
        <v>38</v>
      </c>
      <c r="D100" s="29" t="s">
        <v>213</v>
      </c>
      <c r="E100" s="30" t="s">
        <v>214</v>
      </c>
      <c r="F100" s="31" t="n">
        <f aca="false">HPS!$U100</f>
        <v>53.3164682539683</v>
      </c>
      <c r="G100" s="28" t="str">
        <f aca="false" t="array" ref="G100:G100">_xlfn.IFS('HPS grading'!$F100&gt;=90,"A+",'HPS grading'!$F100&gt;=80,"A",'HPS grading'!$F100&gt;=70,"B+",'HPS grading'!$F100&gt;=60,"B",'HPS grading'!$F100&gt;=50,"C+",'HPS grading'!$F100&gt;=40,"C",'HPS grading'!$F100&gt;=30,"D",'HPS grading'!$F100&lt;30,"E")</f>
        <v>C+</v>
      </c>
      <c r="H100" s="32" t="str">
        <f aca="false">Persona!R101</f>
        <v>Cleared</v>
      </c>
      <c r="I100" s="32" t="str">
        <f aca="false">HPS!K100</f>
        <v>Cleared</v>
      </c>
      <c r="J100" s="33" t="str">
        <f aca="false">IF(H100="NC","NC",IF(I100="NC","NC","None"))</f>
        <v>None</v>
      </c>
      <c r="K100" s="31" t="n">
        <f aca="false">HPS!AK100</f>
        <v>50.7257142857143</v>
      </c>
      <c r="L100" s="28" t="str">
        <f aca="false" t="array" ref="L100:L100">_xlfn.IFS('HPS grading'!K100&gt;=90,"A+",'HPS grading'!K100&gt;=80,"A",'HPS grading'!K100&gt;=70,"B+",'HPS grading'!K100&gt;=60,"B",'HPS grading'!K100&gt;=50,"C+",'HPS grading'!K100&gt;=40,"C",'HPS grading'!K100&gt;=30,"D",'HPS grading'!K100&lt;30,"E")</f>
        <v>C+</v>
      </c>
      <c r="M100" s="32" t="str">
        <f aca="false">HPS!Z100</f>
        <v>Cleared</v>
      </c>
      <c r="N100" s="32" t="str">
        <f aca="false">HPS!AA100</f>
        <v>Cleared</v>
      </c>
      <c r="O100" s="33" t="str">
        <f aca="false">IF(M100="NC","NC",IF(N100="NC","NC","None"))</f>
        <v>None</v>
      </c>
      <c r="P100" s="31" t="n">
        <f aca="false">HPS!BA100</f>
        <v>56.6628571428571</v>
      </c>
      <c r="Q100" s="28" t="str">
        <f aca="false" t="array" ref="Q100:Q100">_xlfn.IFS('HPS grading'!P100&gt;=90,"A+",'HPS grading'!P100&gt;=80,"A",'HPS grading'!P100&gt;=70,"B+",'HPS grading'!P100&gt;=60,"B",'HPS grading'!P100&gt;=50,"C+",'HPS grading'!P100&gt;=40,"C",'HPS grading'!P100&gt;=30,"D",'HPS grading'!P100&lt;30,"E")</f>
        <v>C+</v>
      </c>
      <c r="R100" s="32" t="str">
        <f aca="false">HPS!AP100</f>
        <v>Cleared</v>
      </c>
      <c r="S100" s="32" t="str">
        <f aca="false">HPS!AQ100</f>
        <v>Cleared</v>
      </c>
      <c r="T100" s="33" t="str">
        <f aca="false">IF(R100="NC","NC",IF(S100="NC","NC","None"))</f>
        <v>None</v>
      </c>
      <c r="U100" s="31" t="n">
        <f aca="false">HPS!BQ100</f>
        <v>50.152380952381</v>
      </c>
      <c r="V100" s="28" t="str">
        <f aca="false" t="array" ref="V100:V100">_xlfn.IFS('HPS grading'!U100&gt;=90,"A+",'HPS grading'!U100&gt;=80,"A",'HPS grading'!U100&gt;=70,"B+",'HPS grading'!U100&gt;=60,"B",'HPS grading'!U100&gt;=50,"C+",'HPS grading'!U100&gt;=40,"C",'HPS grading'!U100&gt;=30,"D",'HPS grading'!U100&lt;30,"E")</f>
        <v>C+</v>
      </c>
      <c r="W100" s="32" t="str">
        <f aca="false">HPS!BF100</f>
        <v>Cleared</v>
      </c>
      <c r="X100" s="32" t="str">
        <f aca="false">HPS!BG100</f>
        <v>Cleared</v>
      </c>
      <c r="Y100" s="33" t="str">
        <f aca="false">IF(W100="NC","NC",IF(X100="NC","NC","None"))</f>
        <v>None</v>
      </c>
      <c r="Z100" s="31" t="n">
        <f aca="false">AVERAGE('HPS grading'!$F100,'HPS grading'!$K100,'HPS grading'!$P100,'HPS grading'!$U100)</f>
        <v>52.7143551587302</v>
      </c>
      <c r="AA100" s="34" t="str">
        <f aca="false" t="array" ref="AA100:AA100">_xlfn.IFS('HPS grading'!Z100&gt;=90,"A+",'HPS grading'!Z100&gt;=80,"A",'HPS grading'!Z100&gt;=70,"B+",'HPS grading'!Z100&gt;=60,"B",'HPS grading'!Z100&gt;=50,"C+",'HPS grading'!Z100&gt;=40,"C",'HPS grading'!Z100&gt;=30,"D",'HPS grading'!Z100&lt;30,"E")</f>
        <v>C+</v>
      </c>
    </row>
    <row r="101" customFormat="false" ht="14.25" hidden="false" customHeight="false" outlineLevel="0" collapsed="false">
      <c r="A101" s="35" t="n">
        <v>98</v>
      </c>
      <c r="B101" s="36" t="s">
        <v>13</v>
      </c>
      <c r="C101" s="36" t="s">
        <v>31</v>
      </c>
      <c r="D101" s="36" t="s">
        <v>215</v>
      </c>
      <c r="E101" s="37" t="s">
        <v>216</v>
      </c>
      <c r="F101" s="38" t="n">
        <f aca="false">HPS!$U101</f>
        <v>60.7013888888889</v>
      </c>
      <c r="G101" s="35" t="str">
        <f aca="false" t="array" ref="G101:G101">_xlfn.IFS('HPS grading'!$F101&gt;=90,"A+",'HPS grading'!$F101&gt;=80,"A",'HPS grading'!$F101&gt;=70,"B+",'HPS grading'!$F101&gt;=60,"B",'HPS grading'!$F101&gt;=50,"C+",'HPS grading'!$F101&gt;=40,"C",'HPS grading'!$F101&gt;=30,"D",'HPS grading'!$F101&lt;30,"E")</f>
        <v>B</v>
      </c>
      <c r="H101" s="39" t="str">
        <f aca="false">Persona!R102</f>
        <v>Cleared</v>
      </c>
      <c r="I101" s="32" t="str">
        <f aca="false">HPS!K101</f>
        <v>Cleared</v>
      </c>
      <c r="J101" s="40" t="str">
        <f aca="false">IF(H101="NC","NC",IF(I101="NC","NC","None"))</f>
        <v>None</v>
      </c>
      <c r="K101" s="38" t="n">
        <f aca="false">HPS!AK101</f>
        <v>52.0392857142857</v>
      </c>
      <c r="L101" s="35" t="str">
        <f aca="false" t="array" ref="L101:L101">_xlfn.IFS('HPS grading'!K101&gt;=90,"A+",'HPS grading'!K101&gt;=80,"A",'HPS grading'!K101&gt;=70,"B+",'HPS grading'!K101&gt;=60,"B",'HPS grading'!K101&gt;=50,"C+",'HPS grading'!K101&gt;=40,"C",'HPS grading'!K101&gt;=30,"D",'HPS grading'!K101&lt;30,"E")</f>
        <v>C+</v>
      </c>
      <c r="M101" s="32" t="str">
        <f aca="false">HPS!Z101</f>
        <v>Cleared</v>
      </c>
      <c r="N101" s="32" t="str">
        <f aca="false">HPS!AA101</f>
        <v>Cleared</v>
      </c>
      <c r="O101" s="33" t="str">
        <f aca="false">IF(M101="NC","NC",IF(N101="NC","NC","None"))</f>
        <v>None</v>
      </c>
      <c r="P101" s="38" t="n">
        <f aca="false">HPS!BA101</f>
        <v>44.6</v>
      </c>
      <c r="Q101" s="35" t="str">
        <f aca="false" t="array" ref="Q101:Q101">_xlfn.IFS('HPS grading'!P101&gt;=90,"A+",'HPS grading'!P101&gt;=80,"A",'HPS grading'!P101&gt;=70,"B+",'HPS grading'!P101&gt;=60,"B",'HPS grading'!P101&gt;=50,"C+",'HPS grading'!P101&gt;=40,"C",'HPS grading'!P101&gt;=30,"D",'HPS grading'!P101&lt;30,"E")</f>
        <v>C</v>
      </c>
      <c r="R101" s="32" t="str">
        <f aca="false">HPS!AP101</f>
        <v>Cleared</v>
      </c>
      <c r="S101" s="32" t="str">
        <f aca="false">HPS!AQ101</f>
        <v>Cleared</v>
      </c>
      <c r="T101" s="40" t="str">
        <f aca="false">IF(R101="NC","NC",IF(S101="NC","NC","None"))</f>
        <v>None</v>
      </c>
      <c r="U101" s="38" t="n">
        <f aca="false">HPS!BQ101</f>
        <v>55.5059523809524</v>
      </c>
      <c r="V101" s="35" t="str">
        <f aca="false" t="array" ref="V101:V101">_xlfn.IFS('HPS grading'!U101&gt;=90,"A+",'HPS grading'!U101&gt;=80,"A",'HPS grading'!U101&gt;=70,"B+",'HPS grading'!U101&gt;=60,"B",'HPS grading'!U101&gt;=50,"C+",'HPS grading'!U101&gt;=40,"C",'HPS grading'!U101&gt;=30,"D",'HPS grading'!U101&lt;30,"E")</f>
        <v>C+</v>
      </c>
      <c r="W101" s="32" t="str">
        <f aca="false">HPS!BF101</f>
        <v>Cleared</v>
      </c>
      <c r="X101" s="32" t="str">
        <f aca="false">HPS!BG101</f>
        <v>Cleared</v>
      </c>
      <c r="Y101" s="40" t="str">
        <f aca="false">IF(W101="NC","NC",IF(X101="NC","NC","None"))</f>
        <v>None</v>
      </c>
      <c r="Z101" s="38" t="n">
        <f aca="false">AVERAGE('HPS grading'!$F101,'HPS grading'!$K101,'HPS grading'!$P101,'HPS grading'!$U101)</f>
        <v>53.2116567460318</v>
      </c>
      <c r="AA101" s="41" t="str">
        <f aca="false" t="array" ref="AA101:AA101">_xlfn.IFS('HPS grading'!Z101&gt;=90,"A+",'HPS grading'!Z101&gt;=80,"A",'HPS grading'!Z101&gt;=70,"B+",'HPS grading'!Z101&gt;=60,"B",'HPS grading'!Z101&gt;=50,"C+",'HPS grading'!Z101&gt;=40,"C",'HPS grading'!Z101&gt;=30,"D",'HPS grading'!Z101&lt;30,"E")</f>
        <v>C+</v>
      </c>
    </row>
    <row r="102" customFormat="false" ht="14.25" hidden="false" customHeight="false" outlineLevel="0" collapsed="false">
      <c r="A102" s="28" t="n">
        <v>99</v>
      </c>
      <c r="B102" s="29" t="s">
        <v>17</v>
      </c>
      <c r="C102" s="29" t="s">
        <v>38</v>
      </c>
      <c r="D102" s="29" t="s">
        <v>217</v>
      </c>
      <c r="E102" s="30" t="s">
        <v>218</v>
      </c>
      <c r="F102" s="31" t="n">
        <f aca="false">HPS!$U102</f>
        <v>51.3789682539683</v>
      </c>
      <c r="G102" s="28" t="str">
        <f aca="false" t="array" ref="G102:G102">_xlfn.IFS('HPS grading'!$F102&gt;=90,"A+",'HPS grading'!$F102&gt;=80,"A",'HPS grading'!$F102&gt;=70,"B+",'HPS grading'!$F102&gt;=60,"B",'HPS grading'!$F102&gt;=50,"C+",'HPS grading'!$F102&gt;=40,"C",'HPS grading'!$F102&gt;=30,"D",'HPS grading'!$F102&lt;30,"E")</f>
        <v>C+</v>
      </c>
      <c r="H102" s="32" t="str">
        <f aca="false">Persona!R103</f>
        <v>Cleared</v>
      </c>
      <c r="I102" s="32" t="str">
        <f aca="false">HPS!K102</f>
        <v>Cleared</v>
      </c>
      <c r="J102" s="33" t="str">
        <f aca="false">IF(H102="NC","NC",IF(I102="NC","NC","None"))</f>
        <v>None</v>
      </c>
      <c r="K102" s="31" t="n">
        <f aca="false">HPS!AK102</f>
        <v>33.1214285714286</v>
      </c>
      <c r="L102" s="28" t="str">
        <f aca="false" t="array" ref="L102:L102">_xlfn.IFS('HPS grading'!K102&gt;=90,"A+",'HPS grading'!K102&gt;=80,"A",'HPS grading'!K102&gt;=70,"B+",'HPS grading'!K102&gt;=60,"B",'HPS grading'!K102&gt;=50,"C+",'HPS grading'!K102&gt;=40,"C",'HPS grading'!K102&gt;=30,"D",'HPS grading'!K102&lt;30,"E")</f>
        <v>D</v>
      </c>
      <c r="M102" s="32" t="str">
        <f aca="false">HPS!Z102</f>
        <v>Cleared</v>
      </c>
      <c r="N102" s="32" t="str">
        <f aca="false">HPS!AA102</f>
        <v>Cleared</v>
      </c>
      <c r="O102" s="33" t="str">
        <f aca="false">IF(M102="NC","NC",IF(N102="NC","NC","None"))</f>
        <v>None</v>
      </c>
      <c r="P102" s="31" t="n">
        <f aca="false">HPS!BA102</f>
        <v>44.0257142857143</v>
      </c>
      <c r="Q102" s="28" t="str">
        <f aca="false" t="array" ref="Q102:Q102">_xlfn.IFS('HPS grading'!P102&gt;=90,"A+",'HPS grading'!P102&gt;=80,"A",'HPS grading'!P102&gt;=70,"B+",'HPS grading'!P102&gt;=60,"B",'HPS grading'!P102&gt;=50,"C+",'HPS grading'!P102&gt;=40,"C",'HPS grading'!P102&gt;=30,"D",'HPS grading'!P102&lt;30,"E")</f>
        <v>C</v>
      </c>
      <c r="R102" s="32" t="str">
        <f aca="false">HPS!AP102</f>
        <v>Cleared</v>
      </c>
      <c r="S102" s="32" t="str">
        <f aca="false">HPS!AQ102</f>
        <v>Cleared</v>
      </c>
      <c r="T102" s="33" t="str">
        <f aca="false">IF(R102="NC","NC",IF(S102="NC","NC","None"))</f>
        <v>None</v>
      </c>
      <c r="U102" s="31" t="n">
        <f aca="false">HPS!BQ102</f>
        <v>33.1214285714286</v>
      </c>
      <c r="V102" s="28" t="str">
        <f aca="false" t="array" ref="V102:V102">_xlfn.IFS('HPS grading'!U102&gt;=90,"A+",'HPS grading'!U102&gt;=80,"A",'HPS grading'!U102&gt;=70,"B+",'HPS grading'!U102&gt;=60,"B",'HPS grading'!U102&gt;=50,"C+",'HPS grading'!U102&gt;=40,"C",'HPS grading'!U102&gt;=30,"D",'HPS grading'!U102&lt;30,"E")</f>
        <v>D</v>
      </c>
      <c r="W102" s="32" t="str">
        <f aca="false">HPS!BF102</f>
        <v>Cleared</v>
      </c>
      <c r="X102" s="32" t="str">
        <f aca="false">HPS!BG102</f>
        <v>Cleared</v>
      </c>
      <c r="Y102" s="33" t="str">
        <f aca="false">IF(W102="NC","NC",IF(X102="NC","NC","None"))</f>
        <v>None</v>
      </c>
      <c r="Z102" s="31" t="n">
        <f aca="false">AVERAGE('HPS grading'!$F102,'HPS grading'!$K102,'HPS grading'!$P102,'HPS grading'!$U102)</f>
        <v>40.4118849206349</v>
      </c>
      <c r="AA102" s="34" t="str">
        <f aca="false" t="array" ref="AA102:AA102">_xlfn.IFS('HPS grading'!Z102&gt;=90,"A+",'HPS grading'!Z102&gt;=80,"A",'HPS grading'!Z102&gt;=70,"B+",'HPS grading'!Z102&gt;=60,"B",'HPS grading'!Z102&gt;=50,"C+",'HPS grading'!Z102&gt;=40,"C",'HPS grading'!Z102&gt;=30,"D",'HPS grading'!Z102&lt;30,"E")</f>
        <v>C</v>
      </c>
    </row>
    <row r="103" customFormat="false" ht="14.25" hidden="false" customHeight="false" outlineLevel="0" collapsed="false">
      <c r="A103" s="35" t="n">
        <v>100</v>
      </c>
      <c r="B103" s="36" t="s">
        <v>17</v>
      </c>
      <c r="C103" s="36" t="s">
        <v>14</v>
      </c>
      <c r="D103" s="36" t="s">
        <v>219</v>
      </c>
      <c r="E103" s="37" t="s">
        <v>220</v>
      </c>
      <c r="F103" s="38" t="n">
        <f aca="false">HPS!$U103</f>
        <v>38.3055555555556</v>
      </c>
      <c r="G103" s="35" t="str">
        <f aca="false" t="array" ref="G103:G103">_xlfn.IFS('HPS grading'!$F103&gt;=90,"A+",'HPS grading'!$F103&gt;=80,"A",'HPS grading'!$F103&gt;=70,"B+",'HPS grading'!$F103&gt;=60,"B",'HPS grading'!$F103&gt;=50,"C+",'HPS grading'!$F103&gt;=40,"C",'HPS grading'!$F103&gt;=30,"D",'HPS grading'!$F103&lt;30,"E")</f>
        <v>D</v>
      </c>
      <c r="H103" s="39" t="str">
        <f aca="false">Persona!R104</f>
        <v>Cleared</v>
      </c>
      <c r="I103" s="32" t="str">
        <f aca="false">HPS!K103</f>
        <v>Cleared</v>
      </c>
      <c r="J103" s="40" t="str">
        <f aca="false">IF(H103="NC","NC",IF(I103="NC","NC","None"))</f>
        <v>None</v>
      </c>
      <c r="K103" s="38" t="n">
        <f aca="false">HPS!AK103</f>
        <v>33.4857142857143</v>
      </c>
      <c r="L103" s="35" t="str">
        <f aca="false" t="array" ref="L103:L103">_xlfn.IFS('HPS grading'!K103&gt;=90,"A+",'HPS grading'!K103&gt;=80,"A",'HPS grading'!K103&gt;=70,"B+",'HPS grading'!K103&gt;=60,"B",'HPS grading'!K103&gt;=50,"C+",'HPS grading'!K103&gt;=40,"C",'HPS grading'!K103&gt;=30,"D",'HPS grading'!K103&lt;30,"E")</f>
        <v>D</v>
      </c>
      <c r="M103" s="32" t="str">
        <f aca="false">HPS!Z103</f>
        <v>NC</v>
      </c>
      <c r="N103" s="32" t="str">
        <f aca="false">HPS!AA103</f>
        <v>Cleared</v>
      </c>
      <c r="O103" s="33" t="str">
        <f aca="false">IF(M103="NC","NC",IF(N103="NC","NC","None"))</f>
        <v>NC</v>
      </c>
      <c r="P103" s="38" t="n">
        <f aca="false">HPS!BA103</f>
        <v>42.1057142857143</v>
      </c>
      <c r="Q103" s="35" t="str">
        <f aca="false" t="array" ref="Q103:Q103">_xlfn.IFS('HPS grading'!P103&gt;=90,"A+",'HPS grading'!P103&gt;=80,"A",'HPS grading'!P103&gt;=70,"B+",'HPS grading'!P103&gt;=60,"B",'HPS grading'!P103&gt;=50,"C+",'HPS grading'!P103&gt;=40,"C",'HPS grading'!P103&gt;=30,"D",'HPS grading'!P103&lt;30,"E")</f>
        <v>C</v>
      </c>
      <c r="R103" s="32" t="str">
        <f aca="false">HPS!AP103</f>
        <v>Cleared</v>
      </c>
      <c r="S103" s="32" t="str">
        <f aca="false">HPS!AQ103</f>
        <v>Cleared</v>
      </c>
      <c r="T103" s="40" t="str">
        <f aca="false">IF(R103="NC","NC",IF(S103="NC","NC","None"))</f>
        <v>None</v>
      </c>
      <c r="U103" s="38" t="n">
        <f aca="false">HPS!BQ103</f>
        <v>33.7323809523809</v>
      </c>
      <c r="V103" s="35" t="str">
        <f aca="false" t="array" ref="V103:V103">_xlfn.IFS('HPS grading'!U103&gt;=90,"A+",'HPS grading'!U103&gt;=80,"A",'HPS grading'!U103&gt;=70,"B+",'HPS grading'!U103&gt;=60,"B",'HPS grading'!U103&gt;=50,"C+",'HPS grading'!U103&gt;=40,"C",'HPS grading'!U103&gt;=30,"D",'HPS grading'!U103&lt;30,"E")</f>
        <v>D</v>
      </c>
      <c r="W103" s="32" t="str">
        <f aca="false">HPS!BF103</f>
        <v>NC</v>
      </c>
      <c r="X103" s="32" t="str">
        <f aca="false">HPS!BG103</f>
        <v>Cleared</v>
      </c>
      <c r="Y103" s="40" t="str">
        <f aca="false">IF(W103="NC","NC",IF(X103="NC","NC","None"))</f>
        <v>NC</v>
      </c>
      <c r="Z103" s="38" t="n">
        <f aca="false">AVERAGE('HPS grading'!$F103,'HPS grading'!$K103,'HPS grading'!$P103,'HPS grading'!$U103)</f>
        <v>36.9073412698413</v>
      </c>
      <c r="AA103" s="41" t="str">
        <f aca="false" t="array" ref="AA103:AA103">_xlfn.IFS('HPS grading'!Z103&gt;=90,"A+",'HPS grading'!Z103&gt;=80,"A",'HPS grading'!Z103&gt;=70,"B+",'HPS grading'!Z103&gt;=60,"B",'HPS grading'!Z103&gt;=50,"C+",'HPS grading'!Z103&gt;=40,"C",'HPS grading'!Z103&gt;=30,"D",'HPS grading'!Z103&lt;30,"E")</f>
        <v>D</v>
      </c>
    </row>
    <row r="104" customFormat="false" ht="14.25" hidden="false" customHeight="false" outlineLevel="0" collapsed="false">
      <c r="A104" s="28" t="n">
        <v>101</v>
      </c>
      <c r="B104" s="29" t="s">
        <v>17</v>
      </c>
      <c r="C104" s="29" t="s">
        <v>31</v>
      </c>
      <c r="D104" s="29" t="s">
        <v>221</v>
      </c>
      <c r="E104" s="30" t="s">
        <v>222</v>
      </c>
      <c r="F104" s="31" t="n">
        <f aca="false">HPS!$U104</f>
        <v>58.2777777777778</v>
      </c>
      <c r="G104" s="28" t="str">
        <f aca="false" t="array" ref="G104:G104">_xlfn.IFS('HPS grading'!$F104&gt;=90,"A+",'HPS grading'!$F104&gt;=80,"A",'HPS grading'!$F104&gt;=70,"B+",'HPS grading'!$F104&gt;=60,"B",'HPS grading'!$F104&gt;=50,"C+",'HPS grading'!$F104&gt;=40,"C",'HPS grading'!$F104&gt;=30,"D",'HPS grading'!$F104&lt;30,"E")</f>
        <v>C+</v>
      </c>
      <c r="H104" s="32" t="str">
        <f aca="false">Persona!R105</f>
        <v>Cleared</v>
      </c>
      <c r="I104" s="32" t="str">
        <f aca="false">HPS!K104</f>
        <v>Cleared</v>
      </c>
      <c r="J104" s="33" t="str">
        <f aca="false">IF(H104="NC","NC",IF(I104="NC","NC","None"))</f>
        <v>None</v>
      </c>
      <c r="K104" s="31" t="n">
        <f aca="false">HPS!AK104</f>
        <v>38.8666666666667</v>
      </c>
      <c r="L104" s="28" t="str">
        <f aca="false" t="array" ref="L104:L104">_xlfn.IFS('HPS grading'!K104&gt;=90,"A+",'HPS grading'!K104&gt;=80,"A",'HPS grading'!K104&gt;=70,"B+",'HPS grading'!K104&gt;=60,"B",'HPS grading'!K104&gt;=50,"C+",'HPS grading'!K104&gt;=40,"C",'HPS grading'!K104&gt;=30,"D",'HPS grading'!K104&lt;30,"E")</f>
        <v>D</v>
      </c>
      <c r="M104" s="32" t="str">
        <f aca="false">HPS!Z104</f>
        <v>Cleared</v>
      </c>
      <c r="N104" s="32" t="str">
        <f aca="false">HPS!AA104</f>
        <v>NC</v>
      </c>
      <c r="O104" s="33" t="str">
        <f aca="false">IF(M104="NC","NC",IF(N104="NC","NC","None"))</f>
        <v>NC</v>
      </c>
      <c r="P104" s="31" t="n">
        <f aca="false">HPS!BA104</f>
        <v>51.5066666666667</v>
      </c>
      <c r="Q104" s="28" t="str">
        <f aca="false" t="array" ref="Q104:Q104">_xlfn.IFS('HPS grading'!P104&gt;=90,"A+",'HPS grading'!P104&gt;=80,"A",'HPS grading'!P104&gt;=70,"B+",'HPS grading'!P104&gt;=60,"B",'HPS grading'!P104&gt;=50,"C+",'HPS grading'!P104&gt;=40,"C",'HPS grading'!P104&gt;=30,"D",'HPS grading'!P104&lt;30,"E")</f>
        <v>C+</v>
      </c>
      <c r="R104" s="32" t="str">
        <f aca="false">HPS!AP104</f>
        <v>Cleared</v>
      </c>
      <c r="S104" s="32" t="str">
        <f aca="false">HPS!AQ104</f>
        <v>NC</v>
      </c>
      <c r="T104" s="33" t="str">
        <f aca="false">IF(R104="NC","NC",IF(S104="NC","NC","None"))</f>
        <v>NC</v>
      </c>
      <c r="U104" s="31" t="n">
        <f aca="false">HPS!BQ104</f>
        <v>45.6666666666667</v>
      </c>
      <c r="V104" s="28" t="str">
        <f aca="false" t="array" ref="V104:V104">_xlfn.IFS('HPS grading'!U104&gt;=90,"A+",'HPS grading'!U104&gt;=80,"A",'HPS grading'!U104&gt;=70,"B+",'HPS grading'!U104&gt;=60,"B",'HPS grading'!U104&gt;=50,"C+",'HPS grading'!U104&gt;=40,"C",'HPS grading'!U104&gt;=30,"D",'HPS grading'!U104&lt;30,"E")</f>
        <v>C</v>
      </c>
      <c r="W104" s="32" t="str">
        <f aca="false">HPS!BF104</f>
        <v>Cleared</v>
      </c>
      <c r="X104" s="32" t="str">
        <f aca="false">HPS!BG104</f>
        <v>Cleared</v>
      </c>
      <c r="Y104" s="33" t="str">
        <f aca="false">IF(W104="NC","NC",IF(X104="NC","NC","None"))</f>
        <v>None</v>
      </c>
      <c r="Z104" s="31" t="n">
        <f aca="false">AVERAGE('HPS grading'!$F104,'HPS grading'!$K104,'HPS grading'!$P104,'HPS grading'!$U104)</f>
        <v>48.5794444444444</v>
      </c>
      <c r="AA104" s="34" t="str">
        <f aca="false" t="array" ref="AA104:AA104">_xlfn.IFS('HPS grading'!Z104&gt;=90,"A+",'HPS grading'!Z104&gt;=80,"A",'HPS grading'!Z104&gt;=70,"B+",'HPS grading'!Z104&gt;=60,"B",'HPS grading'!Z104&gt;=50,"C+",'HPS grading'!Z104&gt;=40,"C",'HPS grading'!Z104&gt;=30,"D",'HPS grading'!Z104&lt;30,"E")</f>
        <v>C</v>
      </c>
    </row>
    <row r="105" customFormat="false" ht="14.25" hidden="false" customHeight="false" outlineLevel="0" collapsed="false">
      <c r="A105" s="35" t="n">
        <v>102</v>
      </c>
      <c r="B105" s="36" t="s">
        <v>13</v>
      </c>
      <c r="C105" s="36" t="s">
        <v>31</v>
      </c>
      <c r="D105" s="36" t="s">
        <v>223</v>
      </c>
      <c r="E105" s="37" t="s">
        <v>224</v>
      </c>
      <c r="F105" s="38" t="n">
        <f aca="false">HPS!$U105</f>
        <v>59.2058531746032</v>
      </c>
      <c r="G105" s="35" t="str">
        <f aca="false" t="array" ref="G105:G105">_xlfn.IFS('HPS grading'!$F105&gt;=90,"A+",'HPS grading'!$F105&gt;=80,"A",'HPS grading'!$F105&gt;=70,"B+",'HPS grading'!$F105&gt;=60,"B",'HPS grading'!$F105&gt;=50,"C+",'HPS grading'!$F105&gt;=40,"C",'HPS grading'!$F105&gt;=30,"D",'HPS grading'!$F105&lt;30,"E")</f>
        <v>C+</v>
      </c>
      <c r="H105" s="39" t="str">
        <f aca="false">Persona!R106</f>
        <v>Cleared</v>
      </c>
      <c r="I105" s="32" t="str">
        <f aca="false">HPS!K105</f>
        <v>Cleared</v>
      </c>
      <c r="J105" s="40" t="str">
        <f aca="false">IF(H105="NC","NC",IF(I105="NC","NC","None"))</f>
        <v>None</v>
      </c>
      <c r="K105" s="38" t="n">
        <f aca="false">HPS!AK105</f>
        <v>44.8714285714286</v>
      </c>
      <c r="L105" s="35" t="str">
        <f aca="false" t="array" ref="L105:L105">_xlfn.IFS('HPS grading'!K105&gt;=90,"A+",'HPS grading'!K105&gt;=80,"A",'HPS grading'!K105&gt;=70,"B+",'HPS grading'!K105&gt;=60,"B",'HPS grading'!K105&gt;=50,"C+",'HPS grading'!K105&gt;=40,"C",'HPS grading'!K105&gt;=30,"D",'HPS grading'!K105&lt;30,"E")</f>
        <v>C</v>
      </c>
      <c r="M105" s="32" t="str">
        <f aca="false">HPS!Z105</f>
        <v>Cleared</v>
      </c>
      <c r="N105" s="32" t="str">
        <f aca="false">HPS!AA105</f>
        <v>Cleared</v>
      </c>
      <c r="O105" s="33" t="str">
        <f aca="false">IF(M105="NC","NC",IF(N105="NC","NC","None"))</f>
        <v>None</v>
      </c>
      <c r="P105" s="38" t="n">
        <f aca="false">HPS!BA105</f>
        <v>22.48</v>
      </c>
      <c r="Q105" s="35" t="str">
        <f aca="false" t="array" ref="Q105:Q105">_xlfn.IFS('HPS grading'!P105&gt;=90,"A+",'HPS grading'!P105&gt;=80,"A",'HPS grading'!P105&gt;=70,"B+",'HPS grading'!P105&gt;=60,"B",'HPS grading'!P105&gt;=50,"C+",'HPS grading'!P105&gt;=40,"C",'HPS grading'!P105&gt;=30,"D",'HPS grading'!P105&lt;30,"E")</f>
        <v>E</v>
      </c>
      <c r="R105" s="32" t="str">
        <f aca="false">HPS!AP105</f>
        <v>NC</v>
      </c>
      <c r="S105" s="32" t="str">
        <f aca="false">HPS!AQ105</f>
        <v>Cleared</v>
      </c>
      <c r="T105" s="40" t="str">
        <f aca="false">IF(R105="NC","NC",IF(S105="NC","NC","None"))</f>
        <v>NC</v>
      </c>
      <c r="U105" s="38" t="n">
        <f aca="false">HPS!BQ105</f>
        <v>50.9847619047619</v>
      </c>
      <c r="V105" s="35" t="str">
        <f aca="false" t="array" ref="V105:V105">_xlfn.IFS('HPS grading'!U105&gt;=90,"A+",'HPS grading'!U105&gt;=80,"A",'HPS grading'!U105&gt;=70,"B+",'HPS grading'!U105&gt;=60,"B",'HPS grading'!U105&gt;=50,"C+",'HPS grading'!U105&gt;=40,"C",'HPS grading'!U105&gt;=30,"D",'HPS grading'!U105&lt;30,"E")</f>
        <v>C+</v>
      </c>
      <c r="W105" s="32" t="str">
        <f aca="false">HPS!BF105</f>
        <v>Cleared</v>
      </c>
      <c r="X105" s="32" t="str">
        <f aca="false">HPS!BG105</f>
        <v>Cleared</v>
      </c>
      <c r="Y105" s="40" t="str">
        <f aca="false">IF(W105="NC","NC",IF(X105="NC","NC","None"))</f>
        <v>None</v>
      </c>
      <c r="Z105" s="38" t="n">
        <f aca="false">AVERAGE('HPS grading'!$F105,'HPS grading'!$K105,'HPS grading'!$P105,'HPS grading'!$U105)</f>
        <v>44.3855109126984</v>
      </c>
      <c r="AA105" s="41" t="str">
        <f aca="false" t="array" ref="AA105:AA105">_xlfn.IFS('HPS grading'!Z105&gt;=90,"A+",'HPS grading'!Z105&gt;=80,"A",'HPS grading'!Z105&gt;=70,"B+",'HPS grading'!Z105&gt;=60,"B",'HPS grading'!Z105&gt;=50,"C+",'HPS grading'!Z105&gt;=40,"C",'HPS grading'!Z105&gt;=30,"D",'HPS grading'!Z105&lt;30,"E")</f>
        <v>C</v>
      </c>
    </row>
    <row r="106" customFormat="false" ht="14.25" hidden="false" customHeight="false" outlineLevel="0" collapsed="false">
      <c r="A106" s="28" t="n">
        <v>103</v>
      </c>
      <c r="B106" s="29" t="s">
        <v>13</v>
      </c>
      <c r="C106" s="29" t="s">
        <v>14</v>
      </c>
      <c r="D106" s="29" t="s">
        <v>225</v>
      </c>
      <c r="E106" s="30" t="s">
        <v>226</v>
      </c>
      <c r="F106" s="31" t="n">
        <f aca="false">HPS!$U106</f>
        <v>38.000496031746</v>
      </c>
      <c r="G106" s="28" t="str">
        <f aca="false" t="array" ref="G106:G106">_xlfn.IFS('HPS grading'!$F106&gt;=90,"A+",'HPS grading'!$F106&gt;=80,"A",'HPS grading'!$F106&gt;=70,"B+",'HPS grading'!$F106&gt;=60,"B",'HPS grading'!$F106&gt;=50,"C+",'HPS grading'!$F106&gt;=40,"C",'HPS grading'!$F106&gt;=30,"D",'HPS grading'!$F106&lt;30,"E")</f>
        <v>D</v>
      </c>
      <c r="H106" s="32" t="str">
        <f aca="false">Persona!R107</f>
        <v>Cleared</v>
      </c>
      <c r="I106" s="32" t="str">
        <f aca="false">HPS!K106</f>
        <v>Cleared</v>
      </c>
      <c r="J106" s="33" t="str">
        <f aca="false">IF(H106="NC","NC",IF(I106="NC","NC","None"))</f>
        <v>None</v>
      </c>
      <c r="K106" s="31" t="n">
        <f aca="false">HPS!AK106</f>
        <v>26.0452380952381</v>
      </c>
      <c r="L106" s="28" t="str">
        <f aca="false" t="array" ref="L106:L106">_xlfn.IFS('HPS grading'!K106&gt;=90,"A+",'HPS grading'!K106&gt;=80,"A",'HPS grading'!K106&gt;=70,"B+",'HPS grading'!K106&gt;=60,"B",'HPS grading'!K106&gt;=50,"C+",'HPS grading'!K106&gt;=40,"C",'HPS grading'!K106&gt;=30,"D",'HPS grading'!K106&lt;30,"E")</f>
        <v>E</v>
      </c>
      <c r="M106" s="32" t="str">
        <f aca="false">HPS!Z106</f>
        <v>NC</v>
      </c>
      <c r="N106" s="32" t="str">
        <f aca="false">HPS!AA106</f>
        <v>Cleared</v>
      </c>
      <c r="O106" s="33" t="str">
        <f aca="false">IF(M106="NC","NC",IF(N106="NC","NC","None"))</f>
        <v>NC</v>
      </c>
      <c r="P106" s="31" t="n">
        <f aca="false">HPS!BA106</f>
        <v>54.0104761904762</v>
      </c>
      <c r="Q106" s="28" t="str">
        <f aca="false" t="array" ref="Q106:Q106">_xlfn.IFS('HPS grading'!P106&gt;=90,"A+",'HPS grading'!P106&gt;=80,"A",'HPS grading'!P106&gt;=70,"B+",'HPS grading'!P106&gt;=60,"B",'HPS grading'!P106&gt;=50,"C+",'HPS grading'!P106&gt;=40,"C",'HPS grading'!P106&gt;=30,"D",'HPS grading'!P106&lt;30,"E")</f>
        <v>C+</v>
      </c>
      <c r="R106" s="32" t="str">
        <f aca="false">HPS!AP106</f>
        <v>Cleared</v>
      </c>
      <c r="S106" s="32" t="str">
        <f aca="false">HPS!AQ106</f>
        <v>Cleared</v>
      </c>
      <c r="T106" s="33" t="str">
        <f aca="false">IF(R106="NC","NC",IF(S106="NC","NC","None"))</f>
        <v>None</v>
      </c>
      <c r="U106" s="31" t="n">
        <f aca="false">HPS!BQ106</f>
        <v>40.1319047619048</v>
      </c>
      <c r="V106" s="28" t="str">
        <f aca="false" t="array" ref="V106:V106">_xlfn.IFS('HPS grading'!U106&gt;=90,"A+",'HPS grading'!U106&gt;=80,"A",'HPS grading'!U106&gt;=70,"B+",'HPS grading'!U106&gt;=60,"B",'HPS grading'!U106&gt;=50,"C+",'HPS grading'!U106&gt;=40,"C",'HPS grading'!U106&gt;=30,"D",'HPS grading'!U106&lt;30,"E")</f>
        <v>C</v>
      </c>
      <c r="W106" s="32" t="str">
        <f aca="false">HPS!BF106</f>
        <v>NC</v>
      </c>
      <c r="X106" s="32" t="str">
        <f aca="false">HPS!BG106</f>
        <v>Cleared</v>
      </c>
      <c r="Y106" s="33" t="str">
        <f aca="false">IF(W106="NC","NC",IF(X106="NC","NC","None"))</f>
        <v>NC</v>
      </c>
      <c r="Z106" s="31" t="n">
        <f aca="false">AVERAGE('HPS grading'!$F106,'HPS grading'!$K106,'HPS grading'!$P106,'HPS grading'!$U106)</f>
        <v>39.5470287698413</v>
      </c>
      <c r="AA106" s="34" t="str">
        <f aca="false" t="array" ref="AA106:AA106">_xlfn.IFS('HPS grading'!Z106&gt;=90,"A+",'HPS grading'!Z106&gt;=80,"A",'HPS grading'!Z106&gt;=70,"B+",'HPS grading'!Z106&gt;=60,"B",'HPS grading'!Z106&gt;=50,"C+",'HPS grading'!Z106&gt;=40,"C",'HPS grading'!Z106&gt;=30,"D",'HPS grading'!Z106&lt;30,"E")</f>
        <v>D</v>
      </c>
    </row>
    <row r="107" customFormat="false" ht="14.25" hidden="false" customHeight="false" outlineLevel="0" collapsed="false">
      <c r="A107" s="35" t="n">
        <v>104</v>
      </c>
      <c r="B107" s="36" t="s">
        <v>17</v>
      </c>
      <c r="C107" s="36" t="s">
        <v>14</v>
      </c>
      <c r="D107" s="36" t="s">
        <v>227</v>
      </c>
      <c r="E107" s="37" t="s">
        <v>228</v>
      </c>
      <c r="F107" s="38" t="n">
        <f aca="false">HPS!$U107</f>
        <v>39.4166666666667</v>
      </c>
      <c r="G107" s="35" t="str">
        <f aca="false" t="array" ref="G107:G107">_xlfn.IFS('HPS grading'!$F107&gt;=90,"A+",'HPS grading'!$F107&gt;=80,"A",'HPS grading'!$F107&gt;=70,"B+",'HPS grading'!$F107&gt;=60,"B",'HPS grading'!$F107&gt;=50,"C+",'HPS grading'!$F107&gt;=40,"C",'HPS grading'!$F107&gt;=30,"D",'HPS grading'!$F107&lt;30,"E")</f>
        <v>D</v>
      </c>
      <c r="H107" s="39" t="str">
        <f aca="false">Persona!R108</f>
        <v>Cleared</v>
      </c>
      <c r="I107" s="32" t="str">
        <f aca="false">HPS!K107</f>
        <v>Cleared</v>
      </c>
      <c r="J107" s="40" t="str">
        <f aca="false">IF(H107="NC","NC",IF(I107="NC","NC","None"))</f>
        <v>None</v>
      </c>
      <c r="K107" s="38" t="n">
        <f aca="false">HPS!AK107</f>
        <v>58.9345238095238</v>
      </c>
      <c r="L107" s="35" t="str">
        <f aca="false" t="array" ref="L107:L107">_xlfn.IFS('HPS grading'!K107&gt;=90,"A+",'HPS grading'!K107&gt;=80,"A",'HPS grading'!K107&gt;=70,"B+",'HPS grading'!K107&gt;=60,"B",'HPS grading'!K107&gt;=50,"C+",'HPS grading'!K107&gt;=40,"C",'HPS grading'!K107&gt;=30,"D",'HPS grading'!K107&lt;30,"E")</f>
        <v>C+</v>
      </c>
      <c r="M107" s="32" t="str">
        <f aca="false">HPS!Z107</f>
        <v>Cleared</v>
      </c>
      <c r="N107" s="32" t="str">
        <f aca="false">HPS!AA107</f>
        <v>Cleared</v>
      </c>
      <c r="O107" s="33" t="str">
        <f aca="false">IF(M107="NC","NC",IF(N107="NC","NC","None"))</f>
        <v>None</v>
      </c>
      <c r="P107" s="38" t="n">
        <f aca="false">HPS!BA107</f>
        <v>48.6028571428571</v>
      </c>
      <c r="Q107" s="35" t="str">
        <f aca="false" t="array" ref="Q107:Q107">_xlfn.IFS('HPS grading'!P107&gt;=90,"A+",'HPS grading'!P107&gt;=80,"A",'HPS grading'!P107&gt;=70,"B+",'HPS grading'!P107&gt;=60,"B",'HPS grading'!P107&gt;=50,"C+",'HPS grading'!P107&gt;=40,"C",'HPS grading'!P107&gt;=30,"D",'HPS grading'!P107&lt;30,"E")</f>
        <v>C</v>
      </c>
      <c r="R107" s="32" t="str">
        <f aca="false">HPS!AP107</f>
        <v>Cleared</v>
      </c>
      <c r="S107" s="32" t="str">
        <f aca="false">HPS!AQ107</f>
        <v>Cleared</v>
      </c>
      <c r="T107" s="40" t="str">
        <f aca="false">IF(R107="NC","NC",IF(S107="NC","NC","None"))</f>
        <v>None</v>
      </c>
      <c r="U107" s="38" t="n">
        <f aca="false">HPS!BQ107</f>
        <v>68.9878571428571</v>
      </c>
      <c r="V107" s="35" t="str">
        <f aca="false" t="array" ref="V107:V107">_xlfn.IFS('HPS grading'!U107&gt;=90,"A+",'HPS grading'!U107&gt;=80,"A",'HPS grading'!U107&gt;=70,"B+",'HPS grading'!U107&gt;=60,"B",'HPS grading'!U107&gt;=50,"C+",'HPS grading'!U107&gt;=40,"C",'HPS grading'!U107&gt;=30,"D",'HPS grading'!U107&lt;30,"E")</f>
        <v>B</v>
      </c>
      <c r="W107" s="32" t="str">
        <f aca="false">HPS!BF107</f>
        <v>Cleared</v>
      </c>
      <c r="X107" s="32" t="str">
        <f aca="false">HPS!BG107</f>
        <v>Cleared</v>
      </c>
      <c r="Y107" s="40" t="str">
        <f aca="false">IF(W107="NC","NC",IF(X107="NC","NC","None"))</f>
        <v>None</v>
      </c>
      <c r="Z107" s="38" t="n">
        <f aca="false">AVERAGE('HPS grading'!$F107,'HPS grading'!$K107,'HPS grading'!$P107,'HPS grading'!$U107)</f>
        <v>53.9854761904762</v>
      </c>
      <c r="AA107" s="41" t="str">
        <f aca="false" t="array" ref="AA107:AA107">_xlfn.IFS('HPS grading'!Z107&gt;=90,"A+",'HPS grading'!Z107&gt;=80,"A",'HPS grading'!Z107&gt;=70,"B+",'HPS grading'!Z107&gt;=60,"B",'HPS grading'!Z107&gt;=50,"C+",'HPS grading'!Z107&gt;=40,"C",'HPS grading'!Z107&gt;=30,"D",'HPS grading'!Z107&lt;30,"E")</f>
        <v>C+</v>
      </c>
    </row>
    <row r="108" customFormat="false" ht="14.25" hidden="false" customHeight="false" outlineLevel="0" collapsed="false">
      <c r="A108" s="28" t="n">
        <v>105</v>
      </c>
      <c r="B108" s="29" t="s">
        <v>13</v>
      </c>
      <c r="C108" s="29" t="s">
        <v>14</v>
      </c>
      <c r="D108" s="29" t="s">
        <v>229</v>
      </c>
      <c r="E108" s="30" t="s">
        <v>230</v>
      </c>
      <c r="F108" s="31" t="n">
        <f aca="false">HPS!$U108</f>
        <v>51.5833333333333</v>
      </c>
      <c r="G108" s="28" t="str">
        <f aca="false" t="array" ref="G108:G108">_xlfn.IFS('HPS grading'!$F108&gt;=90,"A+",'HPS grading'!$F108&gt;=80,"A",'HPS grading'!$F108&gt;=70,"B+",'HPS grading'!$F108&gt;=60,"B",'HPS grading'!$F108&gt;=50,"C+",'HPS grading'!$F108&gt;=40,"C",'HPS grading'!$F108&gt;=30,"D",'HPS grading'!$F108&lt;30,"E")</f>
        <v>C+</v>
      </c>
      <c r="H108" s="32" t="str">
        <f aca="false">Persona!R109</f>
        <v>Cleared</v>
      </c>
      <c r="I108" s="32" t="str">
        <f aca="false">HPS!K108</f>
        <v>Cleared</v>
      </c>
      <c r="J108" s="33" t="str">
        <f aca="false">IF(H108="NC","NC",IF(I108="NC","NC","None"))</f>
        <v>None</v>
      </c>
      <c r="K108" s="31" t="n">
        <f aca="false">HPS!AK108</f>
        <v>57.7416666666667</v>
      </c>
      <c r="L108" s="28" t="str">
        <f aca="false" t="array" ref="L108:L108">_xlfn.IFS('HPS grading'!K108&gt;=90,"A+",'HPS grading'!K108&gt;=80,"A",'HPS grading'!K108&gt;=70,"B+",'HPS grading'!K108&gt;=60,"B",'HPS grading'!K108&gt;=50,"C+",'HPS grading'!K108&gt;=40,"C",'HPS grading'!K108&gt;=30,"D",'HPS grading'!K108&lt;30,"E")</f>
        <v>C+</v>
      </c>
      <c r="M108" s="32" t="str">
        <f aca="false">HPS!Z108</f>
        <v>Cleared</v>
      </c>
      <c r="N108" s="32" t="str">
        <f aca="false">HPS!AA108</f>
        <v>Cleared</v>
      </c>
      <c r="O108" s="33" t="str">
        <f aca="false">IF(M108="NC","NC",IF(N108="NC","NC","None"))</f>
        <v>None</v>
      </c>
      <c r="P108" s="31" t="n">
        <f aca="false">HPS!BA108</f>
        <v>54.9152380952381</v>
      </c>
      <c r="Q108" s="28" t="str">
        <f aca="false" t="array" ref="Q108:Q108">_xlfn.IFS('HPS grading'!P108&gt;=90,"A+",'HPS grading'!P108&gt;=80,"A",'HPS grading'!P108&gt;=70,"B+",'HPS grading'!P108&gt;=60,"B",'HPS grading'!P108&gt;=50,"C+",'HPS grading'!P108&gt;=40,"C",'HPS grading'!P108&gt;=30,"D",'HPS grading'!P108&lt;30,"E")</f>
        <v>C+</v>
      </c>
      <c r="R108" s="32" t="str">
        <f aca="false">HPS!AP108</f>
        <v>Cleared</v>
      </c>
      <c r="S108" s="32" t="str">
        <f aca="false">HPS!AQ108</f>
        <v>Cleared</v>
      </c>
      <c r="T108" s="33" t="str">
        <f aca="false">IF(R108="NC","NC",IF(S108="NC","NC","None"))</f>
        <v>None</v>
      </c>
      <c r="U108" s="31" t="n">
        <f aca="false">HPS!BQ108</f>
        <v>58.7416666666667</v>
      </c>
      <c r="V108" s="28" t="str">
        <f aca="false" t="array" ref="V108:V108">_xlfn.IFS('HPS grading'!U108&gt;=90,"A+",'HPS grading'!U108&gt;=80,"A",'HPS grading'!U108&gt;=70,"B+",'HPS grading'!U108&gt;=60,"B",'HPS grading'!U108&gt;=50,"C+",'HPS grading'!U108&gt;=40,"C",'HPS grading'!U108&gt;=30,"D",'HPS grading'!U108&lt;30,"E")</f>
        <v>C+</v>
      </c>
      <c r="W108" s="32" t="str">
        <f aca="false">HPS!BF108</f>
        <v>Cleared</v>
      </c>
      <c r="X108" s="32" t="str">
        <f aca="false">HPS!BG108</f>
        <v>NC</v>
      </c>
      <c r="Y108" s="33" t="str">
        <f aca="false">IF(W108="NC","NC",IF(X108="NC","NC","None"))</f>
        <v>NC</v>
      </c>
      <c r="Z108" s="31" t="n">
        <f aca="false">AVERAGE('HPS grading'!$F108,'HPS grading'!$K108,'HPS grading'!$P108,'HPS grading'!$U108)</f>
        <v>55.7454761904762</v>
      </c>
      <c r="AA108" s="34" t="str">
        <f aca="false" t="array" ref="AA108:AA108">_xlfn.IFS('HPS grading'!Z108&gt;=90,"A+",'HPS grading'!Z108&gt;=80,"A",'HPS grading'!Z108&gt;=70,"B+",'HPS grading'!Z108&gt;=60,"B",'HPS grading'!Z108&gt;=50,"C+",'HPS grading'!Z108&gt;=40,"C",'HPS grading'!Z108&gt;=30,"D",'HPS grading'!Z108&lt;30,"E")</f>
        <v>C+</v>
      </c>
    </row>
    <row r="109" customFormat="false" ht="14.25" hidden="false" customHeight="false" outlineLevel="0" collapsed="false">
      <c r="A109" s="35" t="n">
        <v>106</v>
      </c>
      <c r="B109" s="36" t="s">
        <v>17</v>
      </c>
      <c r="C109" s="36" t="s">
        <v>31</v>
      </c>
      <c r="D109" s="36" t="s">
        <v>231</v>
      </c>
      <c r="E109" s="37" t="s">
        <v>232</v>
      </c>
      <c r="F109" s="38" t="n">
        <f aca="false">HPS!$U109</f>
        <v>64.0138888888889</v>
      </c>
      <c r="G109" s="35" t="str">
        <f aca="false" t="array" ref="G109:G109">_xlfn.IFS('HPS grading'!$F109&gt;=90,"A+",'HPS grading'!$F109&gt;=80,"A",'HPS grading'!$F109&gt;=70,"B+",'HPS grading'!$F109&gt;=60,"B",'HPS grading'!$F109&gt;=50,"C+",'HPS grading'!$F109&gt;=40,"C",'HPS grading'!$F109&gt;=30,"D",'HPS grading'!$F109&lt;30,"E")</f>
        <v>B</v>
      </c>
      <c r="H109" s="39" t="str">
        <f aca="false">Persona!R110</f>
        <v>Cleared</v>
      </c>
      <c r="I109" s="32" t="str">
        <f aca="false">HPS!K109</f>
        <v>Cleared</v>
      </c>
      <c r="J109" s="40" t="str">
        <f aca="false">IF(H109="NC","NC",IF(I109="NC","NC","None"))</f>
        <v>None</v>
      </c>
      <c r="K109" s="38" t="n">
        <f aca="false">HPS!AK109</f>
        <v>61.8738095238095</v>
      </c>
      <c r="L109" s="35" t="str">
        <f aca="false" t="array" ref="L109:L109">_xlfn.IFS('HPS grading'!K109&gt;=90,"A+",'HPS grading'!K109&gt;=80,"A",'HPS grading'!K109&gt;=70,"B+",'HPS grading'!K109&gt;=60,"B",'HPS grading'!K109&gt;=50,"C+",'HPS grading'!K109&gt;=40,"C",'HPS grading'!K109&gt;=30,"D",'HPS grading'!K109&lt;30,"E")</f>
        <v>B</v>
      </c>
      <c r="M109" s="32" t="str">
        <f aca="false">HPS!Z109</f>
        <v>Cleared</v>
      </c>
      <c r="N109" s="32" t="str">
        <f aca="false">HPS!AA109</f>
        <v>Cleared</v>
      </c>
      <c r="O109" s="33" t="str">
        <f aca="false">IF(M109="NC","NC",IF(N109="NC","NC","None"))</f>
        <v>None</v>
      </c>
      <c r="P109" s="38" t="n">
        <f aca="false">HPS!BA109</f>
        <v>47.8266666666667</v>
      </c>
      <c r="Q109" s="35" t="str">
        <f aca="false" t="array" ref="Q109:Q109">_xlfn.IFS('HPS grading'!P109&gt;=90,"A+",'HPS grading'!P109&gt;=80,"A",'HPS grading'!P109&gt;=70,"B+",'HPS grading'!P109&gt;=60,"B",'HPS grading'!P109&gt;=50,"C+",'HPS grading'!P109&gt;=40,"C",'HPS grading'!P109&gt;=30,"D",'HPS grading'!P109&lt;30,"E")</f>
        <v>C</v>
      </c>
      <c r="R109" s="32" t="str">
        <f aca="false">HPS!AP109</f>
        <v>Cleared</v>
      </c>
      <c r="S109" s="32" t="str">
        <f aca="false">HPS!AQ109</f>
        <v>Cleared</v>
      </c>
      <c r="T109" s="40" t="str">
        <f aca="false">IF(R109="NC","NC",IF(S109="NC","NC","None"))</f>
        <v>None</v>
      </c>
      <c r="U109" s="38" t="n">
        <f aca="false">HPS!BQ109</f>
        <v>64.5404761904762</v>
      </c>
      <c r="V109" s="35" t="str">
        <f aca="false" t="array" ref="V109:V109">_xlfn.IFS('HPS grading'!U109&gt;=90,"A+",'HPS grading'!U109&gt;=80,"A",'HPS grading'!U109&gt;=70,"B+",'HPS grading'!U109&gt;=60,"B",'HPS grading'!U109&gt;=50,"C+",'HPS grading'!U109&gt;=40,"C",'HPS grading'!U109&gt;=30,"D",'HPS grading'!U109&lt;30,"E")</f>
        <v>B</v>
      </c>
      <c r="W109" s="32" t="str">
        <f aca="false">HPS!BF109</f>
        <v>Cleared</v>
      </c>
      <c r="X109" s="32" t="str">
        <f aca="false">HPS!BG109</f>
        <v>Cleared</v>
      </c>
      <c r="Y109" s="40" t="str">
        <f aca="false">IF(W109="NC","NC",IF(X109="NC","NC","None"))</f>
        <v>None</v>
      </c>
      <c r="Z109" s="38" t="n">
        <f aca="false">AVERAGE('HPS grading'!$F109,'HPS grading'!$K109,'HPS grading'!$P109,'HPS grading'!$U109)</f>
        <v>59.5637103174603</v>
      </c>
      <c r="AA109" s="41" t="str">
        <f aca="false" t="array" ref="AA109:AA109">_xlfn.IFS('HPS grading'!Z109&gt;=90,"A+",'HPS grading'!Z109&gt;=80,"A",'HPS grading'!Z109&gt;=70,"B+",'HPS grading'!Z109&gt;=60,"B",'HPS grading'!Z109&gt;=50,"C+",'HPS grading'!Z109&gt;=40,"C",'HPS grading'!Z109&gt;=30,"D",'HPS grading'!Z109&lt;30,"E")</f>
        <v>C+</v>
      </c>
    </row>
    <row r="110" customFormat="false" ht="14.25" hidden="false" customHeight="false" outlineLevel="0" collapsed="false">
      <c r="A110" s="28" t="n">
        <v>107</v>
      </c>
      <c r="B110" s="29" t="s">
        <v>13</v>
      </c>
      <c r="C110" s="29" t="s">
        <v>31</v>
      </c>
      <c r="D110" s="29" t="s">
        <v>233</v>
      </c>
      <c r="E110" s="30" t="s">
        <v>234</v>
      </c>
      <c r="F110" s="31" t="n">
        <f aca="false">HPS!$U110</f>
        <v>64.6334325396825</v>
      </c>
      <c r="G110" s="28" t="str">
        <f aca="false" t="array" ref="G110:G110">_xlfn.IFS('HPS grading'!$F110&gt;=90,"A+",'HPS grading'!$F110&gt;=80,"A",'HPS grading'!$F110&gt;=70,"B+",'HPS grading'!$F110&gt;=60,"B",'HPS grading'!$F110&gt;=50,"C+",'HPS grading'!$F110&gt;=40,"C",'HPS grading'!$F110&gt;=30,"D",'HPS grading'!$F110&lt;30,"E")</f>
        <v>B</v>
      </c>
      <c r="H110" s="32" t="str">
        <f aca="false">Persona!R111</f>
        <v>Cleared</v>
      </c>
      <c r="I110" s="32" t="str">
        <f aca="false">HPS!K110</f>
        <v>Cleared</v>
      </c>
      <c r="J110" s="33" t="str">
        <f aca="false">IF(H110="NC","NC",IF(I110="NC","NC","None"))</f>
        <v>None</v>
      </c>
      <c r="K110" s="31" t="n">
        <f aca="false">HPS!AK110</f>
        <v>39.7857142857143</v>
      </c>
      <c r="L110" s="28" t="str">
        <f aca="false" t="array" ref="L110:L110">_xlfn.IFS('HPS grading'!K110&gt;=90,"A+",'HPS grading'!K110&gt;=80,"A",'HPS grading'!K110&gt;=70,"B+",'HPS grading'!K110&gt;=60,"B",'HPS grading'!K110&gt;=50,"C+",'HPS grading'!K110&gt;=40,"C",'HPS grading'!K110&gt;=30,"D",'HPS grading'!K110&lt;30,"E")</f>
        <v>D</v>
      </c>
      <c r="M110" s="32" t="str">
        <f aca="false">HPS!Z110</f>
        <v>Cleared</v>
      </c>
      <c r="N110" s="32" t="str">
        <f aca="false">HPS!AA110</f>
        <v>Cleared</v>
      </c>
      <c r="O110" s="33" t="str">
        <f aca="false">IF(M110="NC","NC",IF(N110="NC","NC","None"))</f>
        <v>None</v>
      </c>
      <c r="P110" s="31" t="n">
        <f aca="false">HPS!BA110</f>
        <v>56.7666666666667</v>
      </c>
      <c r="Q110" s="28" t="str">
        <f aca="false" t="array" ref="Q110:Q110">_xlfn.IFS('HPS grading'!P110&gt;=90,"A+",'HPS grading'!P110&gt;=80,"A",'HPS grading'!P110&gt;=70,"B+",'HPS grading'!P110&gt;=60,"B",'HPS grading'!P110&gt;=50,"C+",'HPS grading'!P110&gt;=40,"C",'HPS grading'!P110&gt;=30,"D",'HPS grading'!P110&lt;30,"E")</f>
        <v>C+</v>
      </c>
      <c r="R110" s="32" t="str">
        <f aca="false">HPS!AP110</f>
        <v>Cleared</v>
      </c>
      <c r="S110" s="32" t="str">
        <f aca="false">HPS!AQ110</f>
        <v>Cleared</v>
      </c>
      <c r="T110" s="33" t="str">
        <f aca="false">IF(R110="NC","NC",IF(S110="NC","NC","None"))</f>
        <v>None</v>
      </c>
      <c r="U110" s="31" t="n">
        <f aca="false">HPS!BQ110</f>
        <v>51.2523809523809</v>
      </c>
      <c r="V110" s="28" t="str">
        <f aca="false" t="array" ref="V110:V110">_xlfn.IFS('HPS grading'!U110&gt;=90,"A+",'HPS grading'!U110&gt;=80,"A",'HPS grading'!U110&gt;=70,"B+",'HPS grading'!U110&gt;=60,"B",'HPS grading'!U110&gt;=50,"C+",'HPS grading'!U110&gt;=40,"C",'HPS grading'!U110&gt;=30,"D",'HPS grading'!U110&lt;30,"E")</f>
        <v>C+</v>
      </c>
      <c r="W110" s="32" t="str">
        <f aca="false">HPS!BF110</f>
        <v>Cleared</v>
      </c>
      <c r="X110" s="32" t="str">
        <f aca="false">HPS!BG110</f>
        <v>Cleared</v>
      </c>
      <c r="Y110" s="33" t="str">
        <f aca="false">IF(W110="NC","NC",IF(X110="NC","NC","None"))</f>
        <v>None</v>
      </c>
      <c r="Z110" s="31" t="n">
        <f aca="false">AVERAGE('HPS grading'!$F110,'HPS grading'!$K110,'HPS grading'!$P110,'HPS grading'!$U110)</f>
        <v>53.1095486111111</v>
      </c>
      <c r="AA110" s="34" t="str">
        <f aca="false" t="array" ref="AA110:AA110">_xlfn.IFS('HPS grading'!Z110&gt;=90,"A+",'HPS grading'!Z110&gt;=80,"A",'HPS grading'!Z110&gt;=70,"B+",'HPS grading'!Z110&gt;=60,"B",'HPS grading'!Z110&gt;=50,"C+",'HPS grading'!Z110&gt;=40,"C",'HPS grading'!Z110&gt;=30,"D",'HPS grading'!Z110&lt;30,"E")</f>
        <v>C+</v>
      </c>
    </row>
    <row r="111" customFormat="false" ht="14.25" hidden="false" customHeight="false" outlineLevel="0" collapsed="false">
      <c r="A111" s="35" t="n">
        <v>108</v>
      </c>
      <c r="B111" s="36" t="s">
        <v>17</v>
      </c>
      <c r="C111" s="36" t="s">
        <v>38</v>
      </c>
      <c r="D111" s="36" t="s">
        <v>235</v>
      </c>
      <c r="E111" s="37" t="s">
        <v>236</v>
      </c>
      <c r="F111" s="38" t="n">
        <f aca="false">HPS!$U111</f>
        <v>46.9102182539683</v>
      </c>
      <c r="G111" s="35" t="str">
        <f aca="false" t="array" ref="G111:G111">_xlfn.IFS('HPS grading'!$F111&gt;=90,"A+",'HPS grading'!$F111&gt;=80,"A",'HPS grading'!$F111&gt;=70,"B+",'HPS grading'!$F111&gt;=60,"B",'HPS grading'!$F111&gt;=50,"C+",'HPS grading'!$F111&gt;=40,"C",'HPS grading'!$F111&gt;=30,"D",'HPS grading'!$F111&lt;30,"E")</f>
        <v>C</v>
      </c>
      <c r="H111" s="39" t="str">
        <f aca="false">Persona!R112</f>
        <v>Cleared</v>
      </c>
      <c r="I111" s="32" t="str">
        <f aca="false">HPS!K111</f>
        <v>Cleared</v>
      </c>
      <c r="J111" s="40" t="str">
        <f aca="false">IF(H111="NC","NC",IF(I111="NC","NC","None"))</f>
        <v>None</v>
      </c>
      <c r="K111" s="38" t="n">
        <f aca="false">HPS!AK111</f>
        <v>46.1285714285714</v>
      </c>
      <c r="L111" s="35" t="str">
        <f aca="false" t="array" ref="L111:L111">_xlfn.IFS('HPS grading'!K111&gt;=90,"A+",'HPS grading'!K111&gt;=80,"A",'HPS grading'!K111&gt;=70,"B+",'HPS grading'!K111&gt;=60,"B",'HPS grading'!K111&gt;=50,"C+",'HPS grading'!K111&gt;=40,"C",'HPS grading'!K111&gt;=30,"D",'HPS grading'!K111&lt;30,"E")</f>
        <v>C</v>
      </c>
      <c r="M111" s="32" t="str">
        <f aca="false">HPS!Z111</f>
        <v>Cleared</v>
      </c>
      <c r="N111" s="32" t="str">
        <f aca="false">HPS!AA111</f>
        <v>Cleared</v>
      </c>
      <c r="O111" s="33" t="str">
        <f aca="false">IF(M111="NC","NC",IF(N111="NC","NC","None"))</f>
        <v>None</v>
      </c>
      <c r="P111" s="38" t="n">
        <f aca="false">HPS!BA111</f>
        <v>56.0666666666667</v>
      </c>
      <c r="Q111" s="35" t="str">
        <f aca="false" t="array" ref="Q111:Q111">_xlfn.IFS('HPS grading'!P111&gt;=90,"A+",'HPS grading'!P111&gt;=80,"A",'HPS grading'!P111&gt;=70,"B+",'HPS grading'!P111&gt;=60,"B",'HPS grading'!P111&gt;=50,"C+",'HPS grading'!P111&gt;=40,"C",'HPS grading'!P111&gt;=30,"D",'HPS grading'!P111&lt;30,"E")</f>
        <v>C+</v>
      </c>
      <c r="R111" s="32" t="str">
        <f aca="false">HPS!AP111</f>
        <v>Cleared</v>
      </c>
      <c r="S111" s="32" t="str">
        <f aca="false">HPS!AQ111</f>
        <v>Cleared</v>
      </c>
      <c r="T111" s="40" t="str">
        <f aca="false">IF(R111="NC","NC",IF(S111="NC","NC","None"))</f>
        <v>None</v>
      </c>
      <c r="U111" s="38" t="n">
        <f aca="false">HPS!BQ111</f>
        <v>49.9619047619048</v>
      </c>
      <c r="V111" s="35" t="str">
        <f aca="false" t="array" ref="V111:V111">_xlfn.IFS('HPS grading'!U111&gt;=90,"A+",'HPS grading'!U111&gt;=80,"A",'HPS grading'!U111&gt;=70,"B+",'HPS grading'!U111&gt;=60,"B",'HPS grading'!U111&gt;=50,"C+",'HPS grading'!U111&gt;=40,"C",'HPS grading'!U111&gt;=30,"D",'HPS grading'!U111&lt;30,"E")</f>
        <v>C</v>
      </c>
      <c r="W111" s="32" t="str">
        <f aca="false">HPS!BF111</f>
        <v>Cleared</v>
      </c>
      <c r="X111" s="32" t="str">
        <f aca="false">HPS!BG111</f>
        <v>Cleared</v>
      </c>
      <c r="Y111" s="40" t="str">
        <f aca="false">IF(W111="NC","NC",IF(X111="NC","NC","None"))</f>
        <v>None</v>
      </c>
      <c r="Z111" s="38" t="n">
        <f aca="false">AVERAGE('HPS grading'!$F111,'HPS grading'!$K111,'HPS grading'!$P111,'HPS grading'!$U111)</f>
        <v>49.7668402777778</v>
      </c>
      <c r="AA111" s="41" t="str">
        <f aca="false" t="array" ref="AA111:AA111">_xlfn.IFS('HPS grading'!Z111&gt;=90,"A+",'HPS grading'!Z111&gt;=80,"A",'HPS grading'!Z111&gt;=70,"B+",'HPS grading'!Z111&gt;=60,"B",'HPS grading'!Z111&gt;=50,"C+",'HPS grading'!Z111&gt;=40,"C",'HPS grading'!Z111&gt;=30,"D",'HPS grading'!Z111&lt;30,"E")</f>
        <v>C</v>
      </c>
    </row>
    <row r="112" customFormat="false" ht="14.25" hidden="false" customHeight="false" outlineLevel="0" collapsed="false">
      <c r="A112" s="28" t="n">
        <v>109</v>
      </c>
      <c r="B112" s="29" t="s">
        <v>17</v>
      </c>
      <c r="C112" s="29" t="s">
        <v>38</v>
      </c>
      <c r="D112" s="29" t="s">
        <v>237</v>
      </c>
      <c r="E112" s="30" t="s">
        <v>238</v>
      </c>
      <c r="F112" s="31" t="n">
        <f aca="false">HPS!$U112</f>
        <v>42.2638888888889</v>
      </c>
      <c r="G112" s="28" t="str">
        <f aca="false" t="array" ref="G112:G112">_xlfn.IFS('HPS grading'!$F112&gt;=90,"A+",'HPS grading'!$F112&gt;=80,"A",'HPS grading'!$F112&gt;=70,"B+",'HPS grading'!$F112&gt;=60,"B",'HPS grading'!$F112&gt;=50,"C+",'HPS grading'!$F112&gt;=40,"C",'HPS grading'!$F112&gt;=30,"D",'HPS grading'!$F112&lt;30,"E")</f>
        <v>C</v>
      </c>
      <c r="H112" s="32" t="str">
        <f aca="false">Persona!R113</f>
        <v>Cleared</v>
      </c>
      <c r="I112" s="32" t="str">
        <f aca="false">HPS!K112</f>
        <v>NC</v>
      </c>
      <c r="J112" s="33" t="str">
        <f aca="false">IF(H112="NC","NC",IF(I112="NC","NC","None"))</f>
        <v>NC</v>
      </c>
      <c r="K112" s="31" t="n">
        <f aca="false">HPS!AK112</f>
        <v>45.0330952380952</v>
      </c>
      <c r="L112" s="28" t="str">
        <f aca="false" t="array" ref="L112:L112">_xlfn.IFS('HPS grading'!K112&gt;=90,"A+",'HPS grading'!K112&gt;=80,"A",'HPS grading'!K112&gt;=70,"B+",'HPS grading'!K112&gt;=60,"B",'HPS grading'!K112&gt;=50,"C+",'HPS grading'!K112&gt;=40,"C",'HPS grading'!K112&gt;=30,"D",'HPS grading'!K112&lt;30,"E")</f>
        <v>C</v>
      </c>
      <c r="M112" s="32" t="str">
        <f aca="false">HPS!Z112</f>
        <v>Cleared</v>
      </c>
      <c r="N112" s="32" t="str">
        <f aca="false">HPS!AA112</f>
        <v>NC</v>
      </c>
      <c r="O112" s="33" t="str">
        <f aca="false">IF(M112="NC","NC",IF(N112="NC","NC","None"))</f>
        <v>NC</v>
      </c>
      <c r="P112" s="31" t="n">
        <f aca="false">HPS!BA112</f>
        <v>45.8022222222222</v>
      </c>
      <c r="Q112" s="28" t="str">
        <f aca="false" t="array" ref="Q112:Q112">_xlfn.IFS('HPS grading'!P112&gt;=90,"A+",'HPS grading'!P112&gt;=80,"A",'HPS grading'!P112&gt;=70,"B+",'HPS grading'!P112&gt;=60,"B",'HPS grading'!P112&gt;=50,"C+",'HPS grading'!P112&gt;=40,"C",'HPS grading'!P112&gt;=30,"D",'HPS grading'!P112&lt;30,"E")</f>
        <v>C</v>
      </c>
      <c r="R112" s="32" t="str">
        <f aca="false">HPS!AP112</f>
        <v>Cleared</v>
      </c>
      <c r="S112" s="32" t="str">
        <f aca="false">HPS!AQ112</f>
        <v>NC</v>
      </c>
      <c r="T112" s="33" t="str">
        <f aca="false">IF(R112="NC","NC",IF(S112="NC","NC","None"))</f>
        <v>NC</v>
      </c>
      <c r="U112" s="31" t="n">
        <f aca="false">HPS!BQ112</f>
        <v>43.5214285714286</v>
      </c>
      <c r="V112" s="28" t="str">
        <f aca="false" t="array" ref="V112:V112">_xlfn.IFS('HPS grading'!U112&gt;=90,"A+",'HPS grading'!U112&gt;=80,"A",'HPS grading'!U112&gt;=70,"B+",'HPS grading'!U112&gt;=60,"B",'HPS grading'!U112&gt;=50,"C+",'HPS grading'!U112&gt;=40,"C",'HPS grading'!U112&gt;=30,"D",'HPS grading'!U112&lt;30,"E")</f>
        <v>C</v>
      </c>
      <c r="W112" s="32" t="str">
        <f aca="false">HPS!BF112</f>
        <v>Cleared</v>
      </c>
      <c r="X112" s="32" t="str">
        <f aca="false">HPS!BG112</f>
        <v>NC</v>
      </c>
      <c r="Y112" s="33" t="str">
        <f aca="false">IF(W112="NC","NC",IF(X112="NC","NC","None"))</f>
        <v>NC</v>
      </c>
      <c r="Z112" s="31" t="n">
        <f aca="false">AVERAGE('HPS grading'!$F112,'HPS grading'!$K112,'HPS grading'!$P112,'HPS grading'!$U112)</f>
        <v>44.1551587301587</v>
      </c>
      <c r="AA112" s="34" t="str">
        <f aca="false" t="array" ref="AA112:AA112">_xlfn.IFS('HPS grading'!Z112&gt;=90,"A+",'HPS grading'!Z112&gt;=80,"A",'HPS grading'!Z112&gt;=70,"B+",'HPS grading'!Z112&gt;=60,"B",'HPS grading'!Z112&gt;=50,"C+",'HPS grading'!Z112&gt;=40,"C",'HPS grading'!Z112&gt;=30,"D",'HPS grading'!Z112&lt;30,"E")</f>
        <v>C</v>
      </c>
    </row>
    <row r="113" customFormat="false" ht="14.25" hidden="false" customHeight="false" outlineLevel="0" collapsed="false">
      <c r="A113" s="35" t="n">
        <v>110</v>
      </c>
      <c r="B113" s="36" t="s">
        <v>17</v>
      </c>
      <c r="C113" s="36" t="s">
        <v>38</v>
      </c>
      <c r="D113" s="36" t="s">
        <v>239</v>
      </c>
      <c r="E113" s="37" t="s">
        <v>240</v>
      </c>
      <c r="F113" s="38" t="n">
        <f aca="false">HPS!$U113</f>
        <v>59.1041666666667</v>
      </c>
      <c r="G113" s="35" t="str">
        <f aca="false" t="array" ref="G113:G113">_xlfn.IFS('HPS grading'!$F113&gt;=90,"A+",'HPS grading'!$F113&gt;=80,"A",'HPS grading'!$F113&gt;=70,"B+",'HPS grading'!$F113&gt;=60,"B",'HPS grading'!$F113&gt;=50,"C+",'HPS grading'!$F113&gt;=40,"C",'HPS grading'!$F113&gt;=30,"D",'HPS grading'!$F113&lt;30,"E")</f>
        <v>C+</v>
      </c>
      <c r="H113" s="39" t="str">
        <f aca="false">Persona!R114</f>
        <v>Cleared</v>
      </c>
      <c r="I113" s="32" t="str">
        <f aca="false">HPS!K113</f>
        <v>Cleared</v>
      </c>
      <c r="J113" s="40" t="str">
        <f aca="false">IF(H113="NC","NC",IF(I113="NC","NC","None"))</f>
        <v>None</v>
      </c>
      <c r="K113" s="38" t="n">
        <f aca="false">HPS!AK113</f>
        <v>57.9650595238095</v>
      </c>
      <c r="L113" s="35" t="str">
        <f aca="false" t="array" ref="L113:L113">_xlfn.IFS('HPS grading'!K113&gt;=90,"A+",'HPS grading'!K113&gt;=80,"A",'HPS grading'!K113&gt;=70,"B+",'HPS grading'!K113&gt;=60,"B",'HPS grading'!K113&gt;=50,"C+",'HPS grading'!K113&gt;=40,"C",'HPS grading'!K113&gt;=30,"D",'HPS grading'!K113&lt;30,"E")</f>
        <v>C+</v>
      </c>
      <c r="M113" s="32" t="str">
        <f aca="false">HPS!Z113</f>
        <v>Cleared</v>
      </c>
      <c r="N113" s="32" t="str">
        <f aca="false">HPS!AA113</f>
        <v>Cleared</v>
      </c>
      <c r="O113" s="33" t="str">
        <f aca="false">IF(M113="NC","NC",IF(N113="NC","NC","None"))</f>
        <v>None</v>
      </c>
      <c r="P113" s="38" t="n">
        <f aca="false">HPS!BA113</f>
        <v>43.4295238095238</v>
      </c>
      <c r="Q113" s="35" t="str">
        <f aca="false" t="array" ref="Q113:Q113">_xlfn.IFS('HPS grading'!P113&gt;=90,"A+",'HPS grading'!P113&gt;=80,"A",'HPS grading'!P113&gt;=70,"B+",'HPS grading'!P113&gt;=60,"B",'HPS grading'!P113&gt;=50,"C+",'HPS grading'!P113&gt;=40,"C",'HPS grading'!P113&gt;=30,"D",'HPS grading'!P113&lt;30,"E")</f>
        <v>C</v>
      </c>
      <c r="R113" s="32" t="str">
        <f aca="false">HPS!AP113</f>
        <v>Cleared</v>
      </c>
      <c r="S113" s="32" t="str">
        <f aca="false">HPS!AQ113</f>
        <v>Cleared</v>
      </c>
      <c r="T113" s="40" t="str">
        <f aca="false">IF(R113="NC","NC",IF(S113="NC","NC","None"))</f>
        <v>None</v>
      </c>
      <c r="U113" s="38" t="n">
        <f aca="false">HPS!BQ113</f>
        <v>58.1654761904762</v>
      </c>
      <c r="V113" s="35" t="str">
        <f aca="false" t="array" ref="V113:V113">_xlfn.IFS('HPS grading'!U113&gt;=90,"A+",'HPS grading'!U113&gt;=80,"A",'HPS grading'!U113&gt;=70,"B+",'HPS grading'!U113&gt;=60,"B",'HPS grading'!U113&gt;=50,"C+",'HPS grading'!U113&gt;=40,"C",'HPS grading'!U113&gt;=30,"D",'HPS grading'!U113&lt;30,"E")</f>
        <v>C+</v>
      </c>
      <c r="W113" s="32" t="str">
        <f aca="false">HPS!BF113</f>
        <v>Cleared</v>
      </c>
      <c r="X113" s="32" t="str">
        <f aca="false">HPS!BG113</f>
        <v>Cleared</v>
      </c>
      <c r="Y113" s="40" t="str">
        <f aca="false">IF(W113="NC","NC",IF(X113="NC","NC","None"))</f>
        <v>None</v>
      </c>
      <c r="Z113" s="38" t="n">
        <f aca="false">AVERAGE('HPS grading'!$F113,'HPS grading'!$K113,'HPS grading'!$P113,'HPS grading'!$U113)</f>
        <v>54.666056547619</v>
      </c>
      <c r="AA113" s="41" t="str">
        <f aca="false" t="array" ref="AA113:AA113">_xlfn.IFS('HPS grading'!Z113&gt;=90,"A+",'HPS grading'!Z113&gt;=80,"A",'HPS grading'!Z113&gt;=70,"B+",'HPS grading'!Z113&gt;=60,"B",'HPS grading'!Z113&gt;=50,"C+",'HPS grading'!Z113&gt;=40,"C",'HPS grading'!Z113&gt;=30,"D",'HPS grading'!Z113&lt;30,"E")</f>
        <v>C+</v>
      </c>
    </row>
    <row r="114" customFormat="false" ht="14.25" hidden="false" customHeight="false" outlineLevel="0" collapsed="false">
      <c r="A114" s="28" t="n">
        <v>111</v>
      </c>
      <c r="B114" s="29" t="s">
        <v>17</v>
      </c>
      <c r="C114" s="29" t="s">
        <v>38</v>
      </c>
      <c r="D114" s="29" t="s">
        <v>241</v>
      </c>
      <c r="E114" s="30" t="s">
        <v>242</v>
      </c>
      <c r="F114" s="31" t="n">
        <f aca="false">HPS!$U114</f>
        <v>46.6666666666667</v>
      </c>
      <c r="G114" s="28" t="str">
        <f aca="false" t="array" ref="G114:G114">_xlfn.IFS('HPS grading'!$F114&gt;=90,"A+",'HPS grading'!$F114&gt;=80,"A",'HPS grading'!$F114&gt;=70,"B+",'HPS grading'!$F114&gt;=60,"B",'HPS grading'!$F114&gt;=50,"C+",'HPS grading'!$F114&gt;=40,"C",'HPS grading'!$F114&gt;=30,"D",'HPS grading'!$F114&lt;30,"E")</f>
        <v>C</v>
      </c>
      <c r="H114" s="32" t="str">
        <f aca="false">Persona!R115</f>
        <v>Cleared</v>
      </c>
      <c r="I114" s="32" t="str">
        <f aca="false">HPS!K114</f>
        <v>Cleared</v>
      </c>
      <c r="J114" s="33" t="str">
        <f aca="false">IF(H114="NC","NC",IF(I114="NC","NC","None"))</f>
        <v>None</v>
      </c>
      <c r="K114" s="31" t="n">
        <f aca="false">HPS!AK114</f>
        <v>24.9906101190476</v>
      </c>
      <c r="L114" s="28" t="str">
        <f aca="false" t="array" ref="L114:L114">_xlfn.IFS('HPS grading'!K114&gt;=90,"A+",'HPS grading'!K114&gt;=80,"A",'HPS grading'!K114&gt;=70,"B+",'HPS grading'!K114&gt;=60,"B",'HPS grading'!K114&gt;=50,"C+",'HPS grading'!K114&gt;=40,"C",'HPS grading'!K114&gt;=30,"D",'HPS grading'!K114&lt;30,"E")</f>
        <v>E</v>
      </c>
      <c r="M114" s="32" t="str">
        <f aca="false">HPS!Z114</f>
        <v>NC</v>
      </c>
      <c r="N114" s="32" t="str">
        <f aca="false">HPS!AA114</f>
        <v>Cleared</v>
      </c>
      <c r="O114" s="33" t="str">
        <f aca="false">IF(M114="NC","NC",IF(N114="NC","NC","None"))</f>
        <v>NC</v>
      </c>
      <c r="P114" s="31" t="n">
        <f aca="false">HPS!BA114</f>
        <v>27.0377777777778</v>
      </c>
      <c r="Q114" s="28" t="str">
        <f aca="false" t="array" ref="Q114:Q114">_xlfn.IFS('HPS grading'!P114&gt;=90,"A+",'HPS grading'!P114&gt;=80,"A",'HPS grading'!P114&gt;=70,"B+",'HPS grading'!P114&gt;=60,"B",'HPS grading'!P114&gt;=50,"C+",'HPS grading'!P114&gt;=40,"C",'HPS grading'!P114&gt;=30,"D",'HPS grading'!P114&lt;30,"E")</f>
        <v>E</v>
      </c>
      <c r="R114" s="32" t="str">
        <f aca="false">HPS!AP114</f>
        <v>NC</v>
      </c>
      <c r="S114" s="32" t="str">
        <f aca="false">HPS!AQ114</f>
        <v>Cleared</v>
      </c>
      <c r="T114" s="33" t="str">
        <f aca="false">IF(R114="NC","NC",IF(S114="NC","NC","None"))</f>
        <v>NC</v>
      </c>
      <c r="U114" s="31" t="n">
        <f aca="false">HPS!BQ114</f>
        <v>27.402380952381</v>
      </c>
      <c r="V114" s="28" t="str">
        <f aca="false" t="array" ref="V114:V114">_xlfn.IFS('HPS grading'!U114&gt;=90,"A+",'HPS grading'!U114&gt;=80,"A",'HPS grading'!U114&gt;=70,"B+",'HPS grading'!U114&gt;=60,"B",'HPS grading'!U114&gt;=50,"C+",'HPS grading'!U114&gt;=40,"C",'HPS grading'!U114&gt;=30,"D",'HPS grading'!U114&lt;30,"E")</f>
        <v>E</v>
      </c>
      <c r="W114" s="32" t="str">
        <f aca="false">HPS!BF114</f>
        <v>NC</v>
      </c>
      <c r="X114" s="32" t="str">
        <f aca="false">HPS!BG114</f>
        <v>Cleared</v>
      </c>
      <c r="Y114" s="33" t="str">
        <f aca="false">IF(W114="NC","NC",IF(X114="NC","NC","None"))</f>
        <v>NC</v>
      </c>
      <c r="Z114" s="31" t="n">
        <f aca="false">AVERAGE('HPS grading'!$F114,'HPS grading'!$K114,'HPS grading'!$P114,'HPS grading'!$U114)</f>
        <v>31.5243588789683</v>
      </c>
      <c r="AA114" s="34" t="str">
        <f aca="false" t="array" ref="AA114:AA114">_xlfn.IFS('HPS grading'!Z114&gt;=90,"A+",'HPS grading'!Z114&gt;=80,"A",'HPS grading'!Z114&gt;=70,"B+",'HPS grading'!Z114&gt;=60,"B",'HPS grading'!Z114&gt;=50,"C+",'HPS grading'!Z114&gt;=40,"C",'HPS grading'!Z114&gt;=30,"D",'HPS grading'!Z114&lt;30,"E")</f>
        <v>D</v>
      </c>
    </row>
    <row r="115" customFormat="false" ht="14.25" hidden="false" customHeight="false" outlineLevel="0" collapsed="false">
      <c r="A115" s="35" t="n">
        <v>112</v>
      </c>
      <c r="B115" s="36" t="s">
        <v>17</v>
      </c>
      <c r="C115" s="36" t="s">
        <v>14</v>
      </c>
      <c r="D115" s="36" t="s">
        <v>243</v>
      </c>
      <c r="E115" s="37" t="s">
        <v>244</v>
      </c>
      <c r="F115" s="38" t="n">
        <f aca="false">HPS!$U115</f>
        <v>37.25</v>
      </c>
      <c r="G115" s="35" t="str">
        <f aca="false" t="array" ref="G115:G115">_xlfn.IFS('HPS grading'!$F115&gt;=90,"A+",'HPS grading'!$F115&gt;=80,"A",'HPS grading'!$F115&gt;=70,"B+",'HPS grading'!$F115&gt;=60,"B",'HPS grading'!$F115&gt;=50,"C+",'HPS grading'!$F115&gt;=40,"C",'HPS grading'!$F115&gt;=30,"D",'HPS grading'!$F115&lt;30,"E")</f>
        <v>D</v>
      </c>
      <c r="H115" s="39" t="str">
        <f aca="false">Persona!R116</f>
        <v>Cleared</v>
      </c>
      <c r="I115" s="32" t="str">
        <f aca="false">HPS!K115</f>
        <v>Cleared</v>
      </c>
      <c r="J115" s="40" t="str">
        <f aca="false">IF(H115="NC","NC",IF(I115="NC","NC","None"))</f>
        <v>None</v>
      </c>
      <c r="K115" s="38" t="n">
        <f aca="false">HPS!AK115</f>
        <v>51.5214285714286</v>
      </c>
      <c r="L115" s="35" t="str">
        <f aca="false" t="array" ref="L115:L115">_xlfn.IFS('HPS grading'!K115&gt;=90,"A+",'HPS grading'!K115&gt;=80,"A",'HPS grading'!K115&gt;=70,"B+",'HPS grading'!K115&gt;=60,"B",'HPS grading'!K115&gt;=50,"C+",'HPS grading'!K115&gt;=40,"C",'HPS grading'!K115&gt;=30,"D",'HPS grading'!K115&lt;30,"E")</f>
        <v>C+</v>
      </c>
      <c r="M115" s="32" t="str">
        <f aca="false">HPS!Z115</f>
        <v>Cleared</v>
      </c>
      <c r="N115" s="32" t="str">
        <f aca="false">HPS!AA115</f>
        <v>Cleared</v>
      </c>
      <c r="O115" s="33" t="str">
        <f aca="false">IF(M115="NC","NC",IF(N115="NC","NC","None"))</f>
        <v>None</v>
      </c>
      <c r="P115" s="38" t="n">
        <f aca="false">HPS!BA115</f>
        <v>47.8904761904762</v>
      </c>
      <c r="Q115" s="35" t="str">
        <f aca="false" t="array" ref="Q115:Q115">_xlfn.IFS('HPS grading'!P115&gt;=90,"A+",'HPS grading'!P115&gt;=80,"A",'HPS grading'!P115&gt;=70,"B+",'HPS grading'!P115&gt;=60,"B",'HPS grading'!P115&gt;=50,"C+",'HPS grading'!P115&gt;=40,"C",'HPS grading'!P115&gt;=30,"D",'HPS grading'!P115&lt;30,"E")</f>
        <v>C</v>
      </c>
      <c r="R115" s="32" t="str">
        <f aca="false">HPS!AP115</f>
        <v>Cleared</v>
      </c>
      <c r="S115" s="32" t="str">
        <f aca="false">HPS!AQ115</f>
        <v>Cleared</v>
      </c>
      <c r="T115" s="40" t="str">
        <f aca="false">IF(R115="NC","NC",IF(S115="NC","NC","None"))</f>
        <v>None</v>
      </c>
      <c r="U115" s="38" t="n">
        <f aca="false">HPS!BQ115</f>
        <v>52.8547619047619</v>
      </c>
      <c r="V115" s="35" t="str">
        <f aca="false" t="array" ref="V115:V115">_xlfn.IFS('HPS grading'!U115&gt;=90,"A+",'HPS grading'!U115&gt;=80,"A",'HPS grading'!U115&gt;=70,"B+",'HPS grading'!U115&gt;=60,"B",'HPS grading'!U115&gt;=50,"C+",'HPS grading'!U115&gt;=40,"C",'HPS grading'!U115&gt;=30,"D",'HPS grading'!U115&lt;30,"E")</f>
        <v>C+</v>
      </c>
      <c r="W115" s="32" t="str">
        <f aca="false">HPS!BF115</f>
        <v>Cleared</v>
      </c>
      <c r="X115" s="32" t="str">
        <f aca="false">HPS!BG115</f>
        <v>Cleared</v>
      </c>
      <c r="Y115" s="40" t="str">
        <f aca="false">IF(W115="NC","NC",IF(X115="NC","NC","None"))</f>
        <v>None</v>
      </c>
      <c r="Z115" s="38" t="n">
        <f aca="false">AVERAGE('HPS grading'!$F115,'HPS grading'!$K115,'HPS grading'!$P115,'HPS grading'!$U115)</f>
        <v>47.3791666666667</v>
      </c>
      <c r="AA115" s="41" t="str">
        <f aca="false" t="array" ref="AA115:AA115">_xlfn.IFS('HPS grading'!Z115&gt;=90,"A+",'HPS grading'!Z115&gt;=80,"A",'HPS grading'!Z115&gt;=70,"B+",'HPS grading'!Z115&gt;=60,"B",'HPS grading'!Z115&gt;=50,"C+",'HPS grading'!Z115&gt;=40,"C",'HPS grading'!Z115&gt;=30,"D",'HPS grading'!Z115&lt;30,"E")</f>
        <v>C</v>
      </c>
    </row>
    <row r="116" customFormat="false" ht="14.25" hidden="false" customHeight="false" outlineLevel="0" collapsed="false">
      <c r="A116" s="28" t="n">
        <v>113</v>
      </c>
      <c r="B116" s="29" t="s">
        <v>17</v>
      </c>
      <c r="C116" s="29" t="s">
        <v>38</v>
      </c>
      <c r="D116" s="29" t="s">
        <v>245</v>
      </c>
      <c r="E116" s="30" t="s">
        <v>246</v>
      </c>
      <c r="F116" s="31" t="n">
        <f aca="false">HPS!$U116</f>
        <v>62.0416666666667</v>
      </c>
      <c r="G116" s="28" t="str">
        <f aca="false" t="array" ref="G116:G116">_xlfn.IFS('HPS grading'!$F116&gt;=90,"A+",'HPS grading'!$F116&gt;=80,"A",'HPS grading'!$F116&gt;=70,"B+",'HPS grading'!$F116&gt;=60,"B",'HPS grading'!$F116&gt;=50,"C+",'HPS grading'!$F116&gt;=40,"C",'HPS grading'!$F116&gt;=30,"D",'HPS grading'!$F116&lt;30,"E")</f>
        <v>B</v>
      </c>
      <c r="H116" s="32" t="str">
        <f aca="false">Persona!R117</f>
        <v>Cleared</v>
      </c>
      <c r="I116" s="32" t="str">
        <f aca="false">HPS!K116</f>
        <v>Cleared</v>
      </c>
      <c r="J116" s="33" t="str">
        <f aca="false">IF(H116="NC","NC",IF(I116="NC","NC","None"))</f>
        <v>None</v>
      </c>
      <c r="K116" s="31" t="n">
        <f aca="false">HPS!AK116</f>
        <v>60.0138095238095</v>
      </c>
      <c r="L116" s="28" t="str">
        <f aca="false" t="array" ref="L116:L116">_xlfn.IFS('HPS grading'!K116&gt;=90,"A+",'HPS grading'!K116&gt;=80,"A",'HPS grading'!K116&gt;=70,"B+",'HPS grading'!K116&gt;=60,"B",'HPS grading'!K116&gt;=50,"C+",'HPS grading'!K116&gt;=40,"C",'HPS grading'!K116&gt;=30,"D",'HPS grading'!K116&lt;30,"E")</f>
        <v>B</v>
      </c>
      <c r="M116" s="32" t="str">
        <f aca="false">HPS!Z116</f>
        <v>Cleared</v>
      </c>
      <c r="N116" s="32" t="str">
        <f aca="false">HPS!AA116</f>
        <v>Cleared</v>
      </c>
      <c r="O116" s="33" t="str">
        <f aca="false">IF(M116="NC","NC",IF(N116="NC","NC","None"))</f>
        <v>None</v>
      </c>
      <c r="P116" s="31" t="n">
        <f aca="false">HPS!BA116</f>
        <v>56.4771428571429</v>
      </c>
      <c r="Q116" s="28" t="str">
        <f aca="false" t="array" ref="Q116:Q116">_xlfn.IFS('HPS grading'!P116&gt;=90,"A+",'HPS grading'!P116&gt;=80,"A",'HPS grading'!P116&gt;=70,"B+",'HPS grading'!P116&gt;=60,"B",'HPS grading'!P116&gt;=50,"C+",'HPS grading'!P116&gt;=40,"C",'HPS grading'!P116&gt;=30,"D",'HPS grading'!P116&lt;30,"E")</f>
        <v>C+</v>
      </c>
      <c r="R116" s="32" t="str">
        <f aca="false">HPS!AP116</f>
        <v>Cleared</v>
      </c>
      <c r="S116" s="32" t="str">
        <f aca="false">HPS!AQ116</f>
        <v>Cleared</v>
      </c>
      <c r="T116" s="33" t="str">
        <f aca="false">IF(R116="NC","NC",IF(S116="NC","NC","None"))</f>
        <v>None</v>
      </c>
      <c r="U116" s="31" t="n">
        <f aca="false">HPS!BQ116</f>
        <v>58.4988095238095</v>
      </c>
      <c r="V116" s="28" t="str">
        <f aca="false" t="array" ref="V116:V116">_xlfn.IFS('HPS grading'!U116&gt;=90,"A+",'HPS grading'!U116&gt;=80,"A",'HPS grading'!U116&gt;=70,"B+",'HPS grading'!U116&gt;=60,"B",'HPS grading'!U116&gt;=50,"C+",'HPS grading'!U116&gt;=40,"C",'HPS grading'!U116&gt;=30,"D",'HPS grading'!U116&lt;30,"E")</f>
        <v>C+</v>
      </c>
      <c r="W116" s="32" t="str">
        <f aca="false">HPS!BF116</f>
        <v>Cleared</v>
      </c>
      <c r="X116" s="32" t="str">
        <f aca="false">HPS!BG116</f>
        <v>NC</v>
      </c>
      <c r="Y116" s="33" t="str">
        <f aca="false">IF(W116="NC","NC",IF(X116="NC","NC","None"))</f>
        <v>NC</v>
      </c>
      <c r="Z116" s="31" t="n">
        <f aca="false">AVERAGE('HPS grading'!$F116,'HPS grading'!$K116,'HPS grading'!$P116,'HPS grading'!$U116)</f>
        <v>59.2578571428571</v>
      </c>
      <c r="AA116" s="34" t="str">
        <f aca="false" t="array" ref="AA116:AA116">_xlfn.IFS('HPS grading'!Z116&gt;=90,"A+",'HPS grading'!Z116&gt;=80,"A",'HPS grading'!Z116&gt;=70,"B+",'HPS grading'!Z116&gt;=60,"B",'HPS grading'!Z116&gt;=50,"C+",'HPS grading'!Z116&gt;=40,"C",'HPS grading'!Z116&gt;=30,"D",'HPS grading'!Z116&lt;30,"E")</f>
        <v>C+</v>
      </c>
    </row>
    <row r="117" customFormat="false" ht="14.25" hidden="false" customHeight="false" outlineLevel="0" collapsed="false">
      <c r="A117" s="35" t="n">
        <v>114</v>
      </c>
      <c r="B117" s="36" t="s">
        <v>17</v>
      </c>
      <c r="C117" s="36" t="s">
        <v>38</v>
      </c>
      <c r="D117" s="36" t="s">
        <v>247</v>
      </c>
      <c r="E117" s="37" t="s">
        <v>248</v>
      </c>
      <c r="F117" s="38" t="n">
        <f aca="false">HPS!$U117</f>
        <v>59.3680555555556</v>
      </c>
      <c r="G117" s="35" t="str">
        <f aca="false" t="array" ref="G117:G117">_xlfn.IFS('HPS grading'!$F117&gt;=90,"A+",'HPS grading'!$F117&gt;=80,"A",'HPS grading'!$F117&gt;=70,"B+",'HPS grading'!$F117&gt;=60,"B",'HPS grading'!$F117&gt;=50,"C+",'HPS grading'!$F117&gt;=40,"C",'HPS grading'!$F117&gt;=30,"D",'HPS grading'!$F117&lt;30,"E")</f>
        <v>C+</v>
      </c>
      <c r="H117" s="39" t="str">
        <f aca="false">Persona!R118</f>
        <v>Cleared</v>
      </c>
      <c r="I117" s="32" t="str">
        <f aca="false">HPS!K117</f>
        <v>Cleared</v>
      </c>
      <c r="J117" s="40" t="str">
        <f aca="false">IF(H117="NC","NC",IF(I117="NC","NC","None"))</f>
        <v>None</v>
      </c>
      <c r="K117" s="38" t="n">
        <f aca="false">HPS!AK117</f>
        <v>35.1301785714286</v>
      </c>
      <c r="L117" s="35" t="str">
        <f aca="false" t="array" ref="L117:L117">_xlfn.IFS('HPS grading'!K117&gt;=90,"A+",'HPS grading'!K117&gt;=80,"A",'HPS grading'!K117&gt;=70,"B+",'HPS grading'!K117&gt;=60,"B",'HPS grading'!K117&gt;=50,"C+",'HPS grading'!K117&gt;=40,"C",'HPS grading'!K117&gt;=30,"D",'HPS grading'!K117&lt;30,"E")</f>
        <v>D</v>
      </c>
      <c r="M117" s="32" t="str">
        <f aca="false">HPS!Z117</f>
        <v>Cleared</v>
      </c>
      <c r="N117" s="32" t="str">
        <f aca="false">HPS!AA117</f>
        <v>Cleared</v>
      </c>
      <c r="O117" s="33" t="str">
        <f aca="false">IF(M117="NC","NC",IF(N117="NC","NC","None"))</f>
        <v>None</v>
      </c>
      <c r="P117" s="38" t="n">
        <f aca="false">HPS!BA117</f>
        <v>42.6088888888889</v>
      </c>
      <c r="Q117" s="35" t="str">
        <f aca="false" t="array" ref="Q117:Q117">_xlfn.IFS('HPS grading'!P117&gt;=90,"A+",'HPS grading'!P117&gt;=80,"A",'HPS grading'!P117&gt;=70,"B+",'HPS grading'!P117&gt;=60,"B",'HPS grading'!P117&gt;=50,"C+",'HPS grading'!P117&gt;=40,"C",'HPS grading'!P117&gt;=30,"D",'HPS grading'!P117&lt;30,"E")</f>
        <v>C</v>
      </c>
      <c r="R117" s="32" t="str">
        <f aca="false">HPS!AP117</f>
        <v>Cleared</v>
      </c>
      <c r="S117" s="32" t="str">
        <f aca="false">HPS!AQ117</f>
        <v>Cleared</v>
      </c>
      <c r="T117" s="40" t="str">
        <f aca="false">IF(R117="NC","NC",IF(S117="NC","NC","None"))</f>
        <v>None</v>
      </c>
      <c r="U117" s="38" t="n">
        <f aca="false">HPS!BQ117</f>
        <v>40.6464285714286</v>
      </c>
      <c r="V117" s="35" t="str">
        <f aca="false" t="array" ref="V117:V117">_xlfn.IFS('HPS grading'!U117&gt;=90,"A+",'HPS grading'!U117&gt;=80,"A",'HPS grading'!U117&gt;=70,"B+",'HPS grading'!U117&gt;=60,"B",'HPS grading'!U117&gt;=50,"C+",'HPS grading'!U117&gt;=40,"C",'HPS grading'!U117&gt;=30,"D",'HPS grading'!U117&lt;30,"E")</f>
        <v>C</v>
      </c>
      <c r="W117" s="32" t="str">
        <f aca="false">HPS!BF117</f>
        <v>Cleared</v>
      </c>
      <c r="X117" s="32" t="str">
        <f aca="false">HPS!BG117</f>
        <v>Cleared</v>
      </c>
      <c r="Y117" s="40" t="str">
        <f aca="false">IF(W117="NC","NC",IF(X117="NC","NC","None"))</f>
        <v>None</v>
      </c>
      <c r="Z117" s="38" t="n">
        <f aca="false">AVERAGE('HPS grading'!$F117,'HPS grading'!$K117,'HPS grading'!$P117,'HPS grading'!$U117)</f>
        <v>44.4383878968254</v>
      </c>
      <c r="AA117" s="41" t="str">
        <f aca="false" t="array" ref="AA117:AA117">_xlfn.IFS('HPS grading'!Z117&gt;=90,"A+",'HPS grading'!Z117&gt;=80,"A",'HPS grading'!Z117&gt;=70,"B+",'HPS grading'!Z117&gt;=60,"B",'HPS grading'!Z117&gt;=50,"C+",'HPS grading'!Z117&gt;=40,"C",'HPS grading'!Z117&gt;=30,"D",'HPS grading'!Z117&lt;30,"E")</f>
        <v>C</v>
      </c>
    </row>
    <row r="118" customFormat="false" ht="14.25" hidden="false" customHeight="false" outlineLevel="0" collapsed="false">
      <c r="A118" s="28" t="n">
        <v>115</v>
      </c>
      <c r="B118" s="29" t="s">
        <v>17</v>
      </c>
      <c r="C118" s="29" t="s">
        <v>38</v>
      </c>
      <c r="D118" s="29" t="s">
        <v>249</v>
      </c>
      <c r="E118" s="30" t="s">
        <v>250</v>
      </c>
      <c r="F118" s="31" t="n">
        <f aca="false">HPS!$U118</f>
        <v>57.4375</v>
      </c>
      <c r="G118" s="28" t="str">
        <f aca="false" t="array" ref="G118:G118">_xlfn.IFS('HPS grading'!$F118&gt;=90,"A+",'HPS grading'!$F118&gt;=80,"A",'HPS grading'!$F118&gt;=70,"B+",'HPS grading'!$F118&gt;=60,"B",'HPS grading'!$F118&gt;=50,"C+",'HPS grading'!$F118&gt;=40,"C",'HPS grading'!$F118&gt;=30,"D",'HPS grading'!$F118&lt;30,"E")</f>
        <v>C+</v>
      </c>
      <c r="H118" s="32" t="str">
        <f aca="false">Persona!R119</f>
        <v>Cleared</v>
      </c>
      <c r="I118" s="32" t="str">
        <f aca="false">HPS!K118</f>
        <v>Cleared</v>
      </c>
      <c r="J118" s="33" t="str">
        <f aca="false">IF(H118="NC","NC",IF(I118="NC","NC","None"))</f>
        <v>None</v>
      </c>
      <c r="K118" s="31" t="n">
        <f aca="false">HPS!AK118</f>
        <v>42.8987946428571</v>
      </c>
      <c r="L118" s="28" t="str">
        <f aca="false" t="array" ref="L118:L118">_xlfn.IFS('HPS grading'!K118&gt;=90,"A+",'HPS grading'!K118&gt;=80,"A",'HPS grading'!K118&gt;=70,"B+",'HPS grading'!K118&gt;=60,"B",'HPS grading'!K118&gt;=50,"C+",'HPS grading'!K118&gt;=40,"C",'HPS grading'!K118&gt;=30,"D",'HPS grading'!K118&lt;30,"E")</f>
        <v>C</v>
      </c>
      <c r="M118" s="32" t="str">
        <f aca="false">HPS!Z118</f>
        <v>Cleared</v>
      </c>
      <c r="N118" s="32" t="str">
        <f aca="false">HPS!AA118</f>
        <v>NC</v>
      </c>
      <c r="O118" s="33" t="str">
        <f aca="false">IF(M118="NC","NC",IF(N118="NC","NC","None"))</f>
        <v>NC</v>
      </c>
      <c r="P118" s="31" t="n">
        <f aca="false">HPS!BA118</f>
        <v>45.32</v>
      </c>
      <c r="Q118" s="28" t="str">
        <f aca="false" t="array" ref="Q118:Q118">_xlfn.IFS('HPS grading'!P118&gt;=90,"A+",'HPS grading'!P118&gt;=80,"A",'HPS grading'!P118&gt;=70,"B+",'HPS grading'!P118&gt;=60,"B",'HPS grading'!P118&gt;=50,"C+",'HPS grading'!P118&gt;=40,"C",'HPS grading'!P118&gt;=30,"D",'HPS grading'!P118&lt;30,"E")</f>
        <v>C</v>
      </c>
      <c r="R118" s="32" t="str">
        <f aca="false">HPS!AP118</f>
        <v>Cleared</v>
      </c>
      <c r="S118" s="32" t="str">
        <f aca="false">HPS!AQ118</f>
        <v>NC</v>
      </c>
      <c r="T118" s="33" t="str">
        <f aca="false">IF(R118="NC","NC",IF(S118="NC","NC","None"))</f>
        <v>NC</v>
      </c>
      <c r="U118" s="31" t="n">
        <f aca="false">HPS!BQ118</f>
        <v>45.5845238095238</v>
      </c>
      <c r="V118" s="28" t="str">
        <f aca="false" t="array" ref="V118:V118">_xlfn.IFS('HPS grading'!U118&gt;=90,"A+",'HPS grading'!U118&gt;=80,"A",'HPS grading'!U118&gt;=70,"B+",'HPS grading'!U118&gt;=60,"B",'HPS grading'!U118&gt;=50,"C+",'HPS grading'!U118&gt;=40,"C",'HPS grading'!U118&gt;=30,"D",'HPS grading'!U118&lt;30,"E")</f>
        <v>C</v>
      </c>
      <c r="W118" s="32" t="str">
        <f aca="false">HPS!BF118</f>
        <v>Cleared</v>
      </c>
      <c r="X118" s="32" t="str">
        <f aca="false">HPS!BG118</f>
        <v>NC</v>
      </c>
      <c r="Y118" s="33" t="str">
        <f aca="false">IF(W118="NC","NC",IF(X118="NC","NC","None"))</f>
        <v>NC</v>
      </c>
      <c r="Z118" s="31" t="n">
        <f aca="false">AVERAGE('HPS grading'!$F118,'HPS grading'!$K118,'HPS grading'!$P118,'HPS grading'!$U118)</f>
        <v>47.8102046130952</v>
      </c>
      <c r="AA118" s="34" t="str">
        <f aca="false" t="array" ref="AA118:AA118">_xlfn.IFS('HPS grading'!Z118&gt;=90,"A+",'HPS grading'!Z118&gt;=80,"A",'HPS grading'!Z118&gt;=70,"B+",'HPS grading'!Z118&gt;=60,"B",'HPS grading'!Z118&gt;=50,"C+",'HPS grading'!Z118&gt;=40,"C",'HPS grading'!Z118&gt;=30,"D",'HPS grading'!Z118&lt;30,"E")</f>
        <v>C</v>
      </c>
    </row>
    <row r="119" customFormat="false" ht="14.25" hidden="false" customHeight="false" outlineLevel="0" collapsed="false">
      <c r="A119" s="35" t="n">
        <v>116</v>
      </c>
      <c r="B119" s="36" t="s">
        <v>198</v>
      </c>
      <c r="C119" s="36" t="s">
        <v>31</v>
      </c>
      <c r="D119" s="36" t="s">
        <v>251</v>
      </c>
      <c r="E119" s="37" t="s">
        <v>252</v>
      </c>
      <c r="F119" s="38" t="n">
        <f aca="false">HPS!$U119</f>
        <v>63.5416666666667</v>
      </c>
      <c r="G119" s="35" t="str">
        <f aca="false" t="array" ref="G119:G119">_xlfn.IFS('HPS grading'!$F119&gt;=90,"A+",'HPS grading'!$F119&gt;=80,"A",'HPS grading'!$F119&gt;=70,"B+",'HPS grading'!$F119&gt;=60,"B",'HPS grading'!$F119&gt;=50,"C+",'HPS grading'!$F119&gt;=40,"C",'HPS grading'!$F119&gt;=30,"D",'HPS grading'!$F119&lt;30,"E")</f>
        <v>B</v>
      </c>
      <c r="H119" s="39" t="str">
        <f aca="false">Persona!R120</f>
        <v>Cleared</v>
      </c>
      <c r="I119" s="32" t="str">
        <f aca="false">HPS!K119</f>
        <v>Cleared</v>
      </c>
      <c r="J119" s="40" t="str">
        <f aca="false">IF(H119="NC","NC",IF(I119="NC","NC","None"))</f>
        <v>None</v>
      </c>
      <c r="K119" s="38" t="n">
        <f aca="false">HPS!AK119</f>
        <v>49.6845238095238</v>
      </c>
      <c r="L119" s="35" t="str">
        <f aca="false" t="array" ref="L119:L119">_xlfn.IFS('HPS grading'!K119&gt;=90,"A+",'HPS grading'!K119&gt;=80,"A",'HPS grading'!K119&gt;=70,"B+",'HPS grading'!K119&gt;=60,"B",'HPS grading'!K119&gt;=50,"C+",'HPS grading'!K119&gt;=40,"C",'HPS grading'!K119&gt;=30,"D",'HPS grading'!K119&lt;30,"E")</f>
        <v>C</v>
      </c>
      <c r="M119" s="32" t="str">
        <f aca="false">HPS!Z119</f>
        <v>Cleared</v>
      </c>
      <c r="N119" s="32" t="str">
        <f aca="false">HPS!AA119</f>
        <v>Cleared</v>
      </c>
      <c r="O119" s="33" t="str">
        <f aca="false">IF(M119="NC","NC",IF(N119="NC","NC","None"))</f>
        <v>None</v>
      </c>
      <c r="P119" s="38" t="n">
        <f aca="false">HPS!BA119</f>
        <v>49.4</v>
      </c>
      <c r="Q119" s="35" t="str">
        <f aca="false" t="array" ref="Q119:Q119">_xlfn.IFS('HPS grading'!P119&gt;=90,"A+",'HPS grading'!P119&gt;=80,"A",'HPS grading'!P119&gt;=70,"B+",'HPS grading'!P119&gt;=60,"B",'HPS grading'!P119&gt;=50,"C+",'HPS grading'!P119&gt;=40,"C",'HPS grading'!P119&gt;=30,"D",'HPS grading'!P119&lt;30,"E")</f>
        <v>C</v>
      </c>
      <c r="R119" s="32" t="str">
        <f aca="false">HPS!AP119</f>
        <v>Cleared</v>
      </c>
      <c r="S119" s="32" t="str">
        <f aca="false">HPS!AQ119</f>
        <v>Cleared</v>
      </c>
      <c r="T119" s="40" t="str">
        <f aca="false">IF(R119="NC","NC",IF(S119="NC","NC","None"))</f>
        <v>None</v>
      </c>
      <c r="U119" s="38" t="n">
        <f aca="false">HPS!BQ119</f>
        <v>55.8845238095238</v>
      </c>
      <c r="V119" s="35" t="str">
        <f aca="false" t="array" ref="V119:V119">_xlfn.IFS('HPS grading'!U119&gt;=90,"A+",'HPS grading'!U119&gt;=80,"A",'HPS grading'!U119&gt;=70,"B+",'HPS grading'!U119&gt;=60,"B",'HPS grading'!U119&gt;=50,"C+",'HPS grading'!U119&gt;=40,"C",'HPS grading'!U119&gt;=30,"D",'HPS grading'!U119&lt;30,"E")</f>
        <v>C+</v>
      </c>
      <c r="W119" s="32" t="str">
        <f aca="false">HPS!BF119</f>
        <v>Cleared</v>
      </c>
      <c r="X119" s="32" t="str">
        <f aca="false">HPS!BG119</f>
        <v>Cleared</v>
      </c>
      <c r="Y119" s="40" t="str">
        <f aca="false">IF(W119="NC","NC",IF(X119="NC","NC","None"))</f>
        <v>None</v>
      </c>
      <c r="Z119" s="38" t="n">
        <f aca="false">AVERAGE('HPS grading'!$F119,'HPS grading'!$K119,'HPS grading'!$P119,'HPS grading'!$U119)</f>
        <v>54.6276785714286</v>
      </c>
      <c r="AA119" s="41" t="str">
        <f aca="false" t="array" ref="AA119:AA119">_xlfn.IFS('HPS grading'!Z119&gt;=90,"A+",'HPS grading'!Z119&gt;=80,"A",'HPS grading'!Z119&gt;=70,"B+",'HPS grading'!Z119&gt;=60,"B",'HPS grading'!Z119&gt;=50,"C+",'HPS grading'!Z119&gt;=40,"C",'HPS grading'!Z119&gt;=30,"D",'HPS grading'!Z119&lt;30,"E")</f>
        <v>C+</v>
      </c>
    </row>
    <row r="120" customFormat="false" ht="14.25" hidden="false" customHeight="false" outlineLevel="0" collapsed="false">
      <c r="A120" s="28" t="n">
        <v>117</v>
      </c>
      <c r="B120" s="29" t="s">
        <v>13</v>
      </c>
      <c r="C120" s="29" t="s">
        <v>38</v>
      </c>
      <c r="D120" s="29" t="s">
        <v>253</v>
      </c>
      <c r="E120" s="30" t="s">
        <v>254</v>
      </c>
      <c r="F120" s="31" t="n">
        <f aca="false">HPS!$U120</f>
        <v>78.4851190476191</v>
      </c>
      <c r="G120" s="28" t="str">
        <f aca="false" t="array" ref="G120:G120">_xlfn.IFS('HPS grading'!$F120&gt;=90,"A+",'HPS grading'!$F120&gt;=80,"A",'HPS grading'!$F120&gt;=70,"B+",'HPS grading'!$F120&gt;=60,"B",'HPS grading'!$F120&gt;=50,"C+",'HPS grading'!$F120&gt;=40,"C",'HPS grading'!$F120&gt;=30,"D",'HPS grading'!$F120&lt;30,"E")</f>
        <v>B+</v>
      </c>
      <c r="H120" s="32" t="str">
        <f aca="false">Persona!R121</f>
        <v>Cleared</v>
      </c>
      <c r="I120" s="32" t="str">
        <f aca="false">HPS!K120</f>
        <v>Cleared</v>
      </c>
      <c r="J120" s="33" t="str">
        <f aca="false">IF(H120="NC","NC",IF(I120="NC","NC","None"))</f>
        <v>None</v>
      </c>
      <c r="K120" s="31" t="n">
        <f aca="false">HPS!AK120</f>
        <v>66.0559523809524</v>
      </c>
      <c r="L120" s="28" t="str">
        <f aca="false" t="array" ref="L120:L120">_xlfn.IFS('HPS grading'!K120&gt;=90,"A+",'HPS grading'!K120&gt;=80,"A",'HPS grading'!K120&gt;=70,"B+",'HPS grading'!K120&gt;=60,"B",'HPS grading'!K120&gt;=50,"C+",'HPS grading'!K120&gt;=40,"C",'HPS grading'!K120&gt;=30,"D",'HPS grading'!K120&lt;30,"E")</f>
        <v>B</v>
      </c>
      <c r="M120" s="32" t="str">
        <f aca="false">HPS!Z120</f>
        <v>Cleared</v>
      </c>
      <c r="N120" s="32" t="str">
        <f aca="false">HPS!AA120</f>
        <v>Cleared</v>
      </c>
      <c r="O120" s="33" t="str">
        <f aca="false">IF(M120="NC","NC",IF(N120="NC","NC","None"))</f>
        <v>None</v>
      </c>
      <c r="P120" s="31" t="n">
        <f aca="false">HPS!BA120</f>
        <v>66.3511111111111</v>
      </c>
      <c r="Q120" s="28" t="str">
        <f aca="false" t="array" ref="Q120:Q120">_xlfn.IFS('HPS grading'!P120&gt;=90,"A+",'HPS grading'!P120&gt;=80,"A",'HPS grading'!P120&gt;=70,"B+",'HPS grading'!P120&gt;=60,"B",'HPS grading'!P120&gt;=50,"C+",'HPS grading'!P120&gt;=40,"C",'HPS grading'!P120&gt;=30,"D",'HPS grading'!P120&lt;30,"E")</f>
        <v>B</v>
      </c>
      <c r="R120" s="32" t="str">
        <f aca="false">HPS!AP120</f>
        <v>Cleared</v>
      </c>
      <c r="S120" s="32" t="str">
        <f aca="false">HPS!AQ120</f>
        <v>Cleared</v>
      </c>
      <c r="T120" s="33" t="str">
        <f aca="false">IF(R120="NC","NC",IF(S120="NC","NC","None"))</f>
        <v>None</v>
      </c>
      <c r="U120" s="31" t="n">
        <f aca="false">HPS!BQ120</f>
        <v>70.0292857142857</v>
      </c>
      <c r="V120" s="28" t="str">
        <f aca="false" t="array" ref="V120:V120">_xlfn.IFS('HPS grading'!U120&gt;=90,"A+",'HPS grading'!U120&gt;=80,"A",'HPS grading'!U120&gt;=70,"B+",'HPS grading'!U120&gt;=60,"B",'HPS grading'!U120&gt;=50,"C+",'HPS grading'!U120&gt;=40,"C",'HPS grading'!U120&gt;=30,"D",'HPS grading'!U120&lt;30,"E")</f>
        <v>B+</v>
      </c>
      <c r="W120" s="32" t="str">
        <f aca="false">HPS!BF120</f>
        <v>Cleared</v>
      </c>
      <c r="X120" s="32" t="str">
        <f aca="false">HPS!BG120</f>
        <v>Cleared</v>
      </c>
      <c r="Y120" s="33" t="str">
        <f aca="false">IF(W120="NC","NC",IF(X120="NC","NC","None"))</f>
        <v>None</v>
      </c>
      <c r="Z120" s="31" t="n">
        <f aca="false">AVERAGE('HPS grading'!$F120,'HPS grading'!$K120,'HPS grading'!$P120,'HPS grading'!$U120)</f>
        <v>70.2303670634921</v>
      </c>
      <c r="AA120" s="34" t="str">
        <f aca="false" t="array" ref="AA120:AA120">_xlfn.IFS('HPS grading'!Z120&gt;=90,"A+",'HPS grading'!Z120&gt;=80,"A",'HPS grading'!Z120&gt;=70,"B+",'HPS grading'!Z120&gt;=60,"B",'HPS grading'!Z120&gt;=50,"C+",'HPS grading'!Z120&gt;=40,"C",'HPS grading'!Z120&gt;=30,"D",'HPS grading'!Z120&lt;30,"E")</f>
        <v>B+</v>
      </c>
    </row>
    <row r="121" customFormat="false" ht="14.25" hidden="false" customHeight="false" outlineLevel="0" collapsed="false">
      <c r="A121" s="35" t="n">
        <v>118</v>
      </c>
      <c r="B121" s="36" t="s">
        <v>13</v>
      </c>
      <c r="C121" s="36" t="s">
        <v>31</v>
      </c>
      <c r="D121" s="36" t="s">
        <v>255</v>
      </c>
      <c r="E121" s="37" t="s">
        <v>256</v>
      </c>
      <c r="F121" s="38" t="n">
        <f aca="false">HPS!$U121</f>
        <v>56.4166666666667</v>
      </c>
      <c r="G121" s="35" t="str">
        <f aca="false" t="array" ref="G121:G121">_xlfn.IFS('HPS grading'!$F121&gt;=90,"A+",'HPS grading'!$F121&gt;=80,"A",'HPS grading'!$F121&gt;=70,"B+",'HPS grading'!$F121&gt;=60,"B",'HPS grading'!$F121&gt;=50,"C+",'HPS grading'!$F121&gt;=40,"C",'HPS grading'!$F121&gt;=30,"D",'HPS grading'!$F121&lt;30,"E")</f>
        <v>C+</v>
      </c>
      <c r="H121" s="39" t="str">
        <f aca="false">Persona!R122</f>
        <v>Cleared</v>
      </c>
      <c r="I121" s="32" t="str">
        <f aca="false">HPS!K121</f>
        <v>Cleared</v>
      </c>
      <c r="J121" s="40" t="str">
        <f aca="false">IF(H121="NC","NC",IF(I121="NC","NC","None"))</f>
        <v>None</v>
      </c>
      <c r="K121" s="38" t="n">
        <f aca="false">HPS!AK121</f>
        <v>35.7333333333333</v>
      </c>
      <c r="L121" s="35" t="str">
        <f aca="false" t="array" ref="L121:L121">_xlfn.IFS('HPS grading'!K121&gt;=90,"A+",'HPS grading'!K121&gt;=80,"A",'HPS grading'!K121&gt;=70,"B+",'HPS grading'!K121&gt;=60,"B",'HPS grading'!K121&gt;=50,"C+",'HPS grading'!K121&gt;=40,"C",'HPS grading'!K121&gt;=30,"D",'HPS grading'!K121&lt;30,"E")</f>
        <v>D</v>
      </c>
      <c r="M121" s="32" t="str">
        <f aca="false">HPS!Z121</f>
        <v>Cleared</v>
      </c>
      <c r="N121" s="32" t="str">
        <f aca="false">HPS!AA121</f>
        <v>NC</v>
      </c>
      <c r="O121" s="33" t="str">
        <f aca="false">IF(M121="NC","NC",IF(N121="NC","NC","None"))</f>
        <v>NC</v>
      </c>
      <c r="P121" s="38" t="n">
        <f aca="false">HPS!BA121</f>
        <v>25.8</v>
      </c>
      <c r="Q121" s="35" t="str">
        <f aca="false" t="array" ref="Q121:Q121">_xlfn.IFS('HPS grading'!P121&gt;=90,"A+",'HPS grading'!P121&gt;=80,"A",'HPS grading'!P121&gt;=70,"B+",'HPS grading'!P121&gt;=60,"B",'HPS grading'!P121&gt;=50,"C+",'HPS grading'!P121&gt;=40,"C",'HPS grading'!P121&gt;=30,"D",'HPS grading'!P121&lt;30,"E")</f>
        <v>E</v>
      </c>
      <c r="R121" s="32" t="str">
        <f aca="false">HPS!AP121</f>
        <v>NC</v>
      </c>
      <c r="S121" s="32" t="str">
        <f aca="false">HPS!AQ121</f>
        <v>NC</v>
      </c>
      <c r="T121" s="40" t="str">
        <f aca="false">IF(R121="NC","NC",IF(S121="NC","NC","None"))</f>
        <v>NC</v>
      </c>
      <c r="U121" s="38" t="n">
        <f aca="false">HPS!BQ121</f>
        <v>39.9666666666667</v>
      </c>
      <c r="V121" s="35" t="str">
        <f aca="false" t="array" ref="V121:V121">_xlfn.IFS('HPS grading'!U121&gt;=90,"A+",'HPS grading'!U121&gt;=80,"A",'HPS grading'!U121&gt;=70,"B+",'HPS grading'!U121&gt;=60,"B",'HPS grading'!U121&gt;=50,"C+",'HPS grading'!U121&gt;=40,"C",'HPS grading'!U121&gt;=30,"D",'HPS grading'!U121&lt;30,"E")</f>
        <v>D</v>
      </c>
      <c r="W121" s="32" t="str">
        <f aca="false">HPS!BF121</f>
        <v>Cleared</v>
      </c>
      <c r="X121" s="32" t="str">
        <f aca="false">HPS!BG121</f>
        <v>NC</v>
      </c>
      <c r="Y121" s="40" t="str">
        <f aca="false">IF(W121="NC","NC",IF(X121="NC","NC","None"))</f>
        <v>NC</v>
      </c>
      <c r="Z121" s="38" t="n">
        <f aca="false">AVERAGE('HPS grading'!$F121,'HPS grading'!$K121,'HPS grading'!$P121,'HPS grading'!$U121)</f>
        <v>39.4791666666667</v>
      </c>
      <c r="AA121" s="41" t="str">
        <f aca="false" t="array" ref="AA121:AA121">_xlfn.IFS('HPS grading'!Z121&gt;=90,"A+",'HPS grading'!Z121&gt;=80,"A",'HPS grading'!Z121&gt;=70,"B+",'HPS grading'!Z121&gt;=60,"B",'HPS grading'!Z121&gt;=50,"C+",'HPS grading'!Z121&gt;=40,"C",'HPS grading'!Z121&gt;=30,"D",'HPS grading'!Z121&lt;30,"E")</f>
        <v>D</v>
      </c>
    </row>
    <row r="122" customFormat="false" ht="14.25" hidden="false" customHeight="false" outlineLevel="0" collapsed="false">
      <c r="A122" s="28" t="n">
        <v>119</v>
      </c>
      <c r="B122" s="29" t="s">
        <v>13</v>
      </c>
      <c r="C122" s="29" t="s">
        <v>31</v>
      </c>
      <c r="D122" s="29" t="s">
        <v>257</v>
      </c>
      <c r="E122" s="30" t="s">
        <v>258</v>
      </c>
      <c r="F122" s="31" t="n">
        <f aca="false">HPS!$U122</f>
        <v>53.4176587301587</v>
      </c>
      <c r="G122" s="28" t="str">
        <f aca="false" t="array" ref="G122:G122">_xlfn.IFS('HPS grading'!$F122&gt;=90,"A+",'HPS grading'!$F122&gt;=80,"A",'HPS grading'!$F122&gt;=70,"B+",'HPS grading'!$F122&gt;=60,"B",'HPS grading'!$F122&gt;=50,"C+",'HPS grading'!$F122&gt;=40,"C",'HPS grading'!$F122&gt;=30,"D",'HPS grading'!$F122&lt;30,"E")</f>
        <v>C+</v>
      </c>
      <c r="H122" s="32" t="str">
        <f aca="false">Persona!R123</f>
        <v>Cleared</v>
      </c>
      <c r="I122" s="32" t="str">
        <f aca="false">HPS!K122</f>
        <v>NC</v>
      </c>
      <c r="J122" s="33" t="str">
        <f aca="false">IF(H122="NC","NC",IF(I122="NC","NC","None"))</f>
        <v>NC</v>
      </c>
      <c r="K122" s="31" t="n">
        <f aca="false">HPS!AK122</f>
        <v>33.8809523809524</v>
      </c>
      <c r="L122" s="28" t="str">
        <f aca="false" t="array" ref="L122:L122">_xlfn.IFS('HPS grading'!K122&gt;=90,"A+",'HPS grading'!K122&gt;=80,"A",'HPS grading'!K122&gt;=70,"B+",'HPS grading'!K122&gt;=60,"B",'HPS grading'!K122&gt;=50,"C+",'HPS grading'!K122&gt;=40,"C",'HPS grading'!K122&gt;=30,"D",'HPS grading'!K122&lt;30,"E")</f>
        <v>D</v>
      </c>
      <c r="M122" s="32" t="str">
        <f aca="false">HPS!Z122</f>
        <v>Cleared</v>
      </c>
      <c r="N122" s="32" t="str">
        <f aca="false">HPS!AA122</f>
        <v>NC</v>
      </c>
      <c r="O122" s="33" t="str">
        <f aca="false">IF(M122="NC","NC",IF(N122="NC","NC","None"))</f>
        <v>NC</v>
      </c>
      <c r="P122" s="31" t="n">
        <f aca="false">HPS!BA122</f>
        <v>35.2666666666667</v>
      </c>
      <c r="Q122" s="28" t="str">
        <f aca="false" t="array" ref="Q122:Q122">_xlfn.IFS('HPS grading'!P122&gt;=90,"A+",'HPS grading'!P122&gt;=80,"A",'HPS grading'!P122&gt;=70,"B+",'HPS grading'!P122&gt;=60,"B",'HPS grading'!P122&gt;=50,"C+",'HPS grading'!P122&gt;=40,"C",'HPS grading'!P122&gt;=30,"D",'HPS grading'!P122&lt;30,"E")</f>
        <v>D</v>
      </c>
      <c r="R122" s="32" t="str">
        <f aca="false">HPS!AP122</f>
        <v>Cleared</v>
      </c>
      <c r="S122" s="32" t="str">
        <f aca="false">HPS!AQ122</f>
        <v>NC</v>
      </c>
      <c r="T122" s="33" t="str">
        <f aca="false">IF(R122="NC","NC",IF(S122="NC","NC","None"))</f>
        <v>NC</v>
      </c>
      <c r="U122" s="31" t="n">
        <f aca="false">HPS!BQ122</f>
        <v>43.7476190476191</v>
      </c>
      <c r="V122" s="28" t="str">
        <f aca="false" t="array" ref="V122:V122">_xlfn.IFS('HPS grading'!U122&gt;=90,"A+",'HPS grading'!U122&gt;=80,"A",'HPS grading'!U122&gt;=70,"B+",'HPS grading'!U122&gt;=60,"B",'HPS grading'!U122&gt;=50,"C+",'HPS grading'!U122&gt;=40,"C",'HPS grading'!U122&gt;=30,"D",'HPS grading'!U122&lt;30,"E")</f>
        <v>C</v>
      </c>
      <c r="W122" s="32" t="str">
        <f aca="false">HPS!BF122</f>
        <v>Cleared</v>
      </c>
      <c r="X122" s="32" t="str">
        <f aca="false">HPS!BG122</f>
        <v>NC</v>
      </c>
      <c r="Y122" s="33" t="str">
        <f aca="false">IF(W122="NC","NC",IF(X122="NC","NC","None"))</f>
        <v>NC</v>
      </c>
      <c r="Z122" s="31" t="n">
        <f aca="false">AVERAGE('HPS grading'!$F122,'HPS grading'!$K122,'HPS grading'!$P122,'HPS grading'!$U122)</f>
        <v>41.5782242063492</v>
      </c>
      <c r="AA122" s="34" t="str">
        <f aca="false" t="array" ref="AA122:AA122">_xlfn.IFS('HPS grading'!Z122&gt;=90,"A+",'HPS grading'!Z122&gt;=80,"A",'HPS grading'!Z122&gt;=70,"B+",'HPS grading'!Z122&gt;=60,"B",'HPS grading'!Z122&gt;=50,"C+",'HPS grading'!Z122&gt;=40,"C",'HPS grading'!Z122&gt;=30,"D",'HPS grading'!Z122&lt;30,"E")</f>
        <v>C</v>
      </c>
    </row>
    <row r="123" customFormat="false" ht="14.25" hidden="false" customHeight="false" outlineLevel="0" collapsed="false">
      <c r="A123" s="35" t="n">
        <v>120</v>
      </c>
      <c r="B123" s="36" t="s">
        <v>17</v>
      </c>
      <c r="C123" s="36" t="s">
        <v>14</v>
      </c>
      <c r="D123" s="36" t="s">
        <v>259</v>
      </c>
      <c r="E123" s="37" t="s">
        <v>260</v>
      </c>
      <c r="F123" s="38" t="n">
        <f aca="false">HPS!$U123</f>
        <v>52.4042658730159</v>
      </c>
      <c r="G123" s="35" t="str">
        <f aca="false" t="array" ref="G123:G123">_xlfn.IFS('HPS grading'!$F123&gt;=90,"A+",'HPS grading'!$F123&gt;=80,"A",'HPS grading'!$F123&gt;=70,"B+",'HPS grading'!$F123&gt;=60,"B",'HPS grading'!$F123&gt;=50,"C+",'HPS grading'!$F123&gt;=40,"C",'HPS grading'!$F123&gt;=30,"D",'HPS grading'!$F123&lt;30,"E")</f>
        <v>C+</v>
      </c>
      <c r="H123" s="39" t="str">
        <f aca="false">Persona!R124</f>
        <v>Cleared</v>
      </c>
      <c r="I123" s="32" t="str">
        <f aca="false">HPS!K123</f>
        <v>Cleared</v>
      </c>
      <c r="J123" s="40" t="str">
        <f aca="false">IF(H123="NC","NC",IF(I123="NC","NC","None"))</f>
        <v>None</v>
      </c>
      <c r="K123" s="38" t="n">
        <f aca="false">HPS!AK123</f>
        <v>39.3333333333333</v>
      </c>
      <c r="L123" s="35" t="str">
        <f aca="false" t="array" ref="L123:L123">_xlfn.IFS('HPS grading'!K123&gt;=90,"A+",'HPS grading'!K123&gt;=80,"A",'HPS grading'!K123&gt;=70,"B+",'HPS grading'!K123&gt;=60,"B",'HPS grading'!K123&gt;=50,"C+",'HPS grading'!K123&gt;=40,"C",'HPS grading'!K123&gt;=30,"D",'HPS grading'!K123&lt;30,"E")</f>
        <v>D</v>
      </c>
      <c r="M123" s="32" t="str">
        <f aca="false">HPS!Z123</f>
        <v>Cleared</v>
      </c>
      <c r="N123" s="32" t="str">
        <f aca="false">HPS!AA123</f>
        <v>Cleared</v>
      </c>
      <c r="O123" s="33" t="str">
        <f aca="false">IF(M123="NC","NC",IF(N123="NC","NC","None"))</f>
        <v>None</v>
      </c>
      <c r="P123" s="38" t="n">
        <f aca="false">HPS!BA123</f>
        <v>36.5780952380952</v>
      </c>
      <c r="Q123" s="35" t="str">
        <f aca="false" t="array" ref="Q123:Q123">_xlfn.IFS('HPS grading'!P123&gt;=90,"A+",'HPS grading'!P123&gt;=80,"A",'HPS grading'!P123&gt;=70,"B+",'HPS grading'!P123&gt;=60,"B",'HPS grading'!P123&gt;=50,"C+",'HPS grading'!P123&gt;=40,"C",'HPS grading'!P123&gt;=30,"D",'HPS grading'!P123&lt;30,"E")</f>
        <v>D</v>
      </c>
      <c r="R123" s="32" t="str">
        <f aca="false">HPS!AP123</f>
        <v>Cleared</v>
      </c>
      <c r="S123" s="32" t="str">
        <f aca="false">HPS!AQ123</f>
        <v>Cleared</v>
      </c>
      <c r="T123" s="40" t="str">
        <f aca="false">IF(R123="NC","NC",IF(S123="NC","NC","None"))</f>
        <v>None</v>
      </c>
      <c r="U123" s="38" t="n">
        <f aca="false">HPS!BQ123</f>
        <v>33.54</v>
      </c>
      <c r="V123" s="35" t="str">
        <f aca="false" t="array" ref="V123:V123">_xlfn.IFS('HPS grading'!U123&gt;=90,"A+",'HPS grading'!U123&gt;=80,"A",'HPS grading'!U123&gt;=70,"B+",'HPS grading'!U123&gt;=60,"B",'HPS grading'!U123&gt;=50,"C+",'HPS grading'!U123&gt;=40,"C",'HPS grading'!U123&gt;=30,"D",'HPS grading'!U123&lt;30,"E")</f>
        <v>D</v>
      </c>
      <c r="W123" s="32" t="str">
        <f aca="false">HPS!BF123</f>
        <v>Cleared</v>
      </c>
      <c r="X123" s="32" t="str">
        <f aca="false">HPS!BG123</f>
        <v>Cleared</v>
      </c>
      <c r="Y123" s="40" t="str">
        <f aca="false">IF(W123="NC","NC",IF(X123="NC","NC","None"))</f>
        <v>None</v>
      </c>
      <c r="Z123" s="38" t="n">
        <f aca="false">AVERAGE('HPS grading'!$F123,'HPS grading'!$K123,'HPS grading'!$P123,'HPS grading'!$U123)</f>
        <v>40.4639236111111</v>
      </c>
      <c r="AA123" s="41" t="str">
        <f aca="false" t="array" ref="AA123:AA123">_xlfn.IFS('HPS grading'!Z123&gt;=90,"A+",'HPS grading'!Z123&gt;=80,"A",'HPS grading'!Z123&gt;=70,"B+",'HPS grading'!Z123&gt;=60,"B",'HPS grading'!Z123&gt;=50,"C+",'HPS grading'!Z123&gt;=40,"C",'HPS grading'!Z123&gt;=30,"D",'HPS grading'!Z123&lt;30,"E")</f>
        <v>C</v>
      </c>
    </row>
    <row r="124" customFormat="false" ht="14.25" hidden="false" customHeight="false" outlineLevel="0" collapsed="false">
      <c r="A124" s="28" t="n">
        <v>121</v>
      </c>
      <c r="B124" s="29" t="s">
        <v>17</v>
      </c>
      <c r="C124" s="29" t="s">
        <v>31</v>
      </c>
      <c r="D124" s="29" t="s">
        <v>261</v>
      </c>
      <c r="E124" s="30" t="s">
        <v>262</v>
      </c>
      <c r="F124" s="31" t="n">
        <f aca="false">HPS!$U124</f>
        <v>65.3472222222222</v>
      </c>
      <c r="G124" s="28" t="str">
        <f aca="false" t="array" ref="G124:G124">_xlfn.IFS('HPS grading'!$F124&gt;=90,"A+",'HPS grading'!$F124&gt;=80,"A",'HPS grading'!$F124&gt;=70,"B+",'HPS grading'!$F124&gt;=60,"B",'HPS grading'!$F124&gt;=50,"C+",'HPS grading'!$F124&gt;=40,"C",'HPS grading'!$F124&gt;=30,"D",'HPS grading'!$F124&lt;30,"E")</f>
        <v>B</v>
      </c>
      <c r="H124" s="32" t="str">
        <f aca="false">Persona!R125</f>
        <v>Cleared</v>
      </c>
      <c r="I124" s="32" t="str">
        <f aca="false">HPS!K124</f>
        <v>Cleared</v>
      </c>
      <c r="J124" s="33" t="str">
        <f aca="false">IF(H124="NC","NC",IF(I124="NC","NC","None"))</f>
        <v>None</v>
      </c>
      <c r="K124" s="31" t="n">
        <f aca="false">HPS!AK124</f>
        <v>31.5011904761905</v>
      </c>
      <c r="L124" s="28" t="str">
        <f aca="false" t="array" ref="L124:L124">_xlfn.IFS('HPS grading'!K124&gt;=90,"A+",'HPS grading'!K124&gt;=80,"A",'HPS grading'!K124&gt;=70,"B+",'HPS grading'!K124&gt;=60,"B",'HPS grading'!K124&gt;=50,"C+",'HPS grading'!K124&gt;=40,"C",'HPS grading'!K124&gt;=30,"D",'HPS grading'!K124&lt;30,"E")</f>
        <v>D</v>
      </c>
      <c r="M124" s="32" t="str">
        <f aca="false">HPS!Z124</f>
        <v>NC</v>
      </c>
      <c r="N124" s="32" t="str">
        <f aca="false">HPS!AA124</f>
        <v>Cleared</v>
      </c>
      <c r="O124" s="33" t="str">
        <f aca="false">IF(M124="NC","NC",IF(N124="NC","NC","None"))</f>
        <v>NC</v>
      </c>
      <c r="P124" s="31" t="n">
        <f aca="false">HPS!BA124</f>
        <v>41.8</v>
      </c>
      <c r="Q124" s="28" t="str">
        <f aca="false" t="array" ref="Q124:Q124">_xlfn.IFS('HPS grading'!P124&gt;=90,"A+",'HPS grading'!P124&gt;=80,"A",'HPS grading'!P124&gt;=70,"B+",'HPS grading'!P124&gt;=60,"B",'HPS grading'!P124&gt;=50,"C+",'HPS grading'!P124&gt;=40,"C",'HPS grading'!P124&gt;=30,"D",'HPS grading'!P124&lt;30,"E")</f>
        <v>C</v>
      </c>
      <c r="R124" s="32" t="str">
        <f aca="false">HPS!AP124</f>
        <v>Cleared</v>
      </c>
      <c r="S124" s="32" t="str">
        <f aca="false">HPS!AQ124</f>
        <v>Cleared</v>
      </c>
      <c r="T124" s="33" t="str">
        <f aca="false">IF(R124="NC","NC",IF(S124="NC","NC","None"))</f>
        <v>None</v>
      </c>
      <c r="U124" s="31" t="n">
        <f aca="false">HPS!BQ124</f>
        <v>43.9678571428571</v>
      </c>
      <c r="V124" s="28" t="str">
        <f aca="false" t="array" ref="V124:V124">_xlfn.IFS('HPS grading'!U124&gt;=90,"A+",'HPS grading'!U124&gt;=80,"A",'HPS grading'!U124&gt;=70,"B+",'HPS grading'!U124&gt;=60,"B",'HPS grading'!U124&gt;=50,"C+",'HPS grading'!U124&gt;=40,"C",'HPS grading'!U124&gt;=30,"D",'HPS grading'!U124&lt;30,"E")</f>
        <v>C</v>
      </c>
      <c r="W124" s="32" t="str">
        <f aca="false">HPS!BF124</f>
        <v>NC</v>
      </c>
      <c r="X124" s="32" t="str">
        <f aca="false">HPS!BG124</f>
        <v>Cleared</v>
      </c>
      <c r="Y124" s="33" t="str">
        <f aca="false">IF(W124="NC","NC",IF(X124="NC","NC","None"))</f>
        <v>NC</v>
      </c>
      <c r="Z124" s="31" t="n">
        <f aca="false">AVERAGE('HPS grading'!$F124,'HPS grading'!$K124,'HPS grading'!$P124,'HPS grading'!$U124)</f>
        <v>45.6540674603175</v>
      </c>
      <c r="AA124" s="34" t="str">
        <f aca="false" t="array" ref="AA124:AA124">_xlfn.IFS('HPS grading'!Z124&gt;=90,"A+",'HPS grading'!Z124&gt;=80,"A",'HPS grading'!Z124&gt;=70,"B+",'HPS grading'!Z124&gt;=60,"B",'HPS grading'!Z124&gt;=50,"C+",'HPS grading'!Z124&gt;=40,"C",'HPS grading'!Z124&gt;=30,"D",'HPS grading'!Z124&lt;30,"E")</f>
        <v>C</v>
      </c>
    </row>
    <row r="125" customFormat="false" ht="14.25" hidden="false" customHeight="false" outlineLevel="0" collapsed="false">
      <c r="A125" s="35" t="n">
        <v>122</v>
      </c>
      <c r="B125" s="36" t="s">
        <v>17</v>
      </c>
      <c r="C125" s="36" t="s">
        <v>31</v>
      </c>
      <c r="D125" s="36" t="s">
        <v>263</v>
      </c>
      <c r="E125" s="37" t="s">
        <v>264</v>
      </c>
      <c r="F125" s="38" t="n">
        <f aca="false">HPS!$U125</f>
        <v>65.7450396825397</v>
      </c>
      <c r="G125" s="35" t="str">
        <f aca="false" t="array" ref="G125:G125">_xlfn.IFS('HPS grading'!$F125&gt;=90,"A+",'HPS grading'!$F125&gt;=80,"A",'HPS grading'!$F125&gt;=70,"B+",'HPS grading'!$F125&gt;=60,"B",'HPS grading'!$F125&gt;=50,"C+",'HPS grading'!$F125&gt;=40,"C",'HPS grading'!$F125&gt;=30,"D",'HPS grading'!$F125&lt;30,"E")</f>
        <v>B</v>
      </c>
      <c r="H125" s="39" t="str">
        <f aca="false">Persona!R126</f>
        <v>Cleared</v>
      </c>
      <c r="I125" s="32" t="str">
        <f aca="false">HPS!K125</f>
        <v>Cleared</v>
      </c>
      <c r="J125" s="40" t="str">
        <f aca="false">IF(H125="NC","NC",IF(I125="NC","NC","None"))</f>
        <v>None</v>
      </c>
      <c r="K125" s="38" t="n">
        <f aca="false">HPS!AK125</f>
        <v>45.9666666666667</v>
      </c>
      <c r="L125" s="35" t="str">
        <f aca="false" t="array" ref="L125:L125">_xlfn.IFS('HPS grading'!K125&gt;=90,"A+",'HPS grading'!K125&gt;=80,"A",'HPS grading'!K125&gt;=70,"B+",'HPS grading'!K125&gt;=60,"B",'HPS grading'!K125&gt;=50,"C+",'HPS grading'!K125&gt;=40,"C",'HPS grading'!K125&gt;=30,"D",'HPS grading'!K125&lt;30,"E")</f>
        <v>C</v>
      </c>
      <c r="M125" s="32" t="str">
        <f aca="false">HPS!Z125</f>
        <v>Cleared</v>
      </c>
      <c r="N125" s="32" t="str">
        <f aca="false">HPS!AA125</f>
        <v>NC</v>
      </c>
      <c r="O125" s="33" t="str">
        <f aca="false">IF(M125="NC","NC",IF(N125="NC","NC","None"))</f>
        <v>NC</v>
      </c>
      <c r="P125" s="38" t="n">
        <f aca="false">HPS!BA125</f>
        <v>40.7666666666667</v>
      </c>
      <c r="Q125" s="35" t="str">
        <f aca="false" t="array" ref="Q125:Q125">_xlfn.IFS('HPS grading'!P125&gt;=90,"A+",'HPS grading'!P125&gt;=80,"A",'HPS grading'!P125&gt;=70,"B+",'HPS grading'!P125&gt;=60,"B",'HPS grading'!P125&gt;=50,"C+",'HPS grading'!P125&gt;=40,"C",'HPS grading'!P125&gt;=30,"D",'HPS grading'!P125&lt;30,"E")</f>
        <v>C</v>
      </c>
      <c r="R125" s="32" t="str">
        <f aca="false">HPS!AP125</f>
        <v>Cleared</v>
      </c>
      <c r="S125" s="32" t="str">
        <f aca="false">HPS!AQ125</f>
        <v>NC</v>
      </c>
      <c r="T125" s="40" t="str">
        <f aca="false">IF(R125="NC","NC",IF(S125="NC","NC","None"))</f>
        <v>NC</v>
      </c>
      <c r="U125" s="38" t="n">
        <f aca="false">HPS!BQ125</f>
        <v>43.3333333333333</v>
      </c>
      <c r="V125" s="35" t="str">
        <f aca="false" t="array" ref="V125:V125">_xlfn.IFS('HPS grading'!U125&gt;=90,"A+",'HPS grading'!U125&gt;=80,"A",'HPS grading'!U125&gt;=70,"B+",'HPS grading'!U125&gt;=60,"B",'HPS grading'!U125&gt;=50,"C+",'HPS grading'!U125&gt;=40,"C",'HPS grading'!U125&gt;=30,"D",'HPS grading'!U125&lt;30,"E")</f>
        <v>C</v>
      </c>
      <c r="W125" s="32" t="str">
        <f aca="false">HPS!BF125</f>
        <v>Cleared</v>
      </c>
      <c r="X125" s="32" t="str">
        <f aca="false">HPS!BG125</f>
        <v>NC</v>
      </c>
      <c r="Y125" s="40" t="str">
        <f aca="false">IF(W125="NC","NC",IF(X125="NC","NC","None"))</f>
        <v>NC</v>
      </c>
      <c r="Z125" s="38" t="n">
        <f aca="false">AVERAGE('HPS grading'!$F125,'HPS grading'!$K125,'HPS grading'!$P125,'HPS grading'!$U125)</f>
        <v>48.9529265873016</v>
      </c>
      <c r="AA125" s="41" t="str">
        <f aca="false" t="array" ref="AA125:AA125">_xlfn.IFS('HPS grading'!Z125&gt;=90,"A+",'HPS grading'!Z125&gt;=80,"A",'HPS grading'!Z125&gt;=70,"B+",'HPS grading'!Z125&gt;=60,"B",'HPS grading'!Z125&gt;=50,"C+",'HPS grading'!Z125&gt;=40,"C",'HPS grading'!Z125&gt;=30,"D",'HPS grading'!Z125&lt;30,"E")</f>
        <v>C</v>
      </c>
    </row>
    <row r="126" customFormat="false" ht="14.25" hidden="false" customHeight="false" outlineLevel="0" collapsed="false">
      <c r="A126" s="28" t="n">
        <v>123</v>
      </c>
      <c r="B126" s="29" t="s">
        <v>17</v>
      </c>
      <c r="C126" s="29" t="s">
        <v>31</v>
      </c>
      <c r="D126" s="29" t="s">
        <v>265</v>
      </c>
      <c r="E126" s="30" t="s">
        <v>266</v>
      </c>
      <c r="F126" s="31" t="n">
        <f aca="false">HPS!$U126</f>
        <v>65.8893849206349</v>
      </c>
      <c r="G126" s="28" t="str">
        <f aca="false" t="array" ref="G126:G126">_xlfn.IFS('HPS grading'!$F126&gt;=90,"A+",'HPS grading'!$F126&gt;=80,"A",'HPS grading'!$F126&gt;=70,"B+",'HPS grading'!$F126&gt;=60,"B",'HPS grading'!$F126&gt;=50,"C+",'HPS grading'!$F126&gt;=40,"C",'HPS grading'!$F126&gt;=30,"D",'HPS grading'!$F126&lt;30,"E")</f>
        <v>B</v>
      </c>
      <c r="H126" s="32" t="str">
        <f aca="false">Persona!R127</f>
        <v>Cleared</v>
      </c>
      <c r="I126" s="32" t="str">
        <f aca="false">HPS!K126</f>
        <v>Cleared</v>
      </c>
      <c r="J126" s="33" t="str">
        <f aca="false">IF(H126="NC","NC",IF(I126="NC","NC","None"))</f>
        <v>None</v>
      </c>
      <c r="K126" s="31" t="n">
        <f aca="false">HPS!AK126</f>
        <v>56.2452380952381</v>
      </c>
      <c r="L126" s="28" t="str">
        <f aca="false" t="array" ref="L126:L126">_xlfn.IFS('HPS grading'!K126&gt;=90,"A+",'HPS grading'!K126&gt;=80,"A",'HPS grading'!K126&gt;=70,"B+",'HPS grading'!K126&gt;=60,"B",'HPS grading'!K126&gt;=50,"C+",'HPS grading'!K126&gt;=40,"C",'HPS grading'!K126&gt;=30,"D",'HPS grading'!K126&lt;30,"E")</f>
        <v>C+</v>
      </c>
      <c r="M126" s="32" t="str">
        <f aca="false">HPS!Z126</f>
        <v>Cleared</v>
      </c>
      <c r="N126" s="32" t="str">
        <f aca="false">HPS!AA126</f>
        <v>Cleared</v>
      </c>
      <c r="O126" s="33" t="str">
        <f aca="false">IF(M126="NC","NC",IF(N126="NC","NC","None"))</f>
        <v>None</v>
      </c>
      <c r="P126" s="31" t="n">
        <f aca="false">HPS!BA126</f>
        <v>51.5</v>
      </c>
      <c r="Q126" s="28" t="str">
        <f aca="false" t="array" ref="Q126:Q126">_xlfn.IFS('HPS grading'!P126&gt;=90,"A+",'HPS grading'!P126&gt;=80,"A",'HPS grading'!P126&gt;=70,"B+",'HPS grading'!P126&gt;=60,"B",'HPS grading'!P126&gt;=50,"C+",'HPS grading'!P126&gt;=40,"C",'HPS grading'!P126&gt;=30,"D",'HPS grading'!P126&lt;30,"E")</f>
        <v>C+</v>
      </c>
      <c r="R126" s="32" t="str">
        <f aca="false">HPS!AP126</f>
        <v>Cleared</v>
      </c>
      <c r="S126" s="32" t="str">
        <f aca="false">HPS!AQ126</f>
        <v>Cleared</v>
      </c>
      <c r="T126" s="33" t="str">
        <f aca="false">IF(R126="NC","NC",IF(S126="NC","NC","None"))</f>
        <v>None</v>
      </c>
      <c r="U126" s="31" t="n">
        <f aca="false">HPS!BQ126</f>
        <v>58.4785714285714</v>
      </c>
      <c r="V126" s="28" t="str">
        <f aca="false" t="array" ref="V126:V126">_xlfn.IFS('HPS grading'!U126&gt;=90,"A+",'HPS grading'!U126&gt;=80,"A",'HPS grading'!U126&gt;=70,"B+",'HPS grading'!U126&gt;=60,"B",'HPS grading'!U126&gt;=50,"C+",'HPS grading'!U126&gt;=40,"C",'HPS grading'!U126&gt;=30,"D",'HPS grading'!U126&lt;30,"E")</f>
        <v>C+</v>
      </c>
      <c r="W126" s="32" t="str">
        <f aca="false">HPS!BF126</f>
        <v>Cleared</v>
      </c>
      <c r="X126" s="32" t="str">
        <f aca="false">HPS!BG126</f>
        <v>Cleared</v>
      </c>
      <c r="Y126" s="33" t="str">
        <f aca="false">IF(W126="NC","NC",IF(X126="NC","NC","None"))</f>
        <v>None</v>
      </c>
      <c r="Z126" s="31" t="n">
        <f aca="false">AVERAGE('HPS grading'!$F126,'HPS grading'!$K126,'HPS grading'!$P126,'HPS grading'!$U126)</f>
        <v>58.0282986111111</v>
      </c>
      <c r="AA126" s="34" t="str">
        <f aca="false" t="array" ref="AA126:AA126">_xlfn.IFS('HPS grading'!Z126&gt;=90,"A+",'HPS grading'!Z126&gt;=80,"A",'HPS grading'!Z126&gt;=70,"B+",'HPS grading'!Z126&gt;=60,"B",'HPS grading'!Z126&gt;=50,"C+",'HPS grading'!Z126&gt;=40,"C",'HPS grading'!Z126&gt;=30,"D",'HPS grading'!Z126&lt;30,"E")</f>
        <v>C+</v>
      </c>
    </row>
    <row r="127" customFormat="false" ht="14.25" hidden="false" customHeight="false" outlineLevel="0" collapsed="false">
      <c r="A127" s="35" t="n">
        <v>124</v>
      </c>
      <c r="B127" s="36" t="s">
        <v>17</v>
      </c>
      <c r="C127" s="36" t="s">
        <v>14</v>
      </c>
      <c r="D127" s="36" t="s">
        <v>267</v>
      </c>
      <c r="E127" s="37" t="s">
        <v>268</v>
      </c>
      <c r="F127" s="38" t="n">
        <f aca="false">HPS!$U127</f>
        <v>39.3814484126984</v>
      </c>
      <c r="G127" s="35" t="str">
        <f aca="false" t="array" ref="G127:G127">_xlfn.IFS('HPS grading'!$F127&gt;=90,"A+",'HPS grading'!$F127&gt;=80,"A",'HPS grading'!$F127&gt;=70,"B+",'HPS grading'!$F127&gt;=60,"B",'HPS grading'!$F127&gt;=50,"C+",'HPS grading'!$F127&gt;=40,"C",'HPS grading'!$F127&gt;=30,"D",'HPS grading'!$F127&lt;30,"E")</f>
        <v>D</v>
      </c>
      <c r="H127" s="39" t="str">
        <f aca="false">Persona!R128</f>
        <v>Cleared</v>
      </c>
      <c r="I127" s="32" t="str">
        <f aca="false">HPS!K127</f>
        <v>Cleared</v>
      </c>
      <c r="J127" s="40" t="str">
        <f aca="false">IF(H127="NC","NC",IF(I127="NC","NC","None"))</f>
        <v>None</v>
      </c>
      <c r="K127" s="38" t="n">
        <f aca="false">HPS!AK127</f>
        <v>44.6619047619048</v>
      </c>
      <c r="L127" s="35" t="str">
        <f aca="false" t="array" ref="L127:L127">_xlfn.IFS('HPS grading'!K127&gt;=90,"A+",'HPS grading'!K127&gt;=80,"A",'HPS grading'!K127&gt;=70,"B+",'HPS grading'!K127&gt;=60,"B",'HPS grading'!K127&gt;=50,"C+",'HPS grading'!K127&gt;=40,"C",'HPS grading'!K127&gt;=30,"D",'HPS grading'!K127&lt;30,"E")</f>
        <v>C</v>
      </c>
      <c r="M127" s="32" t="str">
        <f aca="false">HPS!Z127</f>
        <v>Cleared</v>
      </c>
      <c r="N127" s="32" t="str">
        <f aca="false">HPS!AA127</f>
        <v>NC</v>
      </c>
      <c r="O127" s="33" t="str">
        <f aca="false">IF(M127="NC","NC",IF(N127="NC","NC","None"))</f>
        <v>NC</v>
      </c>
      <c r="P127" s="38" t="n">
        <f aca="false">HPS!BA127</f>
        <v>44.5342857142857</v>
      </c>
      <c r="Q127" s="35" t="str">
        <f aca="false" t="array" ref="Q127:Q127">_xlfn.IFS('HPS grading'!P127&gt;=90,"A+",'HPS grading'!P127&gt;=80,"A",'HPS grading'!P127&gt;=70,"B+",'HPS grading'!P127&gt;=60,"B",'HPS grading'!P127&gt;=50,"C+",'HPS grading'!P127&gt;=40,"C",'HPS grading'!P127&gt;=30,"D",'HPS grading'!P127&lt;30,"E")</f>
        <v>C</v>
      </c>
      <c r="R127" s="32" t="str">
        <f aca="false">HPS!AP127</f>
        <v>Cleared</v>
      </c>
      <c r="S127" s="32" t="str">
        <f aca="false">HPS!AQ127</f>
        <v>Cleared</v>
      </c>
      <c r="T127" s="40" t="str">
        <f aca="false">IF(R127="NC","NC",IF(S127="NC","NC","None"))</f>
        <v>None</v>
      </c>
      <c r="U127" s="38" t="n">
        <f aca="false">HPS!BQ127</f>
        <v>55.8285714285714</v>
      </c>
      <c r="V127" s="35" t="str">
        <f aca="false" t="array" ref="V127:V127">_xlfn.IFS('HPS grading'!U127&gt;=90,"A+",'HPS grading'!U127&gt;=80,"A",'HPS grading'!U127&gt;=70,"B+",'HPS grading'!U127&gt;=60,"B",'HPS grading'!U127&gt;=50,"C+",'HPS grading'!U127&gt;=40,"C",'HPS grading'!U127&gt;=30,"D",'HPS grading'!U127&lt;30,"E")</f>
        <v>C+</v>
      </c>
      <c r="W127" s="32" t="str">
        <f aca="false">HPS!BF127</f>
        <v>Cleared</v>
      </c>
      <c r="X127" s="32" t="str">
        <f aca="false">HPS!BG127</f>
        <v>Cleared</v>
      </c>
      <c r="Y127" s="40" t="str">
        <f aca="false">IF(W127="NC","NC",IF(X127="NC","NC","None"))</f>
        <v>None</v>
      </c>
      <c r="Z127" s="38" t="n">
        <f aca="false">AVERAGE('HPS grading'!$F127,'HPS grading'!$K127,'HPS grading'!$P127,'HPS grading'!$U127)</f>
        <v>46.1015525793651</v>
      </c>
      <c r="AA127" s="41" t="str">
        <f aca="false" t="array" ref="AA127:AA127">_xlfn.IFS('HPS grading'!Z127&gt;=90,"A+",'HPS grading'!Z127&gt;=80,"A",'HPS grading'!Z127&gt;=70,"B+",'HPS grading'!Z127&gt;=60,"B",'HPS grading'!Z127&gt;=50,"C+",'HPS grading'!Z127&gt;=40,"C",'HPS grading'!Z127&gt;=30,"D",'HPS grading'!Z127&lt;30,"E")</f>
        <v>C</v>
      </c>
    </row>
    <row r="128" customFormat="false" ht="14.25" hidden="false" customHeight="false" outlineLevel="0" collapsed="false">
      <c r="A128" s="28" t="n">
        <v>125</v>
      </c>
      <c r="B128" s="29" t="s">
        <v>13</v>
      </c>
      <c r="C128" s="29" t="s">
        <v>38</v>
      </c>
      <c r="D128" s="29" t="s">
        <v>269</v>
      </c>
      <c r="E128" s="30" t="s">
        <v>270</v>
      </c>
      <c r="F128" s="31" t="n">
        <f aca="false">HPS!$U128</f>
        <v>62.5277777777778</v>
      </c>
      <c r="G128" s="28" t="str">
        <f aca="false" t="array" ref="G128:G128">_xlfn.IFS('HPS grading'!$F128&gt;=90,"A+",'HPS grading'!$F128&gt;=80,"A",'HPS grading'!$F128&gt;=70,"B+",'HPS grading'!$F128&gt;=60,"B",'HPS grading'!$F128&gt;=50,"C+",'HPS grading'!$F128&gt;=40,"C",'HPS grading'!$F128&gt;=30,"D",'HPS grading'!$F128&lt;30,"E")</f>
        <v>B</v>
      </c>
      <c r="H128" s="32" t="str">
        <f aca="false">Persona!R129</f>
        <v>Cleared</v>
      </c>
      <c r="I128" s="32" t="str">
        <f aca="false">HPS!K128</f>
        <v>Cleared</v>
      </c>
      <c r="J128" s="33" t="str">
        <f aca="false">IF(H128="NC","NC",IF(I128="NC","NC","None"))</f>
        <v>None</v>
      </c>
      <c r="K128" s="31" t="n">
        <f aca="false">HPS!AK128</f>
        <v>67.1616666666667</v>
      </c>
      <c r="L128" s="28" t="str">
        <f aca="false" t="array" ref="L128:L128">_xlfn.IFS('HPS grading'!K128&gt;=90,"A+",'HPS grading'!K128&gt;=80,"A",'HPS grading'!K128&gt;=70,"B+",'HPS grading'!K128&gt;=60,"B",'HPS grading'!K128&gt;=50,"C+",'HPS grading'!K128&gt;=40,"C",'HPS grading'!K128&gt;=30,"D",'HPS grading'!K128&lt;30,"E")</f>
        <v>B</v>
      </c>
      <c r="M128" s="32" t="str">
        <f aca="false">HPS!Z128</f>
        <v>Cleared</v>
      </c>
      <c r="N128" s="32" t="str">
        <f aca="false">HPS!AA128</f>
        <v>Cleared</v>
      </c>
      <c r="O128" s="33" t="str">
        <f aca="false">IF(M128="NC","NC",IF(N128="NC","NC","None"))</f>
        <v>None</v>
      </c>
      <c r="P128" s="31" t="n">
        <f aca="false">HPS!BA128</f>
        <v>60.6742857142857</v>
      </c>
      <c r="Q128" s="28" t="str">
        <f aca="false" t="array" ref="Q128:Q128">_xlfn.IFS('HPS grading'!P128&gt;=90,"A+",'HPS grading'!P128&gt;=80,"A",'HPS grading'!P128&gt;=70,"B+",'HPS grading'!P128&gt;=60,"B",'HPS grading'!P128&gt;=50,"C+",'HPS grading'!P128&gt;=40,"C",'HPS grading'!P128&gt;=30,"D",'HPS grading'!P128&lt;30,"E")</f>
        <v>B</v>
      </c>
      <c r="R128" s="32" t="str">
        <f aca="false">HPS!AP128</f>
        <v>Cleared</v>
      </c>
      <c r="S128" s="32" t="str">
        <f aca="false">HPS!AQ128</f>
        <v>Cleared</v>
      </c>
      <c r="T128" s="33" t="str">
        <f aca="false">IF(R128="NC","NC",IF(S128="NC","NC","None"))</f>
        <v>None</v>
      </c>
      <c r="U128" s="31" t="n">
        <f aca="false">HPS!BQ128</f>
        <v>72.725</v>
      </c>
      <c r="V128" s="28" t="str">
        <f aca="false" t="array" ref="V128:V128">_xlfn.IFS('HPS grading'!U128&gt;=90,"A+",'HPS grading'!U128&gt;=80,"A",'HPS grading'!U128&gt;=70,"B+",'HPS grading'!U128&gt;=60,"B",'HPS grading'!U128&gt;=50,"C+",'HPS grading'!U128&gt;=40,"C",'HPS grading'!U128&gt;=30,"D",'HPS grading'!U128&lt;30,"E")</f>
        <v>B+</v>
      </c>
      <c r="W128" s="32" t="str">
        <f aca="false">HPS!BF128</f>
        <v>Cleared</v>
      </c>
      <c r="X128" s="32" t="str">
        <f aca="false">HPS!BG128</f>
        <v>Cleared</v>
      </c>
      <c r="Y128" s="33" t="str">
        <f aca="false">IF(W128="NC","NC",IF(X128="NC","NC","None"))</f>
        <v>None</v>
      </c>
      <c r="Z128" s="31" t="n">
        <f aca="false">AVERAGE('HPS grading'!$F128,'HPS grading'!$K128,'HPS grading'!$P128,'HPS grading'!$U128)</f>
        <v>65.7721825396825</v>
      </c>
      <c r="AA128" s="34" t="str">
        <f aca="false" t="array" ref="AA128:AA128">_xlfn.IFS('HPS grading'!Z128&gt;=90,"A+",'HPS grading'!Z128&gt;=80,"A",'HPS grading'!Z128&gt;=70,"B+",'HPS grading'!Z128&gt;=60,"B",'HPS grading'!Z128&gt;=50,"C+",'HPS grading'!Z128&gt;=40,"C",'HPS grading'!Z128&gt;=30,"D",'HPS grading'!Z128&lt;30,"E")</f>
        <v>B</v>
      </c>
    </row>
    <row r="129" customFormat="false" ht="14.25" hidden="false" customHeight="false" outlineLevel="0" collapsed="false">
      <c r="A129" s="35" t="n">
        <v>126</v>
      </c>
      <c r="B129" s="36" t="s">
        <v>13</v>
      </c>
      <c r="C129" s="36" t="s">
        <v>38</v>
      </c>
      <c r="D129" s="36" t="s">
        <v>271</v>
      </c>
      <c r="E129" s="37" t="s">
        <v>272</v>
      </c>
      <c r="F129" s="38" t="n">
        <f aca="false">HPS!$U129</f>
        <v>55.7777777777778</v>
      </c>
      <c r="G129" s="35" t="str">
        <f aca="false" t="array" ref="G129:G129">_xlfn.IFS('HPS grading'!$F129&gt;=90,"A+",'HPS grading'!$F129&gt;=80,"A",'HPS grading'!$F129&gt;=70,"B+",'HPS grading'!$F129&gt;=60,"B",'HPS grading'!$F129&gt;=50,"C+",'HPS grading'!$F129&gt;=40,"C",'HPS grading'!$F129&gt;=30,"D",'HPS grading'!$F129&lt;30,"E")</f>
        <v>C+</v>
      </c>
      <c r="H129" s="39" t="str">
        <f aca="false">Persona!R130</f>
        <v>Cleared</v>
      </c>
      <c r="I129" s="32" t="str">
        <f aca="false">HPS!K129</f>
        <v>Cleared</v>
      </c>
      <c r="J129" s="40" t="str">
        <f aca="false">IF(H129="NC","NC",IF(I129="NC","NC","None"))</f>
        <v>None</v>
      </c>
      <c r="K129" s="38" t="n">
        <f aca="false">HPS!AK129</f>
        <v>37.2388095238095</v>
      </c>
      <c r="L129" s="35" t="str">
        <f aca="false" t="array" ref="L129:L129">_xlfn.IFS('HPS grading'!K129&gt;=90,"A+",'HPS grading'!K129&gt;=80,"A",'HPS grading'!K129&gt;=70,"B+",'HPS grading'!K129&gt;=60,"B",'HPS grading'!K129&gt;=50,"C+",'HPS grading'!K129&gt;=40,"C",'HPS grading'!K129&gt;=30,"D",'HPS grading'!K129&lt;30,"E")</f>
        <v>D</v>
      </c>
      <c r="M129" s="32" t="str">
        <f aca="false">HPS!Z129</f>
        <v>Cleared</v>
      </c>
      <c r="N129" s="32" t="str">
        <f aca="false">HPS!AA129</f>
        <v>NC</v>
      </c>
      <c r="O129" s="33" t="str">
        <f aca="false">IF(M129="NC","NC",IF(N129="NC","NC","None"))</f>
        <v>NC</v>
      </c>
      <c r="P129" s="38" t="n">
        <f aca="false">HPS!BA129</f>
        <v>36.7333333333333</v>
      </c>
      <c r="Q129" s="35" t="str">
        <f aca="false" t="array" ref="Q129:Q129">_xlfn.IFS('HPS grading'!P129&gt;=90,"A+",'HPS grading'!P129&gt;=80,"A",'HPS grading'!P129&gt;=70,"B+",'HPS grading'!P129&gt;=60,"B",'HPS grading'!P129&gt;=50,"C+",'HPS grading'!P129&gt;=40,"C",'HPS grading'!P129&gt;=30,"D",'HPS grading'!P129&lt;30,"E")</f>
        <v>D</v>
      </c>
      <c r="R129" s="32" t="str">
        <f aca="false">HPS!AP129</f>
        <v>Cleared</v>
      </c>
      <c r="S129" s="32" t="str">
        <f aca="false">HPS!AQ129</f>
        <v>NC</v>
      </c>
      <c r="T129" s="40" t="str">
        <f aca="false">IF(R129="NC","NC",IF(S129="NC","NC","None"))</f>
        <v>NC</v>
      </c>
      <c r="U129" s="38" t="n">
        <f aca="false">HPS!BQ129</f>
        <v>34.2321428571429</v>
      </c>
      <c r="V129" s="35" t="str">
        <f aca="false" t="array" ref="V129:V129">_xlfn.IFS('HPS grading'!U129&gt;=90,"A+",'HPS grading'!U129&gt;=80,"A",'HPS grading'!U129&gt;=70,"B+",'HPS grading'!U129&gt;=60,"B",'HPS grading'!U129&gt;=50,"C+",'HPS grading'!U129&gt;=40,"C",'HPS grading'!U129&gt;=30,"D",'HPS grading'!U129&lt;30,"E")</f>
        <v>D</v>
      </c>
      <c r="W129" s="32" t="str">
        <f aca="false">HPS!BF129</f>
        <v>Cleared</v>
      </c>
      <c r="X129" s="32" t="str">
        <f aca="false">HPS!BG129</f>
        <v>NC</v>
      </c>
      <c r="Y129" s="40" t="str">
        <f aca="false">IF(W129="NC","NC",IF(X129="NC","NC","None"))</f>
        <v>NC</v>
      </c>
      <c r="Z129" s="38" t="n">
        <f aca="false">AVERAGE('HPS grading'!$F129,'HPS grading'!$K129,'HPS grading'!$P129,'HPS grading'!$U129)</f>
        <v>40.9955158730159</v>
      </c>
      <c r="AA129" s="41" t="str">
        <f aca="false" t="array" ref="AA129:AA129">_xlfn.IFS('HPS grading'!Z129&gt;=90,"A+",'HPS grading'!Z129&gt;=80,"A",'HPS grading'!Z129&gt;=70,"B+",'HPS grading'!Z129&gt;=60,"B",'HPS grading'!Z129&gt;=50,"C+",'HPS grading'!Z129&gt;=40,"C",'HPS grading'!Z129&gt;=30,"D",'HPS grading'!Z129&lt;30,"E")</f>
        <v>C</v>
      </c>
    </row>
    <row r="130" customFormat="false" ht="14.25" hidden="false" customHeight="false" outlineLevel="0" collapsed="false">
      <c r="A130" s="28" t="n">
        <v>127</v>
      </c>
      <c r="B130" s="29" t="s">
        <v>13</v>
      </c>
      <c r="C130" s="29" t="s">
        <v>31</v>
      </c>
      <c r="D130" s="29" t="s">
        <v>273</v>
      </c>
      <c r="E130" s="30" t="s">
        <v>274</v>
      </c>
      <c r="F130" s="31" t="n">
        <f aca="false">HPS!$U130</f>
        <v>53.6388888888889</v>
      </c>
      <c r="G130" s="28" t="str">
        <f aca="false" t="array" ref="G130:G130">_xlfn.IFS('HPS grading'!$F130&gt;=90,"A+",'HPS grading'!$F130&gt;=80,"A",'HPS grading'!$F130&gt;=70,"B+",'HPS grading'!$F130&gt;=60,"B",'HPS grading'!$F130&gt;=50,"C+",'HPS grading'!$F130&gt;=40,"C",'HPS grading'!$F130&gt;=30,"D",'HPS grading'!$F130&lt;30,"E")</f>
        <v>C+</v>
      </c>
      <c r="H130" s="32" t="str">
        <f aca="false">Persona!R131</f>
        <v>Cleared</v>
      </c>
      <c r="I130" s="32" t="str">
        <f aca="false">HPS!K130</f>
        <v>Cleared</v>
      </c>
      <c r="J130" s="33" t="str">
        <f aca="false">IF(H130="NC","NC",IF(I130="NC","NC","None"))</f>
        <v>None</v>
      </c>
      <c r="K130" s="31" t="n">
        <f aca="false">HPS!AK130</f>
        <v>48.7190476190476</v>
      </c>
      <c r="L130" s="28" t="str">
        <f aca="false" t="array" ref="L130:L130">_xlfn.IFS('HPS grading'!K130&gt;=90,"A+",'HPS grading'!K130&gt;=80,"A",'HPS grading'!K130&gt;=70,"B+",'HPS grading'!K130&gt;=60,"B",'HPS grading'!K130&gt;=50,"C+",'HPS grading'!K130&gt;=40,"C",'HPS grading'!K130&gt;=30,"D",'HPS grading'!K130&lt;30,"E")</f>
        <v>C</v>
      </c>
      <c r="M130" s="32" t="str">
        <f aca="false">HPS!Z130</f>
        <v>Cleared</v>
      </c>
      <c r="N130" s="32" t="str">
        <f aca="false">HPS!AA130</f>
        <v>Cleared</v>
      </c>
      <c r="O130" s="33" t="str">
        <f aca="false">IF(M130="NC","NC",IF(N130="NC","NC","None"))</f>
        <v>None</v>
      </c>
      <c r="P130" s="31" t="n">
        <f aca="false">HPS!BA130</f>
        <v>42.4</v>
      </c>
      <c r="Q130" s="28" t="str">
        <f aca="false" t="array" ref="Q130:Q130">_xlfn.IFS('HPS grading'!P130&gt;=90,"A+",'HPS grading'!P130&gt;=80,"A",'HPS grading'!P130&gt;=70,"B+",'HPS grading'!P130&gt;=60,"B",'HPS grading'!P130&gt;=50,"C+",'HPS grading'!P130&gt;=40,"C",'HPS grading'!P130&gt;=30,"D",'HPS grading'!P130&lt;30,"E")</f>
        <v>C</v>
      </c>
      <c r="R130" s="32" t="str">
        <f aca="false">HPS!AP130</f>
        <v>Cleared</v>
      </c>
      <c r="S130" s="32" t="str">
        <f aca="false">HPS!AQ130</f>
        <v>Cleared</v>
      </c>
      <c r="T130" s="33" t="str">
        <f aca="false">IF(R130="NC","NC",IF(S130="NC","NC","None"))</f>
        <v>None</v>
      </c>
      <c r="U130" s="31" t="n">
        <f aca="false">HPS!BQ130</f>
        <v>51.752380952381</v>
      </c>
      <c r="V130" s="28" t="str">
        <f aca="false" t="array" ref="V130:V130">_xlfn.IFS('HPS grading'!U130&gt;=90,"A+",'HPS grading'!U130&gt;=80,"A",'HPS grading'!U130&gt;=70,"B+",'HPS grading'!U130&gt;=60,"B",'HPS grading'!U130&gt;=50,"C+",'HPS grading'!U130&gt;=40,"C",'HPS grading'!U130&gt;=30,"D",'HPS grading'!U130&lt;30,"E")</f>
        <v>C+</v>
      </c>
      <c r="W130" s="32" t="str">
        <f aca="false">HPS!BF130</f>
        <v>Cleared</v>
      </c>
      <c r="X130" s="32" t="str">
        <f aca="false">HPS!BG130</f>
        <v>Cleared</v>
      </c>
      <c r="Y130" s="33" t="str">
        <f aca="false">IF(W130="NC","NC",IF(X130="NC","NC","None"))</f>
        <v>None</v>
      </c>
      <c r="Z130" s="31" t="n">
        <f aca="false">AVERAGE('HPS grading'!$F130,'HPS grading'!$K130,'HPS grading'!$P130,'HPS grading'!$U130)</f>
        <v>49.1275793650794</v>
      </c>
      <c r="AA130" s="34" t="str">
        <f aca="false" t="array" ref="AA130:AA130">_xlfn.IFS('HPS grading'!Z130&gt;=90,"A+",'HPS grading'!Z130&gt;=80,"A",'HPS grading'!Z130&gt;=70,"B+",'HPS grading'!Z130&gt;=60,"B",'HPS grading'!Z130&gt;=50,"C+",'HPS grading'!Z130&gt;=40,"C",'HPS grading'!Z130&gt;=30,"D",'HPS grading'!Z130&lt;30,"E")</f>
        <v>C</v>
      </c>
    </row>
    <row r="131" customFormat="false" ht="14.25" hidden="false" customHeight="false" outlineLevel="0" collapsed="false">
      <c r="A131" s="35" t="n">
        <v>128</v>
      </c>
      <c r="B131" s="36" t="s">
        <v>17</v>
      </c>
      <c r="C131" s="36" t="s">
        <v>31</v>
      </c>
      <c r="D131" s="36" t="s">
        <v>275</v>
      </c>
      <c r="E131" s="37" t="s">
        <v>276</v>
      </c>
      <c r="F131" s="38" t="n">
        <f aca="false">HPS!$U131</f>
        <v>55.9246031746032</v>
      </c>
      <c r="G131" s="35" t="str">
        <f aca="false" t="array" ref="G131:G131">_xlfn.IFS('HPS grading'!$F131&gt;=90,"A+",'HPS grading'!$F131&gt;=80,"A",'HPS grading'!$F131&gt;=70,"B+",'HPS grading'!$F131&gt;=60,"B",'HPS grading'!$F131&gt;=50,"C+",'HPS grading'!$F131&gt;=40,"C",'HPS grading'!$F131&gt;=30,"D",'HPS grading'!$F131&lt;30,"E")</f>
        <v>C+</v>
      </c>
      <c r="H131" s="39" t="str">
        <f aca="false">Persona!R132</f>
        <v>Cleared</v>
      </c>
      <c r="I131" s="32" t="str">
        <f aca="false">HPS!K131</f>
        <v>Cleared</v>
      </c>
      <c r="J131" s="40" t="str">
        <f aca="false">IF(H131="NC","NC",IF(I131="NC","NC","None"))</f>
        <v>None</v>
      </c>
      <c r="K131" s="38" t="n">
        <f aca="false">HPS!AK131</f>
        <v>16.9035714285714</v>
      </c>
      <c r="L131" s="35" t="str">
        <f aca="false" t="array" ref="L131:L131">_xlfn.IFS('HPS grading'!K131&gt;=90,"A+",'HPS grading'!K131&gt;=80,"A",'HPS grading'!K131&gt;=70,"B+",'HPS grading'!K131&gt;=60,"B",'HPS grading'!K131&gt;=50,"C+",'HPS grading'!K131&gt;=40,"C",'HPS grading'!K131&gt;=30,"D",'HPS grading'!K131&lt;30,"E")</f>
        <v>E</v>
      </c>
      <c r="M131" s="32" t="str">
        <f aca="false">HPS!Z131</f>
        <v>NC</v>
      </c>
      <c r="N131" s="32" t="str">
        <f aca="false">HPS!AA131</f>
        <v>Cleared</v>
      </c>
      <c r="O131" s="33" t="str">
        <f aca="false">IF(M131="NC","NC",IF(N131="NC","NC","None"))</f>
        <v>NC</v>
      </c>
      <c r="P131" s="38" t="n">
        <f aca="false">HPS!BA131</f>
        <v>40.2</v>
      </c>
      <c r="Q131" s="35" t="str">
        <f aca="false" t="array" ref="Q131:Q131">_xlfn.IFS('HPS grading'!P131&gt;=90,"A+",'HPS grading'!P131&gt;=80,"A",'HPS grading'!P131&gt;=70,"B+",'HPS grading'!P131&gt;=60,"B",'HPS grading'!P131&gt;=50,"C+",'HPS grading'!P131&gt;=40,"C",'HPS grading'!P131&gt;=30,"D",'HPS grading'!P131&lt;30,"E")</f>
        <v>C</v>
      </c>
      <c r="R131" s="32" t="str">
        <f aca="false">HPS!AP131</f>
        <v>Cleared</v>
      </c>
      <c r="S131" s="32" t="str">
        <f aca="false">HPS!AQ131</f>
        <v>NC</v>
      </c>
      <c r="T131" s="40" t="str">
        <f aca="false">IF(R131="NC","NC",IF(S131="NC","NC","None"))</f>
        <v>NC</v>
      </c>
      <c r="U131" s="38" t="n">
        <f aca="false">HPS!BQ131</f>
        <v>25.8702380952381</v>
      </c>
      <c r="V131" s="35" t="str">
        <f aca="false" t="array" ref="V131:V131">_xlfn.IFS('HPS grading'!U131&gt;=90,"A+",'HPS grading'!U131&gt;=80,"A",'HPS grading'!U131&gt;=70,"B+",'HPS grading'!U131&gt;=60,"B",'HPS grading'!U131&gt;=50,"C+",'HPS grading'!U131&gt;=40,"C",'HPS grading'!U131&gt;=30,"D",'HPS grading'!U131&lt;30,"E")</f>
        <v>E</v>
      </c>
      <c r="W131" s="32" t="str">
        <f aca="false">HPS!BF131</f>
        <v>NC</v>
      </c>
      <c r="X131" s="32" t="str">
        <f aca="false">HPS!BG131</f>
        <v>NC</v>
      </c>
      <c r="Y131" s="40" t="str">
        <f aca="false">IF(W131="NC","NC",IF(X131="NC","NC","None"))</f>
        <v>NC</v>
      </c>
      <c r="Z131" s="38" t="n">
        <f aca="false">AVERAGE('HPS grading'!$F131,'HPS grading'!$K131,'HPS grading'!$P131,'HPS grading'!$U131)</f>
        <v>34.7246031746032</v>
      </c>
      <c r="AA131" s="41" t="str">
        <f aca="false" t="array" ref="AA131:AA131">_xlfn.IFS('HPS grading'!Z131&gt;=90,"A+",'HPS grading'!Z131&gt;=80,"A",'HPS grading'!Z131&gt;=70,"B+",'HPS grading'!Z131&gt;=60,"B",'HPS grading'!Z131&gt;=50,"C+",'HPS grading'!Z131&gt;=40,"C",'HPS grading'!Z131&gt;=30,"D",'HPS grading'!Z131&lt;30,"E")</f>
        <v>D</v>
      </c>
    </row>
    <row r="132" customFormat="false" ht="14.25" hidden="false" customHeight="false" outlineLevel="0" collapsed="false">
      <c r="A132" s="28" t="n">
        <v>129</v>
      </c>
      <c r="B132" s="29" t="s">
        <v>13</v>
      </c>
      <c r="C132" s="29" t="s">
        <v>38</v>
      </c>
      <c r="D132" s="29" t="s">
        <v>277</v>
      </c>
      <c r="E132" s="30" t="s">
        <v>278</v>
      </c>
      <c r="F132" s="31" t="n">
        <f aca="false">HPS!$U132</f>
        <v>59.4776785714286</v>
      </c>
      <c r="G132" s="28" t="str">
        <f aca="false" t="array" ref="G132:G132">_xlfn.IFS('HPS grading'!$F132&gt;=90,"A+",'HPS grading'!$F132&gt;=80,"A",'HPS grading'!$F132&gt;=70,"B+",'HPS grading'!$F132&gt;=60,"B",'HPS grading'!$F132&gt;=50,"C+",'HPS grading'!$F132&gt;=40,"C",'HPS grading'!$F132&gt;=30,"D",'HPS grading'!$F132&lt;30,"E")</f>
        <v>C+</v>
      </c>
      <c r="H132" s="32" t="str">
        <f aca="false">Persona!R133</f>
        <v>Cleared</v>
      </c>
      <c r="I132" s="32" t="str">
        <f aca="false">HPS!K132</f>
        <v>Cleared</v>
      </c>
      <c r="J132" s="33" t="str">
        <f aca="false">IF(H132="NC","NC",IF(I132="NC","NC","None"))</f>
        <v>None</v>
      </c>
      <c r="K132" s="31" t="n">
        <f aca="false">HPS!AK132</f>
        <v>57.1480952380952</v>
      </c>
      <c r="L132" s="28" t="str">
        <f aca="false" t="array" ref="L132:L132">_xlfn.IFS('HPS grading'!K132&gt;=90,"A+",'HPS grading'!K132&gt;=80,"A",'HPS grading'!K132&gt;=70,"B+",'HPS grading'!K132&gt;=60,"B",'HPS grading'!K132&gt;=50,"C+",'HPS grading'!K132&gt;=40,"C",'HPS grading'!K132&gt;=30,"D",'HPS grading'!K132&lt;30,"E")</f>
        <v>C+</v>
      </c>
      <c r="M132" s="32" t="str">
        <f aca="false">HPS!Z132</f>
        <v>Cleared</v>
      </c>
      <c r="N132" s="32" t="str">
        <f aca="false">HPS!AA132</f>
        <v>Cleared</v>
      </c>
      <c r="O132" s="33" t="str">
        <f aca="false">IF(M132="NC","NC",IF(N132="NC","NC","None"))</f>
        <v>None</v>
      </c>
      <c r="P132" s="31" t="n">
        <f aca="false">HPS!BA132</f>
        <v>51.0977777777778</v>
      </c>
      <c r="Q132" s="28" t="str">
        <f aca="false" t="array" ref="Q132:Q132">_xlfn.IFS('HPS grading'!P132&gt;=90,"A+",'HPS grading'!P132&gt;=80,"A",'HPS grading'!P132&gt;=70,"B+",'HPS grading'!P132&gt;=60,"B",'HPS grading'!P132&gt;=50,"C+",'HPS grading'!P132&gt;=40,"C",'HPS grading'!P132&gt;=30,"D",'HPS grading'!P132&lt;30,"E")</f>
        <v>C+</v>
      </c>
      <c r="R132" s="32" t="str">
        <f aca="false">HPS!AP132</f>
        <v>Cleared</v>
      </c>
      <c r="S132" s="32" t="str">
        <f aca="false">HPS!AQ132</f>
        <v>Cleared</v>
      </c>
      <c r="T132" s="33" t="str">
        <f aca="false">IF(R132="NC","NC",IF(S132="NC","NC","None"))</f>
        <v>None</v>
      </c>
      <c r="U132" s="31" t="n">
        <f aca="false">HPS!BQ132</f>
        <v>61.2880952380952</v>
      </c>
      <c r="V132" s="28" t="str">
        <f aca="false" t="array" ref="V132:V132">_xlfn.IFS('HPS grading'!U132&gt;=90,"A+",'HPS grading'!U132&gt;=80,"A",'HPS grading'!U132&gt;=70,"B+",'HPS grading'!U132&gt;=60,"B",'HPS grading'!U132&gt;=50,"C+",'HPS grading'!U132&gt;=40,"C",'HPS grading'!U132&gt;=30,"D",'HPS grading'!U132&lt;30,"E")</f>
        <v>B</v>
      </c>
      <c r="W132" s="32" t="str">
        <f aca="false">HPS!BF132</f>
        <v>Cleared</v>
      </c>
      <c r="X132" s="32" t="str">
        <f aca="false">HPS!BG132</f>
        <v>Cleared</v>
      </c>
      <c r="Y132" s="33" t="str">
        <f aca="false">IF(W132="NC","NC",IF(X132="NC","NC","None"))</f>
        <v>None</v>
      </c>
      <c r="Z132" s="31" t="n">
        <f aca="false">AVERAGE('HPS grading'!$F132,'HPS grading'!$K132,'HPS grading'!$P132,'HPS grading'!$U132)</f>
        <v>57.2529117063492</v>
      </c>
      <c r="AA132" s="34" t="str">
        <f aca="false" t="array" ref="AA132:AA132">_xlfn.IFS('HPS grading'!Z132&gt;=90,"A+",'HPS grading'!Z132&gt;=80,"A",'HPS grading'!Z132&gt;=70,"B+",'HPS grading'!Z132&gt;=60,"B",'HPS grading'!Z132&gt;=50,"C+",'HPS grading'!Z132&gt;=40,"C",'HPS grading'!Z132&gt;=30,"D",'HPS grading'!Z132&lt;30,"E")</f>
        <v>C+</v>
      </c>
    </row>
    <row r="133" customFormat="false" ht="14.25" hidden="false" customHeight="false" outlineLevel="0" collapsed="false">
      <c r="A133" s="35" t="n">
        <v>130</v>
      </c>
      <c r="B133" s="36" t="s">
        <v>17</v>
      </c>
      <c r="C133" s="36" t="s">
        <v>14</v>
      </c>
      <c r="D133" s="36" t="s">
        <v>279</v>
      </c>
      <c r="E133" s="37" t="s">
        <v>280</v>
      </c>
      <c r="F133" s="38" t="n">
        <f aca="false">HPS!$U133</f>
        <v>41.2083333333333</v>
      </c>
      <c r="G133" s="35" t="str">
        <f aca="false" t="array" ref="G133:G133">_xlfn.IFS('HPS grading'!$F133&gt;=90,"A+",'HPS grading'!$F133&gt;=80,"A",'HPS grading'!$F133&gt;=70,"B+",'HPS grading'!$F133&gt;=60,"B",'HPS grading'!$F133&gt;=50,"C+",'HPS grading'!$F133&gt;=40,"C",'HPS grading'!$F133&gt;=30,"D",'HPS grading'!$F133&lt;30,"E")</f>
        <v>C</v>
      </c>
      <c r="H133" s="39" t="str">
        <f aca="false">Persona!R134</f>
        <v>Cleared</v>
      </c>
      <c r="I133" s="32" t="str">
        <f aca="false">HPS!K133</f>
        <v>Cleared</v>
      </c>
      <c r="J133" s="40" t="str">
        <f aca="false">IF(H133="NC","NC",IF(I133="NC","NC","None"))</f>
        <v>None</v>
      </c>
      <c r="K133" s="38" t="n">
        <f aca="false">HPS!AK133</f>
        <v>56.9761904761905</v>
      </c>
      <c r="L133" s="35" t="str">
        <f aca="false" t="array" ref="L133:L133">_xlfn.IFS('HPS grading'!K133&gt;=90,"A+",'HPS grading'!K133&gt;=80,"A",'HPS grading'!K133&gt;=70,"B+",'HPS grading'!K133&gt;=60,"B",'HPS grading'!K133&gt;=50,"C+",'HPS grading'!K133&gt;=40,"C",'HPS grading'!K133&gt;=30,"D",'HPS grading'!K133&lt;30,"E")</f>
        <v>C+</v>
      </c>
      <c r="M133" s="32" t="str">
        <f aca="false">HPS!Z133</f>
        <v>Cleared</v>
      </c>
      <c r="N133" s="32" t="str">
        <f aca="false">HPS!AA133</f>
        <v>Cleared</v>
      </c>
      <c r="O133" s="33" t="str">
        <f aca="false">IF(M133="NC","NC",IF(N133="NC","NC","None"))</f>
        <v>None</v>
      </c>
      <c r="P133" s="38" t="n">
        <f aca="false">HPS!BA133</f>
        <v>44.6692063492064</v>
      </c>
      <c r="Q133" s="35" t="str">
        <f aca="false" t="array" ref="Q133:Q133">_xlfn.IFS('HPS grading'!P133&gt;=90,"A+",'HPS grading'!P133&gt;=80,"A",'HPS grading'!P133&gt;=70,"B+",'HPS grading'!P133&gt;=60,"B",'HPS grading'!P133&gt;=50,"C+",'HPS grading'!P133&gt;=40,"C",'HPS grading'!P133&gt;=30,"D",'HPS grading'!P133&lt;30,"E")</f>
        <v>C</v>
      </c>
      <c r="R133" s="32" t="str">
        <f aca="false">HPS!AP133</f>
        <v>Cleared</v>
      </c>
      <c r="S133" s="32" t="str">
        <f aca="false">HPS!AQ133</f>
        <v>Cleared</v>
      </c>
      <c r="T133" s="40" t="str">
        <f aca="false">IF(R133="NC","NC",IF(S133="NC","NC","None"))</f>
        <v>None</v>
      </c>
      <c r="U133" s="38" t="n">
        <f aca="false">HPS!BQ133</f>
        <v>60.2261904761905</v>
      </c>
      <c r="V133" s="35" t="str">
        <f aca="false" t="array" ref="V133:V133">_xlfn.IFS('HPS grading'!U133&gt;=90,"A+",'HPS grading'!U133&gt;=80,"A",'HPS grading'!U133&gt;=70,"B+",'HPS grading'!U133&gt;=60,"B",'HPS grading'!U133&gt;=50,"C+",'HPS grading'!U133&gt;=40,"C",'HPS grading'!U133&gt;=30,"D",'HPS grading'!U133&lt;30,"E")</f>
        <v>B</v>
      </c>
      <c r="W133" s="32" t="str">
        <f aca="false">HPS!BF133</f>
        <v>Cleared</v>
      </c>
      <c r="X133" s="32" t="str">
        <f aca="false">HPS!BG133</f>
        <v>Cleared</v>
      </c>
      <c r="Y133" s="40" t="str">
        <f aca="false">IF(W133="NC","NC",IF(X133="NC","NC","None"))</f>
        <v>None</v>
      </c>
      <c r="Z133" s="38" t="n">
        <f aca="false">AVERAGE('HPS grading'!$F133,'HPS grading'!$K133,'HPS grading'!$P133,'HPS grading'!$U133)</f>
        <v>50.7699801587302</v>
      </c>
      <c r="AA133" s="41" t="str">
        <f aca="false" t="array" ref="AA133:AA133">_xlfn.IFS('HPS grading'!Z133&gt;=90,"A+",'HPS grading'!Z133&gt;=80,"A",'HPS grading'!Z133&gt;=70,"B+",'HPS grading'!Z133&gt;=60,"B",'HPS grading'!Z133&gt;=50,"C+",'HPS grading'!Z133&gt;=40,"C",'HPS grading'!Z133&gt;=30,"D",'HPS grading'!Z133&lt;30,"E")</f>
        <v>C+</v>
      </c>
    </row>
    <row r="134" customFormat="false" ht="14.25" hidden="false" customHeight="false" outlineLevel="0" collapsed="false">
      <c r="A134" s="28" t="n">
        <v>131</v>
      </c>
      <c r="B134" s="29" t="s">
        <v>13</v>
      </c>
      <c r="C134" s="29" t="s">
        <v>38</v>
      </c>
      <c r="D134" s="29" t="s">
        <v>281</v>
      </c>
      <c r="E134" s="30" t="s">
        <v>282</v>
      </c>
      <c r="F134" s="31" t="n">
        <f aca="false">HPS!$U134</f>
        <v>65.7916666666667</v>
      </c>
      <c r="G134" s="28" t="str">
        <f aca="false" t="array" ref="G134:G134">_xlfn.IFS('HPS grading'!$F134&gt;=90,"A+",'HPS grading'!$F134&gt;=80,"A",'HPS grading'!$F134&gt;=70,"B+",'HPS grading'!$F134&gt;=60,"B",'HPS grading'!$F134&gt;=50,"C+",'HPS grading'!$F134&gt;=40,"C",'HPS grading'!$F134&gt;=30,"D",'HPS grading'!$F134&lt;30,"E")</f>
        <v>B</v>
      </c>
      <c r="H134" s="32" t="str">
        <f aca="false">Persona!R135</f>
        <v>Cleared</v>
      </c>
      <c r="I134" s="32" t="str">
        <f aca="false">HPS!K134</f>
        <v>Cleared</v>
      </c>
      <c r="J134" s="33" t="str">
        <f aca="false">IF(H134="NC","NC",IF(I134="NC","NC","None"))</f>
        <v>None</v>
      </c>
      <c r="K134" s="31" t="n">
        <f aca="false">HPS!AK134</f>
        <v>59.3904761904762</v>
      </c>
      <c r="L134" s="28" t="str">
        <f aca="false" t="array" ref="L134:L134">_xlfn.IFS('HPS grading'!K134&gt;=90,"A+",'HPS grading'!K134&gt;=80,"A",'HPS grading'!K134&gt;=70,"B+",'HPS grading'!K134&gt;=60,"B",'HPS grading'!K134&gt;=50,"C+",'HPS grading'!K134&gt;=40,"C",'HPS grading'!K134&gt;=30,"D",'HPS grading'!K134&lt;30,"E")</f>
        <v>C+</v>
      </c>
      <c r="M134" s="32" t="str">
        <f aca="false">HPS!Z134</f>
        <v>Cleared</v>
      </c>
      <c r="N134" s="32" t="str">
        <f aca="false">HPS!AA134</f>
        <v>Cleared</v>
      </c>
      <c r="O134" s="33" t="str">
        <f aca="false">IF(M134="NC","NC",IF(N134="NC","NC","None"))</f>
        <v>None</v>
      </c>
      <c r="P134" s="31" t="n">
        <f aca="false">HPS!BA134</f>
        <v>48.6228571428571</v>
      </c>
      <c r="Q134" s="28" t="str">
        <f aca="false" t="array" ref="Q134:Q134">_xlfn.IFS('HPS grading'!P134&gt;=90,"A+",'HPS grading'!P134&gt;=80,"A",'HPS grading'!P134&gt;=70,"B+",'HPS grading'!P134&gt;=60,"B",'HPS grading'!P134&gt;=50,"C+",'HPS grading'!P134&gt;=40,"C",'HPS grading'!P134&gt;=30,"D",'HPS grading'!P134&lt;30,"E")</f>
        <v>C</v>
      </c>
      <c r="R134" s="32" t="str">
        <f aca="false">HPS!AP134</f>
        <v>Cleared</v>
      </c>
      <c r="S134" s="32" t="str">
        <f aca="false">HPS!AQ134</f>
        <v>NC</v>
      </c>
      <c r="T134" s="33" t="str">
        <f aca="false">IF(R134="NC","NC",IF(S134="NC","NC","None"))</f>
        <v>NC</v>
      </c>
      <c r="U134" s="31" t="n">
        <f aca="false">HPS!BQ134</f>
        <v>53.0571428571429</v>
      </c>
      <c r="V134" s="28" t="str">
        <f aca="false" t="array" ref="V134:V134">_xlfn.IFS('HPS grading'!U134&gt;=90,"A+",'HPS grading'!U134&gt;=80,"A",'HPS grading'!U134&gt;=70,"B+",'HPS grading'!U134&gt;=60,"B",'HPS grading'!U134&gt;=50,"C+",'HPS grading'!U134&gt;=40,"C",'HPS grading'!U134&gt;=30,"D",'HPS grading'!U134&lt;30,"E")</f>
        <v>C+</v>
      </c>
      <c r="W134" s="32" t="str">
        <f aca="false">HPS!BF134</f>
        <v>Cleared</v>
      </c>
      <c r="X134" s="32" t="str">
        <f aca="false">HPS!BG134</f>
        <v>Cleared</v>
      </c>
      <c r="Y134" s="33" t="str">
        <f aca="false">IF(W134="NC","NC",IF(X134="NC","NC","None"))</f>
        <v>None</v>
      </c>
      <c r="Z134" s="31" t="n">
        <f aca="false">AVERAGE('HPS grading'!$F134,'HPS grading'!$K134,'HPS grading'!$P134,'HPS grading'!$U134)</f>
        <v>56.7155357142857</v>
      </c>
      <c r="AA134" s="34" t="str">
        <f aca="false" t="array" ref="AA134:AA134">_xlfn.IFS('HPS grading'!Z134&gt;=90,"A+",'HPS grading'!Z134&gt;=80,"A",'HPS grading'!Z134&gt;=70,"B+",'HPS grading'!Z134&gt;=60,"B",'HPS grading'!Z134&gt;=50,"C+",'HPS grading'!Z134&gt;=40,"C",'HPS grading'!Z134&gt;=30,"D",'HPS grading'!Z134&lt;30,"E")</f>
        <v>C+</v>
      </c>
    </row>
    <row r="135" customFormat="false" ht="14.25" hidden="false" customHeight="false" outlineLevel="0" collapsed="false">
      <c r="A135" s="35" t="n">
        <v>132</v>
      </c>
      <c r="B135" s="36" t="s">
        <v>13</v>
      </c>
      <c r="C135" s="36" t="s">
        <v>14</v>
      </c>
      <c r="D135" s="36" t="s">
        <v>283</v>
      </c>
      <c r="E135" s="37" t="s">
        <v>284</v>
      </c>
      <c r="F135" s="38" t="n">
        <f aca="false">HPS!$U135</f>
        <v>43.4166666666667</v>
      </c>
      <c r="G135" s="35" t="str">
        <f aca="false" t="array" ref="G135:G135">_xlfn.IFS('HPS grading'!$F135&gt;=90,"A+",'HPS grading'!$F135&gt;=80,"A",'HPS grading'!$F135&gt;=70,"B+",'HPS grading'!$F135&gt;=60,"B",'HPS grading'!$F135&gt;=50,"C+",'HPS grading'!$F135&gt;=40,"C",'HPS grading'!$F135&gt;=30,"D",'HPS grading'!$F135&lt;30,"E")</f>
        <v>C</v>
      </c>
      <c r="H135" s="39" t="str">
        <f aca="false">Persona!R136</f>
        <v>Cleared</v>
      </c>
      <c r="I135" s="32" t="str">
        <f aca="false">HPS!K135</f>
        <v>Cleared</v>
      </c>
      <c r="J135" s="40" t="str">
        <f aca="false">IF(H135="NC","NC",IF(I135="NC","NC","None"))</f>
        <v>None</v>
      </c>
      <c r="K135" s="38" t="n">
        <f aca="false">HPS!AK135</f>
        <v>42.2214285714286</v>
      </c>
      <c r="L135" s="35" t="str">
        <f aca="false" t="array" ref="L135:L135">_xlfn.IFS('HPS grading'!K135&gt;=90,"A+",'HPS grading'!K135&gt;=80,"A",'HPS grading'!K135&gt;=70,"B+",'HPS grading'!K135&gt;=60,"B",'HPS grading'!K135&gt;=50,"C+",'HPS grading'!K135&gt;=40,"C",'HPS grading'!K135&gt;=30,"D",'HPS grading'!K135&lt;30,"E")</f>
        <v>C</v>
      </c>
      <c r="M135" s="32" t="str">
        <f aca="false">HPS!Z135</f>
        <v>Cleared</v>
      </c>
      <c r="N135" s="32" t="str">
        <f aca="false">HPS!AA135</f>
        <v>NC</v>
      </c>
      <c r="O135" s="33" t="str">
        <f aca="false">IF(M135="NC","NC",IF(N135="NC","NC","None"))</f>
        <v>NC</v>
      </c>
      <c r="P135" s="38" t="n">
        <f aca="false">HPS!BA135</f>
        <v>39.5285714285714</v>
      </c>
      <c r="Q135" s="35" t="str">
        <f aca="false" t="array" ref="Q135:Q135">_xlfn.IFS('HPS grading'!P135&gt;=90,"A+",'HPS grading'!P135&gt;=80,"A",'HPS grading'!P135&gt;=70,"B+",'HPS grading'!P135&gt;=60,"B",'HPS grading'!P135&gt;=50,"C+",'HPS grading'!P135&gt;=40,"C",'HPS grading'!P135&gt;=30,"D",'HPS grading'!P135&lt;30,"E")</f>
        <v>D</v>
      </c>
      <c r="R135" s="32" t="str">
        <f aca="false">HPS!AP135</f>
        <v>Cleared</v>
      </c>
      <c r="S135" s="32" t="str">
        <f aca="false">HPS!AQ135</f>
        <v>NC</v>
      </c>
      <c r="T135" s="40" t="str">
        <f aca="false">IF(R135="NC","NC",IF(S135="NC","NC","None"))</f>
        <v>NC</v>
      </c>
      <c r="U135" s="38" t="n">
        <f aca="false">HPS!BQ135</f>
        <v>54.4880952380952</v>
      </c>
      <c r="V135" s="35" t="str">
        <f aca="false" t="array" ref="V135:V135">_xlfn.IFS('HPS grading'!U135&gt;=90,"A+",'HPS grading'!U135&gt;=80,"A",'HPS grading'!U135&gt;=70,"B+",'HPS grading'!U135&gt;=60,"B",'HPS grading'!U135&gt;=50,"C+",'HPS grading'!U135&gt;=40,"C",'HPS grading'!U135&gt;=30,"D",'HPS grading'!U135&lt;30,"E")</f>
        <v>C+</v>
      </c>
      <c r="W135" s="32" t="str">
        <f aca="false">HPS!BF135</f>
        <v>Cleared</v>
      </c>
      <c r="X135" s="32" t="str">
        <f aca="false">HPS!BG135</f>
        <v>Cleared</v>
      </c>
      <c r="Y135" s="40" t="str">
        <f aca="false">IF(W135="NC","NC",IF(X135="NC","NC","None"))</f>
        <v>None</v>
      </c>
      <c r="Z135" s="38" t="n">
        <f aca="false">AVERAGE('HPS grading'!$F135,'HPS grading'!$K135,'HPS grading'!$P135,'HPS grading'!$U135)</f>
        <v>44.9136904761905</v>
      </c>
      <c r="AA135" s="41" t="str">
        <f aca="false" t="array" ref="AA135:AA135">_xlfn.IFS('HPS grading'!Z135&gt;=90,"A+",'HPS grading'!Z135&gt;=80,"A",'HPS grading'!Z135&gt;=70,"B+",'HPS grading'!Z135&gt;=60,"B",'HPS grading'!Z135&gt;=50,"C+",'HPS grading'!Z135&gt;=40,"C",'HPS grading'!Z135&gt;=30,"D",'HPS grading'!Z135&lt;30,"E")</f>
        <v>C</v>
      </c>
    </row>
    <row r="136" customFormat="false" ht="14.25" hidden="false" customHeight="false" outlineLevel="0" collapsed="false">
      <c r="A136" s="28" t="n">
        <v>133</v>
      </c>
      <c r="B136" s="29" t="s">
        <v>17</v>
      </c>
      <c r="C136" s="29" t="s">
        <v>14</v>
      </c>
      <c r="D136" s="29" t="s">
        <v>285</v>
      </c>
      <c r="E136" s="30" t="s">
        <v>286</v>
      </c>
      <c r="F136" s="31" t="n">
        <f aca="false">HPS!$U136</f>
        <v>37.7777777777778</v>
      </c>
      <c r="G136" s="28" t="str">
        <f aca="false" t="array" ref="G136:G136">_xlfn.IFS('HPS grading'!$F136&gt;=90,"A+",'HPS grading'!$F136&gt;=80,"A",'HPS grading'!$F136&gt;=70,"B+",'HPS grading'!$F136&gt;=60,"B",'HPS grading'!$F136&gt;=50,"C+",'HPS grading'!$F136&gt;=40,"C",'HPS grading'!$F136&gt;=30,"D",'HPS grading'!$F136&lt;30,"E")</f>
        <v>D</v>
      </c>
      <c r="H136" s="32" t="str">
        <f aca="false">Persona!R137</f>
        <v>Cleared</v>
      </c>
      <c r="I136" s="32" t="str">
        <f aca="false">HPS!K136</f>
        <v>Cleared</v>
      </c>
      <c r="J136" s="33" t="str">
        <f aca="false">IF(H136="NC","NC",IF(I136="NC","NC","None"))</f>
        <v>None</v>
      </c>
      <c r="K136" s="31" t="n">
        <f aca="false">HPS!AK136</f>
        <v>43.5285714285714</v>
      </c>
      <c r="L136" s="28" t="str">
        <f aca="false" t="array" ref="L136:L136">_xlfn.IFS('HPS grading'!K136&gt;=90,"A+",'HPS grading'!K136&gt;=80,"A",'HPS grading'!K136&gt;=70,"B+",'HPS grading'!K136&gt;=60,"B",'HPS grading'!K136&gt;=50,"C+",'HPS grading'!K136&gt;=40,"C",'HPS grading'!K136&gt;=30,"D",'HPS grading'!K136&lt;30,"E")</f>
        <v>C</v>
      </c>
      <c r="M136" s="32" t="str">
        <f aca="false">HPS!Z136</f>
        <v>Cleared</v>
      </c>
      <c r="N136" s="32" t="str">
        <f aca="false">HPS!AA136</f>
        <v>Cleared</v>
      </c>
      <c r="O136" s="33" t="str">
        <f aca="false">IF(M136="NC","NC",IF(N136="NC","NC","None"))</f>
        <v>None</v>
      </c>
      <c r="P136" s="31" t="n">
        <f aca="false">HPS!BA136</f>
        <v>36.6552380952381</v>
      </c>
      <c r="Q136" s="28" t="str">
        <f aca="false" t="array" ref="Q136:Q136">_xlfn.IFS('HPS grading'!P136&gt;=90,"A+",'HPS grading'!P136&gt;=80,"A",'HPS grading'!P136&gt;=70,"B+",'HPS grading'!P136&gt;=60,"B",'HPS grading'!P136&gt;=50,"C+",'HPS grading'!P136&gt;=40,"C",'HPS grading'!P136&gt;=30,"D",'HPS grading'!P136&lt;30,"E")</f>
        <v>D</v>
      </c>
      <c r="R136" s="32" t="str">
        <f aca="false">HPS!AP136</f>
        <v>Cleared</v>
      </c>
      <c r="S136" s="32" t="str">
        <f aca="false">HPS!AQ136</f>
        <v>Cleared</v>
      </c>
      <c r="T136" s="33" t="str">
        <f aca="false">IF(R136="NC","NC",IF(S136="NC","NC","None"))</f>
        <v>None</v>
      </c>
      <c r="U136" s="31" t="n">
        <f aca="false">HPS!BQ136</f>
        <v>35.2452380952381</v>
      </c>
      <c r="V136" s="28" t="str">
        <f aca="false" t="array" ref="V136:V136">_xlfn.IFS('HPS grading'!U136&gt;=90,"A+",'HPS grading'!U136&gt;=80,"A",'HPS grading'!U136&gt;=70,"B+",'HPS grading'!U136&gt;=60,"B",'HPS grading'!U136&gt;=50,"C+",'HPS grading'!U136&gt;=40,"C",'HPS grading'!U136&gt;=30,"D",'HPS grading'!U136&lt;30,"E")</f>
        <v>D</v>
      </c>
      <c r="W136" s="32" t="str">
        <f aca="false">HPS!BF136</f>
        <v>Cleared</v>
      </c>
      <c r="X136" s="32" t="str">
        <f aca="false">HPS!BG136</f>
        <v>Cleared</v>
      </c>
      <c r="Y136" s="33" t="str">
        <f aca="false">IF(W136="NC","NC",IF(X136="NC","NC","None"))</f>
        <v>None</v>
      </c>
      <c r="Z136" s="31" t="n">
        <f aca="false">AVERAGE('HPS grading'!$F136,'HPS grading'!$K136,'HPS grading'!$P136,'HPS grading'!$U136)</f>
        <v>38.3017063492063</v>
      </c>
      <c r="AA136" s="34" t="str">
        <f aca="false" t="array" ref="AA136:AA136">_xlfn.IFS('HPS grading'!Z136&gt;=90,"A+",'HPS grading'!Z136&gt;=80,"A",'HPS grading'!Z136&gt;=70,"B+",'HPS grading'!Z136&gt;=60,"B",'HPS grading'!Z136&gt;=50,"C+",'HPS grading'!Z136&gt;=40,"C",'HPS grading'!Z136&gt;=30,"D",'HPS grading'!Z136&lt;30,"E")</f>
        <v>D</v>
      </c>
    </row>
    <row r="137" customFormat="false" ht="14.25" hidden="false" customHeight="false" outlineLevel="0" collapsed="false">
      <c r="A137" s="35" t="n">
        <v>134</v>
      </c>
      <c r="B137" s="36" t="s">
        <v>17</v>
      </c>
      <c r="C137" s="36" t="s">
        <v>38</v>
      </c>
      <c r="D137" s="36" t="s">
        <v>287</v>
      </c>
      <c r="E137" s="37" t="s">
        <v>288</v>
      </c>
      <c r="F137" s="38" t="n">
        <f aca="false">HPS!$U137</f>
        <v>47.875</v>
      </c>
      <c r="G137" s="35" t="str">
        <f aca="false" t="array" ref="G137:G137">_xlfn.IFS('HPS grading'!$F137&gt;=90,"A+",'HPS grading'!$F137&gt;=80,"A",'HPS grading'!$F137&gt;=70,"B+",'HPS grading'!$F137&gt;=60,"B",'HPS grading'!$F137&gt;=50,"C+",'HPS grading'!$F137&gt;=40,"C",'HPS grading'!$F137&gt;=30,"D",'HPS grading'!$F137&lt;30,"E")</f>
        <v>C</v>
      </c>
      <c r="H137" s="39" t="str">
        <f aca="false">Persona!R138</f>
        <v>Cleared</v>
      </c>
      <c r="I137" s="32" t="str">
        <f aca="false">HPS!K137</f>
        <v>NC</v>
      </c>
      <c r="J137" s="40" t="str">
        <f aca="false">IF(H137="NC","NC",IF(I137="NC","NC","None"))</f>
        <v>NC</v>
      </c>
      <c r="K137" s="38" t="n">
        <f aca="false">HPS!AK137</f>
        <v>26.8580952380952</v>
      </c>
      <c r="L137" s="35" t="str">
        <f aca="false" t="array" ref="L137:L137">_xlfn.IFS('HPS grading'!K137&gt;=90,"A+",'HPS grading'!K137&gt;=80,"A",'HPS grading'!K137&gt;=70,"B+",'HPS grading'!K137&gt;=60,"B",'HPS grading'!K137&gt;=50,"C+",'HPS grading'!K137&gt;=40,"C",'HPS grading'!K137&gt;=30,"D",'HPS grading'!K137&lt;30,"E")</f>
        <v>E</v>
      </c>
      <c r="M137" s="32" t="str">
        <f aca="false">HPS!Z137</f>
        <v>NC</v>
      </c>
      <c r="N137" s="32" t="str">
        <f aca="false">HPS!AA137</f>
        <v>NC</v>
      </c>
      <c r="O137" s="33" t="str">
        <f aca="false">IF(M137="NC","NC",IF(N137="NC","NC","None"))</f>
        <v>NC</v>
      </c>
      <c r="P137" s="38" t="n">
        <f aca="false">HPS!BA137</f>
        <v>29.34</v>
      </c>
      <c r="Q137" s="35" t="str">
        <f aca="false" t="array" ref="Q137:Q137">_xlfn.IFS('HPS grading'!P137&gt;=90,"A+",'HPS grading'!P137&gt;=80,"A",'HPS grading'!P137&gt;=70,"B+",'HPS grading'!P137&gt;=60,"B",'HPS grading'!P137&gt;=50,"C+",'HPS grading'!P137&gt;=40,"C",'HPS grading'!P137&gt;=30,"D",'HPS grading'!P137&lt;30,"E")</f>
        <v>E</v>
      </c>
      <c r="R137" s="32" t="str">
        <f aca="false">HPS!AP137</f>
        <v>Cleared</v>
      </c>
      <c r="S137" s="32" t="str">
        <f aca="false">HPS!AQ137</f>
        <v>NC</v>
      </c>
      <c r="T137" s="40" t="str">
        <f aca="false">IF(R137="NC","NC",IF(S137="NC","NC","None"))</f>
        <v>NC</v>
      </c>
      <c r="U137" s="38" t="n">
        <f aca="false">HPS!BQ137</f>
        <v>23.0380952380952</v>
      </c>
      <c r="V137" s="35" t="str">
        <f aca="false" t="array" ref="V137:V137">_xlfn.IFS('HPS grading'!U137&gt;=90,"A+",'HPS grading'!U137&gt;=80,"A",'HPS grading'!U137&gt;=70,"B+",'HPS grading'!U137&gt;=60,"B",'HPS grading'!U137&gt;=50,"C+",'HPS grading'!U137&gt;=40,"C",'HPS grading'!U137&gt;=30,"D",'HPS grading'!U137&lt;30,"E")</f>
        <v>E</v>
      </c>
      <c r="W137" s="32" t="str">
        <f aca="false">HPS!BF137</f>
        <v>NC</v>
      </c>
      <c r="X137" s="32" t="str">
        <f aca="false">HPS!BG137</f>
        <v>NC</v>
      </c>
      <c r="Y137" s="40" t="str">
        <f aca="false">IF(W137="NC","NC",IF(X137="NC","NC","None"))</f>
        <v>NC</v>
      </c>
      <c r="Z137" s="38" t="n">
        <f aca="false">AVERAGE('HPS grading'!$F137,'HPS grading'!$K137,'HPS grading'!$P137,'HPS grading'!$U137)</f>
        <v>31.7777976190476</v>
      </c>
      <c r="AA137" s="41" t="str">
        <f aca="false" t="array" ref="AA137:AA137">_xlfn.IFS('HPS grading'!Z137&gt;=90,"A+",'HPS grading'!Z137&gt;=80,"A",'HPS grading'!Z137&gt;=70,"B+",'HPS grading'!Z137&gt;=60,"B",'HPS grading'!Z137&gt;=50,"C+",'HPS grading'!Z137&gt;=40,"C",'HPS grading'!Z137&gt;=30,"D",'HPS grading'!Z137&lt;30,"E")</f>
        <v>D</v>
      </c>
    </row>
    <row r="138" customFormat="false" ht="14.25" hidden="false" customHeight="false" outlineLevel="0" collapsed="false">
      <c r="A138" s="28" t="n">
        <v>135</v>
      </c>
      <c r="B138" s="29" t="s">
        <v>17</v>
      </c>
      <c r="C138" s="29" t="s">
        <v>31</v>
      </c>
      <c r="D138" s="29" t="s">
        <v>289</v>
      </c>
      <c r="E138" s="30" t="s">
        <v>290</v>
      </c>
      <c r="F138" s="31" t="n">
        <f aca="false">HPS!$U138</f>
        <v>51.1319444444444</v>
      </c>
      <c r="G138" s="28" t="str">
        <f aca="false" t="array" ref="G138:G138">_xlfn.IFS('HPS grading'!$F138&gt;=90,"A+",'HPS grading'!$F138&gt;=80,"A",'HPS grading'!$F138&gt;=70,"B+",'HPS grading'!$F138&gt;=60,"B",'HPS grading'!$F138&gt;=50,"C+",'HPS grading'!$F138&gt;=40,"C",'HPS grading'!$F138&gt;=30,"D",'HPS grading'!$F138&lt;30,"E")</f>
        <v>C+</v>
      </c>
      <c r="H138" s="32" t="str">
        <f aca="false">Persona!R139</f>
        <v>Cleared</v>
      </c>
      <c r="I138" s="32" t="str">
        <f aca="false">HPS!K138</f>
        <v>Cleared</v>
      </c>
      <c r="J138" s="33" t="str">
        <f aca="false">IF(H138="NC","NC",IF(I138="NC","NC","None"))</f>
        <v>None</v>
      </c>
      <c r="K138" s="31" t="n">
        <f aca="false">HPS!AK138</f>
        <v>31.9952380952381</v>
      </c>
      <c r="L138" s="28" t="str">
        <f aca="false" t="array" ref="L138:L138">_xlfn.IFS('HPS grading'!K138&gt;=90,"A+",'HPS grading'!K138&gt;=80,"A",'HPS grading'!K138&gt;=70,"B+",'HPS grading'!K138&gt;=60,"B",'HPS grading'!K138&gt;=50,"C+",'HPS grading'!K138&gt;=40,"C",'HPS grading'!K138&gt;=30,"D",'HPS grading'!K138&lt;30,"E")</f>
        <v>D</v>
      </c>
      <c r="M138" s="32" t="str">
        <f aca="false">HPS!Z138</f>
        <v>NC</v>
      </c>
      <c r="N138" s="32" t="str">
        <f aca="false">HPS!AA138</f>
        <v>Cleared</v>
      </c>
      <c r="O138" s="33" t="str">
        <f aca="false">IF(M138="NC","NC",IF(N138="NC","NC","None"))</f>
        <v>NC</v>
      </c>
      <c r="P138" s="31" t="n">
        <f aca="false">HPS!BA138</f>
        <v>37.2666666666667</v>
      </c>
      <c r="Q138" s="28" t="str">
        <f aca="false" t="array" ref="Q138:Q138">_xlfn.IFS('HPS grading'!P138&gt;=90,"A+",'HPS grading'!P138&gt;=80,"A",'HPS grading'!P138&gt;=70,"B+",'HPS grading'!P138&gt;=60,"B",'HPS grading'!P138&gt;=50,"C+",'HPS grading'!P138&gt;=40,"C",'HPS grading'!P138&gt;=30,"D",'HPS grading'!P138&lt;30,"E")</f>
        <v>D</v>
      </c>
      <c r="R138" s="32" t="str">
        <f aca="false">HPS!AP138</f>
        <v>Cleared</v>
      </c>
      <c r="S138" s="32" t="str">
        <f aca="false">HPS!AQ138</f>
        <v>NC</v>
      </c>
      <c r="T138" s="33" t="str">
        <f aca="false">IF(R138="NC","NC",IF(S138="NC","NC","None"))</f>
        <v>NC</v>
      </c>
      <c r="U138" s="31" t="n">
        <f aca="false">HPS!BQ138</f>
        <v>33.3285714285714</v>
      </c>
      <c r="V138" s="28" t="str">
        <f aca="false" t="array" ref="V138:V138">_xlfn.IFS('HPS grading'!U138&gt;=90,"A+",'HPS grading'!U138&gt;=80,"A",'HPS grading'!U138&gt;=70,"B+",'HPS grading'!U138&gt;=60,"B",'HPS grading'!U138&gt;=50,"C+",'HPS grading'!U138&gt;=40,"C",'HPS grading'!U138&gt;=30,"D",'HPS grading'!U138&lt;30,"E")</f>
        <v>D</v>
      </c>
      <c r="W138" s="32" t="str">
        <f aca="false">HPS!BF138</f>
        <v>NC</v>
      </c>
      <c r="X138" s="32" t="str">
        <f aca="false">HPS!BG138</f>
        <v>Cleared</v>
      </c>
      <c r="Y138" s="33" t="str">
        <f aca="false">IF(W138="NC","NC",IF(X138="NC","NC","None"))</f>
        <v>NC</v>
      </c>
      <c r="Z138" s="31" t="n">
        <f aca="false">AVERAGE('HPS grading'!$F138,'HPS grading'!$K138,'HPS grading'!$P138,'HPS grading'!$U138)</f>
        <v>38.4306051587302</v>
      </c>
      <c r="AA138" s="34" t="str">
        <f aca="false" t="array" ref="AA138:AA138">_xlfn.IFS('HPS grading'!Z138&gt;=90,"A+",'HPS grading'!Z138&gt;=80,"A",'HPS grading'!Z138&gt;=70,"B+",'HPS grading'!Z138&gt;=60,"B",'HPS grading'!Z138&gt;=50,"C+",'HPS grading'!Z138&gt;=40,"C",'HPS grading'!Z138&gt;=30,"D",'HPS grading'!Z138&lt;30,"E")</f>
        <v>D</v>
      </c>
    </row>
    <row r="139" customFormat="false" ht="14.25" hidden="false" customHeight="false" outlineLevel="0" collapsed="false">
      <c r="A139" s="35" t="n">
        <v>136</v>
      </c>
      <c r="B139" s="36" t="s">
        <v>13</v>
      </c>
      <c r="C139" s="36" t="s">
        <v>31</v>
      </c>
      <c r="D139" s="36" t="s">
        <v>291</v>
      </c>
      <c r="E139" s="37" t="s">
        <v>292</v>
      </c>
      <c r="F139" s="38" t="n">
        <f aca="false">HPS!$U139</f>
        <v>43.9330357142857</v>
      </c>
      <c r="G139" s="35" t="str">
        <f aca="false" t="array" ref="G139:G139">_xlfn.IFS('HPS grading'!$F139&gt;=90,"A+",'HPS grading'!$F139&gt;=80,"A",'HPS grading'!$F139&gt;=70,"B+",'HPS grading'!$F139&gt;=60,"B",'HPS grading'!$F139&gt;=50,"C+",'HPS grading'!$F139&gt;=40,"C",'HPS grading'!$F139&gt;=30,"D",'HPS grading'!$F139&lt;30,"E")</f>
        <v>C</v>
      </c>
      <c r="H139" s="39" t="str">
        <f aca="false">Persona!R140</f>
        <v>Cleared</v>
      </c>
      <c r="I139" s="32" t="str">
        <f aca="false">HPS!K139</f>
        <v>Cleared</v>
      </c>
      <c r="J139" s="40" t="str">
        <f aca="false">IF(H139="NC","NC",IF(I139="NC","NC","None"))</f>
        <v>None</v>
      </c>
      <c r="K139" s="38" t="n">
        <f aca="false">HPS!AK139</f>
        <v>39.4345238095238</v>
      </c>
      <c r="L139" s="35" t="str">
        <f aca="false" t="array" ref="L139:L139">_xlfn.IFS('HPS grading'!K139&gt;=90,"A+",'HPS grading'!K139&gt;=80,"A",'HPS grading'!K139&gt;=70,"B+",'HPS grading'!K139&gt;=60,"B",'HPS grading'!K139&gt;=50,"C+",'HPS grading'!K139&gt;=40,"C",'HPS grading'!K139&gt;=30,"D",'HPS grading'!K139&lt;30,"E")</f>
        <v>D</v>
      </c>
      <c r="M139" s="32" t="str">
        <f aca="false">HPS!Z139</f>
        <v>Cleared</v>
      </c>
      <c r="N139" s="32" t="str">
        <f aca="false">HPS!AA139</f>
        <v>Cleared</v>
      </c>
      <c r="O139" s="33" t="str">
        <f aca="false">IF(M139="NC","NC",IF(N139="NC","NC","None"))</f>
        <v>None</v>
      </c>
      <c r="P139" s="38" t="n">
        <f aca="false">HPS!BA139</f>
        <v>44.2</v>
      </c>
      <c r="Q139" s="35" t="str">
        <f aca="false" t="array" ref="Q139:Q139">_xlfn.IFS('HPS grading'!P139&gt;=90,"A+",'HPS grading'!P139&gt;=80,"A",'HPS grading'!P139&gt;=70,"B+",'HPS grading'!P139&gt;=60,"B",'HPS grading'!P139&gt;=50,"C+",'HPS grading'!P139&gt;=40,"C",'HPS grading'!P139&gt;=30,"D",'HPS grading'!P139&lt;30,"E")</f>
        <v>C</v>
      </c>
      <c r="R139" s="32" t="str">
        <f aca="false">HPS!AP139</f>
        <v>Cleared</v>
      </c>
      <c r="S139" s="32" t="str">
        <f aca="false">HPS!AQ139</f>
        <v>Cleared</v>
      </c>
      <c r="T139" s="40" t="str">
        <f aca="false">IF(R139="NC","NC",IF(S139="NC","NC","None"))</f>
        <v>None</v>
      </c>
      <c r="U139" s="38" t="n">
        <f aca="false">HPS!BQ139</f>
        <v>52.0345238095238</v>
      </c>
      <c r="V139" s="35" t="str">
        <f aca="false" t="array" ref="V139:V139">_xlfn.IFS('HPS grading'!U139&gt;=90,"A+",'HPS grading'!U139&gt;=80,"A",'HPS grading'!U139&gt;=70,"B+",'HPS grading'!U139&gt;=60,"B",'HPS grading'!U139&gt;=50,"C+",'HPS grading'!U139&gt;=40,"C",'HPS grading'!U139&gt;=30,"D",'HPS grading'!U139&lt;30,"E")</f>
        <v>C+</v>
      </c>
      <c r="W139" s="32" t="str">
        <f aca="false">HPS!BF139</f>
        <v>Cleared</v>
      </c>
      <c r="X139" s="32" t="str">
        <f aca="false">HPS!BG139</f>
        <v>Cleared</v>
      </c>
      <c r="Y139" s="40" t="str">
        <f aca="false">IF(W139="NC","NC",IF(X139="NC","NC","None"))</f>
        <v>None</v>
      </c>
      <c r="Z139" s="38" t="n">
        <f aca="false">AVERAGE('HPS grading'!$F139,'HPS grading'!$K139,'HPS grading'!$P139,'HPS grading'!$U139)</f>
        <v>44.9005208333333</v>
      </c>
      <c r="AA139" s="41" t="str">
        <f aca="false" t="array" ref="AA139:AA139">_xlfn.IFS('HPS grading'!Z139&gt;=90,"A+",'HPS grading'!Z139&gt;=80,"A",'HPS grading'!Z139&gt;=70,"B+",'HPS grading'!Z139&gt;=60,"B",'HPS grading'!Z139&gt;=50,"C+",'HPS grading'!Z139&gt;=40,"C",'HPS grading'!Z139&gt;=30,"D",'HPS grading'!Z139&lt;30,"E")</f>
        <v>C</v>
      </c>
    </row>
    <row r="140" customFormat="false" ht="14.25" hidden="false" customHeight="false" outlineLevel="0" collapsed="false">
      <c r="A140" s="28" t="n">
        <v>137</v>
      </c>
      <c r="B140" s="29" t="s">
        <v>13</v>
      </c>
      <c r="C140" s="29" t="s">
        <v>38</v>
      </c>
      <c r="D140" s="29" t="s">
        <v>293</v>
      </c>
      <c r="E140" s="30" t="s">
        <v>294</v>
      </c>
      <c r="F140" s="31" t="n">
        <f aca="false">HPS!$U140</f>
        <v>51.8457341269841</v>
      </c>
      <c r="G140" s="28" t="str">
        <f aca="false" t="array" ref="G140:G140">_xlfn.IFS('HPS grading'!$F140&gt;=90,"A+",'HPS grading'!$F140&gt;=80,"A",'HPS grading'!$F140&gt;=70,"B+",'HPS grading'!$F140&gt;=60,"B",'HPS grading'!$F140&gt;=50,"C+",'HPS grading'!$F140&gt;=40,"C",'HPS grading'!$F140&gt;=30,"D",'HPS grading'!$F140&lt;30,"E")</f>
        <v>C+</v>
      </c>
      <c r="H140" s="32" t="str">
        <f aca="false">Persona!R141</f>
        <v>Cleared</v>
      </c>
      <c r="I140" s="32" t="str">
        <f aca="false">HPS!K140</f>
        <v>NC</v>
      </c>
      <c r="J140" s="33" t="str">
        <f aca="false">IF(H140="NC","NC",IF(I140="NC","NC","None"))</f>
        <v>NC</v>
      </c>
      <c r="K140" s="31" t="n">
        <f aca="false">HPS!AK140</f>
        <v>37.4921428571429</v>
      </c>
      <c r="L140" s="28" t="str">
        <f aca="false" t="array" ref="L140:L140">_xlfn.IFS('HPS grading'!K140&gt;=90,"A+",'HPS grading'!K140&gt;=80,"A",'HPS grading'!K140&gt;=70,"B+",'HPS grading'!K140&gt;=60,"B",'HPS grading'!K140&gt;=50,"C+",'HPS grading'!K140&gt;=40,"C",'HPS grading'!K140&gt;=30,"D",'HPS grading'!K140&lt;30,"E")</f>
        <v>D</v>
      </c>
      <c r="M140" s="32" t="str">
        <f aca="false">HPS!Z140</f>
        <v>Cleared</v>
      </c>
      <c r="N140" s="32" t="str">
        <f aca="false">HPS!AA140</f>
        <v>NC</v>
      </c>
      <c r="O140" s="33" t="str">
        <f aca="false">IF(M140="NC","NC",IF(N140="NC","NC","None"))</f>
        <v>NC</v>
      </c>
      <c r="P140" s="31" t="n">
        <f aca="false">HPS!BA140</f>
        <v>40.5511111111111</v>
      </c>
      <c r="Q140" s="28" t="str">
        <f aca="false" t="array" ref="Q140:Q140">_xlfn.IFS('HPS grading'!P140&gt;=90,"A+",'HPS grading'!P140&gt;=80,"A",'HPS grading'!P140&gt;=70,"B+",'HPS grading'!P140&gt;=60,"B",'HPS grading'!P140&gt;=50,"C+",'HPS grading'!P140&gt;=40,"C",'HPS grading'!P140&gt;=30,"D",'HPS grading'!P140&lt;30,"E")</f>
        <v>C</v>
      </c>
      <c r="R140" s="32" t="str">
        <f aca="false">HPS!AP140</f>
        <v>Cleared</v>
      </c>
      <c r="S140" s="32" t="str">
        <f aca="false">HPS!AQ140</f>
        <v>NC</v>
      </c>
      <c r="T140" s="33" t="str">
        <f aca="false">IF(R140="NC","NC",IF(S140="NC","NC","None"))</f>
        <v>NC</v>
      </c>
      <c r="U140" s="31" t="n">
        <f aca="false">HPS!BQ140</f>
        <v>40.3721428571429</v>
      </c>
      <c r="V140" s="28" t="str">
        <f aca="false" t="array" ref="V140:V140">_xlfn.IFS('HPS grading'!U140&gt;=90,"A+",'HPS grading'!U140&gt;=80,"A",'HPS grading'!U140&gt;=70,"B+",'HPS grading'!U140&gt;=60,"B",'HPS grading'!U140&gt;=50,"C+",'HPS grading'!U140&gt;=40,"C",'HPS grading'!U140&gt;=30,"D",'HPS grading'!U140&lt;30,"E")</f>
        <v>C</v>
      </c>
      <c r="W140" s="32" t="str">
        <f aca="false">HPS!BF140</f>
        <v>Cleared</v>
      </c>
      <c r="X140" s="32" t="str">
        <f aca="false">HPS!BG140</f>
        <v>NC</v>
      </c>
      <c r="Y140" s="33" t="str">
        <f aca="false">IF(W140="NC","NC",IF(X140="NC","NC","None"))</f>
        <v>NC</v>
      </c>
      <c r="Z140" s="31" t="n">
        <f aca="false">AVERAGE('HPS grading'!$F140,'HPS grading'!$K140,'HPS grading'!$P140,'HPS grading'!$U140)</f>
        <v>42.5652827380952</v>
      </c>
      <c r="AA140" s="34" t="str">
        <f aca="false" t="array" ref="AA140:AA140">_xlfn.IFS('HPS grading'!Z140&gt;=90,"A+",'HPS grading'!Z140&gt;=80,"A",'HPS grading'!Z140&gt;=70,"B+",'HPS grading'!Z140&gt;=60,"B",'HPS grading'!Z140&gt;=50,"C+",'HPS grading'!Z140&gt;=40,"C",'HPS grading'!Z140&gt;=30,"D",'HPS grading'!Z140&lt;30,"E")</f>
        <v>C</v>
      </c>
    </row>
    <row r="141" customFormat="false" ht="14.25" hidden="false" customHeight="false" outlineLevel="0" collapsed="false">
      <c r="A141" s="35" t="n">
        <v>138</v>
      </c>
      <c r="B141" s="36" t="s">
        <v>13</v>
      </c>
      <c r="C141" s="36" t="s">
        <v>38</v>
      </c>
      <c r="D141" s="36" t="s">
        <v>295</v>
      </c>
      <c r="E141" s="37" t="s">
        <v>296</v>
      </c>
      <c r="F141" s="38" t="n">
        <f aca="false">HPS!$U141</f>
        <v>52.6944444444444</v>
      </c>
      <c r="G141" s="35" t="str">
        <f aca="false" t="array" ref="G141:G141">_xlfn.IFS('HPS grading'!$F141&gt;=90,"A+",'HPS grading'!$F141&gt;=80,"A",'HPS grading'!$F141&gt;=70,"B+",'HPS grading'!$F141&gt;=60,"B",'HPS grading'!$F141&gt;=50,"C+",'HPS grading'!$F141&gt;=40,"C",'HPS grading'!$F141&gt;=30,"D",'HPS grading'!$F141&lt;30,"E")</f>
        <v>C+</v>
      </c>
      <c r="H141" s="39" t="str">
        <f aca="false">Persona!R142</f>
        <v>Cleared</v>
      </c>
      <c r="I141" s="32" t="str">
        <f aca="false">HPS!K141</f>
        <v>Cleared</v>
      </c>
      <c r="J141" s="40" t="str">
        <f aca="false">IF(H141="NC","NC",IF(I141="NC","NC","None"))</f>
        <v>None</v>
      </c>
      <c r="K141" s="38" t="n">
        <f aca="false">HPS!AK141</f>
        <v>47.3928571428572</v>
      </c>
      <c r="L141" s="35" t="str">
        <f aca="false" t="array" ref="L141:L141">_xlfn.IFS('HPS grading'!K141&gt;=90,"A+",'HPS grading'!K141&gt;=80,"A",'HPS grading'!K141&gt;=70,"B+",'HPS grading'!K141&gt;=60,"B",'HPS grading'!K141&gt;=50,"C+",'HPS grading'!K141&gt;=40,"C",'HPS grading'!K141&gt;=30,"D",'HPS grading'!K141&lt;30,"E")</f>
        <v>C</v>
      </c>
      <c r="M141" s="32" t="str">
        <f aca="false">HPS!Z141</f>
        <v>Cleared</v>
      </c>
      <c r="N141" s="32" t="str">
        <f aca="false">HPS!AA141</f>
        <v>Cleared</v>
      </c>
      <c r="O141" s="33" t="str">
        <f aca="false">IF(M141="NC","NC",IF(N141="NC","NC","None"))</f>
        <v>None</v>
      </c>
      <c r="P141" s="38" t="n">
        <f aca="false">HPS!BA141</f>
        <v>43.4111111111111</v>
      </c>
      <c r="Q141" s="35" t="str">
        <f aca="false" t="array" ref="Q141:Q141">_xlfn.IFS('HPS grading'!P141&gt;=90,"A+",'HPS grading'!P141&gt;=80,"A",'HPS grading'!P141&gt;=70,"B+",'HPS grading'!P141&gt;=60,"B",'HPS grading'!P141&gt;=50,"C+",'HPS grading'!P141&gt;=40,"C",'HPS grading'!P141&gt;=30,"D",'HPS grading'!P141&lt;30,"E")</f>
        <v>C</v>
      </c>
      <c r="R141" s="32" t="str">
        <f aca="false">HPS!AP141</f>
        <v>Cleared</v>
      </c>
      <c r="S141" s="32" t="str">
        <f aca="false">HPS!AQ141</f>
        <v>Cleared</v>
      </c>
      <c r="T141" s="40" t="str">
        <f aca="false">IF(R141="NC","NC",IF(S141="NC","NC","None"))</f>
        <v>None</v>
      </c>
      <c r="U141" s="38" t="n">
        <f aca="false">HPS!BQ141</f>
        <v>48.6461904761905</v>
      </c>
      <c r="V141" s="35" t="str">
        <f aca="false" t="array" ref="V141:V141">_xlfn.IFS('HPS grading'!U141&gt;=90,"A+",'HPS grading'!U141&gt;=80,"A",'HPS grading'!U141&gt;=70,"B+",'HPS grading'!U141&gt;=60,"B",'HPS grading'!U141&gt;=50,"C+",'HPS grading'!U141&gt;=40,"C",'HPS grading'!U141&gt;=30,"D",'HPS grading'!U141&lt;30,"E")</f>
        <v>C</v>
      </c>
      <c r="W141" s="32" t="str">
        <f aca="false">HPS!BF141</f>
        <v>Cleared</v>
      </c>
      <c r="X141" s="32" t="str">
        <f aca="false">HPS!BG141</f>
        <v>Cleared</v>
      </c>
      <c r="Y141" s="40" t="str">
        <f aca="false">IF(W141="NC","NC",IF(X141="NC","NC","None"))</f>
        <v>None</v>
      </c>
      <c r="Z141" s="38" t="n">
        <f aca="false">AVERAGE('HPS grading'!$F141,'HPS grading'!$K141,'HPS grading'!$P141,'HPS grading'!$U141)</f>
        <v>48.0361507936508</v>
      </c>
      <c r="AA141" s="41" t="str">
        <f aca="false" t="array" ref="AA141:AA141">_xlfn.IFS('HPS grading'!Z141&gt;=90,"A+",'HPS grading'!Z141&gt;=80,"A",'HPS grading'!Z141&gt;=70,"B+",'HPS grading'!Z141&gt;=60,"B",'HPS grading'!Z141&gt;=50,"C+",'HPS grading'!Z141&gt;=40,"C",'HPS grading'!Z141&gt;=30,"D",'HPS grading'!Z141&lt;30,"E")</f>
        <v>C</v>
      </c>
    </row>
    <row r="142" customFormat="false" ht="14.25" hidden="false" customHeight="false" outlineLevel="0" collapsed="false">
      <c r="A142" s="28" t="n">
        <v>139</v>
      </c>
      <c r="B142" s="29" t="s">
        <v>17</v>
      </c>
      <c r="C142" s="29" t="s">
        <v>14</v>
      </c>
      <c r="D142" s="29" t="s">
        <v>297</v>
      </c>
      <c r="E142" s="30" t="s">
        <v>298</v>
      </c>
      <c r="F142" s="31" t="n">
        <f aca="false">HPS!$U142</f>
        <v>48.75</v>
      </c>
      <c r="G142" s="28" t="str">
        <f aca="false" t="array" ref="G142:G142">_xlfn.IFS('HPS grading'!$F142&gt;=90,"A+",'HPS grading'!$F142&gt;=80,"A",'HPS grading'!$F142&gt;=70,"B+",'HPS grading'!$F142&gt;=60,"B",'HPS grading'!$F142&gt;=50,"C+",'HPS grading'!$F142&gt;=40,"C",'HPS grading'!$F142&gt;=30,"D",'HPS grading'!$F142&lt;30,"E")</f>
        <v>C</v>
      </c>
      <c r="H142" s="32" t="str">
        <f aca="false">Persona!R143</f>
        <v>Cleared</v>
      </c>
      <c r="I142" s="32" t="str">
        <f aca="false">HPS!K142</f>
        <v>Cleared</v>
      </c>
      <c r="J142" s="33" t="str">
        <f aca="false">IF(H142="NC","NC",IF(I142="NC","NC","None"))</f>
        <v>None</v>
      </c>
      <c r="K142" s="31" t="n">
        <f aca="false">HPS!AK142</f>
        <v>32.6916666666667</v>
      </c>
      <c r="L142" s="28" t="str">
        <f aca="false" t="array" ref="L142:L142">_xlfn.IFS('HPS grading'!K142&gt;=90,"A+",'HPS grading'!K142&gt;=80,"A",'HPS grading'!K142&gt;=70,"B+",'HPS grading'!K142&gt;=60,"B",'HPS grading'!K142&gt;=50,"C+",'HPS grading'!K142&gt;=40,"C",'HPS grading'!K142&gt;=30,"D",'HPS grading'!K142&lt;30,"E")</f>
        <v>D</v>
      </c>
      <c r="M142" s="32" t="str">
        <f aca="false">HPS!Z142</f>
        <v>Cleared</v>
      </c>
      <c r="N142" s="32" t="str">
        <f aca="false">HPS!AA142</f>
        <v>NC</v>
      </c>
      <c r="O142" s="33" t="str">
        <f aca="false">IF(M142="NC","NC",IF(N142="NC","NC","None"))</f>
        <v>NC</v>
      </c>
      <c r="P142" s="31" t="n">
        <f aca="false">HPS!BA142</f>
        <v>38.9961904761905</v>
      </c>
      <c r="Q142" s="28" t="str">
        <f aca="false" t="array" ref="Q142:Q142">_xlfn.IFS('HPS grading'!P142&gt;=90,"A+",'HPS grading'!P142&gt;=80,"A",'HPS grading'!P142&gt;=70,"B+",'HPS grading'!P142&gt;=60,"B",'HPS grading'!P142&gt;=50,"C+",'HPS grading'!P142&gt;=40,"C",'HPS grading'!P142&gt;=30,"D",'HPS grading'!P142&lt;30,"E")</f>
        <v>D</v>
      </c>
      <c r="R142" s="32" t="str">
        <f aca="false">HPS!AP142</f>
        <v>Cleared</v>
      </c>
      <c r="S142" s="32" t="str">
        <f aca="false">HPS!AQ142</f>
        <v>Cleared</v>
      </c>
      <c r="T142" s="33" t="str">
        <f aca="false">IF(R142="NC","NC",IF(S142="NC","NC","None"))</f>
        <v>None</v>
      </c>
      <c r="U142" s="31" t="n">
        <f aca="false">HPS!BQ142</f>
        <v>38.9916666666667</v>
      </c>
      <c r="V142" s="28" t="str">
        <f aca="false" t="array" ref="V142:V142">_xlfn.IFS('HPS grading'!U142&gt;=90,"A+",'HPS grading'!U142&gt;=80,"A",'HPS grading'!U142&gt;=70,"B+",'HPS grading'!U142&gt;=60,"B",'HPS grading'!U142&gt;=50,"C+",'HPS grading'!U142&gt;=40,"C",'HPS grading'!U142&gt;=30,"D",'HPS grading'!U142&lt;30,"E")</f>
        <v>D</v>
      </c>
      <c r="W142" s="32" t="str">
        <f aca="false">HPS!BF142</f>
        <v>Cleared</v>
      </c>
      <c r="X142" s="32" t="str">
        <f aca="false">HPS!BG142</f>
        <v>Cleared</v>
      </c>
      <c r="Y142" s="33" t="str">
        <f aca="false">IF(W142="NC","NC",IF(X142="NC","NC","None"))</f>
        <v>None</v>
      </c>
      <c r="Z142" s="31" t="n">
        <f aca="false">AVERAGE('HPS grading'!$F142,'HPS grading'!$K142,'HPS grading'!$P142,'HPS grading'!$U142)</f>
        <v>39.8573809523809</v>
      </c>
      <c r="AA142" s="34" t="str">
        <f aca="false" t="array" ref="AA142:AA142">_xlfn.IFS('HPS grading'!Z142&gt;=90,"A+",'HPS grading'!Z142&gt;=80,"A",'HPS grading'!Z142&gt;=70,"B+",'HPS grading'!Z142&gt;=60,"B",'HPS grading'!Z142&gt;=50,"C+",'HPS grading'!Z142&gt;=40,"C",'HPS grading'!Z142&gt;=30,"D",'HPS grading'!Z142&lt;30,"E")</f>
        <v>D</v>
      </c>
    </row>
    <row r="143" customFormat="false" ht="14.25" hidden="false" customHeight="false" outlineLevel="0" collapsed="false">
      <c r="A143" s="35" t="n">
        <v>140</v>
      </c>
      <c r="B143" s="36" t="s">
        <v>17</v>
      </c>
      <c r="C143" s="36" t="s">
        <v>31</v>
      </c>
      <c r="D143" s="36" t="s">
        <v>299</v>
      </c>
      <c r="E143" s="37" t="s">
        <v>300</v>
      </c>
      <c r="F143" s="38" t="n">
        <f aca="false">HPS!$U143</f>
        <v>47.375</v>
      </c>
      <c r="G143" s="35" t="str">
        <f aca="false" t="array" ref="G143:G143">_xlfn.IFS('HPS grading'!$F143&gt;=90,"A+",'HPS grading'!$F143&gt;=80,"A",'HPS grading'!$F143&gt;=70,"B+",'HPS grading'!$F143&gt;=60,"B",'HPS grading'!$F143&gt;=50,"C+",'HPS grading'!$F143&gt;=40,"C",'HPS grading'!$F143&gt;=30,"D",'HPS grading'!$F143&lt;30,"E")</f>
        <v>C</v>
      </c>
      <c r="H143" s="39" t="str">
        <f aca="false">Persona!R144</f>
        <v>Cleared</v>
      </c>
      <c r="I143" s="32" t="str">
        <f aca="false">HPS!K143</f>
        <v>Cleared</v>
      </c>
      <c r="J143" s="40" t="str">
        <f aca="false">IF(H143="NC","NC",IF(I143="NC","NC","None"))</f>
        <v>None</v>
      </c>
      <c r="K143" s="38" t="n">
        <f aca="false">HPS!AK143</f>
        <v>32.9988095238095</v>
      </c>
      <c r="L143" s="35" t="str">
        <f aca="false" t="array" ref="L143:L143">_xlfn.IFS('HPS grading'!K143&gt;=90,"A+",'HPS grading'!K143&gt;=80,"A",'HPS grading'!K143&gt;=70,"B+",'HPS grading'!K143&gt;=60,"B",'HPS grading'!K143&gt;=50,"C+",'HPS grading'!K143&gt;=40,"C",'HPS grading'!K143&gt;=30,"D",'HPS grading'!K143&lt;30,"E")</f>
        <v>D</v>
      </c>
      <c r="M143" s="32" t="str">
        <f aca="false">HPS!Z143</f>
        <v>Cleared</v>
      </c>
      <c r="N143" s="32" t="str">
        <f aca="false">HPS!AA143</f>
        <v>Cleared</v>
      </c>
      <c r="O143" s="33" t="str">
        <f aca="false">IF(M143="NC","NC",IF(N143="NC","NC","None"))</f>
        <v>None</v>
      </c>
      <c r="P143" s="38" t="n">
        <f aca="false">HPS!BA143</f>
        <v>36.8</v>
      </c>
      <c r="Q143" s="35" t="str">
        <f aca="false" t="array" ref="Q143:Q143">_xlfn.IFS('HPS grading'!P143&gt;=90,"A+",'HPS grading'!P143&gt;=80,"A",'HPS grading'!P143&gt;=70,"B+",'HPS grading'!P143&gt;=60,"B",'HPS grading'!P143&gt;=50,"C+",'HPS grading'!P143&gt;=40,"C",'HPS grading'!P143&gt;=30,"D",'HPS grading'!P143&lt;30,"E")</f>
        <v>D</v>
      </c>
      <c r="R143" s="32" t="str">
        <f aca="false">HPS!AP143</f>
        <v>NC</v>
      </c>
      <c r="S143" s="32" t="str">
        <f aca="false">HPS!AQ143</f>
        <v>NC</v>
      </c>
      <c r="T143" s="40" t="str">
        <f aca="false">IF(R143="NC","NC",IF(S143="NC","NC","None"))</f>
        <v>NC</v>
      </c>
      <c r="U143" s="38" t="n">
        <f aca="false">HPS!BQ143</f>
        <v>42.7988095238095</v>
      </c>
      <c r="V143" s="35" t="str">
        <f aca="false" t="array" ref="V143:V143">_xlfn.IFS('HPS grading'!U143&gt;=90,"A+",'HPS grading'!U143&gt;=80,"A",'HPS grading'!U143&gt;=70,"B+",'HPS grading'!U143&gt;=60,"B",'HPS grading'!U143&gt;=50,"C+",'HPS grading'!U143&gt;=40,"C",'HPS grading'!U143&gt;=30,"D",'HPS grading'!U143&lt;30,"E")</f>
        <v>C</v>
      </c>
      <c r="W143" s="32" t="str">
        <f aca="false">HPS!BF143</f>
        <v>Cleared</v>
      </c>
      <c r="X143" s="32" t="str">
        <f aca="false">HPS!BG143</f>
        <v>NC</v>
      </c>
      <c r="Y143" s="40" t="str">
        <f aca="false">IF(W143="NC","NC",IF(X143="NC","NC","None"))</f>
        <v>NC</v>
      </c>
      <c r="Z143" s="38" t="n">
        <f aca="false">AVERAGE('HPS grading'!$F143,'HPS grading'!$K143,'HPS grading'!$P143,'HPS grading'!$U143)</f>
        <v>39.9931547619048</v>
      </c>
      <c r="AA143" s="41" t="str">
        <f aca="false" t="array" ref="AA143:AA143">_xlfn.IFS('HPS grading'!Z143&gt;=90,"A+",'HPS grading'!Z143&gt;=80,"A",'HPS grading'!Z143&gt;=70,"B+",'HPS grading'!Z143&gt;=60,"B",'HPS grading'!Z143&gt;=50,"C+",'HPS grading'!Z143&gt;=40,"C",'HPS grading'!Z143&gt;=30,"D",'HPS grading'!Z143&lt;30,"E")</f>
        <v>D</v>
      </c>
    </row>
    <row r="144" customFormat="false" ht="14.25" hidden="false" customHeight="false" outlineLevel="0" collapsed="false">
      <c r="A144" s="28" t="n">
        <v>141</v>
      </c>
      <c r="B144" s="29" t="s">
        <v>17</v>
      </c>
      <c r="C144" s="29" t="s">
        <v>38</v>
      </c>
      <c r="D144" s="29" t="s">
        <v>301</v>
      </c>
      <c r="E144" s="30" t="s">
        <v>302</v>
      </c>
      <c r="F144" s="31" t="n">
        <f aca="false">HPS!$U144</f>
        <v>65.8308531746032</v>
      </c>
      <c r="G144" s="28" t="str">
        <f aca="false" t="array" ref="G144:G144">_xlfn.IFS('HPS grading'!$F144&gt;=90,"A+",'HPS grading'!$F144&gt;=80,"A",'HPS grading'!$F144&gt;=70,"B+",'HPS grading'!$F144&gt;=60,"B",'HPS grading'!$F144&gt;=50,"C+",'HPS grading'!$F144&gt;=40,"C",'HPS grading'!$F144&gt;=30,"D",'HPS grading'!$F144&lt;30,"E")</f>
        <v>B</v>
      </c>
      <c r="H144" s="32" t="str">
        <f aca="false">Persona!R145</f>
        <v>Cleared</v>
      </c>
      <c r="I144" s="32" t="str">
        <f aca="false">HPS!K144</f>
        <v>Cleared</v>
      </c>
      <c r="J144" s="33" t="str">
        <f aca="false">IF(H144="NC","NC",IF(I144="NC","NC","None"))</f>
        <v>None</v>
      </c>
      <c r="K144" s="31" t="n">
        <f aca="false">HPS!AK144</f>
        <v>54.3252380952381</v>
      </c>
      <c r="L144" s="28" t="str">
        <f aca="false" t="array" ref="L144:L144">_xlfn.IFS('HPS grading'!K144&gt;=90,"A+",'HPS grading'!K144&gt;=80,"A",'HPS grading'!K144&gt;=70,"B+",'HPS grading'!K144&gt;=60,"B",'HPS grading'!K144&gt;=50,"C+",'HPS grading'!K144&gt;=40,"C",'HPS grading'!K144&gt;=30,"D",'HPS grading'!K144&lt;30,"E")</f>
        <v>C+</v>
      </c>
      <c r="M144" s="32" t="str">
        <f aca="false">HPS!Z144</f>
        <v>Cleared</v>
      </c>
      <c r="N144" s="32" t="str">
        <f aca="false">HPS!AA144</f>
        <v>Cleared</v>
      </c>
      <c r="O144" s="33" t="str">
        <f aca="false">IF(M144="NC","NC",IF(N144="NC","NC","None"))</f>
        <v>None</v>
      </c>
      <c r="P144" s="31" t="n">
        <f aca="false">HPS!BA144</f>
        <v>48.5866666666667</v>
      </c>
      <c r="Q144" s="28" t="str">
        <f aca="false" t="array" ref="Q144:Q144">_xlfn.IFS('HPS grading'!P144&gt;=90,"A+",'HPS grading'!P144&gt;=80,"A",'HPS grading'!P144&gt;=70,"B+",'HPS grading'!P144&gt;=60,"B",'HPS grading'!P144&gt;=50,"C+",'HPS grading'!P144&gt;=40,"C",'HPS grading'!P144&gt;=30,"D",'HPS grading'!P144&lt;30,"E")</f>
        <v>C</v>
      </c>
      <c r="R144" s="32" t="str">
        <f aca="false">HPS!AP144</f>
        <v>Cleared</v>
      </c>
      <c r="S144" s="32" t="str">
        <f aca="false">HPS!AQ144</f>
        <v>Cleared</v>
      </c>
      <c r="T144" s="33" t="str">
        <f aca="false">IF(R144="NC","NC",IF(S144="NC","NC","None"))</f>
        <v>None</v>
      </c>
      <c r="U144" s="31" t="n">
        <f aca="false">HPS!BQ144</f>
        <v>65.1619047619048</v>
      </c>
      <c r="V144" s="28" t="str">
        <f aca="false" t="array" ref="V144:V144">_xlfn.IFS('HPS grading'!U144&gt;=90,"A+",'HPS grading'!U144&gt;=80,"A",'HPS grading'!U144&gt;=70,"B+",'HPS grading'!U144&gt;=60,"B",'HPS grading'!U144&gt;=50,"C+",'HPS grading'!U144&gt;=40,"C",'HPS grading'!U144&gt;=30,"D",'HPS grading'!U144&lt;30,"E")</f>
        <v>B</v>
      </c>
      <c r="W144" s="32" t="str">
        <f aca="false">HPS!BF144</f>
        <v>Cleared</v>
      </c>
      <c r="X144" s="32" t="str">
        <f aca="false">HPS!BG144</f>
        <v>Cleared</v>
      </c>
      <c r="Y144" s="33" t="str">
        <f aca="false">IF(W144="NC","NC",IF(X144="NC","NC","None"))</f>
        <v>None</v>
      </c>
      <c r="Z144" s="31" t="n">
        <f aca="false">AVERAGE('HPS grading'!$F144,'HPS grading'!$K144,'HPS grading'!$P144,'HPS grading'!$U144)</f>
        <v>58.4761656746032</v>
      </c>
      <c r="AA144" s="34" t="str">
        <f aca="false" t="array" ref="AA144:AA144">_xlfn.IFS('HPS grading'!Z144&gt;=90,"A+",'HPS grading'!Z144&gt;=80,"A",'HPS grading'!Z144&gt;=70,"B+",'HPS grading'!Z144&gt;=60,"B",'HPS grading'!Z144&gt;=50,"C+",'HPS grading'!Z144&gt;=40,"C",'HPS grading'!Z144&gt;=30,"D",'HPS grading'!Z144&lt;30,"E")</f>
        <v>C+</v>
      </c>
    </row>
    <row r="145" customFormat="false" ht="14.25" hidden="false" customHeight="false" outlineLevel="0" collapsed="false">
      <c r="A145" s="35" t="n">
        <v>142</v>
      </c>
      <c r="B145" s="36" t="s">
        <v>13</v>
      </c>
      <c r="C145" s="36" t="s">
        <v>38</v>
      </c>
      <c r="D145" s="36" t="s">
        <v>303</v>
      </c>
      <c r="E145" s="37" t="s">
        <v>304</v>
      </c>
      <c r="F145" s="38" t="n">
        <f aca="false">HPS!$U145</f>
        <v>56.2986111111111</v>
      </c>
      <c r="G145" s="35" t="str">
        <f aca="false" t="array" ref="G145:G145">_xlfn.IFS('HPS grading'!$F145&gt;=90,"A+",'HPS grading'!$F145&gt;=80,"A",'HPS grading'!$F145&gt;=70,"B+",'HPS grading'!$F145&gt;=60,"B",'HPS grading'!$F145&gt;=50,"C+",'HPS grading'!$F145&gt;=40,"C",'HPS grading'!$F145&gt;=30,"D",'HPS grading'!$F145&lt;30,"E")</f>
        <v>C+</v>
      </c>
      <c r="H145" s="39" t="str">
        <f aca="false">Persona!R146</f>
        <v>Cleared</v>
      </c>
      <c r="I145" s="32" t="str">
        <f aca="false">HPS!K145</f>
        <v>Cleared</v>
      </c>
      <c r="J145" s="40" t="str">
        <f aca="false">IF(H145="NC","NC",IF(I145="NC","NC","None"))</f>
        <v>None</v>
      </c>
      <c r="K145" s="38" t="n">
        <f aca="false">HPS!AK145</f>
        <v>51.7278571428571</v>
      </c>
      <c r="L145" s="35" t="str">
        <f aca="false" t="array" ref="L145:L145">_xlfn.IFS('HPS grading'!K145&gt;=90,"A+",'HPS grading'!K145&gt;=80,"A",'HPS grading'!K145&gt;=70,"B+",'HPS grading'!K145&gt;=60,"B",'HPS grading'!K145&gt;=50,"C+",'HPS grading'!K145&gt;=40,"C",'HPS grading'!K145&gt;=30,"D",'HPS grading'!K145&lt;30,"E")</f>
        <v>C+</v>
      </c>
      <c r="M145" s="32" t="str">
        <f aca="false">HPS!Z145</f>
        <v>Cleared</v>
      </c>
      <c r="N145" s="32" t="str">
        <f aca="false">HPS!AA145</f>
        <v>Cleared</v>
      </c>
      <c r="O145" s="33" t="str">
        <f aca="false">IF(M145="NC","NC",IF(N145="NC","NC","None"))</f>
        <v>None</v>
      </c>
      <c r="P145" s="38" t="n">
        <f aca="false">HPS!BA145</f>
        <v>44.8244444444445</v>
      </c>
      <c r="Q145" s="35" t="str">
        <f aca="false" t="array" ref="Q145:Q145">_xlfn.IFS('HPS grading'!P145&gt;=90,"A+",'HPS grading'!P145&gt;=80,"A",'HPS grading'!P145&gt;=70,"B+",'HPS grading'!P145&gt;=60,"B",'HPS grading'!P145&gt;=50,"C+",'HPS grading'!P145&gt;=40,"C",'HPS grading'!P145&gt;=30,"D",'HPS grading'!P145&lt;30,"E")</f>
        <v>C</v>
      </c>
      <c r="R145" s="32" t="str">
        <f aca="false">HPS!AP145</f>
        <v>Cleared</v>
      </c>
      <c r="S145" s="32" t="str">
        <f aca="false">HPS!AQ145</f>
        <v>Cleared</v>
      </c>
      <c r="T145" s="40" t="str">
        <f aca="false">IF(R145="NC","NC",IF(S145="NC","NC","None"))</f>
        <v>None</v>
      </c>
      <c r="U145" s="38" t="n">
        <f aca="false">HPS!BQ145</f>
        <v>46.8678571428571</v>
      </c>
      <c r="V145" s="35" t="str">
        <f aca="false" t="array" ref="V145:V145">_xlfn.IFS('HPS grading'!U145&gt;=90,"A+",'HPS grading'!U145&gt;=80,"A",'HPS grading'!U145&gt;=70,"B+",'HPS grading'!U145&gt;=60,"B",'HPS grading'!U145&gt;=50,"C+",'HPS grading'!U145&gt;=40,"C",'HPS grading'!U145&gt;=30,"D",'HPS grading'!U145&lt;30,"E")</f>
        <v>C</v>
      </c>
      <c r="W145" s="32" t="str">
        <f aca="false">HPS!BF145</f>
        <v>Cleared</v>
      </c>
      <c r="X145" s="32" t="str">
        <f aca="false">HPS!BG145</f>
        <v>Cleared</v>
      </c>
      <c r="Y145" s="40" t="str">
        <f aca="false">IF(W145="NC","NC",IF(X145="NC","NC","None"))</f>
        <v>None</v>
      </c>
      <c r="Z145" s="38" t="n">
        <f aca="false">AVERAGE('HPS grading'!$F145,'HPS grading'!$K145,'HPS grading'!$P145,'HPS grading'!$U145)</f>
        <v>49.9296924603175</v>
      </c>
      <c r="AA145" s="41" t="str">
        <f aca="false" t="array" ref="AA145:AA145">_xlfn.IFS('HPS grading'!Z145&gt;=90,"A+",'HPS grading'!Z145&gt;=80,"A",'HPS grading'!Z145&gt;=70,"B+",'HPS grading'!Z145&gt;=60,"B",'HPS grading'!Z145&gt;=50,"C+",'HPS grading'!Z145&gt;=40,"C",'HPS grading'!Z145&gt;=30,"D",'HPS grading'!Z145&lt;30,"E")</f>
        <v>C</v>
      </c>
    </row>
    <row r="146" customFormat="false" ht="14.25" hidden="false" customHeight="false" outlineLevel="0" collapsed="false">
      <c r="A146" s="28" t="n">
        <v>143</v>
      </c>
      <c r="B146" s="29" t="s">
        <v>17</v>
      </c>
      <c r="C146" s="29" t="s">
        <v>38</v>
      </c>
      <c r="D146" s="29" t="s">
        <v>305</v>
      </c>
      <c r="E146" s="30" t="s">
        <v>306</v>
      </c>
      <c r="F146" s="31" t="n">
        <f aca="false">HPS!$U146</f>
        <v>51.3958333333333</v>
      </c>
      <c r="G146" s="28" t="str">
        <f aca="false" t="array" ref="G146:G146">_xlfn.IFS('HPS grading'!$F146&gt;=90,"A+",'HPS grading'!$F146&gt;=80,"A",'HPS grading'!$F146&gt;=70,"B+",'HPS grading'!$F146&gt;=60,"B",'HPS grading'!$F146&gt;=50,"C+",'HPS grading'!$F146&gt;=40,"C",'HPS grading'!$F146&gt;=30,"D",'HPS grading'!$F146&lt;30,"E")</f>
        <v>C+</v>
      </c>
      <c r="H146" s="32" t="str">
        <f aca="false">Persona!R147</f>
        <v>Cleared</v>
      </c>
      <c r="I146" s="32" t="str">
        <f aca="false">HPS!K146</f>
        <v>NC</v>
      </c>
      <c r="J146" s="33" t="str">
        <f aca="false">IF(H146="NC","NC",IF(I146="NC","NC","None"))</f>
        <v>NC</v>
      </c>
      <c r="K146" s="31" t="n">
        <f aca="false">HPS!AK146</f>
        <v>32.6478571428571</v>
      </c>
      <c r="L146" s="28" t="str">
        <f aca="false" t="array" ref="L146:L146">_xlfn.IFS('HPS grading'!K146&gt;=90,"A+",'HPS grading'!K146&gt;=80,"A",'HPS grading'!K146&gt;=70,"B+",'HPS grading'!K146&gt;=60,"B",'HPS grading'!K146&gt;=50,"C+",'HPS grading'!K146&gt;=40,"C",'HPS grading'!K146&gt;=30,"D",'HPS grading'!K146&lt;30,"E")</f>
        <v>D</v>
      </c>
      <c r="M146" s="32" t="str">
        <f aca="false">HPS!Z146</f>
        <v>Cleared</v>
      </c>
      <c r="N146" s="32" t="str">
        <f aca="false">HPS!AA146</f>
        <v>NC</v>
      </c>
      <c r="O146" s="33" t="str">
        <f aca="false">IF(M146="NC","NC",IF(N146="NC","NC","None"))</f>
        <v>NC</v>
      </c>
      <c r="P146" s="31" t="n">
        <f aca="false">HPS!BA146</f>
        <v>38.6977777777778</v>
      </c>
      <c r="Q146" s="28" t="str">
        <f aca="false" t="array" ref="Q146:Q146">_xlfn.IFS('HPS grading'!P146&gt;=90,"A+",'HPS grading'!P146&gt;=80,"A",'HPS grading'!P146&gt;=70,"B+",'HPS grading'!P146&gt;=60,"B",'HPS grading'!P146&gt;=50,"C+",'HPS grading'!P146&gt;=40,"C",'HPS grading'!P146&gt;=30,"D",'HPS grading'!P146&lt;30,"E")</f>
        <v>D</v>
      </c>
      <c r="R146" s="32" t="str">
        <f aca="false">HPS!AP146</f>
        <v>Cleared</v>
      </c>
      <c r="S146" s="32" t="str">
        <f aca="false">HPS!AQ146</f>
        <v>NC</v>
      </c>
      <c r="T146" s="33" t="str">
        <f aca="false">IF(R146="NC","NC",IF(S146="NC","NC","None"))</f>
        <v>NC</v>
      </c>
      <c r="U146" s="31" t="n">
        <f aca="false">HPS!BQ146</f>
        <v>26.7011904761905</v>
      </c>
      <c r="V146" s="28" t="str">
        <f aca="false" t="array" ref="V146:V146">_xlfn.IFS('HPS grading'!U146&gt;=90,"A+",'HPS grading'!U146&gt;=80,"A",'HPS grading'!U146&gt;=70,"B+",'HPS grading'!U146&gt;=60,"B",'HPS grading'!U146&gt;=50,"C+",'HPS grading'!U146&gt;=40,"C",'HPS grading'!U146&gt;=30,"D",'HPS grading'!U146&lt;30,"E")</f>
        <v>E</v>
      </c>
      <c r="W146" s="32" t="str">
        <f aca="false">HPS!BF146</f>
        <v>Cleared</v>
      </c>
      <c r="X146" s="32" t="str">
        <f aca="false">HPS!BG146</f>
        <v>NC</v>
      </c>
      <c r="Y146" s="33" t="str">
        <f aca="false">IF(W146="NC","NC",IF(X146="NC","NC","None"))</f>
        <v>NC</v>
      </c>
      <c r="Z146" s="31" t="n">
        <f aca="false">AVERAGE('HPS grading'!$F146,'HPS grading'!$K146,'HPS grading'!$P146,'HPS grading'!$U146)</f>
        <v>37.3606646825397</v>
      </c>
      <c r="AA146" s="34" t="str">
        <f aca="false" t="array" ref="AA146:AA146">_xlfn.IFS('HPS grading'!Z146&gt;=90,"A+",'HPS grading'!Z146&gt;=80,"A",'HPS grading'!Z146&gt;=70,"B+",'HPS grading'!Z146&gt;=60,"B",'HPS grading'!Z146&gt;=50,"C+",'HPS grading'!Z146&gt;=40,"C",'HPS grading'!Z146&gt;=30,"D",'HPS grading'!Z146&lt;30,"E")</f>
        <v>D</v>
      </c>
    </row>
    <row r="147" customFormat="false" ht="14.25" hidden="false" customHeight="false" outlineLevel="0" collapsed="false">
      <c r="A147" s="35" t="n">
        <v>144</v>
      </c>
      <c r="B147" s="36" t="s">
        <v>17</v>
      </c>
      <c r="C147" s="36" t="s">
        <v>38</v>
      </c>
      <c r="D147" s="36" t="s">
        <v>307</v>
      </c>
      <c r="E147" s="37" t="s">
        <v>308</v>
      </c>
      <c r="F147" s="38" t="n">
        <f aca="false">HPS!$U147</f>
        <v>68.6805555555556</v>
      </c>
      <c r="G147" s="35" t="str">
        <f aca="false" t="array" ref="G147:G147">_xlfn.IFS('HPS grading'!$F147&gt;=90,"A+",'HPS grading'!$F147&gt;=80,"A",'HPS grading'!$F147&gt;=70,"B+",'HPS grading'!$F147&gt;=60,"B",'HPS grading'!$F147&gt;=50,"C+",'HPS grading'!$F147&gt;=40,"C",'HPS grading'!$F147&gt;=30,"D",'HPS grading'!$F147&lt;30,"E")</f>
        <v>B</v>
      </c>
      <c r="H147" s="39" t="str">
        <f aca="false">Persona!R148</f>
        <v>Cleared</v>
      </c>
      <c r="I147" s="32" t="str">
        <f aca="false">HPS!K147</f>
        <v>Cleared</v>
      </c>
      <c r="J147" s="40" t="str">
        <f aca="false">IF(H147="NC","NC",IF(I147="NC","NC","None"))</f>
        <v>None</v>
      </c>
      <c r="K147" s="38" t="n">
        <f aca="false">HPS!AK147</f>
        <v>48.592380952381</v>
      </c>
      <c r="L147" s="35" t="str">
        <f aca="false" t="array" ref="L147:L147">_xlfn.IFS('HPS grading'!K147&gt;=90,"A+",'HPS grading'!K147&gt;=80,"A",'HPS grading'!K147&gt;=70,"B+",'HPS grading'!K147&gt;=60,"B",'HPS grading'!K147&gt;=50,"C+",'HPS grading'!K147&gt;=40,"C",'HPS grading'!K147&gt;=30,"D",'HPS grading'!K147&lt;30,"E")</f>
        <v>C</v>
      </c>
      <c r="M147" s="32" t="str">
        <f aca="false">HPS!Z147</f>
        <v>Cleared</v>
      </c>
      <c r="N147" s="32" t="str">
        <f aca="false">HPS!AA147</f>
        <v>NC</v>
      </c>
      <c r="O147" s="33" t="str">
        <f aca="false">IF(M147="NC","NC",IF(N147="NC","NC","None"))</f>
        <v>NC</v>
      </c>
      <c r="P147" s="38" t="n">
        <f aca="false">HPS!BA147</f>
        <v>50.632380952381</v>
      </c>
      <c r="Q147" s="35" t="str">
        <f aca="false" t="array" ref="Q147:Q147">_xlfn.IFS('HPS grading'!P147&gt;=90,"A+",'HPS grading'!P147&gt;=80,"A",'HPS grading'!P147&gt;=70,"B+",'HPS grading'!P147&gt;=60,"B",'HPS grading'!P147&gt;=50,"C+",'HPS grading'!P147&gt;=40,"C",'HPS grading'!P147&gt;=30,"D",'HPS grading'!P147&lt;30,"E")</f>
        <v>C+</v>
      </c>
      <c r="R147" s="32" t="str">
        <f aca="false">HPS!AP147</f>
        <v>Cleared</v>
      </c>
      <c r="S147" s="32" t="str">
        <f aca="false">HPS!AQ147</f>
        <v>NC</v>
      </c>
      <c r="T147" s="40" t="str">
        <f aca="false">IF(R147="NC","NC",IF(S147="NC","NC","None"))</f>
        <v>NC</v>
      </c>
      <c r="U147" s="38" t="n">
        <f aca="false">HPS!BQ147</f>
        <v>48.452380952381</v>
      </c>
      <c r="V147" s="35" t="str">
        <f aca="false" t="array" ref="V147:V147">_xlfn.IFS('HPS grading'!U147&gt;=90,"A+",'HPS grading'!U147&gt;=80,"A",'HPS grading'!U147&gt;=70,"B+",'HPS grading'!U147&gt;=60,"B",'HPS grading'!U147&gt;=50,"C+",'HPS grading'!U147&gt;=40,"C",'HPS grading'!U147&gt;=30,"D",'HPS grading'!U147&lt;30,"E")</f>
        <v>C</v>
      </c>
      <c r="W147" s="32" t="str">
        <f aca="false">HPS!BF147</f>
        <v>Cleared</v>
      </c>
      <c r="X147" s="32" t="str">
        <f aca="false">HPS!BG147</f>
        <v>NC</v>
      </c>
      <c r="Y147" s="40" t="str">
        <f aca="false">IF(W147="NC","NC",IF(X147="NC","NC","None"))</f>
        <v>NC</v>
      </c>
      <c r="Z147" s="38" t="n">
        <f aca="false">AVERAGE('HPS grading'!$F147,'HPS grading'!$K147,'HPS grading'!$P147,'HPS grading'!$U147)</f>
        <v>54.0894246031746</v>
      </c>
      <c r="AA147" s="41" t="str">
        <f aca="false" t="array" ref="AA147:AA147">_xlfn.IFS('HPS grading'!Z147&gt;=90,"A+",'HPS grading'!Z147&gt;=80,"A",'HPS grading'!Z147&gt;=70,"B+",'HPS grading'!Z147&gt;=60,"B",'HPS grading'!Z147&gt;=50,"C+",'HPS grading'!Z147&gt;=40,"C",'HPS grading'!Z147&gt;=30,"D",'HPS grading'!Z147&lt;30,"E")</f>
        <v>C+</v>
      </c>
    </row>
    <row r="148" customFormat="false" ht="14.25" hidden="false" customHeight="false" outlineLevel="0" collapsed="false">
      <c r="A148" s="28" t="n">
        <v>145</v>
      </c>
      <c r="B148" s="29" t="s">
        <v>13</v>
      </c>
      <c r="C148" s="29" t="s">
        <v>31</v>
      </c>
      <c r="D148" s="29" t="s">
        <v>309</v>
      </c>
      <c r="E148" s="30" t="s">
        <v>310</v>
      </c>
      <c r="F148" s="31" t="n">
        <f aca="false">HPS!$U148</f>
        <v>39.7222222222222</v>
      </c>
      <c r="G148" s="28" t="str">
        <f aca="false" t="array" ref="G148:G148">_xlfn.IFS('HPS grading'!$F148&gt;=90,"A+",'HPS grading'!$F148&gt;=80,"A",'HPS grading'!$F148&gt;=70,"B+",'HPS grading'!$F148&gt;=60,"B",'HPS grading'!$F148&gt;=50,"C+",'HPS grading'!$F148&gt;=40,"C",'HPS grading'!$F148&gt;=30,"D",'HPS grading'!$F148&lt;30,"E")</f>
        <v>D</v>
      </c>
      <c r="H148" s="32" t="str">
        <f aca="false">Persona!R149</f>
        <v>Cleared</v>
      </c>
      <c r="I148" s="32" t="str">
        <f aca="false">HPS!K148</f>
        <v>Cleared</v>
      </c>
      <c r="J148" s="33" t="str">
        <f aca="false">IF(H148="NC","NC",IF(I148="NC","NC","None"))</f>
        <v>None</v>
      </c>
      <c r="K148" s="31" t="n">
        <f aca="false">HPS!AK148</f>
        <v>39.0511904761905</v>
      </c>
      <c r="L148" s="28" t="str">
        <f aca="false" t="array" ref="L148:L148">_xlfn.IFS('HPS grading'!K148&gt;=90,"A+",'HPS grading'!K148&gt;=80,"A",'HPS grading'!K148&gt;=70,"B+",'HPS grading'!K148&gt;=60,"B",'HPS grading'!K148&gt;=50,"C+",'HPS grading'!K148&gt;=40,"C",'HPS grading'!K148&gt;=30,"D",'HPS grading'!K148&lt;30,"E")</f>
        <v>D</v>
      </c>
      <c r="M148" s="32" t="str">
        <f aca="false">HPS!Z148</f>
        <v>Cleared</v>
      </c>
      <c r="N148" s="32" t="str">
        <f aca="false">HPS!AA148</f>
        <v>NC</v>
      </c>
      <c r="O148" s="33" t="str">
        <f aca="false">IF(M148="NC","NC",IF(N148="NC","NC","None"))</f>
        <v>NC</v>
      </c>
      <c r="P148" s="31" t="n">
        <f aca="false">HPS!BA148</f>
        <v>46.2666666666667</v>
      </c>
      <c r="Q148" s="28" t="str">
        <f aca="false" t="array" ref="Q148:Q148">_xlfn.IFS('HPS grading'!P148&gt;=90,"A+",'HPS grading'!P148&gt;=80,"A",'HPS grading'!P148&gt;=70,"B+",'HPS grading'!P148&gt;=60,"B",'HPS grading'!P148&gt;=50,"C+",'HPS grading'!P148&gt;=40,"C",'HPS grading'!P148&gt;=30,"D",'HPS grading'!P148&lt;30,"E")</f>
        <v>C</v>
      </c>
      <c r="R148" s="32" t="str">
        <f aca="false">HPS!AP148</f>
        <v>Cleared</v>
      </c>
      <c r="S148" s="32" t="str">
        <f aca="false">HPS!AQ148</f>
        <v>Cleared</v>
      </c>
      <c r="T148" s="33" t="str">
        <f aca="false">IF(R148="NC","NC",IF(S148="NC","NC","None"))</f>
        <v>None</v>
      </c>
      <c r="U148" s="31" t="n">
        <f aca="false">HPS!BQ148</f>
        <v>42.7178571428571</v>
      </c>
      <c r="V148" s="28" t="str">
        <f aca="false" t="array" ref="V148:V148">_xlfn.IFS('HPS grading'!U148&gt;=90,"A+",'HPS grading'!U148&gt;=80,"A",'HPS grading'!U148&gt;=70,"B+",'HPS grading'!U148&gt;=60,"B",'HPS grading'!U148&gt;=50,"C+",'HPS grading'!U148&gt;=40,"C",'HPS grading'!U148&gt;=30,"D",'HPS grading'!U148&lt;30,"E")</f>
        <v>C</v>
      </c>
      <c r="W148" s="32" t="str">
        <f aca="false">HPS!BF148</f>
        <v>Cleared</v>
      </c>
      <c r="X148" s="32" t="str">
        <f aca="false">HPS!BG148</f>
        <v>Cleared</v>
      </c>
      <c r="Y148" s="33" t="str">
        <f aca="false">IF(W148="NC","NC",IF(X148="NC","NC","None"))</f>
        <v>None</v>
      </c>
      <c r="Z148" s="31" t="n">
        <f aca="false">AVERAGE('HPS grading'!$F148,'HPS grading'!$K148,'HPS grading'!$P148,'HPS grading'!$U148)</f>
        <v>41.9394841269841</v>
      </c>
      <c r="AA148" s="34" t="str">
        <f aca="false" t="array" ref="AA148:AA148">_xlfn.IFS('HPS grading'!Z148&gt;=90,"A+",'HPS grading'!Z148&gt;=80,"A",'HPS grading'!Z148&gt;=70,"B+",'HPS grading'!Z148&gt;=60,"B",'HPS grading'!Z148&gt;=50,"C+",'HPS grading'!Z148&gt;=40,"C",'HPS grading'!Z148&gt;=30,"D",'HPS grading'!Z148&lt;30,"E")</f>
        <v>C</v>
      </c>
    </row>
    <row r="149" customFormat="false" ht="14.25" hidden="false" customHeight="false" outlineLevel="0" collapsed="false">
      <c r="A149" s="35" t="n">
        <v>146</v>
      </c>
      <c r="B149" s="36" t="s">
        <v>13</v>
      </c>
      <c r="C149" s="36" t="s">
        <v>31</v>
      </c>
      <c r="D149" s="36" t="s">
        <v>311</v>
      </c>
      <c r="E149" s="37" t="s">
        <v>312</v>
      </c>
      <c r="F149" s="38" t="n">
        <f aca="false">HPS!$U149</f>
        <v>66.3710317460317</v>
      </c>
      <c r="G149" s="35" t="str">
        <f aca="false" t="array" ref="G149:G149">_xlfn.IFS('HPS grading'!$F149&gt;=90,"A+",'HPS grading'!$F149&gt;=80,"A",'HPS grading'!$F149&gt;=70,"B+",'HPS grading'!$F149&gt;=60,"B",'HPS grading'!$F149&gt;=50,"C+",'HPS grading'!$F149&gt;=40,"C",'HPS grading'!$F149&gt;=30,"D",'HPS grading'!$F149&lt;30,"E")</f>
        <v>B</v>
      </c>
      <c r="H149" s="39" t="str">
        <f aca="false">Persona!R150</f>
        <v>Cleared</v>
      </c>
      <c r="I149" s="32" t="str">
        <f aca="false">HPS!K149</f>
        <v>Cleared</v>
      </c>
      <c r="J149" s="40" t="str">
        <f aca="false">IF(H149="NC","NC",IF(I149="NC","NC","None"))</f>
        <v>None</v>
      </c>
      <c r="K149" s="38" t="n">
        <f aca="false">HPS!AK149</f>
        <v>64.8988095238095</v>
      </c>
      <c r="L149" s="35" t="str">
        <f aca="false" t="array" ref="L149:L149">_xlfn.IFS('HPS grading'!K149&gt;=90,"A+",'HPS grading'!K149&gt;=80,"A",'HPS grading'!K149&gt;=70,"B+",'HPS grading'!K149&gt;=60,"B",'HPS grading'!K149&gt;=50,"C+",'HPS grading'!K149&gt;=40,"C",'HPS grading'!K149&gt;=30,"D",'HPS grading'!K149&lt;30,"E")</f>
        <v>B</v>
      </c>
      <c r="M149" s="32" t="str">
        <f aca="false">HPS!Z149</f>
        <v>Cleared</v>
      </c>
      <c r="N149" s="32" t="str">
        <f aca="false">HPS!AA149</f>
        <v>Cleared</v>
      </c>
      <c r="O149" s="33" t="str">
        <f aca="false">IF(M149="NC","NC",IF(N149="NC","NC","None"))</f>
        <v>None</v>
      </c>
      <c r="P149" s="38" t="n">
        <f aca="false">HPS!BA149</f>
        <v>57.6666666666667</v>
      </c>
      <c r="Q149" s="35" t="str">
        <f aca="false" t="array" ref="Q149:Q149">_xlfn.IFS('HPS grading'!P149&gt;=90,"A+",'HPS grading'!P149&gt;=80,"A",'HPS grading'!P149&gt;=70,"B+",'HPS grading'!P149&gt;=60,"B",'HPS grading'!P149&gt;=50,"C+",'HPS grading'!P149&gt;=40,"C",'HPS grading'!P149&gt;=30,"D",'HPS grading'!P149&lt;30,"E")</f>
        <v>C+</v>
      </c>
      <c r="R149" s="32" t="str">
        <f aca="false">HPS!AP149</f>
        <v>Cleared</v>
      </c>
      <c r="S149" s="32" t="str">
        <f aca="false">HPS!AQ149</f>
        <v>Cleared</v>
      </c>
      <c r="T149" s="40" t="str">
        <f aca="false">IF(R149="NC","NC",IF(S149="NC","NC","None"))</f>
        <v>None</v>
      </c>
      <c r="U149" s="38" t="n">
        <f aca="false">HPS!BQ149</f>
        <v>67.0988095238095</v>
      </c>
      <c r="V149" s="35" t="str">
        <f aca="false" t="array" ref="V149:V149">_xlfn.IFS('HPS grading'!U149&gt;=90,"A+",'HPS grading'!U149&gt;=80,"A",'HPS grading'!U149&gt;=70,"B+",'HPS grading'!U149&gt;=60,"B",'HPS grading'!U149&gt;=50,"C+",'HPS grading'!U149&gt;=40,"C",'HPS grading'!U149&gt;=30,"D",'HPS grading'!U149&lt;30,"E")</f>
        <v>B</v>
      </c>
      <c r="W149" s="32" t="str">
        <f aca="false">HPS!BF149</f>
        <v>Cleared</v>
      </c>
      <c r="X149" s="32" t="str">
        <f aca="false">HPS!BG149</f>
        <v>Cleared</v>
      </c>
      <c r="Y149" s="40" t="str">
        <f aca="false">IF(W149="NC","NC",IF(X149="NC","NC","None"))</f>
        <v>None</v>
      </c>
      <c r="Z149" s="38" t="n">
        <f aca="false">AVERAGE('HPS grading'!$F149,'HPS grading'!$K149,'HPS grading'!$P149,'HPS grading'!$U149)</f>
        <v>64.0088293650794</v>
      </c>
      <c r="AA149" s="41" t="str">
        <f aca="false" t="array" ref="AA149:AA149">_xlfn.IFS('HPS grading'!Z149&gt;=90,"A+",'HPS grading'!Z149&gt;=80,"A",'HPS grading'!Z149&gt;=70,"B+",'HPS grading'!Z149&gt;=60,"B",'HPS grading'!Z149&gt;=50,"C+",'HPS grading'!Z149&gt;=40,"C",'HPS grading'!Z149&gt;=30,"D",'HPS grading'!Z149&lt;30,"E")</f>
        <v>B</v>
      </c>
    </row>
    <row r="150" customFormat="false" ht="14.25" hidden="false" customHeight="false" outlineLevel="0" collapsed="false">
      <c r="A150" s="28" t="n">
        <v>147</v>
      </c>
      <c r="B150" s="29" t="s">
        <v>17</v>
      </c>
      <c r="C150" s="29" t="s">
        <v>14</v>
      </c>
      <c r="D150" s="29" t="s">
        <v>313</v>
      </c>
      <c r="E150" s="30" t="s">
        <v>314</v>
      </c>
      <c r="F150" s="31" t="n">
        <f aca="false">HPS!$U150</f>
        <v>35.8735119047619</v>
      </c>
      <c r="G150" s="28" t="str">
        <f aca="false" t="array" ref="G150:G150">_xlfn.IFS('HPS grading'!$F150&gt;=90,"A+",'HPS grading'!$F150&gt;=80,"A",'HPS grading'!$F150&gt;=70,"B+",'HPS grading'!$F150&gt;=60,"B",'HPS grading'!$F150&gt;=50,"C+",'HPS grading'!$F150&gt;=40,"C",'HPS grading'!$F150&gt;=30,"D",'HPS grading'!$F150&lt;30,"E")</f>
        <v>D</v>
      </c>
      <c r="H150" s="32" t="str">
        <f aca="false">Persona!R151</f>
        <v>Cleared</v>
      </c>
      <c r="I150" s="32" t="str">
        <f aca="false">HPS!K150</f>
        <v>Cleared</v>
      </c>
      <c r="J150" s="33" t="str">
        <f aca="false">IF(H150="NC","NC",IF(I150="NC","NC","None"))</f>
        <v>None</v>
      </c>
      <c r="K150" s="31" t="n">
        <f aca="false">HPS!AK150</f>
        <v>41.4547619047619</v>
      </c>
      <c r="L150" s="28" t="str">
        <f aca="false" t="array" ref="L150:L150">_xlfn.IFS('HPS grading'!K150&gt;=90,"A+",'HPS grading'!K150&gt;=80,"A",'HPS grading'!K150&gt;=70,"B+",'HPS grading'!K150&gt;=60,"B",'HPS grading'!K150&gt;=50,"C+",'HPS grading'!K150&gt;=40,"C",'HPS grading'!K150&gt;=30,"D",'HPS grading'!K150&lt;30,"E")</f>
        <v>C</v>
      </c>
      <c r="M150" s="32" t="str">
        <f aca="false">HPS!Z150</f>
        <v>Cleared</v>
      </c>
      <c r="N150" s="32" t="str">
        <f aca="false">HPS!AA150</f>
        <v>NC</v>
      </c>
      <c r="O150" s="33" t="str">
        <f aca="false">IF(M150="NC","NC",IF(N150="NC","NC","None"))</f>
        <v>NC</v>
      </c>
      <c r="P150" s="31" t="n">
        <f aca="false">HPS!BA150</f>
        <v>40.2980952380952</v>
      </c>
      <c r="Q150" s="28" t="str">
        <f aca="false" t="array" ref="Q150:Q150">_xlfn.IFS('HPS grading'!P150&gt;=90,"A+",'HPS grading'!P150&gt;=80,"A",'HPS grading'!P150&gt;=70,"B+",'HPS grading'!P150&gt;=60,"B",'HPS grading'!P150&gt;=50,"C+",'HPS grading'!P150&gt;=40,"C",'HPS grading'!P150&gt;=30,"D",'HPS grading'!P150&lt;30,"E")</f>
        <v>C</v>
      </c>
      <c r="R150" s="32" t="str">
        <f aca="false">HPS!AP150</f>
        <v>Cleared</v>
      </c>
      <c r="S150" s="32" t="str">
        <f aca="false">HPS!AQ150</f>
        <v>NC</v>
      </c>
      <c r="T150" s="33" t="str">
        <f aca="false">IF(R150="NC","NC",IF(S150="NC","NC","None"))</f>
        <v>NC</v>
      </c>
      <c r="U150" s="31" t="n">
        <f aca="false">HPS!BQ150</f>
        <v>49.0880952380952</v>
      </c>
      <c r="V150" s="28" t="str">
        <f aca="false" t="array" ref="V150:V150">_xlfn.IFS('HPS grading'!U150&gt;=90,"A+",'HPS grading'!U150&gt;=80,"A",'HPS grading'!U150&gt;=70,"B+",'HPS grading'!U150&gt;=60,"B",'HPS grading'!U150&gt;=50,"C+",'HPS grading'!U150&gt;=40,"C",'HPS grading'!U150&gt;=30,"D",'HPS grading'!U150&lt;30,"E")</f>
        <v>C</v>
      </c>
      <c r="W150" s="32" t="str">
        <f aca="false">HPS!BF150</f>
        <v>Cleared</v>
      </c>
      <c r="X150" s="32" t="str">
        <f aca="false">HPS!BG150</f>
        <v>NC</v>
      </c>
      <c r="Y150" s="33" t="str">
        <f aca="false">IF(W150="NC","NC",IF(X150="NC","NC","None"))</f>
        <v>NC</v>
      </c>
      <c r="Z150" s="31" t="n">
        <f aca="false">AVERAGE('HPS grading'!$F150,'HPS grading'!$K150,'HPS grading'!$P150,'HPS grading'!$U150)</f>
        <v>41.6786160714286</v>
      </c>
      <c r="AA150" s="34" t="str">
        <f aca="false" t="array" ref="AA150:AA150">_xlfn.IFS('HPS grading'!Z150&gt;=90,"A+",'HPS grading'!Z150&gt;=80,"A",'HPS grading'!Z150&gt;=70,"B+",'HPS grading'!Z150&gt;=60,"B",'HPS grading'!Z150&gt;=50,"C+",'HPS grading'!Z150&gt;=40,"C",'HPS grading'!Z150&gt;=30,"D",'HPS grading'!Z150&lt;30,"E")</f>
        <v>C</v>
      </c>
    </row>
    <row r="151" customFormat="false" ht="14.25" hidden="false" customHeight="false" outlineLevel="0" collapsed="false">
      <c r="A151" s="35" t="n">
        <v>148</v>
      </c>
      <c r="B151" s="36" t="s">
        <v>17</v>
      </c>
      <c r="C151" s="36" t="s">
        <v>31</v>
      </c>
      <c r="D151" s="36" t="s">
        <v>315</v>
      </c>
      <c r="E151" s="37" t="s">
        <v>316</v>
      </c>
      <c r="F151" s="38" t="n">
        <f aca="false">HPS!$U151</f>
        <v>61.6111111111111</v>
      </c>
      <c r="G151" s="35" t="str">
        <f aca="false" t="array" ref="G151:G151">_xlfn.IFS('HPS grading'!$F151&gt;=90,"A+",'HPS grading'!$F151&gt;=80,"A",'HPS grading'!$F151&gt;=70,"B+",'HPS grading'!$F151&gt;=60,"B",'HPS grading'!$F151&gt;=50,"C+",'HPS grading'!$F151&gt;=40,"C",'HPS grading'!$F151&gt;=30,"D",'HPS grading'!$F151&lt;30,"E")</f>
        <v>B</v>
      </c>
      <c r="H151" s="39" t="str">
        <f aca="false">Persona!R152</f>
        <v>Cleared</v>
      </c>
      <c r="I151" s="32" t="str">
        <f aca="false">HPS!K151</f>
        <v>Cleared</v>
      </c>
      <c r="J151" s="40" t="str">
        <f aca="false">IF(H151="NC","NC",IF(I151="NC","NC","None"))</f>
        <v>None</v>
      </c>
      <c r="K151" s="38" t="n">
        <f aca="false">HPS!AK151</f>
        <v>37.0166666666667</v>
      </c>
      <c r="L151" s="35" t="str">
        <f aca="false" t="array" ref="L151:L151">_xlfn.IFS('HPS grading'!K151&gt;=90,"A+",'HPS grading'!K151&gt;=80,"A",'HPS grading'!K151&gt;=70,"B+",'HPS grading'!K151&gt;=60,"B",'HPS grading'!K151&gt;=50,"C+",'HPS grading'!K151&gt;=40,"C",'HPS grading'!K151&gt;=30,"D",'HPS grading'!K151&lt;30,"E")</f>
        <v>D</v>
      </c>
      <c r="M151" s="32" t="str">
        <f aca="false">HPS!Z151</f>
        <v>Cleared</v>
      </c>
      <c r="N151" s="32" t="str">
        <f aca="false">HPS!AA151</f>
        <v>NC</v>
      </c>
      <c r="O151" s="33" t="str">
        <f aca="false">IF(M151="NC","NC",IF(N151="NC","NC","None"))</f>
        <v>NC</v>
      </c>
      <c r="P151" s="38" t="n">
        <f aca="false">HPS!BA151</f>
        <v>37.92</v>
      </c>
      <c r="Q151" s="35" t="str">
        <f aca="false" t="array" ref="Q151:Q151">_xlfn.IFS('HPS grading'!P151&gt;=90,"A+",'HPS grading'!P151&gt;=80,"A",'HPS grading'!P151&gt;=70,"B+",'HPS grading'!P151&gt;=60,"B",'HPS grading'!P151&gt;=50,"C+",'HPS grading'!P151&gt;=40,"C",'HPS grading'!P151&gt;=30,"D",'HPS grading'!P151&lt;30,"E")</f>
        <v>D</v>
      </c>
      <c r="R151" s="32" t="str">
        <f aca="false">HPS!AP151</f>
        <v>NC</v>
      </c>
      <c r="S151" s="32" t="str">
        <f aca="false">HPS!AQ151</f>
        <v>NC</v>
      </c>
      <c r="T151" s="40" t="str">
        <f aca="false">IF(R151="NC","NC",IF(S151="NC","NC","None"))</f>
        <v>NC</v>
      </c>
      <c r="U151" s="38" t="n">
        <f aca="false">HPS!BQ151</f>
        <v>45.97</v>
      </c>
      <c r="V151" s="35" t="str">
        <f aca="false" t="array" ref="V151:V151">_xlfn.IFS('HPS grading'!U151&gt;=90,"A+",'HPS grading'!U151&gt;=80,"A",'HPS grading'!U151&gt;=70,"B+",'HPS grading'!U151&gt;=60,"B",'HPS grading'!U151&gt;=50,"C+",'HPS grading'!U151&gt;=40,"C",'HPS grading'!U151&gt;=30,"D",'HPS grading'!U151&lt;30,"E")</f>
        <v>C</v>
      </c>
      <c r="W151" s="32" t="str">
        <f aca="false">HPS!BF151</f>
        <v>Cleared</v>
      </c>
      <c r="X151" s="32" t="str">
        <f aca="false">HPS!BG151</f>
        <v>NC</v>
      </c>
      <c r="Y151" s="40" t="str">
        <f aca="false">IF(W151="NC","NC",IF(X151="NC","NC","None"))</f>
        <v>NC</v>
      </c>
      <c r="Z151" s="38" t="n">
        <f aca="false">AVERAGE('HPS grading'!$F151,'HPS grading'!$K151,'HPS grading'!$P151,'HPS grading'!$U151)</f>
        <v>45.6294444444444</v>
      </c>
      <c r="AA151" s="41" t="str">
        <f aca="false" t="array" ref="AA151:AA151">_xlfn.IFS('HPS grading'!Z151&gt;=90,"A+",'HPS grading'!Z151&gt;=80,"A",'HPS grading'!Z151&gt;=70,"B+",'HPS grading'!Z151&gt;=60,"B",'HPS grading'!Z151&gt;=50,"C+",'HPS grading'!Z151&gt;=40,"C",'HPS grading'!Z151&gt;=30,"D",'HPS grading'!Z151&lt;30,"E")</f>
        <v>C</v>
      </c>
    </row>
    <row r="152" customFormat="false" ht="14.25" hidden="false" customHeight="false" outlineLevel="0" collapsed="false">
      <c r="A152" s="28" t="n">
        <v>149</v>
      </c>
      <c r="B152" s="29" t="s">
        <v>17</v>
      </c>
      <c r="C152" s="29" t="s">
        <v>14</v>
      </c>
      <c r="D152" s="29" t="s">
        <v>317</v>
      </c>
      <c r="E152" s="30" t="s">
        <v>318</v>
      </c>
      <c r="F152" s="31" t="n">
        <f aca="false">HPS!$U152</f>
        <v>32.0803571428571</v>
      </c>
      <c r="G152" s="28" t="str">
        <f aca="false" t="array" ref="G152:G152">_xlfn.IFS('HPS grading'!$F152&gt;=90,"A+",'HPS grading'!$F152&gt;=80,"A",'HPS grading'!$F152&gt;=70,"B+",'HPS grading'!$F152&gt;=60,"B",'HPS grading'!$F152&gt;=50,"C+",'HPS grading'!$F152&gt;=40,"C",'HPS grading'!$F152&gt;=30,"D",'HPS grading'!$F152&lt;30,"E")</f>
        <v>D</v>
      </c>
      <c r="H152" s="32" t="str">
        <f aca="false">Persona!R153</f>
        <v>Cleared</v>
      </c>
      <c r="I152" s="32" t="str">
        <f aca="false">HPS!K152</f>
        <v>Cleared</v>
      </c>
      <c r="J152" s="33" t="str">
        <f aca="false">IF(H152="NC","NC",IF(I152="NC","NC","None"))</f>
        <v>None</v>
      </c>
      <c r="K152" s="31" t="n">
        <f aca="false">HPS!AK152</f>
        <v>36.7547619047619</v>
      </c>
      <c r="L152" s="28" t="str">
        <f aca="false" t="array" ref="L152:L152">_xlfn.IFS('HPS grading'!K152&gt;=90,"A+",'HPS grading'!K152&gt;=80,"A",'HPS grading'!K152&gt;=70,"B+",'HPS grading'!K152&gt;=60,"B",'HPS grading'!K152&gt;=50,"C+",'HPS grading'!K152&gt;=40,"C",'HPS grading'!K152&gt;=30,"D",'HPS grading'!K152&lt;30,"E")</f>
        <v>D</v>
      </c>
      <c r="M152" s="32" t="str">
        <f aca="false">HPS!Z152</f>
        <v>Cleared</v>
      </c>
      <c r="N152" s="32" t="str">
        <f aca="false">HPS!AA152</f>
        <v>Cleared</v>
      </c>
      <c r="O152" s="33" t="str">
        <f aca="false">IF(M152="NC","NC",IF(N152="NC","NC","None"))</f>
        <v>None</v>
      </c>
      <c r="P152" s="31" t="n">
        <f aca="false">HPS!BA152</f>
        <v>30.0190476190476</v>
      </c>
      <c r="Q152" s="28" t="str">
        <f aca="false" t="array" ref="Q152:Q152">_xlfn.IFS('HPS grading'!P152&gt;=90,"A+",'HPS grading'!P152&gt;=80,"A",'HPS grading'!P152&gt;=70,"B+",'HPS grading'!P152&gt;=60,"B",'HPS grading'!P152&gt;=50,"C+",'HPS grading'!P152&gt;=40,"C",'HPS grading'!P152&gt;=30,"D",'HPS grading'!P152&lt;30,"E")</f>
        <v>D</v>
      </c>
      <c r="R152" s="32" t="str">
        <f aca="false">HPS!AP152</f>
        <v>Cleared</v>
      </c>
      <c r="S152" s="32" t="str">
        <f aca="false">HPS!AQ152</f>
        <v>NC</v>
      </c>
      <c r="T152" s="33" t="str">
        <f aca="false">IF(R152="NC","NC",IF(S152="NC","NC","None"))</f>
        <v>NC</v>
      </c>
      <c r="U152" s="31" t="n">
        <f aca="false">HPS!BQ152</f>
        <v>36.4880952380952</v>
      </c>
      <c r="V152" s="28" t="str">
        <f aca="false" t="array" ref="V152:V152">_xlfn.IFS('HPS grading'!U152&gt;=90,"A+",'HPS grading'!U152&gt;=80,"A",'HPS grading'!U152&gt;=70,"B+",'HPS grading'!U152&gt;=60,"B",'HPS grading'!U152&gt;=50,"C+",'HPS grading'!U152&gt;=40,"C",'HPS grading'!U152&gt;=30,"D",'HPS grading'!U152&lt;30,"E")</f>
        <v>D</v>
      </c>
      <c r="W152" s="32" t="str">
        <f aca="false">HPS!BF152</f>
        <v>Cleared</v>
      </c>
      <c r="X152" s="32" t="str">
        <f aca="false">HPS!BG152</f>
        <v>Cleared</v>
      </c>
      <c r="Y152" s="33" t="str">
        <f aca="false">IF(W152="NC","NC",IF(X152="NC","NC","None"))</f>
        <v>None</v>
      </c>
      <c r="Z152" s="31" t="n">
        <f aca="false">AVERAGE('HPS grading'!$F152,'HPS grading'!$K152,'HPS grading'!$P152,'HPS grading'!$U152)</f>
        <v>33.8355654761905</v>
      </c>
      <c r="AA152" s="34" t="str">
        <f aca="false" t="array" ref="AA152:AA152">_xlfn.IFS('HPS grading'!Z152&gt;=90,"A+",'HPS grading'!Z152&gt;=80,"A",'HPS grading'!Z152&gt;=70,"B+",'HPS grading'!Z152&gt;=60,"B",'HPS grading'!Z152&gt;=50,"C+",'HPS grading'!Z152&gt;=40,"C",'HPS grading'!Z152&gt;=30,"D",'HPS grading'!Z152&lt;30,"E")</f>
        <v>D</v>
      </c>
    </row>
    <row r="153" customFormat="false" ht="14.25" hidden="false" customHeight="false" outlineLevel="0" collapsed="false">
      <c r="A153" s="35" t="n">
        <v>150</v>
      </c>
      <c r="B153" s="36" t="s">
        <v>13</v>
      </c>
      <c r="C153" s="36" t="s">
        <v>31</v>
      </c>
      <c r="D153" s="36" t="s">
        <v>319</v>
      </c>
      <c r="E153" s="37" t="s">
        <v>320</v>
      </c>
      <c r="F153" s="38" t="n">
        <f aca="false">HPS!$U153</f>
        <v>57.6527777777778</v>
      </c>
      <c r="G153" s="35" t="str">
        <f aca="false" t="array" ref="G153:G153">_xlfn.IFS('HPS grading'!$F153&gt;=90,"A+",'HPS grading'!$F153&gt;=80,"A",'HPS grading'!$F153&gt;=70,"B+",'HPS grading'!$F153&gt;=60,"B",'HPS grading'!$F153&gt;=50,"C+",'HPS grading'!$F153&gt;=40,"C",'HPS grading'!$F153&gt;=30,"D",'HPS grading'!$F153&lt;30,"E")</f>
        <v>C+</v>
      </c>
      <c r="H153" s="39" t="str">
        <f aca="false">Persona!R154</f>
        <v>Cleared</v>
      </c>
      <c r="I153" s="32" t="str">
        <f aca="false">HPS!K153</f>
        <v>Cleared</v>
      </c>
      <c r="J153" s="40" t="str">
        <f aca="false">IF(H153="NC","NC",IF(I153="NC","NC","None"))</f>
        <v>None</v>
      </c>
      <c r="K153" s="38" t="n">
        <f aca="false">HPS!AK153</f>
        <v>46.6809523809524</v>
      </c>
      <c r="L153" s="35" t="str">
        <f aca="false" t="array" ref="L153:L153">_xlfn.IFS('HPS grading'!K153&gt;=90,"A+",'HPS grading'!K153&gt;=80,"A",'HPS grading'!K153&gt;=70,"B+",'HPS grading'!K153&gt;=60,"B",'HPS grading'!K153&gt;=50,"C+",'HPS grading'!K153&gt;=40,"C",'HPS grading'!K153&gt;=30,"D",'HPS grading'!K153&lt;30,"E")</f>
        <v>C</v>
      </c>
      <c r="M153" s="32" t="str">
        <f aca="false">HPS!Z153</f>
        <v>Cleared</v>
      </c>
      <c r="N153" s="32" t="str">
        <f aca="false">HPS!AA153</f>
        <v>NC</v>
      </c>
      <c r="O153" s="33" t="str">
        <f aca="false">IF(M153="NC","NC",IF(N153="NC","NC","None"))</f>
        <v>NC</v>
      </c>
      <c r="P153" s="38" t="n">
        <f aca="false">HPS!BA153</f>
        <v>53.64</v>
      </c>
      <c r="Q153" s="35" t="str">
        <f aca="false" t="array" ref="Q153:Q153">_xlfn.IFS('HPS grading'!P153&gt;=90,"A+",'HPS grading'!P153&gt;=80,"A",'HPS grading'!P153&gt;=70,"B+",'HPS grading'!P153&gt;=60,"B",'HPS grading'!P153&gt;=50,"C+",'HPS grading'!P153&gt;=40,"C",'HPS grading'!P153&gt;=30,"D",'HPS grading'!P153&lt;30,"E")</f>
        <v>C+</v>
      </c>
      <c r="R153" s="32" t="str">
        <f aca="false">HPS!AP153</f>
        <v>Cleared</v>
      </c>
      <c r="S153" s="32" t="str">
        <f aca="false">HPS!AQ153</f>
        <v>NC</v>
      </c>
      <c r="T153" s="40" t="str">
        <f aca="false">IF(R153="NC","NC",IF(S153="NC","NC","None"))</f>
        <v>NC</v>
      </c>
      <c r="U153" s="38" t="n">
        <f aca="false">HPS!BQ153</f>
        <v>65.1876190476191</v>
      </c>
      <c r="V153" s="35" t="str">
        <f aca="false" t="array" ref="V153:V153">_xlfn.IFS('HPS grading'!U153&gt;=90,"A+",'HPS grading'!U153&gt;=80,"A",'HPS grading'!U153&gt;=70,"B+",'HPS grading'!U153&gt;=60,"B",'HPS grading'!U153&gt;=50,"C+",'HPS grading'!U153&gt;=40,"C",'HPS grading'!U153&gt;=30,"D",'HPS grading'!U153&lt;30,"E")</f>
        <v>B</v>
      </c>
      <c r="W153" s="32" t="str">
        <f aca="false">HPS!BF153</f>
        <v>Cleared</v>
      </c>
      <c r="X153" s="32" t="str">
        <f aca="false">HPS!BG153</f>
        <v>NC</v>
      </c>
      <c r="Y153" s="40" t="str">
        <f aca="false">IF(W153="NC","NC",IF(X153="NC","NC","None"))</f>
        <v>NC</v>
      </c>
      <c r="Z153" s="38" t="n">
        <f aca="false">AVERAGE('HPS grading'!$F153,'HPS grading'!$K153,'HPS grading'!$P153,'HPS grading'!$U153)</f>
        <v>55.7903373015873</v>
      </c>
      <c r="AA153" s="41" t="str">
        <f aca="false" t="array" ref="AA153:AA153">_xlfn.IFS('HPS grading'!Z153&gt;=90,"A+",'HPS grading'!Z153&gt;=80,"A",'HPS grading'!Z153&gt;=70,"B+",'HPS grading'!Z153&gt;=60,"B",'HPS grading'!Z153&gt;=50,"C+",'HPS grading'!Z153&gt;=40,"C",'HPS grading'!Z153&gt;=30,"D",'HPS grading'!Z153&lt;30,"E")</f>
        <v>C+</v>
      </c>
    </row>
    <row r="154" customFormat="false" ht="14.25" hidden="false" customHeight="false" outlineLevel="0" collapsed="false">
      <c r="A154" s="28" t="n">
        <v>151</v>
      </c>
      <c r="B154" s="29" t="s">
        <v>17</v>
      </c>
      <c r="C154" s="29" t="s">
        <v>14</v>
      </c>
      <c r="D154" s="29" t="s">
        <v>321</v>
      </c>
      <c r="E154" s="30" t="s">
        <v>322</v>
      </c>
      <c r="F154" s="31" t="n">
        <f aca="false">HPS!$U154</f>
        <v>46.2857142857143</v>
      </c>
      <c r="G154" s="28" t="str">
        <f aca="false" t="array" ref="G154:G154">_xlfn.IFS('HPS grading'!$F154&gt;=90,"A+",'HPS grading'!$F154&gt;=80,"A",'HPS grading'!$F154&gt;=70,"B+",'HPS grading'!$F154&gt;=60,"B",'HPS grading'!$F154&gt;=50,"C+",'HPS grading'!$F154&gt;=40,"C",'HPS grading'!$F154&gt;=30,"D",'HPS grading'!$F154&lt;30,"E")</f>
        <v>C</v>
      </c>
      <c r="H154" s="32" t="str">
        <f aca="false">Persona!R155</f>
        <v>Cleared</v>
      </c>
      <c r="I154" s="32" t="str">
        <f aca="false">HPS!K154</f>
        <v>Cleared</v>
      </c>
      <c r="J154" s="33" t="str">
        <f aca="false">IF(H154="NC","NC",IF(I154="NC","NC","None"))</f>
        <v>None</v>
      </c>
      <c r="K154" s="31" t="n">
        <f aca="false">HPS!AK154</f>
        <v>60.4309523809524</v>
      </c>
      <c r="L154" s="28" t="str">
        <f aca="false" t="array" ref="L154:L154">_xlfn.IFS('HPS grading'!K154&gt;=90,"A+",'HPS grading'!K154&gt;=80,"A",'HPS grading'!K154&gt;=70,"B+",'HPS grading'!K154&gt;=60,"B",'HPS grading'!K154&gt;=50,"C+",'HPS grading'!K154&gt;=40,"C",'HPS grading'!K154&gt;=30,"D",'HPS grading'!K154&lt;30,"E")</f>
        <v>B</v>
      </c>
      <c r="M154" s="32" t="str">
        <f aca="false">HPS!Z154</f>
        <v>Cleared</v>
      </c>
      <c r="N154" s="32" t="str">
        <f aca="false">HPS!AA154</f>
        <v>Cleared</v>
      </c>
      <c r="O154" s="33" t="str">
        <f aca="false">IF(M154="NC","NC",IF(N154="NC","NC","None"))</f>
        <v>None</v>
      </c>
      <c r="P154" s="31" t="n">
        <f aca="false">HPS!BA154</f>
        <v>50.3990476190476</v>
      </c>
      <c r="Q154" s="28" t="str">
        <f aca="false" t="array" ref="Q154:Q154">_xlfn.IFS('HPS grading'!P154&gt;=90,"A+",'HPS grading'!P154&gt;=80,"A",'HPS grading'!P154&gt;=70,"B+",'HPS grading'!P154&gt;=60,"B",'HPS grading'!P154&gt;=50,"C+",'HPS grading'!P154&gt;=40,"C",'HPS grading'!P154&gt;=30,"D",'HPS grading'!P154&lt;30,"E")</f>
        <v>C+</v>
      </c>
      <c r="R154" s="32" t="str">
        <f aca="false">HPS!AP154</f>
        <v>Cleared</v>
      </c>
      <c r="S154" s="32" t="str">
        <f aca="false">HPS!AQ154</f>
        <v>Cleared</v>
      </c>
      <c r="T154" s="33" t="str">
        <f aca="false">IF(R154="NC","NC",IF(S154="NC","NC","None"))</f>
        <v>None</v>
      </c>
      <c r="U154" s="31" t="n">
        <f aca="false">HPS!BQ154</f>
        <v>50.9642857142857</v>
      </c>
      <c r="V154" s="28" t="str">
        <f aca="false" t="array" ref="V154:V154">_xlfn.IFS('HPS grading'!U154&gt;=90,"A+",'HPS grading'!U154&gt;=80,"A",'HPS grading'!U154&gt;=70,"B+",'HPS grading'!U154&gt;=60,"B",'HPS grading'!U154&gt;=50,"C+",'HPS grading'!U154&gt;=40,"C",'HPS grading'!U154&gt;=30,"D",'HPS grading'!U154&lt;30,"E")</f>
        <v>C+</v>
      </c>
      <c r="W154" s="32" t="str">
        <f aca="false">HPS!BF154</f>
        <v>Cleared</v>
      </c>
      <c r="X154" s="32" t="str">
        <f aca="false">HPS!BG154</f>
        <v>Cleared</v>
      </c>
      <c r="Y154" s="33" t="str">
        <f aca="false">IF(W154="NC","NC",IF(X154="NC","NC","None"))</f>
        <v>None</v>
      </c>
      <c r="Z154" s="31" t="n">
        <f aca="false">AVERAGE('HPS grading'!$F154,'HPS grading'!$K154,'HPS grading'!$P154,'HPS grading'!$U154)</f>
        <v>52.02</v>
      </c>
      <c r="AA154" s="34" t="str">
        <f aca="false" t="array" ref="AA154:AA154">_xlfn.IFS('HPS grading'!Z154&gt;=90,"A+",'HPS grading'!Z154&gt;=80,"A",'HPS grading'!Z154&gt;=70,"B+",'HPS grading'!Z154&gt;=60,"B",'HPS grading'!Z154&gt;=50,"C+",'HPS grading'!Z154&gt;=40,"C",'HPS grading'!Z154&gt;=30,"D",'HPS grading'!Z154&lt;30,"E")</f>
        <v>C+</v>
      </c>
    </row>
    <row r="155" customFormat="false" ht="14.25" hidden="false" customHeight="false" outlineLevel="0" collapsed="false">
      <c r="A155" s="35" t="n">
        <v>152</v>
      </c>
      <c r="B155" s="36" t="s">
        <v>17</v>
      </c>
      <c r="C155" s="36" t="s">
        <v>14</v>
      </c>
      <c r="D155" s="36" t="s">
        <v>323</v>
      </c>
      <c r="E155" s="37" t="s">
        <v>324</v>
      </c>
      <c r="F155" s="38" t="n">
        <f aca="false">HPS!$U155</f>
        <v>49.625</v>
      </c>
      <c r="G155" s="35" t="str">
        <f aca="false" t="array" ref="G155:G155">_xlfn.IFS('HPS grading'!$F155&gt;=90,"A+",'HPS grading'!$F155&gt;=80,"A",'HPS grading'!$F155&gt;=70,"B+",'HPS grading'!$F155&gt;=60,"B",'HPS grading'!$F155&gt;=50,"C+",'HPS grading'!$F155&gt;=40,"C",'HPS grading'!$F155&gt;=30,"D",'HPS grading'!$F155&lt;30,"E")</f>
        <v>C</v>
      </c>
      <c r="H155" s="39" t="str">
        <f aca="false">Persona!R156</f>
        <v>Cleared</v>
      </c>
      <c r="I155" s="32" t="str">
        <f aca="false">HPS!K155</f>
        <v>Cleared</v>
      </c>
      <c r="J155" s="40" t="str">
        <f aca="false">IF(H155="NC","NC",IF(I155="NC","NC","None"))</f>
        <v>None</v>
      </c>
      <c r="K155" s="38" t="n">
        <f aca="false">HPS!AK155</f>
        <v>40.1452380952381</v>
      </c>
      <c r="L155" s="35" t="str">
        <f aca="false" t="array" ref="L155:L155">_xlfn.IFS('HPS grading'!K155&gt;=90,"A+",'HPS grading'!K155&gt;=80,"A",'HPS grading'!K155&gt;=70,"B+",'HPS grading'!K155&gt;=60,"B",'HPS grading'!K155&gt;=50,"C+",'HPS grading'!K155&gt;=40,"C",'HPS grading'!K155&gt;=30,"D",'HPS grading'!K155&lt;30,"E")</f>
        <v>C</v>
      </c>
      <c r="M155" s="32" t="str">
        <f aca="false">HPS!Z155</f>
        <v>Cleared</v>
      </c>
      <c r="N155" s="32" t="str">
        <f aca="false">HPS!AA155</f>
        <v>NC</v>
      </c>
      <c r="O155" s="33" t="str">
        <f aca="false">IF(M155="NC","NC",IF(N155="NC","NC","None"))</f>
        <v>NC</v>
      </c>
      <c r="P155" s="38" t="n">
        <f aca="false">HPS!BA155</f>
        <v>39.4380952380952</v>
      </c>
      <c r="Q155" s="35" t="str">
        <f aca="false" t="array" ref="Q155:Q155">_xlfn.IFS('HPS grading'!P155&gt;=90,"A+",'HPS grading'!P155&gt;=80,"A",'HPS grading'!P155&gt;=70,"B+",'HPS grading'!P155&gt;=60,"B",'HPS grading'!P155&gt;=50,"C+",'HPS grading'!P155&gt;=40,"C",'HPS grading'!P155&gt;=30,"D",'HPS grading'!P155&lt;30,"E")</f>
        <v>D</v>
      </c>
      <c r="R155" s="32" t="str">
        <f aca="false">HPS!AP155</f>
        <v>Cleared</v>
      </c>
      <c r="S155" s="32" t="str">
        <f aca="false">HPS!AQ155</f>
        <v>NC</v>
      </c>
      <c r="T155" s="40" t="str">
        <f aca="false">IF(R155="NC","NC",IF(S155="NC","NC","None"))</f>
        <v>NC</v>
      </c>
      <c r="U155" s="38" t="n">
        <f aca="false">HPS!BQ155</f>
        <v>42.5785714285714</v>
      </c>
      <c r="V155" s="35" t="str">
        <f aca="false" t="array" ref="V155:V155">_xlfn.IFS('HPS grading'!U155&gt;=90,"A+",'HPS grading'!U155&gt;=80,"A",'HPS grading'!U155&gt;=70,"B+",'HPS grading'!U155&gt;=60,"B",'HPS grading'!U155&gt;=50,"C+",'HPS grading'!U155&gt;=40,"C",'HPS grading'!U155&gt;=30,"D",'HPS grading'!U155&lt;30,"E")</f>
        <v>C</v>
      </c>
      <c r="W155" s="32" t="str">
        <f aca="false">HPS!BF155</f>
        <v>Cleared</v>
      </c>
      <c r="X155" s="32" t="str">
        <f aca="false">HPS!BG155</f>
        <v>Cleared</v>
      </c>
      <c r="Y155" s="40" t="str">
        <f aca="false">IF(W155="NC","NC",IF(X155="NC","NC","None"))</f>
        <v>None</v>
      </c>
      <c r="Z155" s="38" t="n">
        <f aca="false">AVERAGE('HPS grading'!$F155,'HPS grading'!$K155,'HPS grading'!$P155,'HPS grading'!$U155)</f>
        <v>42.9467261904762</v>
      </c>
      <c r="AA155" s="41" t="str">
        <f aca="false" t="array" ref="AA155:AA155">_xlfn.IFS('HPS grading'!Z155&gt;=90,"A+",'HPS grading'!Z155&gt;=80,"A",'HPS grading'!Z155&gt;=70,"B+",'HPS grading'!Z155&gt;=60,"B",'HPS grading'!Z155&gt;=50,"C+",'HPS grading'!Z155&gt;=40,"C",'HPS grading'!Z155&gt;=30,"D",'HPS grading'!Z155&lt;30,"E")</f>
        <v>C</v>
      </c>
    </row>
    <row r="156" customFormat="false" ht="14.25" hidden="false" customHeight="false" outlineLevel="0" collapsed="false">
      <c r="A156" s="28" t="n">
        <v>153</v>
      </c>
      <c r="B156" s="29" t="s">
        <v>17</v>
      </c>
      <c r="C156" s="29" t="s">
        <v>31</v>
      </c>
      <c r="D156" s="29" t="s">
        <v>325</v>
      </c>
      <c r="E156" s="30" t="s">
        <v>326</v>
      </c>
      <c r="F156" s="31" t="n">
        <f aca="false">HPS!$U156</f>
        <v>62.1388888888889</v>
      </c>
      <c r="G156" s="28" t="str">
        <f aca="false" t="array" ref="G156:G156">_xlfn.IFS('HPS grading'!$F156&gt;=90,"A+",'HPS grading'!$F156&gt;=80,"A",'HPS grading'!$F156&gt;=70,"B+",'HPS grading'!$F156&gt;=60,"B",'HPS grading'!$F156&gt;=50,"C+",'HPS grading'!$F156&gt;=40,"C",'HPS grading'!$F156&gt;=30,"D",'HPS grading'!$F156&lt;30,"E")</f>
        <v>B</v>
      </c>
      <c r="H156" s="32" t="str">
        <f aca="false">Persona!R157</f>
        <v>Cleared</v>
      </c>
      <c r="I156" s="32" t="str">
        <f aca="false">HPS!K156</f>
        <v>Cleared</v>
      </c>
      <c r="J156" s="33" t="str">
        <f aca="false">IF(H156="NC","NC",IF(I156="NC","NC","None"))</f>
        <v>None</v>
      </c>
      <c r="K156" s="31" t="n">
        <f aca="false">HPS!AK156</f>
        <v>60.8690476190476</v>
      </c>
      <c r="L156" s="28" t="str">
        <f aca="false" t="array" ref="L156:L156">_xlfn.IFS('HPS grading'!K156&gt;=90,"A+",'HPS grading'!K156&gt;=80,"A",'HPS grading'!K156&gt;=70,"B+",'HPS grading'!K156&gt;=60,"B",'HPS grading'!K156&gt;=50,"C+",'HPS grading'!K156&gt;=40,"C",'HPS grading'!K156&gt;=30,"D",'HPS grading'!K156&lt;30,"E")</f>
        <v>B</v>
      </c>
      <c r="M156" s="32" t="str">
        <f aca="false">HPS!Z156</f>
        <v>Cleared</v>
      </c>
      <c r="N156" s="32" t="str">
        <f aca="false">HPS!AA156</f>
        <v>Cleared</v>
      </c>
      <c r="O156" s="33" t="str">
        <f aca="false">IF(M156="NC","NC",IF(N156="NC","NC","None"))</f>
        <v>None</v>
      </c>
      <c r="P156" s="31" t="n">
        <f aca="false">HPS!BA156</f>
        <v>67.0666666666667</v>
      </c>
      <c r="Q156" s="28" t="str">
        <f aca="false" t="array" ref="Q156:Q156">_xlfn.IFS('HPS grading'!P156&gt;=90,"A+",'HPS grading'!P156&gt;=80,"A",'HPS grading'!P156&gt;=70,"B+",'HPS grading'!P156&gt;=60,"B",'HPS grading'!P156&gt;=50,"C+",'HPS grading'!P156&gt;=40,"C",'HPS grading'!P156&gt;=30,"D",'HPS grading'!P156&lt;30,"E")</f>
        <v>B</v>
      </c>
      <c r="R156" s="32" t="str">
        <f aca="false">HPS!AP156</f>
        <v>Cleared</v>
      </c>
      <c r="S156" s="32" t="str">
        <f aca="false">HPS!AQ156</f>
        <v>Cleared</v>
      </c>
      <c r="T156" s="33" t="str">
        <f aca="false">IF(R156="NC","NC",IF(S156="NC","NC","None"))</f>
        <v>None</v>
      </c>
      <c r="U156" s="31" t="n">
        <f aca="false">HPS!BQ156</f>
        <v>68.8357142857143</v>
      </c>
      <c r="V156" s="28" t="str">
        <f aca="false" t="array" ref="V156:V156">_xlfn.IFS('HPS grading'!U156&gt;=90,"A+",'HPS grading'!U156&gt;=80,"A",'HPS grading'!U156&gt;=70,"B+",'HPS grading'!U156&gt;=60,"B",'HPS grading'!U156&gt;=50,"C+",'HPS grading'!U156&gt;=40,"C",'HPS grading'!U156&gt;=30,"D",'HPS grading'!U156&lt;30,"E")</f>
        <v>B</v>
      </c>
      <c r="W156" s="32" t="str">
        <f aca="false">HPS!BF156</f>
        <v>Cleared</v>
      </c>
      <c r="X156" s="32" t="str">
        <f aca="false">HPS!BG156</f>
        <v>Cleared</v>
      </c>
      <c r="Y156" s="33" t="str">
        <f aca="false">IF(W156="NC","NC",IF(X156="NC","NC","None"))</f>
        <v>None</v>
      </c>
      <c r="Z156" s="31" t="n">
        <f aca="false">AVERAGE('HPS grading'!$F156,'HPS grading'!$K156,'HPS grading'!$P156,'HPS grading'!$U156)</f>
        <v>64.7275793650794</v>
      </c>
      <c r="AA156" s="34" t="str">
        <f aca="false" t="array" ref="AA156:AA156">_xlfn.IFS('HPS grading'!Z156&gt;=90,"A+",'HPS grading'!Z156&gt;=80,"A",'HPS grading'!Z156&gt;=70,"B+",'HPS grading'!Z156&gt;=60,"B",'HPS grading'!Z156&gt;=50,"C+",'HPS grading'!Z156&gt;=40,"C",'HPS grading'!Z156&gt;=30,"D",'HPS grading'!Z156&lt;30,"E")</f>
        <v>B</v>
      </c>
    </row>
    <row r="157" customFormat="false" ht="14.25" hidden="false" customHeight="false" outlineLevel="0" collapsed="false">
      <c r="A157" s="35" t="n">
        <v>154</v>
      </c>
      <c r="B157" s="36" t="s">
        <v>13</v>
      </c>
      <c r="C157" s="36" t="s">
        <v>14</v>
      </c>
      <c r="D157" s="36" t="s">
        <v>327</v>
      </c>
      <c r="E157" s="37" t="s">
        <v>328</v>
      </c>
      <c r="F157" s="38" t="n">
        <f aca="false">HPS!$U157</f>
        <v>42.1607142857143</v>
      </c>
      <c r="G157" s="35" t="str">
        <f aca="false" t="array" ref="G157:G157">_xlfn.IFS('HPS grading'!$F157&gt;=90,"A+",'HPS grading'!$F157&gt;=80,"A",'HPS grading'!$F157&gt;=70,"B+",'HPS grading'!$F157&gt;=60,"B",'HPS grading'!$F157&gt;=50,"C+",'HPS grading'!$F157&gt;=40,"C",'HPS grading'!$F157&gt;=30,"D",'HPS grading'!$F157&lt;30,"E")</f>
        <v>C</v>
      </c>
      <c r="H157" s="39" t="str">
        <f aca="false">Persona!R158</f>
        <v>Cleared</v>
      </c>
      <c r="I157" s="32" t="str">
        <f aca="false">HPS!K157</f>
        <v>NC</v>
      </c>
      <c r="J157" s="40" t="str">
        <f aca="false">IF(H157="NC","NC",IF(I157="NC","NC","None"))</f>
        <v>NC</v>
      </c>
      <c r="K157" s="38" t="n">
        <f aca="false">HPS!AK157</f>
        <v>39.2547619047619</v>
      </c>
      <c r="L157" s="35" t="str">
        <f aca="false" t="array" ref="L157:L157">_xlfn.IFS('HPS grading'!K157&gt;=90,"A+",'HPS grading'!K157&gt;=80,"A",'HPS grading'!K157&gt;=70,"B+",'HPS grading'!K157&gt;=60,"B",'HPS grading'!K157&gt;=50,"C+",'HPS grading'!K157&gt;=40,"C",'HPS grading'!K157&gt;=30,"D",'HPS grading'!K157&lt;30,"E")</f>
        <v>D</v>
      </c>
      <c r="M157" s="32" t="str">
        <f aca="false">HPS!Z157</f>
        <v>Cleared</v>
      </c>
      <c r="N157" s="32" t="str">
        <f aca="false">HPS!AA157</f>
        <v>NC</v>
      </c>
      <c r="O157" s="33" t="str">
        <f aca="false">IF(M157="NC","NC",IF(N157="NC","NC","None"))</f>
        <v>NC</v>
      </c>
      <c r="P157" s="38" t="n">
        <f aca="false">HPS!BA157</f>
        <v>44.9009523809524</v>
      </c>
      <c r="Q157" s="35" t="str">
        <f aca="false" t="array" ref="Q157:Q157">_xlfn.IFS('HPS grading'!P157&gt;=90,"A+",'HPS grading'!P157&gt;=80,"A",'HPS grading'!P157&gt;=70,"B+",'HPS grading'!P157&gt;=60,"B",'HPS grading'!P157&gt;=50,"C+",'HPS grading'!P157&gt;=40,"C",'HPS grading'!P157&gt;=30,"D",'HPS grading'!P157&lt;30,"E")</f>
        <v>C</v>
      </c>
      <c r="R157" s="32" t="str">
        <f aca="false">HPS!AP157</f>
        <v>Cleared</v>
      </c>
      <c r="S157" s="32" t="str">
        <f aca="false">HPS!AQ157</f>
        <v>NC</v>
      </c>
      <c r="T157" s="40" t="str">
        <f aca="false">IF(R157="NC","NC",IF(S157="NC","NC","None"))</f>
        <v>NC</v>
      </c>
      <c r="U157" s="38" t="n">
        <f aca="false">HPS!BQ157</f>
        <v>47.8547619047619</v>
      </c>
      <c r="V157" s="35" t="str">
        <f aca="false" t="array" ref="V157:V157">_xlfn.IFS('HPS grading'!U157&gt;=90,"A+",'HPS grading'!U157&gt;=80,"A",'HPS grading'!U157&gt;=70,"B+",'HPS grading'!U157&gt;=60,"B",'HPS grading'!U157&gt;=50,"C+",'HPS grading'!U157&gt;=40,"C",'HPS grading'!U157&gt;=30,"D",'HPS grading'!U157&lt;30,"E")</f>
        <v>C</v>
      </c>
      <c r="W157" s="32" t="str">
        <f aca="false">HPS!BF157</f>
        <v>Cleared</v>
      </c>
      <c r="X157" s="32" t="str">
        <f aca="false">HPS!BG157</f>
        <v>NC</v>
      </c>
      <c r="Y157" s="40" t="str">
        <f aca="false">IF(W157="NC","NC",IF(X157="NC","NC","None"))</f>
        <v>NC</v>
      </c>
      <c r="Z157" s="38" t="n">
        <f aca="false">AVERAGE('HPS grading'!$F157,'HPS grading'!$K157,'HPS grading'!$P157,'HPS grading'!$U157)</f>
        <v>43.5427976190476</v>
      </c>
      <c r="AA157" s="41" t="str">
        <f aca="false" t="array" ref="AA157:AA157">_xlfn.IFS('HPS grading'!Z157&gt;=90,"A+",'HPS grading'!Z157&gt;=80,"A",'HPS grading'!Z157&gt;=70,"B+",'HPS grading'!Z157&gt;=60,"B",'HPS grading'!Z157&gt;=50,"C+",'HPS grading'!Z157&gt;=40,"C",'HPS grading'!Z157&gt;=30,"D",'HPS grading'!Z157&lt;30,"E")</f>
        <v>C</v>
      </c>
    </row>
    <row r="158" customFormat="false" ht="14.25" hidden="false" customHeight="false" outlineLevel="0" collapsed="false">
      <c r="A158" s="28" t="n">
        <v>155</v>
      </c>
      <c r="B158" s="29" t="s">
        <v>13</v>
      </c>
      <c r="C158" s="29" t="s">
        <v>38</v>
      </c>
      <c r="D158" s="29" t="s">
        <v>329</v>
      </c>
      <c r="E158" s="30" t="s">
        <v>330</v>
      </c>
      <c r="F158" s="31" t="n">
        <f aca="false">HPS!$U158</f>
        <v>52.0833333333333</v>
      </c>
      <c r="G158" s="28" t="str">
        <f aca="false" t="array" ref="G158:G158">_xlfn.IFS('HPS grading'!$F158&gt;=90,"A+",'HPS grading'!$F158&gt;=80,"A",'HPS grading'!$F158&gt;=70,"B+",'HPS grading'!$F158&gt;=60,"B",'HPS grading'!$F158&gt;=50,"C+",'HPS grading'!$F158&gt;=40,"C",'HPS grading'!$F158&gt;=30,"D",'HPS grading'!$F158&lt;30,"E")</f>
        <v>C+</v>
      </c>
      <c r="H158" s="32" t="str">
        <f aca="false">Persona!R159</f>
        <v>Cleared</v>
      </c>
      <c r="I158" s="32" t="str">
        <f aca="false">HPS!K158</f>
        <v>Cleared</v>
      </c>
      <c r="J158" s="33" t="str">
        <f aca="false">IF(H158="NC","NC",IF(I158="NC","NC","None"))</f>
        <v>None</v>
      </c>
      <c r="K158" s="31" t="n">
        <f aca="false">HPS!AK158</f>
        <v>47.3080952380952</v>
      </c>
      <c r="L158" s="28" t="str">
        <f aca="false" t="array" ref="L158:L158">_xlfn.IFS('HPS grading'!K158&gt;=90,"A+",'HPS grading'!K158&gt;=80,"A",'HPS grading'!K158&gt;=70,"B+",'HPS grading'!K158&gt;=60,"B",'HPS grading'!K158&gt;=50,"C+",'HPS grading'!K158&gt;=40,"C",'HPS grading'!K158&gt;=30,"D",'HPS grading'!K158&lt;30,"E")</f>
        <v>C</v>
      </c>
      <c r="M158" s="32" t="str">
        <f aca="false">HPS!Z158</f>
        <v>Cleared</v>
      </c>
      <c r="N158" s="32" t="str">
        <f aca="false">HPS!AA158</f>
        <v>NC</v>
      </c>
      <c r="O158" s="33" t="str">
        <f aca="false">IF(M158="NC","NC",IF(N158="NC","NC","None"))</f>
        <v>NC</v>
      </c>
      <c r="P158" s="31" t="n">
        <f aca="false">HPS!BA158</f>
        <v>44.5333333333333</v>
      </c>
      <c r="Q158" s="28" t="str">
        <f aca="false" t="array" ref="Q158:Q158">_xlfn.IFS('HPS grading'!P158&gt;=90,"A+",'HPS grading'!P158&gt;=80,"A",'HPS grading'!P158&gt;=70,"B+",'HPS grading'!P158&gt;=60,"B",'HPS grading'!P158&gt;=50,"C+",'HPS grading'!P158&gt;=40,"C",'HPS grading'!P158&gt;=30,"D",'HPS grading'!P158&lt;30,"E")</f>
        <v>C</v>
      </c>
      <c r="R158" s="32" t="str">
        <f aca="false">HPS!AP158</f>
        <v>Cleared</v>
      </c>
      <c r="S158" s="32" t="str">
        <f aca="false">HPS!AQ158</f>
        <v>NC</v>
      </c>
      <c r="T158" s="33" t="str">
        <f aca="false">IF(R158="NC","NC",IF(S158="NC","NC","None"))</f>
        <v>NC</v>
      </c>
      <c r="U158" s="31" t="n">
        <f aca="false">HPS!BQ158</f>
        <v>51.8880952380952</v>
      </c>
      <c r="V158" s="28" t="str">
        <f aca="false" t="array" ref="V158:V158">_xlfn.IFS('HPS grading'!U158&gt;=90,"A+",'HPS grading'!U158&gt;=80,"A",'HPS grading'!U158&gt;=70,"B+",'HPS grading'!U158&gt;=60,"B",'HPS grading'!U158&gt;=50,"C+",'HPS grading'!U158&gt;=40,"C",'HPS grading'!U158&gt;=30,"D",'HPS grading'!U158&lt;30,"E")</f>
        <v>C+</v>
      </c>
      <c r="W158" s="32" t="str">
        <f aca="false">HPS!BF158</f>
        <v>Cleared</v>
      </c>
      <c r="X158" s="32" t="str">
        <f aca="false">HPS!BG158</f>
        <v>Cleared</v>
      </c>
      <c r="Y158" s="33" t="str">
        <f aca="false">IF(W158="NC","NC",IF(X158="NC","NC","None"))</f>
        <v>None</v>
      </c>
      <c r="Z158" s="31" t="n">
        <f aca="false">AVERAGE('HPS grading'!$F158,'HPS grading'!$K158,'HPS grading'!$P158,'HPS grading'!$U158)</f>
        <v>48.9532142857143</v>
      </c>
      <c r="AA158" s="34" t="str">
        <f aca="false" t="array" ref="AA158:AA158">_xlfn.IFS('HPS grading'!Z158&gt;=90,"A+",'HPS grading'!Z158&gt;=80,"A",'HPS grading'!Z158&gt;=70,"B+",'HPS grading'!Z158&gt;=60,"B",'HPS grading'!Z158&gt;=50,"C+",'HPS grading'!Z158&gt;=40,"C",'HPS grading'!Z158&gt;=30,"D",'HPS grading'!Z158&lt;30,"E")</f>
        <v>C</v>
      </c>
    </row>
    <row r="159" customFormat="false" ht="14.25" hidden="false" customHeight="false" outlineLevel="0" collapsed="false">
      <c r="A159" s="35" t="n">
        <v>156</v>
      </c>
      <c r="B159" s="36" t="s">
        <v>17</v>
      </c>
      <c r="C159" s="36" t="s">
        <v>38</v>
      </c>
      <c r="D159" s="36" t="s">
        <v>331</v>
      </c>
      <c r="E159" s="37" t="s">
        <v>332</v>
      </c>
      <c r="F159" s="38" t="n">
        <f aca="false">HPS!$U159</f>
        <v>40.0208333333333</v>
      </c>
      <c r="G159" s="35" t="str">
        <f aca="false" t="array" ref="G159:G159">_xlfn.IFS('HPS grading'!$F159&gt;=90,"A+",'HPS grading'!$F159&gt;=80,"A",'HPS grading'!$F159&gt;=70,"B+",'HPS grading'!$F159&gt;=60,"B",'HPS grading'!$F159&gt;=50,"C+",'HPS grading'!$F159&gt;=40,"C",'HPS grading'!$F159&gt;=30,"D",'HPS grading'!$F159&lt;30,"E")</f>
        <v>C</v>
      </c>
      <c r="H159" s="39" t="str">
        <f aca="false">Persona!R160</f>
        <v>Cleared</v>
      </c>
      <c r="I159" s="32" t="str">
        <f aca="false">HPS!K159</f>
        <v>Cleared</v>
      </c>
      <c r="J159" s="40" t="str">
        <f aca="false">IF(H159="NC","NC",IF(I159="NC","NC","None"))</f>
        <v>None</v>
      </c>
      <c r="K159" s="38" t="n">
        <f aca="false">HPS!AK159</f>
        <v>41.2271428571429</v>
      </c>
      <c r="L159" s="35" t="str">
        <f aca="false" t="array" ref="L159:L159">_xlfn.IFS('HPS grading'!K159&gt;=90,"A+",'HPS grading'!K159&gt;=80,"A",'HPS grading'!K159&gt;=70,"B+",'HPS grading'!K159&gt;=60,"B",'HPS grading'!K159&gt;=50,"C+",'HPS grading'!K159&gt;=40,"C",'HPS grading'!K159&gt;=30,"D",'HPS grading'!K159&lt;30,"E")</f>
        <v>C</v>
      </c>
      <c r="M159" s="32" t="str">
        <f aca="false">HPS!Z159</f>
        <v>Cleared</v>
      </c>
      <c r="N159" s="32" t="str">
        <f aca="false">HPS!AA159</f>
        <v>NC</v>
      </c>
      <c r="O159" s="33" t="str">
        <f aca="false">IF(M159="NC","NC",IF(N159="NC","NC","None"))</f>
        <v>NC</v>
      </c>
      <c r="P159" s="38" t="n">
        <f aca="false">HPS!BA159</f>
        <v>37.6377777777778</v>
      </c>
      <c r="Q159" s="35" t="str">
        <f aca="false" t="array" ref="Q159:Q159">_xlfn.IFS('HPS grading'!P159&gt;=90,"A+",'HPS grading'!P159&gt;=80,"A",'HPS grading'!P159&gt;=70,"B+",'HPS grading'!P159&gt;=60,"B",'HPS grading'!P159&gt;=50,"C+",'HPS grading'!P159&gt;=40,"C",'HPS grading'!P159&gt;=30,"D",'HPS grading'!P159&lt;30,"E")</f>
        <v>D</v>
      </c>
      <c r="R159" s="32" t="str">
        <f aca="false">HPS!AP159</f>
        <v>NC</v>
      </c>
      <c r="S159" s="32" t="str">
        <f aca="false">HPS!AQ159</f>
        <v>NC</v>
      </c>
      <c r="T159" s="40" t="str">
        <f aca="false">IF(R159="NC","NC",IF(S159="NC","NC","None"))</f>
        <v>NC</v>
      </c>
      <c r="U159" s="38" t="n">
        <f aca="false">HPS!BQ159</f>
        <v>48.9071428571429</v>
      </c>
      <c r="V159" s="35" t="str">
        <f aca="false" t="array" ref="V159:V159">_xlfn.IFS('HPS grading'!U159&gt;=90,"A+",'HPS grading'!U159&gt;=80,"A",'HPS grading'!U159&gt;=70,"B+",'HPS grading'!U159&gt;=60,"B",'HPS grading'!U159&gt;=50,"C+",'HPS grading'!U159&gt;=40,"C",'HPS grading'!U159&gt;=30,"D",'HPS grading'!U159&lt;30,"E")</f>
        <v>C</v>
      </c>
      <c r="W159" s="32" t="str">
        <f aca="false">HPS!BF159</f>
        <v>Cleared</v>
      </c>
      <c r="X159" s="32" t="str">
        <f aca="false">HPS!BG159</f>
        <v>NC</v>
      </c>
      <c r="Y159" s="40" t="str">
        <f aca="false">IF(W159="NC","NC",IF(X159="NC","NC","None"))</f>
        <v>NC</v>
      </c>
      <c r="Z159" s="38" t="n">
        <f aca="false">AVERAGE('HPS grading'!$F159,'HPS grading'!$K159,'HPS grading'!$P159,'HPS grading'!$U159)</f>
        <v>41.9482242063492</v>
      </c>
      <c r="AA159" s="41" t="str">
        <f aca="false" t="array" ref="AA159:AA159">_xlfn.IFS('HPS grading'!Z159&gt;=90,"A+",'HPS grading'!Z159&gt;=80,"A",'HPS grading'!Z159&gt;=70,"B+",'HPS grading'!Z159&gt;=60,"B",'HPS grading'!Z159&gt;=50,"C+",'HPS grading'!Z159&gt;=40,"C",'HPS grading'!Z159&gt;=30,"D",'HPS grading'!Z159&lt;30,"E")</f>
        <v>C</v>
      </c>
    </row>
    <row r="160" customFormat="false" ht="14.25" hidden="false" customHeight="false" outlineLevel="0" collapsed="false">
      <c r="A160" s="28" t="n">
        <v>157</v>
      </c>
      <c r="B160" s="29" t="s">
        <v>17</v>
      </c>
      <c r="C160" s="29" t="s">
        <v>38</v>
      </c>
      <c r="D160" s="29" t="s">
        <v>333</v>
      </c>
      <c r="E160" s="30" t="s">
        <v>334</v>
      </c>
      <c r="F160" s="31" t="n">
        <f aca="false">HPS!$U160</f>
        <v>48.7708333333333</v>
      </c>
      <c r="G160" s="28" t="str">
        <f aca="false" t="array" ref="G160:G160">_xlfn.IFS('HPS grading'!$F160&gt;=90,"A+",'HPS grading'!$F160&gt;=80,"A",'HPS grading'!$F160&gt;=70,"B+",'HPS grading'!$F160&gt;=60,"B",'HPS grading'!$F160&gt;=50,"C+",'HPS grading'!$F160&gt;=40,"C",'HPS grading'!$F160&gt;=30,"D",'HPS grading'!$F160&lt;30,"E")</f>
        <v>C</v>
      </c>
      <c r="H160" s="32" t="str">
        <f aca="false">Persona!R161</f>
        <v>Cleared</v>
      </c>
      <c r="I160" s="32" t="str">
        <f aca="false">HPS!K160</f>
        <v>Cleared</v>
      </c>
      <c r="J160" s="33" t="str">
        <f aca="false">IF(H160="NC","NC",IF(I160="NC","NC","None"))</f>
        <v>None</v>
      </c>
      <c r="K160" s="31" t="n">
        <f aca="false">HPS!AK160</f>
        <v>59.4514285714286</v>
      </c>
      <c r="L160" s="28" t="str">
        <f aca="false" t="array" ref="L160:L160">_xlfn.IFS('HPS grading'!K160&gt;=90,"A+",'HPS grading'!K160&gt;=80,"A",'HPS grading'!K160&gt;=70,"B+",'HPS grading'!K160&gt;=60,"B",'HPS grading'!K160&gt;=50,"C+",'HPS grading'!K160&gt;=40,"C",'HPS grading'!K160&gt;=30,"D",'HPS grading'!K160&lt;30,"E")</f>
        <v>C+</v>
      </c>
      <c r="M160" s="32" t="str">
        <f aca="false">HPS!Z160</f>
        <v>Cleared</v>
      </c>
      <c r="N160" s="32" t="str">
        <f aca="false">HPS!AA160</f>
        <v>NC</v>
      </c>
      <c r="O160" s="33" t="str">
        <f aca="false">IF(M160="NC","NC",IF(N160="NC","NC","None"))</f>
        <v>NC</v>
      </c>
      <c r="P160" s="31" t="n">
        <f aca="false">HPS!BA160</f>
        <v>53.2422222222222</v>
      </c>
      <c r="Q160" s="28" t="str">
        <f aca="false" t="array" ref="Q160:Q160">_xlfn.IFS('HPS grading'!P160&gt;=90,"A+",'HPS grading'!P160&gt;=80,"A",'HPS grading'!P160&gt;=70,"B+",'HPS grading'!P160&gt;=60,"B",'HPS grading'!P160&gt;=50,"C+",'HPS grading'!P160&gt;=40,"C",'HPS grading'!P160&gt;=30,"D",'HPS grading'!P160&lt;30,"E")</f>
        <v>C+</v>
      </c>
      <c r="R160" s="32" t="str">
        <f aca="false">HPS!AP160</f>
        <v>Cleared</v>
      </c>
      <c r="S160" s="32" t="str">
        <f aca="false">HPS!AQ160</f>
        <v>NC</v>
      </c>
      <c r="T160" s="33" t="str">
        <f aca="false">IF(R160="NC","NC",IF(S160="NC","NC","None"))</f>
        <v>NC</v>
      </c>
      <c r="U160" s="31" t="n">
        <f aca="false">HPS!BQ160</f>
        <v>62.7714285714286</v>
      </c>
      <c r="V160" s="28" t="str">
        <f aca="false" t="array" ref="V160:V160">_xlfn.IFS('HPS grading'!U160&gt;=90,"A+",'HPS grading'!U160&gt;=80,"A",'HPS grading'!U160&gt;=70,"B+",'HPS grading'!U160&gt;=60,"B",'HPS grading'!U160&gt;=50,"C+",'HPS grading'!U160&gt;=40,"C",'HPS grading'!U160&gt;=30,"D",'HPS grading'!U160&lt;30,"E")</f>
        <v>B</v>
      </c>
      <c r="W160" s="32" t="str">
        <f aca="false">HPS!BF160</f>
        <v>Cleared</v>
      </c>
      <c r="X160" s="32" t="str">
        <f aca="false">HPS!BG160</f>
        <v>Cleared</v>
      </c>
      <c r="Y160" s="33" t="str">
        <f aca="false">IF(W160="NC","NC",IF(X160="NC","NC","None"))</f>
        <v>None</v>
      </c>
      <c r="Z160" s="31" t="n">
        <f aca="false">AVERAGE('HPS grading'!$F160,'HPS grading'!$K160,'HPS grading'!$P160,'HPS grading'!$U160)</f>
        <v>56.0589781746032</v>
      </c>
      <c r="AA160" s="34" t="str">
        <f aca="false" t="array" ref="AA160:AA160">_xlfn.IFS('HPS grading'!Z160&gt;=90,"A+",'HPS grading'!Z160&gt;=80,"A",'HPS grading'!Z160&gt;=70,"B+",'HPS grading'!Z160&gt;=60,"B",'HPS grading'!Z160&gt;=50,"C+",'HPS grading'!Z160&gt;=40,"C",'HPS grading'!Z160&gt;=30,"D",'HPS grading'!Z160&lt;30,"E")</f>
        <v>C+</v>
      </c>
    </row>
    <row r="161" customFormat="false" ht="14.25" hidden="false" customHeight="false" outlineLevel="0" collapsed="false">
      <c r="A161" s="35" t="n">
        <v>158</v>
      </c>
      <c r="B161" s="36" t="s">
        <v>17</v>
      </c>
      <c r="C161" s="36" t="s">
        <v>31</v>
      </c>
      <c r="D161" s="36" t="s">
        <v>335</v>
      </c>
      <c r="E161" s="37" t="s">
        <v>336</v>
      </c>
      <c r="F161" s="38" t="n">
        <f aca="false">HPS!$U161</f>
        <v>47.4791666666667</v>
      </c>
      <c r="G161" s="35" t="str">
        <f aca="false" t="array" ref="G161:G161">_xlfn.IFS('HPS grading'!$F161&gt;=90,"A+",'HPS grading'!$F161&gt;=80,"A",'HPS grading'!$F161&gt;=70,"B+",'HPS grading'!$F161&gt;=60,"B",'HPS grading'!$F161&gt;=50,"C+",'HPS grading'!$F161&gt;=40,"C",'HPS grading'!$F161&gt;=30,"D",'HPS grading'!$F161&lt;30,"E")</f>
        <v>C</v>
      </c>
      <c r="H161" s="39" t="str">
        <f aca="false">Persona!R162</f>
        <v>Cleared</v>
      </c>
      <c r="I161" s="32" t="str">
        <f aca="false">HPS!K161</f>
        <v>Cleared</v>
      </c>
      <c r="J161" s="40" t="str">
        <f aca="false">IF(H161="NC","NC",IF(I161="NC","NC","None"))</f>
        <v>None</v>
      </c>
      <c r="K161" s="38" t="n">
        <f aca="false">HPS!AK161</f>
        <v>44.4440476190476</v>
      </c>
      <c r="L161" s="35" t="str">
        <f aca="false" t="array" ref="L161:L161">_xlfn.IFS('HPS grading'!K161&gt;=90,"A+",'HPS grading'!K161&gt;=80,"A",'HPS grading'!K161&gt;=70,"B+",'HPS grading'!K161&gt;=60,"B",'HPS grading'!K161&gt;=50,"C+",'HPS grading'!K161&gt;=40,"C",'HPS grading'!K161&gt;=30,"D",'HPS grading'!K161&lt;30,"E")</f>
        <v>C</v>
      </c>
      <c r="M161" s="32" t="str">
        <f aca="false">HPS!Z161</f>
        <v>Cleared</v>
      </c>
      <c r="N161" s="32" t="str">
        <f aca="false">HPS!AA161</f>
        <v>NC</v>
      </c>
      <c r="O161" s="33" t="str">
        <f aca="false">IF(M161="NC","NC",IF(N161="NC","NC","None"))</f>
        <v>NC</v>
      </c>
      <c r="P161" s="38" t="n">
        <f aca="false">HPS!BA161</f>
        <v>39.3</v>
      </c>
      <c r="Q161" s="35" t="str">
        <f aca="false" t="array" ref="Q161:Q161">_xlfn.IFS('HPS grading'!P161&gt;=90,"A+",'HPS grading'!P161&gt;=80,"A",'HPS grading'!P161&gt;=70,"B+",'HPS grading'!P161&gt;=60,"B",'HPS grading'!P161&gt;=50,"C+",'HPS grading'!P161&gt;=40,"C",'HPS grading'!P161&gt;=30,"D",'HPS grading'!P161&lt;30,"E")</f>
        <v>D</v>
      </c>
      <c r="R161" s="32" t="str">
        <f aca="false">HPS!AP161</f>
        <v>Cleared</v>
      </c>
      <c r="S161" s="32" t="str">
        <f aca="false">HPS!AQ161</f>
        <v>NC</v>
      </c>
      <c r="T161" s="40" t="str">
        <f aca="false">IF(R161="NC","NC",IF(S161="NC","NC","None"))</f>
        <v>NC</v>
      </c>
      <c r="U161" s="38" t="n">
        <f aca="false">HPS!BQ161</f>
        <v>46.3440476190476</v>
      </c>
      <c r="V161" s="35" t="str">
        <f aca="false" t="array" ref="V161:V161">_xlfn.IFS('HPS grading'!U161&gt;=90,"A+",'HPS grading'!U161&gt;=80,"A",'HPS grading'!U161&gt;=70,"B+",'HPS grading'!U161&gt;=60,"B",'HPS grading'!U161&gt;=50,"C+",'HPS grading'!U161&gt;=40,"C",'HPS grading'!U161&gt;=30,"D",'HPS grading'!U161&lt;30,"E")</f>
        <v>C</v>
      </c>
      <c r="W161" s="32" t="str">
        <f aca="false">HPS!BF161</f>
        <v>Cleared</v>
      </c>
      <c r="X161" s="32" t="str">
        <f aca="false">HPS!BG161</f>
        <v>NC</v>
      </c>
      <c r="Y161" s="40" t="str">
        <f aca="false">IF(W161="NC","NC",IF(X161="NC","NC","None"))</f>
        <v>NC</v>
      </c>
      <c r="Z161" s="38" t="n">
        <f aca="false">AVERAGE('HPS grading'!$F161,'HPS grading'!$K161,'HPS grading'!$P161,'HPS grading'!$U161)</f>
        <v>44.3918154761905</v>
      </c>
      <c r="AA161" s="41" t="str">
        <f aca="false" t="array" ref="AA161:AA161">_xlfn.IFS('HPS grading'!Z161&gt;=90,"A+",'HPS grading'!Z161&gt;=80,"A",'HPS grading'!Z161&gt;=70,"B+",'HPS grading'!Z161&gt;=60,"B",'HPS grading'!Z161&gt;=50,"C+",'HPS grading'!Z161&gt;=40,"C",'HPS grading'!Z161&gt;=30,"D",'HPS grading'!Z161&lt;30,"E")</f>
        <v>C</v>
      </c>
    </row>
    <row r="162" customFormat="false" ht="14.25" hidden="false" customHeight="false" outlineLevel="0" collapsed="false">
      <c r="A162" s="28" t="n">
        <v>159</v>
      </c>
      <c r="B162" s="29" t="s">
        <v>17</v>
      </c>
      <c r="C162" s="29" t="s">
        <v>38</v>
      </c>
      <c r="D162" s="29" t="s">
        <v>337</v>
      </c>
      <c r="E162" s="30" t="s">
        <v>338</v>
      </c>
      <c r="F162" s="31" t="n">
        <f aca="false">HPS!$U162</f>
        <v>52.0357142857143</v>
      </c>
      <c r="G162" s="28" t="str">
        <f aca="false" t="array" ref="G162:G162">_xlfn.IFS('HPS grading'!$F162&gt;=90,"A+",'HPS grading'!$F162&gt;=80,"A",'HPS grading'!$F162&gt;=70,"B+",'HPS grading'!$F162&gt;=60,"B",'HPS grading'!$F162&gt;=50,"C+",'HPS grading'!$F162&gt;=40,"C",'HPS grading'!$F162&gt;=30,"D",'HPS grading'!$F162&lt;30,"E")</f>
        <v>C+</v>
      </c>
      <c r="H162" s="32" t="str">
        <f aca="false">Persona!R163</f>
        <v>Cleared</v>
      </c>
      <c r="I162" s="32" t="str">
        <f aca="false">HPS!K162</f>
        <v>Cleared</v>
      </c>
      <c r="J162" s="33" t="str">
        <f aca="false">IF(H162="NC","NC",IF(I162="NC","NC","None"))</f>
        <v>None</v>
      </c>
      <c r="K162" s="31" t="n">
        <f aca="false">HPS!AK162</f>
        <v>28.0947619047619</v>
      </c>
      <c r="L162" s="28" t="str">
        <f aca="false" t="array" ref="L162:L162">_xlfn.IFS('HPS grading'!K162&gt;=90,"A+",'HPS grading'!K162&gt;=80,"A",'HPS grading'!K162&gt;=70,"B+",'HPS grading'!K162&gt;=60,"B",'HPS grading'!K162&gt;=50,"C+",'HPS grading'!K162&gt;=40,"C",'HPS grading'!K162&gt;=30,"D",'HPS grading'!K162&lt;30,"E")</f>
        <v>E</v>
      </c>
      <c r="M162" s="32" t="str">
        <f aca="false">HPS!Z162</f>
        <v>NC</v>
      </c>
      <c r="N162" s="32" t="str">
        <f aca="false">HPS!AA162</f>
        <v>Cleared</v>
      </c>
      <c r="O162" s="33" t="str">
        <f aca="false">IF(M162="NC","NC",IF(N162="NC","NC","None"))</f>
        <v>NC</v>
      </c>
      <c r="P162" s="31" t="n">
        <f aca="false">HPS!BA162</f>
        <v>36.7644444444444</v>
      </c>
      <c r="Q162" s="28" t="str">
        <f aca="false" t="array" ref="Q162:Q162">_xlfn.IFS('HPS grading'!P162&gt;=90,"A+",'HPS grading'!P162&gt;=80,"A",'HPS grading'!P162&gt;=70,"B+",'HPS grading'!P162&gt;=60,"B",'HPS grading'!P162&gt;=50,"C+",'HPS grading'!P162&gt;=40,"C",'HPS grading'!P162&gt;=30,"D",'HPS grading'!P162&lt;30,"E")</f>
        <v>D</v>
      </c>
      <c r="R162" s="32" t="str">
        <f aca="false">HPS!AP162</f>
        <v>Cleared</v>
      </c>
      <c r="S162" s="32" t="str">
        <f aca="false">HPS!AQ162</f>
        <v>Cleared</v>
      </c>
      <c r="T162" s="33" t="str">
        <f aca="false">IF(R162="NC","NC",IF(S162="NC","NC","None"))</f>
        <v>None</v>
      </c>
      <c r="U162" s="31" t="n">
        <f aca="false">HPS!BQ162</f>
        <v>27.9880952380952</v>
      </c>
      <c r="V162" s="28" t="str">
        <f aca="false" t="array" ref="V162:V162">_xlfn.IFS('HPS grading'!U162&gt;=90,"A+",'HPS grading'!U162&gt;=80,"A",'HPS grading'!U162&gt;=70,"B+",'HPS grading'!U162&gt;=60,"B",'HPS grading'!U162&gt;=50,"C+",'HPS grading'!U162&gt;=40,"C",'HPS grading'!U162&gt;=30,"D",'HPS grading'!U162&lt;30,"E")</f>
        <v>E</v>
      </c>
      <c r="W162" s="32" t="str">
        <f aca="false">HPS!BF162</f>
        <v>NC</v>
      </c>
      <c r="X162" s="32" t="str">
        <f aca="false">HPS!BG162</f>
        <v>Cleared</v>
      </c>
      <c r="Y162" s="33" t="str">
        <f aca="false">IF(W162="NC","NC",IF(X162="NC","NC","None"))</f>
        <v>NC</v>
      </c>
      <c r="Z162" s="31" t="n">
        <f aca="false">AVERAGE('HPS grading'!$F162,'HPS grading'!$K162,'HPS grading'!$P162,'HPS grading'!$U162)</f>
        <v>36.220753968254</v>
      </c>
      <c r="AA162" s="34" t="str">
        <f aca="false" t="array" ref="AA162:AA162">_xlfn.IFS('HPS grading'!Z162&gt;=90,"A+",'HPS grading'!Z162&gt;=80,"A",'HPS grading'!Z162&gt;=70,"B+",'HPS grading'!Z162&gt;=60,"B",'HPS grading'!Z162&gt;=50,"C+",'HPS grading'!Z162&gt;=40,"C",'HPS grading'!Z162&gt;=30,"D",'HPS grading'!Z162&lt;30,"E")</f>
        <v>D</v>
      </c>
    </row>
    <row r="163" customFormat="false" ht="14.25" hidden="false" customHeight="false" outlineLevel="0" collapsed="false">
      <c r="A163" s="35" t="n">
        <v>160</v>
      </c>
      <c r="B163" s="36" t="s">
        <v>13</v>
      </c>
      <c r="C163" s="36" t="s">
        <v>14</v>
      </c>
      <c r="D163" s="36" t="s">
        <v>339</v>
      </c>
      <c r="E163" s="37" t="s">
        <v>340</v>
      </c>
      <c r="F163" s="38" t="n">
        <f aca="false">HPS!$U163</f>
        <v>32.1875</v>
      </c>
      <c r="G163" s="35" t="str">
        <f aca="false" t="array" ref="G163:G163">_xlfn.IFS('HPS grading'!$F163&gt;=90,"A+",'HPS grading'!$F163&gt;=80,"A",'HPS grading'!$F163&gt;=70,"B+",'HPS grading'!$F163&gt;=60,"B",'HPS grading'!$F163&gt;=50,"C+",'HPS grading'!$F163&gt;=40,"C",'HPS grading'!$F163&gt;=30,"D",'HPS grading'!$F163&lt;30,"E")</f>
        <v>D</v>
      </c>
      <c r="H163" s="39" t="str">
        <f aca="false">Persona!R164</f>
        <v>Cleared</v>
      </c>
      <c r="I163" s="32" t="str">
        <f aca="false">HPS!K163</f>
        <v>NC</v>
      </c>
      <c r="J163" s="40" t="str">
        <f aca="false">IF(H163="NC","NC",IF(I163="NC","NC","None"))</f>
        <v>NC</v>
      </c>
      <c r="K163" s="38" t="n">
        <f aca="false">HPS!AK163</f>
        <v>35.8333333333333</v>
      </c>
      <c r="L163" s="35" t="str">
        <f aca="false" t="array" ref="L163:L163">_xlfn.IFS('HPS grading'!K163&gt;=90,"A+",'HPS grading'!K163&gt;=80,"A",'HPS grading'!K163&gt;=70,"B+",'HPS grading'!K163&gt;=60,"B",'HPS grading'!K163&gt;=50,"C+",'HPS grading'!K163&gt;=40,"C",'HPS grading'!K163&gt;=30,"D",'HPS grading'!K163&lt;30,"E")</f>
        <v>D</v>
      </c>
      <c r="M163" s="32" t="str">
        <f aca="false">HPS!Z163</f>
        <v>Cleared</v>
      </c>
      <c r="N163" s="32" t="str">
        <f aca="false">HPS!AA163</f>
        <v>NC</v>
      </c>
      <c r="O163" s="33" t="str">
        <f aca="false">IF(M163="NC","NC",IF(N163="NC","NC","None"))</f>
        <v>NC</v>
      </c>
      <c r="P163" s="38" t="n">
        <f aca="false">HPS!BA163</f>
        <v>32.8895238095238</v>
      </c>
      <c r="Q163" s="35" t="str">
        <f aca="false" t="array" ref="Q163:Q163">_xlfn.IFS('HPS grading'!P163&gt;=90,"A+",'HPS grading'!P163&gt;=80,"A",'HPS grading'!P163&gt;=70,"B+",'HPS grading'!P163&gt;=60,"B",'HPS grading'!P163&gt;=50,"C+",'HPS grading'!P163&gt;=40,"C",'HPS grading'!P163&gt;=30,"D",'HPS grading'!P163&lt;30,"E")</f>
        <v>D</v>
      </c>
      <c r="R163" s="32" t="str">
        <f aca="false">HPS!AP163</f>
        <v>Cleared</v>
      </c>
      <c r="S163" s="32" t="str">
        <f aca="false">HPS!AQ163</f>
        <v>NC</v>
      </c>
      <c r="T163" s="40" t="str">
        <f aca="false">IF(R163="NC","NC",IF(S163="NC","NC","None"))</f>
        <v>NC</v>
      </c>
      <c r="U163" s="38" t="n">
        <f aca="false">HPS!BQ163</f>
        <v>37.2</v>
      </c>
      <c r="V163" s="35" t="str">
        <f aca="false" t="array" ref="V163:V163">_xlfn.IFS('HPS grading'!U163&gt;=90,"A+",'HPS grading'!U163&gt;=80,"A",'HPS grading'!U163&gt;=70,"B+",'HPS grading'!U163&gt;=60,"B",'HPS grading'!U163&gt;=50,"C+",'HPS grading'!U163&gt;=40,"C",'HPS grading'!U163&gt;=30,"D",'HPS grading'!U163&lt;30,"E")</f>
        <v>D</v>
      </c>
      <c r="W163" s="32" t="str">
        <f aca="false">HPS!BF163</f>
        <v>Cleared</v>
      </c>
      <c r="X163" s="32" t="str">
        <f aca="false">HPS!BG163</f>
        <v>NC</v>
      </c>
      <c r="Y163" s="40" t="str">
        <f aca="false">IF(W163="NC","NC",IF(X163="NC","NC","None"))</f>
        <v>NC</v>
      </c>
      <c r="Z163" s="38" t="n">
        <f aca="false">AVERAGE('HPS grading'!$F163,'HPS grading'!$K163,'HPS grading'!$P163,'HPS grading'!$U163)</f>
        <v>34.5275892857143</v>
      </c>
      <c r="AA163" s="41" t="str">
        <f aca="false" t="array" ref="AA163:AA163">_xlfn.IFS('HPS grading'!Z163&gt;=90,"A+",'HPS grading'!Z163&gt;=80,"A",'HPS grading'!Z163&gt;=70,"B+",'HPS grading'!Z163&gt;=60,"B",'HPS grading'!Z163&gt;=50,"C+",'HPS grading'!Z163&gt;=40,"C",'HPS grading'!Z163&gt;=30,"D",'HPS grading'!Z163&lt;30,"E")</f>
        <v>D</v>
      </c>
    </row>
    <row r="164" customFormat="false" ht="14.25" hidden="false" customHeight="false" outlineLevel="0" collapsed="false">
      <c r="A164" s="28" t="n">
        <v>161</v>
      </c>
      <c r="B164" s="29" t="s">
        <v>17</v>
      </c>
      <c r="C164" s="29" t="s">
        <v>31</v>
      </c>
      <c r="D164" s="29" t="s">
        <v>341</v>
      </c>
      <c r="E164" s="30" t="s">
        <v>342</v>
      </c>
      <c r="F164" s="31" t="n">
        <f aca="false">HPS!$U164</f>
        <v>63.5138888888889</v>
      </c>
      <c r="G164" s="28" t="str">
        <f aca="false" t="array" ref="G164:G164">_xlfn.IFS('HPS grading'!$F164&gt;=90,"A+",'HPS grading'!$F164&gt;=80,"A",'HPS grading'!$F164&gt;=70,"B+",'HPS grading'!$F164&gt;=60,"B",'HPS grading'!$F164&gt;=50,"C+",'HPS grading'!$F164&gt;=40,"C",'HPS grading'!$F164&gt;=30,"D",'HPS grading'!$F164&lt;30,"E")</f>
        <v>B</v>
      </c>
      <c r="H164" s="32" t="str">
        <f aca="false">Persona!R165</f>
        <v>Cleared</v>
      </c>
      <c r="I164" s="32" t="str">
        <f aca="false">HPS!K164</f>
        <v>Cleared</v>
      </c>
      <c r="J164" s="33" t="str">
        <f aca="false">IF(H164="NC","NC",IF(I164="NC","NC","None"))</f>
        <v>None</v>
      </c>
      <c r="K164" s="31" t="n">
        <f aca="false">HPS!AK164</f>
        <v>47</v>
      </c>
      <c r="L164" s="28" t="str">
        <f aca="false" t="array" ref="L164:L164">_xlfn.IFS('HPS grading'!K164&gt;=90,"A+",'HPS grading'!K164&gt;=80,"A",'HPS grading'!K164&gt;=70,"B+",'HPS grading'!K164&gt;=60,"B",'HPS grading'!K164&gt;=50,"C+",'HPS grading'!K164&gt;=40,"C",'HPS grading'!K164&gt;=30,"D",'HPS grading'!K164&lt;30,"E")</f>
        <v>C</v>
      </c>
      <c r="M164" s="32" t="str">
        <f aca="false">HPS!Z164</f>
        <v>Cleared</v>
      </c>
      <c r="N164" s="32" t="str">
        <f aca="false">HPS!AA164</f>
        <v>Cleared</v>
      </c>
      <c r="O164" s="33" t="str">
        <f aca="false">IF(M164="NC","NC",IF(N164="NC","NC","None"))</f>
        <v>None</v>
      </c>
      <c r="P164" s="31" t="n">
        <f aca="false">HPS!BA164</f>
        <v>36.1</v>
      </c>
      <c r="Q164" s="28" t="str">
        <f aca="false" t="array" ref="Q164:Q164">_xlfn.IFS('HPS grading'!P164&gt;=90,"A+",'HPS grading'!P164&gt;=80,"A",'HPS grading'!P164&gt;=70,"B+",'HPS grading'!P164&gt;=60,"B",'HPS grading'!P164&gt;=50,"C+",'HPS grading'!P164&gt;=40,"C",'HPS grading'!P164&gt;=30,"D",'HPS grading'!P164&lt;30,"E")</f>
        <v>D</v>
      </c>
      <c r="R164" s="32" t="str">
        <f aca="false">HPS!AP164</f>
        <v>NC</v>
      </c>
      <c r="S164" s="32" t="str">
        <f aca="false">HPS!AQ164</f>
        <v>Cleared</v>
      </c>
      <c r="T164" s="33" t="str">
        <f aca="false">IF(R164="NC","NC",IF(S164="NC","NC","None"))</f>
        <v>NC</v>
      </c>
      <c r="U164" s="31" t="n">
        <f aca="false">HPS!BQ164</f>
        <v>40.6</v>
      </c>
      <c r="V164" s="28" t="str">
        <f aca="false" t="array" ref="V164:V164">_xlfn.IFS('HPS grading'!U164&gt;=90,"A+",'HPS grading'!U164&gt;=80,"A",'HPS grading'!U164&gt;=70,"B+",'HPS grading'!U164&gt;=60,"B",'HPS grading'!U164&gt;=50,"C+",'HPS grading'!U164&gt;=40,"C",'HPS grading'!U164&gt;=30,"D",'HPS grading'!U164&lt;30,"E")</f>
        <v>C</v>
      </c>
      <c r="W164" s="32" t="str">
        <f aca="false">HPS!BF164</f>
        <v>Cleared</v>
      </c>
      <c r="X164" s="32" t="str">
        <f aca="false">HPS!BG164</f>
        <v>Cleared</v>
      </c>
      <c r="Y164" s="33" t="str">
        <f aca="false">IF(W164="NC","NC",IF(X164="NC","NC","None"))</f>
        <v>None</v>
      </c>
      <c r="Z164" s="31" t="n">
        <f aca="false">AVERAGE('HPS grading'!$F164,'HPS grading'!$K164,'HPS grading'!$P164,'HPS grading'!$U164)</f>
        <v>46.8034722222222</v>
      </c>
      <c r="AA164" s="34" t="str">
        <f aca="false" t="array" ref="AA164:AA164">_xlfn.IFS('HPS grading'!Z164&gt;=90,"A+",'HPS grading'!Z164&gt;=80,"A",'HPS grading'!Z164&gt;=70,"B+",'HPS grading'!Z164&gt;=60,"B",'HPS grading'!Z164&gt;=50,"C+",'HPS grading'!Z164&gt;=40,"C",'HPS grading'!Z164&gt;=30,"D",'HPS grading'!Z164&lt;30,"E")</f>
        <v>C</v>
      </c>
    </row>
    <row r="165" customFormat="false" ht="14.25" hidden="false" customHeight="false" outlineLevel="0" collapsed="false">
      <c r="A165" s="35" t="n">
        <v>162</v>
      </c>
      <c r="B165" s="36" t="s">
        <v>17</v>
      </c>
      <c r="C165" s="36" t="s">
        <v>31</v>
      </c>
      <c r="D165" s="36" t="s">
        <v>343</v>
      </c>
      <c r="E165" s="37" t="s">
        <v>344</v>
      </c>
      <c r="F165" s="38" t="n">
        <f aca="false">HPS!$U165</f>
        <v>61.1671626984127</v>
      </c>
      <c r="G165" s="35" t="str">
        <f aca="false" t="array" ref="G165:G165">_xlfn.IFS('HPS grading'!$F165&gt;=90,"A+",'HPS grading'!$F165&gt;=80,"A",'HPS grading'!$F165&gt;=70,"B+",'HPS grading'!$F165&gt;=60,"B",'HPS grading'!$F165&gt;=50,"C+",'HPS grading'!$F165&gt;=40,"C",'HPS grading'!$F165&gt;=30,"D",'HPS grading'!$F165&lt;30,"E")</f>
        <v>B</v>
      </c>
      <c r="H165" s="39" t="str">
        <f aca="false">Persona!R166</f>
        <v>Cleared</v>
      </c>
      <c r="I165" s="32" t="str">
        <f aca="false">HPS!K165</f>
        <v>Cleared</v>
      </c>
      <c r="J165" s="40" t="str">
        <f aca="false">IF(H165="NC","NC",IF(I165="NC","NC","None"))</f>
        <v>None</v>
      </c>
      <c r="K165" s="38" t="n">
        <f aca="false">HPS!AK165</f>
        <v>50.8119047619048</v>
      </c>
      <c r="L165" s="35" t="str">
        <f aca="false" t="array" ref="L165:L165">_xlfn.IFS('HPS grading'!K165&gt;=90,"A+",'HPS grading'!K165&gt;=80,"A",'HPS grading'!K165&gt;=70,"B+",'HPS grading'!K165&gt;=60,"B",'HPS grading'!K165&gt;=50,"C+",'HPS grading'!K165&gt;=40,"C",'HPS grading'!K165&gt;=30,"D",'HPS grading'!K165&lt;30,"E")</f>
        <v>C+</v>
      </c>
      <c r="M165" s="32" t="str">
        <f aca="false">HPS!Z165</f>
        <v>Cleared</v>
      </c>
      <c r="N165" s="32" t="str">
        <f aca="false">HPS!AA165</f>
        <v>Cleared</v>
      </c>
      <c r="O165" s="33" t="str">
        <f aca="false">IF(M165="NC","NC",IF(N165="NC","NC","None"))</f>
        <v>None</v>
      </c>
      <c r="P165" s="38" t="n">
        <f aca="false">HPS!BA165</f>
        <v>61.7466666666667</v>
      </c>
      <c r="Q165" s="35" t="str">
        <f aca="false" t="array" ref="Q165:Q165">_xlfn.IFS('HPS grading'!P165&gt;=90,"A+",'HPS grading'!P165&gt;=80,"A",'HPS grading'!P165&gt;=70,"B+",'HPS grading'!P165&gt;=60,"B",'HPS grading'!P165&gt;=50,"C+",'HPS grading'!P165&gt;=40,"C",'HPS grading'!P165&gt;=30,"D",'HPS grading'!P165&lt;30,"E")</f>
        <v>B</v>
      </c>
      <c r="R165" s="32" t="str">
        <f aca="false">HPS!AP165</f>
        <v>Cleared</v>
      </c>
      <c r="S165" s="32" t="str">
        <f aca="false">HPS!AQ165</f>
        <v>Cleared</v>
      </c>
      <c r="T165" s="40" t="str">
        <f aca="false">IF(R165="NC","NC",IF(S165="NC","NC","None"))</f>
        <v>None</v>
      </c>
      <c r="U165" s="38" t="n">
        <f aca="false">HPS!BQ165</f>
        <v>50.7985714285714</v>
      </c>
      <c r="V165" s="35" t="str">
        <f aca="false" t="array" ref="V165:V165">_xlfn.IFS('HPS grading'!U165&gt;=90,"A+",'HPS grading'!U165&gt;=80,"A",'HPS grading'!U165&gt;=70,"B+",'HPS grading'!U165&gt;=60,"B",'HPS grading'!U165&gt;=50,"C+",'HPS grading'!U165&gt;=40,"C",'HPS grading'!U165&gt;=30,"D",'HPS grading'!U165&lt;30,"E")</f>
        <v>C+</v>
      </c>
      <c r="W165" s="32" t="str">
        <f aca="false">HPS!BF165</f>
        <v>Cleared</v>
      </c>
      <c r="X165" s="32" t="str">
        <f aca="false">HPS!BG165</f>
        <v>Cleared</v>
      </c>
      <c r="Y165" s="40" t="str">
        <f aca="false">IF(W165="NC","NC",IF(X165="NC","NC","None"))</f>
        <v>None</v>
      </c>
      <c r="Z165" s="38" t="n">
        <f aca="false">AVERAGE('HPS grading'!$F165,'HPS grading'!$K165,'HPS grading'!$P165,'HPS grading'!$U165)</f>
        <v>56.1310763888889</v>
      </c>
      <c r="AA165" s="41" t="str">
        <f aca="false" t="array" ref="AA165:AA165">_xlfn.IFS('HPS grading'!Z165&gt;=90,"A+",'HPS grading'!Z165&gt;=80,"A",'HPS grading'!Z165&gt;=70,"B+",'HPS grading'!Z165&gt;=60,"B",'HPS grading'!Z165&gt;=50,"C+",'HPS grading'!Z165&gt;=40,"C",'HPS grading'!Z165&gt;=30,"D",'HPS grading'!Z165&lt;30,"E")</f>
        <v>C+</v>
      </c>
    </row>
    <row r="166" customFormat="false" ht="14.25" hidden="false" customHeight="false" outlineLevel="0" collapsed="false">
      <c r="A166" s="28" t="n">
        <v>163</v>
      </c>
      <c r="B166" s="29" t="s">
        <v>17</v>
      </c>
      <c r="C166" s="29" t="s">
        <v>38</v>
      </c>
      <c r="D166" s="29" t="s">
        <v>345</v>
      </c>
      <c r="E166" s="30" t="s">
        <v>346</v>
      </c>
      <c r="F166" s="31" t="n">
        <f aca="false">HPS!$U166</f>
        <v>42.0674603174603</v>
      </c>
      <c r="G166" s="28" t="str">
        <f aca="false" t="array" ref="G166:G166">_xlfn.IFS('HPS grading'!$F166&gt;=90,"A+",'HPS grading'!$F166&gt;=80,"A",'HPS grading'!$F166&gt;=70,"B+",'HPS grading'!$F166&gt;=60,"B",'HPS grading'!$F166&gt;=50,"C+",'HPS grading'!$F166&gt;=40,"C",'HPS grading'!$F166&gt;=30,"D",'HPS grading'!$F166&lt;30,"E")</f>
        <v>C</v>
      </c>
      <c r="H166" s="32" t="str">
        <f aca="false">Persona!R167</f>
        <v>Cleared</v>
      </c>
      <c r="I166" s="32" t="str">
        <f aca="false">HPS!K166</f>
        <v>Cleared</v>
      </c>
      <c r="J166" s="33" t="str">
        <f aca="false">IF(H166="NC","NC",IF(I166="NC","NC","None"))</f>
        <v>None</v>
      </c>
      <c r="K166" s="31" t="n">
        <f aca="false">HPS!AK166</f>
        <v>45.6888095238095</v>
      </c>
      <c r="L166" s="28" t="str">
        <f aca="false" t="array" ref="L166:L166">_xlfn.IFS('HPS grading'!K166&gt;=90,"A+",'HPS grading'!K166&gt;=80,"A",'HPS grading'!K166&gt;=70,"B+",'HPS grading'!K166&gt;=60,"B",'HPS grading'!K166&gt;=50,"C+",'HPS grading'!K166&gt;=40,"C",'HPS grading'!K166&gt;=30,"D",'HPS grading'!K166&lt;30,"E")</f>
        <v>C</v>
      </c>
      <c r="M166" s="32" t="str">
        <f aca="false">HPS!Z166</f>
        <v>Cleared</v>
      </c>
      <c r="N166" s="32" t="str">
        <f aca="false">HPS!AA166</f>
        <v>Cleared</v>
      </c>
      <c r="O166" s="33" t="str">
        <f aca="false">IF(M166="NC","NC",IF(N166="NC","NC","None"))</f>
        <v>None</v>
      </c>
      <c r="P166" s="31" t="n">
        <f aca="false">HPS!BA166</f>
        <v>49.4755555555556</v>
      </c>
      <c r="Q166" s="28" t="str">
        <f aca="false" t="array" ref="Q166:Q166">_xlfn.IFS('HPS grading'!P166&gt;=90,"A+",'HPS grading'!P166&gt;=80,"A",'HPS grading'!P166&gt;=70,"B+",'HPS grading'!P166&gt;=60,"B",'HPS grading'!P166&gt;=50,"C+",'HPS grading'!P166&gt;=40,"C",'HPS grading'!P166&gt;=30,"D",'HPS grading'!P166&lt;30,"E")</f>
        <v>C</v>
      </c>
      <c r="R166" s="32" t="str">
        <f aca="false">HPS!AP166</f>
        <v>Cleared</v>
      </c>
      <c r="S166" s="32" t="str">
        <f aca="false">HPS!AQ166</f>
        <v>NC</v>
      </c>
      <c r="T166" s="33" t="str">
        <f aca="false">IF(R166="NC","NC",IF(S166="NC","NC","None"))</f>
        <v>NC</v>
      </c>
      <c r="U166" s="31" t="n">
        <f aca="false">HPS!BQ166</f>
        <v>44.2821428571429</v>
      </c>
      <c r="V166" s="28" t="str">
        <f aca="false" t="array" ref="V166:V166">_xlfn.IFS('HPS grading'!U166&gt;=90,"A+",'HPS grading'!U166&gt;=80,"A",'HPS grading'!U166&gt;=70,"B+",'HPS grading'!U166&gt;=60,"B",'HPS grading'!U166&gt;=50,"C+",'HPS grading'!U166&gt;=40,"C",'HPS grading'!U166&gt;=30,"D",'HPS grading'!U166&lt;30,"E")</f>
        <v>C</v>
      </c>
      <c r="W166" s="32" t="str">
        <f aca="false">HPS!BF166</f>
        <v>Cleared</v>
      </c>
      <c r="X166" s="32" t="str">
        <f aca="false">HPS!BG166</f>
        <v>NC</v>
      </c>
      <c r="Y166" s="33" t="str">
        <f aca="false">IF(W166="NC","NC",IF(X166="NC","NC","None"))</f>
        <v>NC</v>
      </c>
      <c r="Z166" s="31" t="n">
        <f aca="false">AVERAGE('HPS grading'!$F166,'HPS grading'!$K166,'HPS grading'!$P166,'HPS grading'!$U166)</f>
        <v>45.3784920634921</v>
      </c>
      <c r="AA166" s="34" t="str">
        <f aca="false" t="array" ref="AA166:AA166">_xlfn.IFS('HPS grading'!Z166&gt;=90,"A+",'HPS grading'!Z166&gt;=80,"A",'HPS grading'!Z166&gt;=70,"B+",'HPS grading'!Z166&gt;=60,"B",'HPS grading'!Z166&gt;=50,"C+",'HPS grading'!Z166&gt;=40,"C",'HPS grading'!Z166&gt;=30,"D",'HPS grading'!Z166&lt;30,"E")</f>
        <v>C</v>
      </c>
    </row>
    <row r="167" customFormat="false" ht="14.25" hidden="false" customHeight="false" outlineLevel="0" collapsed="false">
      <c r="A167" s="35" t="n">
        <v>164</v>
      </c>
      <c r="B167" s="36" t="s">
        <v>13</v>
      </c>
      <c r="C167" s="36" t="s">
        <v>38</v>
      </c>
      <c r="D167" s="36" t="s">
        <v>347</v>
      </c>
      <c r="E167" s="37" t="s">
        <v>348</v>
      </c>
      <c r="F167" s="38" t="n">
        <f aca="false">HPS!$U167</f>
        <v>64.3263888888889</v>
      </c>
      <c r="G167" s="35" t="str">
        <f aca="false" t="array" ref="G167:G167">_xlfn.IFS('HPS grading'!$F167&gt;=90,"A+",'HPS grading'!$F167&gt;=80,"A",'HPS grading'!$F167&gt;=70,"B+",'HPS grading'!$F167&gt;=60,"B",'HPS grading'!$F167&gt;=50,"C+",'HPS grading'!$F167&gt;=40,"C",'HPS grading'!$F167&gt;=30,"D",'HPS grading'!$F167&lt;30,"E")</f>
        <v>B</v>
      </c>
      <c r="H167" s="39" t="str">
        <f aca="false">Persona!R168</f>
        <v>Cleared</v>
      </c>
      <c r="I167" s="32" t="str">
        <f aca="false">HPS!K167</f>
        <v>Cleared</v>
      </c>
      <c r="J167" s="40" t="str">
        <f aca="false">IF(H167="NC","NC",IF(I167="NC","NC","None"))</f>
        <v>None</v>
      </c>
      <c r="K167" s="38" t="n">
        <f aca="false">HPS!AK167</f>
        <v>52.5411904761905</v>
      </c>
      <c r="L167" s="35" t="str">
        <f aca="false" t="array" ref="L167:L167">_xlfn.IFS('HPS grading'!K167&gt;=90,"A+",'HPS grading'!K167&gt;=80,"A",'HPS grading'!K167&gt;=70,"B+",'HPS grading'!K167&gt;=60,"B",'HPS grading'!K167&gt;=50,"C+",'HPS grading'!K167&gt;=40,"C",'HPS grading'!K167&gt;=30,"D",'HPS grading'!K167&lt;30,"E")</f>
        <v>C+</v>
      </c>
      <c r="M167" s="32" t="str">
        <f aca="false">HPS!Z167</f>
        <v>Cleared</v>
      </c>
      <c r="N167" s="32" t="str">
        <f aca="false">HPS!AA167</f>
        <v>Cleared</v>
      </c>
      <c r="O167" s="33" t="str">
        <f aca="false">IF(M167="NC","NC",IF(N167="NC","NC","None"))</f>
        <v>None</v>
      </c>
      <c r="P167" s="38" t="n">
        <f aca="false">HPS!BA167</f>
        <v>44.3438095238095</v>
      </c>
      <c r="Q167" s="35" t="str">
        <f aca="false" t="array" ref="Q167:Q167">_xlfn.IFS('HPS grading'!P167&gt;=90,"A+",'HPS grading'!P167&gt;=80,"A",'HPS grading'!P167&gt;=70,"B+",'HPS grading'!P167&gt;=60,"B",'HPS grading'!P167&gt;=50,"C+",'HPS grading'!P167&gt;=40,"C",'HPS grading'!P167&gt;=30,"D",'HPS grading'!P167&lt;30,"E")</f>
        <v>C</v>
      </c>
      <c r="R167" s="32" t="str">
        <f aca="false">HPS!AP167</f>
        <v>Cleared</v>
      </c>
      <c r="S167" s="32" t="str">
        <f aca="false">HPS!AQ167</f>
        <v>Cleared</v>
      </c>
      <c r="T167" s="40" t="str">
        <f aca="false">IF(R167="NC","NC",IF(S167="NC","NC","None"))</f>
        <v>None</v>
      </c>
      <c r="U167" s="38" t="n">
        <f aca="false">HPS!BQ167</f>
        <v>58.0345238095238</v>
      </c>
      <c r="V167" s="35" t="str">
        <f aca="false" t="array" ref="V167:V167">_xlfn.IFS('HPS grading'!U167&gt;=90,"A+",'HPS grading'!U167&gt;=80,"A",'HPS grading'!U167&gt;=70,"B+",'HPS grading'!U167&gt;=60,"B",'HPS grading'!U167&gt;=50,"C+",'HPS grading'!U167&gt;=40,"C",'HPS grading'!U167&gt;=30,"D",'HPS grading'!U167&lt;30,"E")</f>
        <v>C+</v>
      </c>
      <c r="W167" s="32" t="str">
        <f aca="false">HPS!BF167</f>
        <v>Cleared</v>
      </c>
      <c r="X167" s="32" t="str">
        <f aca="false">HPS!BG167</f>
        <v>Cleared</v>
      </c>
      <c r="Y167" s="40" t="str">
        <f aca="false">IF(W167="NC","NC",IF(X167="NC","NC","None"))</f>
        <v>None</v>
      </c>
      <c r="Z167" s="38" t="n">
        <f aca="false">AVERAGE('HPS grading'!$F167,'HPS grading'!$K167,'HPS grading'!$P167,'HPS grading'!$U167)</f>
        <v>54.8114781746032</v>
      </c>
      <c r="AA167" s="41" t="str">
        <f aca="false" t="array" ref="AA167:AA167">_xlfn.IFS('HPS grading'!Z167&gt;=90,"A+",'HPS grading'!Z167&gt;=80,"A",'HPS grading'!Z167&gt;=70,"B+",'HPS grading'!Z167&gt;=60,"B",'HPS grading'!Z167&gt;=50,"C+",'HPS grading'!Z167&gt;=40,"C",'HPS grading'!Z167&gt;=30,"D",'HPS grading'!Z167&lt;30,"E")</f>
        <v>C+</v>
      </c>
    </row>
    <row r="168" customFormat="false" ht="14.25" hidden="false" customHeight="false" outlineLevel="0" collapsed="false">
      <c r="A168" s="28" t="n">
        <v>165</v>
      </c>
      <c r="B168" s="29" t="s">
        <v>17</v>
      </c>
      <c r="C168" s="29" t="s">
        <v>14</v>
      </c>
      <c r="D168" s="29" t="s">
        <v>349</v>
      </c>
      <c r="E168" s="30" t="s">
        <v>350</v>
      </c>
      <c r="F168" s="31" t="n">
        <f aca="false">HPS!$U168</f>
        <v>42.9375</v>
      </c>
      <c r="G168" s="28" t="str">
        <f aca="false" t="array" ref="G168:G168">_xlfn.IFS('HPS grading'!$F168&gt;=90,"A+",'HPS grading'!$F168&gt;=80,"A",'HPS grading'!$F168&gt;=70,"B+",'HPS grading'!$F168&gt;=60,"B",'HPS grading'!$F168&gt;=50,"C+",'HPS grading'!$F168&gt;=40,"C",'HPS grading'!$F168&gt;=30,"D",'HPS grading'!$F168&lt;30,"E")</f>
        <v>C</v>
      </c>
      <c r="H168" s="32" t="str">
        <f aca="false">Persona!R169</f>
        <v>Cleared</v>
      </c>
      <c r="I168" s="32" t="str">
        <f aca="false">HPS!K168</f>
        <v>NC</v>
      </c>
      <c r="J168" s="33" t="str">
        <f aca="false">IF(H168="NC","NC",IF(I168="NC","NC","None"))</f>
        <v>NC</v>
      </c>
      <c r="K168" s="31" t="n">
        <f aca="false">HPS!AK168</f>
        <v>27.4333333333333</v>
      </c>
      <c r="L168" s="28" t="str">
        <f aca="false" t="array" ref="L168:L168">_xlfn.IFS('HPS grading'!K168&gt;=90,"A+",'HPS grading'!K168&gt;=80,"A",'HPS grading'!K168&gt;=70,"B+",'HPS grading'!K168&gt;=60,"B",'HPS grading'!K168&gt;=50,"C+",'HPS grading'!K168&gt;=40,"C",'HPS grading'!K168&gt;=30,"D",'HPS grading'!K168&lt;30,"E")</f>
        <v>E</v>
      </c>
      <c r="M168" s="32" t="str">
        <f aca="false">HPS!Z168</f>
        <v>Cleared</v>
      </c>
      <c r="N168" s="32" t="str">
        <f aca="false">HPS!AA168</f>
        <v>NC</v>
      </c>
      <c r="O168" s="33" t="str">
        <f aca="false">IF(M168="NC","NC",IF(N168="NC","NC","None"))</f>
        <v>NC</v>
      </c>
      <c r="P168" s="31" t="n">
        <f aca="false">HPS!BA168</f>
        <v>45.9438095238095</v>
      </c>
      <c r="Q168" s="28" t="str">
        <f aca="false" t="array" ref="Q168:Q168">_xlfn.IFS('HPS grading'!P168&gt;=90,"A+",'HPS grading'!P168&gt;=80,"A",'HPS grading'!P168&gt;=70,"B+",'HPS grading'!P168&gt;=60,"B",'HPS grading'!P168&gt;=50,"C+",'HPS grading'!P168&gt;=40,"C",'HPS grading'!P168&gt;=30,"D",'HPS grading'!P168&lt;30,"E")</f>
        <v>C</v>
      </c>
      <c r="R168" s="32" t="str">
        <f aca="false">HPS!AP168</f>
        <v>Cleared</v>
      </c>
      <c r="S168" s="32" t="str">
        <f aca="false">HPS!AQ168</f>
        <v>NC</v>
      </c>
      <c r="T168" s="33" t="str">
        <f aca="false">IF(R168="NC","NC",IF(S168="NC","NC","None"))</f>
        <v>NC</v>
      </c>
      <c r="U168" s="31" t="n">
        <f aca="false">HPS!BQ168</f>
        <v>35.4333333333333</v>
      </c>
      <c r="V168" s="28" t="str">
        <f aca="false" t="array" ref="V168:V168">_xlfn.IFS('HPS grading'!U168&gt;=90,"A+",'HPS grading'!U168&gt;=80,"A",'HPS grading'!U168&gt;=70,"B+",'HPS grading'!U168&gt;=60,"B",'HPS grading'!U168&gt;=50,"C+",'HPS grading'!U168&gt;=40,"C",'HPS grading'!U168&gt;=30,"D",'HPS grading'!U168&lt;30,"E")</f>
        <v>D</v>
      </c>
      <c r="W168" s="32" t="str">
        <f aca="false">HPS!BF168</f>
        <v>Cleared</v>
      </c>
      <c r="X168" s="32" t="str">
        <f aca="false">HPS!BG168</f>
        <v>NC</v>
      </c>
      <c r="Y168" s="33" t="str">
        <f aca="false">IF(W168="NC","NC",IF(X168="NC","NC","None"))</f>
        <v>NC</v>
      </c>
      <c r="Z168" s="31" t="n">
        <f aca="false">AVERAGE('HPS grading'!$F168,'HPS grading'!$K168,'HPS grading'!$P168,'HPS grading'!$U168)</f>
        <v>37.936994047619</v>
      </c>
      <c r="AA168" s="34" t="str">
        <f aca="false" t="array" ref="AA168:AA168">_xlfn.IFS('HPS grading'!Z168&gt;=90,"A+",'HPS grading'!Z168&gt;=80,"A",'HPS grading'!Z168&gt;=70,"B+",'HPS grading'!Z168&gt;=60,"B",'HPS grading'!Z168&gt;=50,"C+",'HPS grading'!Z168&gt;=40,"C",'HPS grading'!Z168&gt;=30,"D",'HPS grading'!Z168&lt;30,"E")</f>
        <v>D</v>
      </c>
    </row>
    <row r="169" customFormat="false" ht="14.25" hidden="false" customHeight="false" outlineLevel="0" collapsed="false">
      <c r="A169" s="35" t="n">
        <v>166</v>
      </c>
      <c r="B169" s="36" t="s">
        <v>17</v>
      </c>
      <c r="C169" s="36" t="s">
        <v>14</v>
      </c>
      <c r="D169" s="36" t="s">
        <v>351</v>
      </c>
      <c r="E169" s="37" t="s">
        <v>352</v>
      </c>
      <c r="F169" s="38" t="n">
        <f aca="false">HPS!$U169</f>
        <v>42.9861111111111</v>
      </c>
      <c r="G169" s="35" t="str">
        <f aca="false" t="array" ref="G169:G169">_xlfn.IFS('HPS grading'!$F169&gt;=90,"A+",'HPS grading'!$F169&gt;=80,"A",'HPS grading'!$F169&gt;=70,"B+",'HPS grading'!$F169&gt;=60,"B",'HPS grading'!$F169&gt;=50,"C+",'HPS grading'!$F169&gt;=40,"C",'HPS grading'!$F169&gt;=30,"D",'HPS grading'!$F169&lt;30,"E")</f>
        <v>C</v>
      </c>
      <c r="H169" s="39" t="str">
        <f aca="false">Persona!R170</f>
        <v>Cleared</v>
      </c>
      <c r="I169" s="32" t="str">
        <f aca="false">HPS!K169</f>
        <v>Cleared</v>
      </c>
      <c r="J169" s="40" t="str">
        <f aca="false">IF(H169="NC","NC",IF(I169="NC","NC","None"))</f>
        <v>None</v>
      </c>
      <c r="K169" s="38" t="n">
        <f aca="false">HPS!AK169</f>
        <v>40.3523809523809</v>
      </c>
      <c r="L169" s="35" t="str">
        <f aca="false" t="array" ref="L169:L169">_xlfn.IFS('HPS grading'!K169&gt;=90,"A+",'HPS grading'!K169&gt;=80,"A",'HPS grading'!K169&gt;=70,"B+",'HPS grading'!K169&gt;=60,"B",'HPS grading'!K169&gt;=50,"C+",'HPS grading'!K169&gt;=40,"C",'HPS grading'!K169&gt;=30,"D",'HPS grading'!K169&lt;30,"E")</f>
        <v>C</v>
      </c>
      <c r="M169" s="32" t="str">
        <f aca="false">HPS!Z169</f>
        <v>Cleared</v>
      </c>
      <c r="N169" s="32" t="str">
        <f aca="false">HPS!AA169</f>
        <v>Cleared</v>
      </c>
      <c r="O169" s="33" t="str">
        <f aca="false">IF(M169="NC","NC",IF(N169="NC","NC","None"))</f>
        <v>None</v>
      </c>
      <c r="P169" s="38" t="n">
        <f aca="false">HPS!BA169</f>
        <v>21.8380952380952</v>
      </c>
      <c r="Q169" s="35" t="str">
        <f aca="false" t="array" ref="Q169:Q169">_xlfn.IFS('HPS grading'!P169&gt;=90,"A+",'HPS grading'!P169&gt;=80,"A",'HPS grading'!P169&gt;=70,"B+",'HPS grading'!P169&gt;=60,"B",'HPS grading'!P169&gt;=50,"C+",'HPS grading'!P169&gt;=40,"C",'HPS grading'!P169&gt;=30,"D",'HPS grading'!P169&lt;30,"E")</f>
        <v>E</v>
      </c>
      <c r="R169" s="32" t="str">
        <f aca="false">HPS!AP169</f>
        <v>NC</v>
      </c>
      <c r="S169" s="32" t="str">
        <f aca="false">HPS!AQ169</f>
        <v>Cleared</v>
      </c>
      <c r="T169" s="40" t="str">
        <f aca="false">IF(R169="NC","NC",IF(S169="NC","NC","None"))</f>
        <v>NC</v>
      </c>
      <c r="U169" s="38" t="n">
        <f aca="false">HPS!BQ169</f>
        <v>41.6857142857143</v>
      </c>
      <c r="V169" s="35" t="str">
        <f aca="false" t="array" ref="V169:V169">_xlfn.IFS('HPS grading'!U169&gt;=90,"A+",'HPS grading'!U169&gt;=80,"A",'HPS grading'!U169&gt;=70,"B+",'HPS grading'!U169&gt;=60,"B",'HPS grading'!U169&gt;=50,"C+",'HPS grading'!U169&gt;=40,"C",'HPS grading'!U169&gt;=30,"D",'HPS grading'!U169&lt;30,"E")</f>
        <v>C</v>
      </c>
      <c r="W169" s="32" t="str">
        <f aca="false">HPS!BF169</f>
        <v>Cleared</v>
      </c>
      <c r="X169" s="32" t="str">
        <f aca="false">HPS!BG169</f>
        <v>Cleared</v>
      </c>
      <c r="Y169" s="40" t="str">
        <f aca="false">IF(W169="NC","NC",IF(X169="NC","NC","None"))</f>
        <v>None</v>
      </c>
      <c r="Z169" s="38" t="n">
        <f aca="false">AVERAGE('HPS grading'!$F169,'HPS grading'!$K169,'HPS grading'!$P169,'HPS grading'!$U169)</f>
        <v>36.7155753968254</v>
      </c>
      <c r="AA169" s="41" t="str">
        <f aca="false" t="array" ref="AA169:AA169">_xlfn.IFS('HPS grading'!Z169&gt;=90,"A+",'HPS grading'!Z169&gt;=80,"A",'HPS grading'!Z169&gt;=70,"B+",'HPS grading'!Z169&gt;=60,"B",'HPS grading'!Z169&gt;=50,"C+",'HPS grading'!Z169&gt;=40,"C",'HPS grading'!Z169&gt;=30,"D",'HPS grading'!Z169&lt;30,"E")</f>
        <v>D</v>
      </c>
    </row>
    <row r="170" customFormat="false" ht="14.25" hidden="false" customHeight="false" outlineLevel="0" collapsed="false">
      <c r="A170" s="28" t="n">
        <v>167</v>
      </c>
      <c r="B170" s="29" t="s">
        <v>17</v>
      </c>
      <c r="C170" s="29" t="s">
        <v>38</v>
      </c>
      <c r="D170" s="29" t="s">
        <v>353</v>
      </c>
      <c r="E170" s="30" t="s">
        <v>354</v>
      </c>
      <c r="F170" s="31" t="n">
        <f aca="false">HPS!$U170</f>
        <v>51.2361111111111</v>
      </c>
      <c r="G170" s="28" t="str">
        <f aca="false" t="array" ref="G170:G170">_xlfn.IFS('HPS grading'!$F170&gt;=90,"A+",'HPS grading'!$F170&gt;=80,"A",'HPS grading'!$F170&gt;=70,"B+",'HPS grading'!$F170&gt;=60,"B",'HPS grading'!$F170&gt;=50,"C+",'HPS grading'!$F170&gt;=40,"C",'HPS grading'!$F170&gt;=30,"D",'HPS grading'!$F170&lt;30,"E")</f>
        <v>C+</v>
      </c>
      <c r="H170" s="32" t="str">
        <f aca="false">Persona!R171</f>
        <v>Cleared</v>
      </c>
      <c r="I170" s="32" t="str">
        <f aca="false">HPS!K170</f>
        <v>Cleared</v>
      </c>
      <c r="J170" s="33" t="str">
        <f aca="false">IF(H170="NC","NC",IF(I170="NC","NC","None"))</f>
        <v>None</v>
      </c>
      <c r="K170" s="31" t="n">
        <f aca="false">HPS!AK170</f>
        <v>58.272380952381</v>
      </c>
      <c r="L170" s="28" t="str">
        <f aca="false" t="array" ref="L170:L170">_xlfn.IFS('HPS grading'!K170&gt;=90,"A+",'HPS grading'!K170&gt;=80,"A",'HPS grading'!K170&gt;=70,"B+",'HPS grading'!K170&gt;=60,"B",'HPS grading'!K170&gt;=50,"C+",'HPS grading'!K170&gt;=40,"C",'HPS grading'!K170&gt;=30,"D",'HPS grading'!K170&lt;30,"E")</f>
        <v>C+</v>
      </c>
      <c r="M170" s="32" t="str">
        <f aca="false">HPS!Z170</f>
        <v>Cleared</v>
      </c>
      <c r="N170" s="32" t="str">
        <f aca="false">HPS!AA170</f>
        <v>Cleared</v>
      </c>
      <c r="O170" s="33" t="str">
        <f aca="false">IF(M170="NC","NC",IF(N170="NC","NC","None"))</f>
        <v>None</v>
      </c>
      <c r="P170" s="31" t="n">
        <f aca="false">HPS!BA170</f>
        <v>53.8844444444444</v>
      </c>
      <c r="Q170" s="28" t="str">
        <f aca="false" t="array" ref="Q170:Q170">_xlfn.IFS('HPS grading'!P170&gt;=90,"A+",'HPS grading'!P170&gt;=80,"A",'HPS grading'!P170&gt;=70,"B+",'HPS grading'!P170&gt;=60,"B",'HPS grading'!P170&gt;=50,"C+",'HPS grading'!P170&gt;=40,"C",'HPS grading'!P170&gt;=30,"D",'HPS grading'!P170&lt;30,"E")</f>
        <v>C+</v>
      </c>
      <c r="R170" s="32" t="str">
        <f aca="false">HPS!AP170</f>
        <v>Cleared</v>
      </c>
      <c r="S170" s="32" t="str">
        <f aca="false">HPS!AQ170</f>
        <v>Cleared</v>
      </c>
      <c r="T170" s="33" t="str">
        <f aca="false">IF(R170="NC","NC",IF(S170="NC","NC","None"))</f>
        <v>None</v>
      </c>
      <c r="U170" s="31" t="n">
        <f aca="false">HPS!BQ170</f>
        <v>63.3190476190476</v>
      </c>
      <c r="V170" s="28" t="str">
        <f aca="false" t="array" ref="V170:V170">_xlfn.IFS('HPS grading'!U170&gt;=90,"A+",'HPS grading'!U170&gt;=80,"A",'HPS grading'!U170&gt;=70,"B+",'HPS grading'!U170&gt;=60,"B",'HPS grading'!U170&gt;=50,"C+",'HPS grading'!U170&gt;=40,"C",'HPS grading'!U170&gt;=30,"D",'HPS grading'!U170&lt;30,"E")</f>
        <v>B</v>
      </c>
      <c r="W170" s="32" t="str">
        <f aca="false">HPS!BF170</f>
        <v>Cleared</v>
      </c>
      <c r="X170" s="32" t="str">
        <f aca="false">HPS!BG170</f>
        <v>Cleared</v>
      </c>
      <c r="Y170" s="33" t="str">
        <f aca="false">IF(W170="NC","NC",IF(X170="NC","NC","None"))</f>
        <v>None</v>
      </c>
      <c r="Z170" s="31" t="n">
        <f aca="false">AVERAGE('HPS grading'!$F170,'HPS grading'!$K170,'HPS grading'!$P170,'HPS grading'!$U170)</f>
        <v>56.677996031746</v>
      </c>
      <c r="AA170" s="34" t="str">
        <f aca="false" t="array" ref="AA170:AA170">_xlfn.IFS('HPS grading'!Z170&gt;=90,"A+",'HPS grading'!Z170&gt;=80,"A",'HPS grading'!Z170&gt;=70,"B+",'HPS grading'!Z170&gt;=60,"B",'HPS grading'!Z170&gt;=50,"C+",'HPS grading'!Z170&gt;=40,"C",'HPS grading'!Z170&gt;=30,"D",'HPS grading'!Z170&lt;30,"E")</f>
        <v>C+</v>
      </c>
    </row>
    <row r="171" customFormat="false" ht="14.25" hidden="false" customHeight="false" outlineLevel="0" collapsed="false">
      <c r="A171" s="35" t="n">
        <v>168</v>
      </c>
      <c r="B171" s="36" t="s">
        <v>13</v>
      </c>
      <c r="C171" s="36" t="s">
        <v>38</v>
      </c>
      <c r="D171" s="36" t="s">
        <v>355</v>
      </c>
      <c r="E171" s="37" t="s">
        <v>356</v>
      </c>
      <c r="F171" s="38" t="n">
        <f aca="false">HPS!$U171</f>
        <v>69.1527777777778</v>
      </c>
      <c r="G171" s="35" t="str">
        <f aca="false" t="array" ref="G171:G171">_xlfn.IFS('HPS grading'!$F171&gt;=90,"A+",'HPS grading'!$F171&gt;=80,"A",'HPS grading'!$F171&gt;=70,"B+",'HPS grading'!$F171&gt;=60,"B",'HPS grading'!$F171&gt;=50,"C+",'HPS grading'!$F171&gt;=40,"C",'HPS grading'!$F171&gt;=30,"D",'HPS grading'!$F171&lt;30,"E")</f>
        <v>B</v>
      </c>
      <c r="H171" s="39" t="str">
        <f aca="false">Persona!R172</f>
        <v>Cleared</v>
      </c>
      <c r="I171" s="32" t="str">
        <f aca="false">HPS!K171</f>
        <v>Cleared</v>
      </c>
      <c r="J171" s="40" t="str">
        <f aca="false">IF(H171="NC","NC",IF(I171="NC","NC","None"))</f>
        <v>None</v>
      </c>
      <c r="K171" s="38" t="n">
        <f aca="false">HPS!AK171</f>
        <v>54.5657142857143</v>
      </c>
      <c r="L171" s="35" t="str">
        <f aca="false" t="array" ref="L171:L171">_xlfn.IFS('HPS grading'!K171&gt;=90,"A+",'HPS grading'!K171&gt;=80,"A",'HPS grading'!K171&gt;=70,"B+",'HPS grading'!K171&gt;=60,"B",'HPS grading'!K171&gt;=50,"C+",'HPS grading'!K171&gt;=40,"C",'HPS grading'!K171&gt;=30,"D",'HPS grading'!K171&lt;30,"E")</f>
        <v>C+</v>
      </c>
      <c r="M171" s="32" t="str">
        <f aca="false">HPS!Z171</f>
        <v>Cleared</v>
      </c>
      <c r="N171" s="32" t="str">
        <f aca="false">HPS!AA171</f>
        <v>Cleared</v>
      </c>
      <c r="O171" s="33" t="str">
        <f aca="false">IF(M171="NC","NC",IF(N171="NC","NC","None"))</f>
        <v>None</v>
      </c>
      <c r="P171" s="38" t="n">
        <f aca="false">HPS!BA171</f>
        <v>49.5355555555556</v>
      </c>
      <c r="Q171" s="35" t="str">
        <f aca="false" t="array" ref="Q171:Q171">_xlfn.IFS('HPS grading'!P171&gt;=90,"A+",'HPS grading'!P171&gt;=80,"A",'HPS grading'!P171&gt;=70,"B+",'HPS grading'!P171&gt;=60,"B",'HPS grading'!P171&gt;=50,"C+",'HPS grading'!P171&gt;=40,"C",'HPS grading'!P171&gt;=30,"D",'HPS grading'!P171&lt;30,"E")</f>
        <v>C</v>
      </c>
      <c r="R171" s="32" t="str">
        <f aca="false">HPS!AP171</f>
        <v>Cleared</v>
      </c>
      <c r="S171" s="32" t="str">
        <f aca="false">HPS!AQ171</f>
        <v>Cleared</v>
      </c>
      <c r="T171" s="40" t="str">
        <f aca="false">IF(R171="NC","NC",IF(S171="NC","NC","None"))</f>
        <v>None</v>
      </c>
      <c r="U171" s="38" t="n">
        <f aca="false">HPS!BQ171</f>
        <v>59.0857142857143</v>
      </c>
      <c r="V171" s="35" t="str">
        <f aca="false" t="array" ref="V171:V171">_xlfn.IFS('HPS grading'!U171&gt;=90,"A+",'HPS grading'!U171&gt;=80,"A",'HPS grading'!U171&gt;=70,"B+",'HPS grading'!U171&gt;=60,"B",'HPS grading'!U171&gt;=50,"C+",'HPS grading'!U171&gt;=40,"C",'HPS grading'!U171&gt;=30,"D",'HPS grading'!U171&lt;30,"E")</f>
        <v>C+</v>
      </c>
      <c r="W171" s="32" t="str">
        <f aca="false">HPS!BF171</f>
        <v>Cleared</v>
      </c>
      <c r="X171" s="32" t="str">
        <f aca="false">HPS!BG171</f>
        <v>Cleared</v>
      </c>
      <c r="Y171" s="40" t="str">
        <f aca="false">IF(W171="NC","NC",IF(X171="NC","NC","None"))</f>
        <v>None</v>
      </c>
      <c r="Z171" s="38" t="n">
        <f aca="false">AVERAGE('HPS grading'!$F171,'HPS grading'!$K171,'HPS grading'!$P171,'HPS grading'!$U171)</f>
        <v>58.0849404761905</v>
      </c>
      <c r="AA171" s="41" t="str">
        <f aca="false" t="array" ref="AA171:AA171">_xlfn.IFS('HPS grading'!Z171&gt;=90,"A+",'HPS grading'!Z171&gt;=80,"A",'HPS grading'!Z171&gt;=70,"B+",'HPS grading'!Z171&gt;=60,"B",'HPS grading'!Z171&gt;=50,"C+",'HPS grading'!Z171&gt;=40,"C",'HPS grading'!Z171&gt;=30,"D",'HPS grading'!Z171&lt;30,"E")</f>
        <v>C+</v>
      </c>
    </row>
    <row r="172" customFormat="false" ht="14.25" hidden="false" customHeight="false" outlineLevel="0" collapsed="false">
      <c r="A172" s="28" t="n">
        <v>169</v>
      </c>
      <c r="B172" s="29" t="s">
        <v>17</v>
      </c>
      <c r="C172" s="29" t="s">
        <v>31</v>
      </c>
      <c r="D172" s="29" t="s">
        <v>357</v>
      </c>
      <c r="E172" s="30" t="s">
        <v>358</v>
      </c>
      <c r="F172" s="31" t="n">
        <f aca="false">HPS!$U172</f>
        <v>52.375</v>
      </c>
      <c r="G172" s="28" t="str">
        <f aca="false" t="array" ref="G172:G172">_xlfn.IFS('HPS grading'!$F172&gt;=90,"A+",'HPS grading'!$F172&gt;=80,"A",'HPS grading'!$F172&gt;=70,"B+",'HPS grading'!$F172&gt;=60,"B",'HPS grading'!$F172&gt;=50,"C+",'HPS grading'!$F172&gt;=40,"C",'HPS grading'!$F172&gt;=30,"D",'HPS grading'!$F172&lt;30,"E")</f>
        <v>C+</v>
      </c>
      <c r="H172" s="32" t="str">
        <f aca="false">Persona!R173</f>
        <v>Cleared</v>
      </c>
      <c r="I172" s="32" t="str">
        <f aca="false">HPS!K172</f>
        <v>Cleared</v>
      </c>
      <c r="J172" s="33" t="str">
        <f aca="false">IF(H172="NC","NC",IF(I172="NC","NC","None"))</f>
        <v>None</v>
      </c>
      <c r="K172" s="31" t="n">
        <f aca="false">HPS!AK172</f>
        <v>51.2095238095238</v>
      </c>
      <c r="L172" s="28" t="str">
        <f aca="false" t="array" ref="L172:L172">_xlfn.IFS('HPS grading'!K172&gt;=90,"A+",'HPS grading'!K172&gt;=80,"A",'HPS grading'!K172&gt;=70,"B+",'HPS grading'!K172&gt;=60,"B",'HPS grading'!K172&gt;=50,"C+",'HPS grading'!K172&gt;=40,"C",'HPS grading'!K172&gt;=30,"D",'HPS grading'!K172&lt;30,"E")</f>
        <v>C+</v>
      </c>
      <c r="M172" s="32" t="str">
        <f aca="false">HPS!Z172</f>
        <v>Cleared</v>
      </c>
      <c r="N172" s="32" t="str">
        <f aca="false">HPS!AA172</f>
        <v>Cleared</v>
      </c>
      <c r="O172" s="33" t="str">
        <f aca="false">IF(M172="NC","NC",IF(N172="NC","NC","None"))</f>
        <v>None</v>
      </c>
      <c r="P172" s="31" t="n">
        <f aca="false">HPS!BA172</f>
        <v>42.2866666666667</v>
      </c>
      <c r="Q172" s="28" t="str">
        <f aca="false" t="array" ref="Q172:Q172">_xlfn.IFS('HPS grading'!P172&gt;=90,"A+",'HPS grading'!P172&gt;=80,"A",'HPS grading'!P172&gt;=70,"B+",'HPS grading'!P172&gt;=60,"B",'HPS grading'!P172&gt;=50,"C+",'HPS grading'!P172&gt;=40,"C",'HPS grading'!P172&gt;=30,"D",'HPS grading'!P172&lt;30,"E")</f>
        <v>C</v>
      </c>
      <c r="R172" s="32" t="str">
        <f aca="false">HPS!AP172</f>
        <v>Cleared</v>
      </c>
      <c r="S172" s="32" t="str">
        <f aca="false">HPS!AQ172</f>
        <v>Cleared</v>
      </c>
      <c r="T172" s="33" t="str">
        <f aca="false">IF(R172="NC","NC",IF(S172="NC","NC","None"))</f>
        <v>None</v>
      </c>
      <c r="U172" s="31" t="n">
        <f aca="false">HPS!BQ172</f>
        <v>51.3095238095238</v>
      </c>
      <c r="V172" s="28" t="str">
        <f aca="false" t="array" ref="V172:V172">_xlfn.IFS('HPS grading'!U172&gt;=90,"A+",'HPS grading'!U172&gt;=80,"A",'HPS grading'!U172&gt;=70,"B+",'HPS grading'!U172&gt;=60,"B",'HPS grading'!U172&gt;=50,"C+",'HPS grading'!U172&gt;=40,"C",'HPS grading'!U172&gt;=30,"D",'HPS grading'!U172&lt;30,"E")</f>
        <v>C+</v>
      </c>
      <c r="W172" s="32" t="str">
        <f aca="false">HPS!BF172</f>
        <v>Cleared</v>
      </c>
      <c r="X172" s="32" t="str">
        <f aca="false">HPS!BG172</f>
        <v>Cleared</v>
      </c>
      <c r="Y172" s="33" t="str">
        <f aca="false">IF(W172="NC","NC",IF(X172="NC","NC","None"))</f>
        <v>None</v>
      </c>
      <c r="Z172" s="31" t="n">
        <f aca="false">AVERAGE('HPS grading'!$F172,'HPS grading'!$K172,'HPS grading'!$P172,'HPS grading'!$U172)</f>
        <v>49.2951785714286</v>
      </c>
      <c r="AA172" s="34" t="str">
        <f aca="false" t="array" ref="AA172:AA172">_xlfn.IFS('HPS grading'!Z172&gt;=90,"A+",'HPS grading'!Z172&gt;=80,"A",'HPS grading'!Z172&gt;=70,"B+",'HPS grading'!Z172&gt;=60,"B",'HPS grading'!Z172&gt;=50,"C+",'HPS grading'!Z172&gt;=40,"C",'HPS grading'!Z172&gt;=30,"D",'HPS grading'!Z172&lt;30,"E")</f>
        <v>C</v>
      </c>
    </row>
    <row r="173" customFormat="false" ht="14.25" hidden="false" customHeight="false" outlineLevel="0" collapsed="false">
      <c r="A173" s="35" t="n">
        <v>170</v>
      </c>
      <c r="B173" s="36" t="s">
        <v>13</v>
      </c>
      <c r="C173" s="36" t="s">
        <v>31</v>
      </c>
      <c r="D173" s="36" t="s">
        <v>359</v>
      </c>
      <c r="E173" s="37" t="s">
        <v>360</v>
      </c>
      <c r="F173" s="38" t="n">
        <f aca="false">HPS!$U173</f>
        <v>68.6041666666667</v>
      </c>
      <c r="G173" s="35" t="str">
        <f aca="false" t="array" ref="G173:G173">_xlfn.IFS('HPS grading'!$F173&gt;=90,"A+",'HPS grading'!$F173&gt;=80,"A",'HPS grading'!$F173&gt;=70,"B+",'HPS grading'!$F173&gt;=60,"B",'HPS grading'!$F173&gt;=50,"C+",'HPS grading'!$F173&gt;=40,"C",'HPS grading'!$F173&gt;=30,"D",'HPS grading'!$F173&lt;30,"E")</f>
        <v>B</v>
      </c>
      <c r="H173" s="39" t="str">
        <f aca="false">Persona!R174</f>
        <v>Cleared</v>
      </c>
      <c r="I173" s="32" t="str">
        <f aca="false">HPS!K173</f>
        <v>Cleared</v>
      </c>
      <c r="J173" s="40" t="str">
        <f aca="false">IF(H173="NC","NC",IF(I173="NC","NC","None"))</f>
        <v>None</v>
      </c>
      <c r="K173" s="38" t="n">
        <f aca="false">HPS!AK173</f>
        <v>42.6928571428571</v>
      </c>
      <c r="L173" s="35" t="str">
        <f aca="false" t="array" ref="L173:L173">_xlfn.IFS('HPS grading'!K173&gt;=90,"A+",'HPS grading'!K173&gt;=80,"A",'HPS grading'!K173&gt;=70,"B+",'HPS grading'!K173&gt;=60,"B",'HPS grading'!K173&gt;=50,"C+",'HPS grading'!K173&gt;=40,"C",'HPS grading'!K173&gt;=30,"D",'HPS grading'!K173&lt;30,"E")</f>
        <v>C</v>
      </c>
      <c r="M173" s="32" t="str">
        <f aca="false">HPS!Z173</f>
        <v>Cleared</v>
      </c>
      <c r="N173" s="32" t="str">
        <f aca="false">HPS!AA173</f>
        <v>Cleared</v>
      </c>
      <c r="O173" s="33" t="str">
        <f aca="false">IF(M173="NC","NC",IF(N173="NC","NC","None"))</f>
        <v>None</v>
      </c>
      <c r="P173" s="38" t="n">
        <f aca="false">HPS!BA173</f>
        <v>55.5666666666667</v>
      </c>
      <c r="Q173" s="35" t="str">
        <f aca="false" t="array" ref="Q173:Q173">_xlfn.IFS('HPS grading'!P173&gt;=90,"A+",'HPS grading'!P173&gt;=80,"A",'HPS grading'!P173&gt;=70,"B+",'HPS grading'!P173&gt;=60,"B",'HPS grading'!P173&gt;=50,"C+",'HPS grading'!P173&gt;=40,"C",'HPS grading'!P173&gt;=30,"D",'HPS grading'!P173&lt;30,"E")</f>
        <v>C+</v>
      </c>
      <c r="R173" s="32" t="str">
        <f aca="false">HPS!AP173</f>
        <v>Cleared</v>
      </c>
      <c r="S173" s="32" t="str">
        <f aca="false">HPS!AQ173</f>
        <v>Cleared</v>
      </c>
      <c r="T173" s="40" t="str">
        <f aca="false">IF(R173="NC","NC",IF(S173="NC","NC","None"))</f>
        <v>None</v>
      </c>
      <c r="U173" s="38" t="n">
        <f aca="false">HPS!BQ173</f>
        <v>48.1928571428572</v>
      </c>
      <c r="V173" s="35" t="str">
        <f aca="false" t="array" ref="V173:V173">_xlfn.IFS('HPS grading'!U173&gt;=90,"A+",'HPS grading'!U173&gt;=80,"A",'HPS grading'!U173&gt;=70,"B+",'HPS grading'!U173&gt;=60,"B",'HPS grading'!U173&gt;=50,"C+",'HPS grading'!U173&gt;=40,"C",'HPS grading'!U173&gt;=30,"D",'HPS grading'!U173&lt;30,"E")</f>
        <v>C</v>
      </c>
      <c r="W173" s="32" t="str">
        <f aca="false">HPS!BF173</f>
        <v>Cleared</v>
      </c>
      <c r="X173" s="32" t="str">
        <f aca="false">HPS!BG173</f>
        <v>Cleared</v>
      </c>
      <c r="Y173" s="40" t="str">
        <f aca="false">IF(W173="NC","NC",IF(X173="NC","NC","None"))</f>
        <v>None</v>
      </c>
      <c r="Z173" s="38" t="n">
        <f aca="false">AVERAGE('HPS grading'!$F173,'HPS grading'!$K173,'HPS grading'!$P173,'HPS grading'!$U173)</f>
        <v>53.7641369047619</v>
      </c>
      <c r="AA173" s="41" t="str">
        <f aca="false" t="array" ref="AA173:AA173">_xlfn.IFS('HPS grading'!Z173&gt;=90,"A+",'HPS grading'!Z173&gt;=80,"A",'HPS grading'!Z173&gt;=70,"B+",'HPS grading'!Z173&gt;=60,"B",'HPS grading'!Z173&gt;=50,"C+",'HPS grading'!Z173&gt;=40,"C",'HPS grading'!Z173&gt;=30,"D",'HPS grading'!Z173&lt;30,"E")</f>
        <v>C+</v>
      </c>
    </row>
    <row r="174" customFormat="false" ht="14.25" hidden="false" customHeight="false" outlineLevel="0" collapsed="false">
      <c r="A174" s="28" t="n">
        <v>171</v>
      </c>
      <c r="B174" s="29" t="s">
        <v>13</v>
      </c>
      <c r="C174" s="29" t="s">
        <v>38</v>
      </c>
      <c r="D174" s="29" t="s">
        <v>361</v>
      </c>
      <c r="E174" s="30" t="s">
        <v>362</v>
      </c>
      <c r="F174" s="31" t="n">
        <f aca="false">HPS!$U174</f>
        <v>53.7683531746032</v>
      </c>
      <c r="G174" s="28" t="str">
        <f aca="false" t="array" ref="G174:G174">_xlfn.IFS('HPS grading'!$F174&gt;=90,"A+",'HPS grading'!$F174&gt;=80,"A",'HPS grading'!$F174&gt;=70,"B+",'HPS grading'!$F174&gt;=60,"B",'HPS grading'!$F174&gt;=50,"C+",'HPS grading'!$F174&gt;=40,"C",'HPS grading'!$F174&gt;=30,"D",'HPS grading'!$F174&lt;30,"E")</f>
        <v>C+</v>
      </c>
      <c r="H174" s="32" t="str">
        <f aca="false">Persona!R175</f>
        <v>Cleared</v>
      </c>
      <c r="I174" s="32" t="str">
        <f aca="false">HPS!K174</f>
        <v>NC</v>
      </c>
      <c r="J174" s="33" t="str">
        <f aca="false">IF(H174="NC","NC",IF(I174="NC","NC","None"))</f>
        <v>NC</v>
      </c>
      <c r="K174" s="31" t="n">
        <f aca="false">HPS!AK174</f>
        <v>43.14</v>
      </c>
      <c r="L174" s="28" t="str">
        <f aca="false" t="array" ref="L174:L174">_xlfn.IFS('HPS grading'!K174&gt;=90,"A+",'HPS grading'!K174&gt;=80,"A",'HPS grading'!K174&gt;=70,"B+",'HPS grading'!K174&gt;=60,"B",'HPS grading'!K174&gt;=50,"C+",'HPS grading'!K174&gt;=40,"C",'HPS grading'!K174&gt;=30,"D",'HPS grading'!K174&lt;30,"E")</f>
        <v>C</v>
      </c>
      <c r="M174" s="32" t="str">
        <f aca="false">HPS!Z174</f>
        <v>Cleared</v>
      </c>
      <c r="N174" s="32" t="str">
        <f aca="false">HPS!AA174</f>
        <v>NC</v>
      </c>
      <c r="O174" s="33" t="str">
        <f aca="false">IF(M174="NC","NC",IF(N174="NC","NC","None"))</f>
        <v>NC</v>
      </c>
      <c r="P174" s="31" t="n">
        <f aca="false">HPS!BA174</f>
        <v>34.9971428571429</v>
      </c>
      <c r="Q174" s="28" t="str">
        <f aca="false" t="array" ref="Q174:Q174">_xlfn.IFS('HPS grading'!P174&gt;=90,"A+",'HPS grading'!P174&gt;=80,"A",'HPS grading'!P174&gt;=70,"B+",'HPS grading'!P174&gt;=60,"B",'HPS grading'!P174&gt;=50,"C+",'HPS grading'!P174&gt;=40,"C",'HPS grading'!P174&gt;=30,"D",'HPS grading'!P174&lt;30,"E")</f>
        <v>D</v>
      </c>
      <c r="R174" s="32" t="str">
        <f aca="false">HPS!AP174</f>
        <v>Cleared</v>
      </c>
      <c r="S174" s="32" t="str">
        <f aca="false">HPS!AQ174</f>
        <v>NC</v>
      </c>
      <c r="T174" s="33" t="str">
        <f aca="false">IF(R174="NC","NC",IF(S174="NC","NC","None"))</f>
        <v>NC</v>
      </c>
      <c r="U174" s="31" t="n">
        <f aca="false">HPS!BQ174</f>
        <v>38.8333333333333</v>
      </c>
      <c r="V174" s="28" t="str">
        <f aca="false" t="array" ref="V174:V174">_xlfn.IFS('HPS grading'!U174&gt;=90,"A+",'HPS grading'!U174&gt;=80,"A",'HPS grading'!U174&gt;=70,"B+",'HPS grading'!U174&gt;=60,"B",'HPS grading'!U174&gt;=50,"C+",'HPS grading'!U174&gt;=40,"C",'HPS grading'!U174&gt;=30,"D",'HPS grading'!U174&lt;30,"E")</f>
        <v>D</v>
      </c>
      <c r="W174" s="32" t="str">
        <f aca="false">HPS!BF174</f>
        <v>Cleared</v>
      </c>
      <c r="X174" s="32" t="str">
        <f aca="false">HPS!BG174</f>
        <v>NC</v>
      </c>
      <c r="Y174" s="33" t="str">
        <f aca="false">IF(W174="NC","NC",IF(X174="NC","NC","None"))</f>
        <v>NC</v>
      </c>
      <c r="Z174" s="31" t="n">
        <f aca="false">AVERAGE('HPS grading'!$F174,'HPS grading'!$K174,'HPS grading'!$P174,'HPS grading'!$U174)</f>
        <v>42.6847073412698</v>
      </c>
      <c r="AA174" s="34" t="str">
        <f aca="false" t="array" ref="AA174:AA174">_xlfn.IFS('HPS grading'!Z174&gt;=90,"A+",'HPS grading'!Z174&gt;=80,"A",'HPS grading'!Z174&gt;=70,"B+",'HPS grading'!Z174&gt;=60,"B",'HPS grading'!Z174&gt;=50,"C+",'HPS grading'!Z174&gt;=40,"C",'HPS grading'!Z174&gt;=30,"D",'HPS grading'!Z174&lt;30,"E")</f>
        <v>C</v>
      </c>
    </row>
    <row r="175" customFormat="false" ht="14.25" hidden="false" customHeight="false" outlineLevel="0" collapsed="false">
      <c r="A175" s="35" t="n">
        <v>172</v>
      </c>
      <c r="B175" s="36" t="s">
        <v>13</v>
      </c>
      <c r="C175" s="36" t="s">
        <v>24</v>
      </c>
      <c r="D175" s="36" t="s">
        <v>363</v>
      </c>
      <c r="E175" s="37" t="s">
        <v>364</v>
      </c>
      <c r="F175" s="38" t="n">
        <f aca="false">HPS!$U175</f>
        <v>54.875</v>
      </c>
      <c r="G175" s="35" t="str">
        <f aca="false" t="array" ref="G175:G175">_xlfn.IFS('HPS grading'!$F175&gt;=90,"A+",'HPS grading'!$F175&gt;=80,"A",'HPS grading'!$F175&gt;=70,"B+",'HPS grading'!$F175&gt;=60,"B",'HPS grading'!$F175&gt;=50,"C+",'HPS grading'!$F175&gt;=40,"C",'HPS grading'!$F175&gt;=30,"D",'HPS grading'!$F175&lt;30,"E")</f>
        <v>C+</v>
      </c>
      <c r="H175" s="39" t="str">
        <f aca="false">Persona!R176</f>
        <v>Cleared</v>
      </c>
      <c r="I175" s="32" t="str">
        <f aca="false">HPS!K175</f>
        <v>Cleared</v>
      </c>
      <c r="J175" s="40" t="str">
        <f aca="false">IF(H175="NC","NC",IF(I175="NC","NC","None"))</f>
        <v>None</v>
      </c>
      <c r="K175" s="38" t="n">
        <f aca="false">HPS!AK175</f>
        <v>17.747619047619</v>
      </c>
      <c r="L175" s="35" t="str">
        <f aca="false" t="array" ref="L175:L175">_xlfn.IFS('HPS grading'!K175&gt;=90,"A+",'HPS grading'!K175&gt;=80,"A",'HPS grading'!K175&gt;=70,"B+",'HPS grading'!K175&gt;=60,"B",'HPS grading'!K175&gt;=50,"C+",'HPS grading'!K175&gt;=40,"C",'HPS grading'!K175&gt;=30,"D",'HPS grading'!K175&lt;30,"E")</f>
        <v>E</v>
      </c>
      <c r="M175" s="32" t="str">
        <f aca="false">HPS!Z175</f>
        <v>NC</v>
      </c>
      <c r="N175" s="32" t="str">
        <f aca="false">HPS!AA175</f>
        <v>Cleared</v>
      </c>
      <c r="O175" s="33" t="str">
        <f aca="false">IF(M175="NC","NC",IF(N175="NC","NC","None"))</f>
        <v>NC</v>
      </c>
      <c r="P175" s="38" t="n">
        <f aca="false">HPS!BA175</f>
        <v>44.5733333333333</v>
      </c>
      <c r="Q175" s="35" t="str">
        <f aca="false" t="array" ref="Q175:Q175">_xlfn.IFS('HPS grading'!P175&gt;=90,"A+",'HPS grading'!P175&gt;=80,"A",'HPS grading'!P175&gt;=70,"B+",'HPS grading'!P175&gt;=60,"B",'HPS grading'!P175&gt;=50,"C+",'HPS grading'!P175&gt;=40,"C",'HPS grading'!P175&gt;=30,"D",'HPS grading'!P175&lt;30,"E")</f>
        <v>C</v>
      </c>
      <c r="R175" s="32" t="str">
        <f aca="false">HPS!AP175</f>
        <v>Cleared</v>
      </c>
      <c r="S175" s="32" t="str">
        <f aca="false">HPS!AQ175</f>
        <v>Cleared</v>
      </c>
      <c r="T175" s="40" t="str">
        <f aca="false">IF(R175="NC","NC",IF(S175="NC","NC","None"))</f>
        <v>None</v>
      </c>
      <c r="U175" s="38" t="n">
        <f aca="false">HPS!BQ175</f>
        <v>29.0809523809524</v>
      </c>
      <c r="V175" s="35" t="str">
        <f aca="false" t="array" ref="V175:V175">_xlfn.IFS('HPS grading'!U175&gt;=90,"A+",'HPS grading'!U175&gt;=80,"A",'HPS grading'!U175&gt;=70,"B+",'HPS grading'!U175&gt;=60,"B",'HPS grading'!U175&gt;=50,"C+",'HPS grading'!U175&gt;=40,"C",'HPS grading'!U175&gt;=30,"D",'HPS grading'!U175&lt;30,"E")</f>
        <v>E</v>
      </c>
      <c r="W175" s="32" t="str">
        <f aca="false">HPS!BF175</f>
        <v>NC</v>
      </c>
      <c r="X175" s="32" t="str">
        <f aca="false">HPS!BG175</f>
        <v>Cleared</v>
      </c>
      <c r="Y175" s="40" t="str">
        <f aca="false">IF(W175="NC","NC",IF(X175="NC","NC","None"))</f>
        <v>NC</v>
      </c>
      <c r="Z175" s="38" t="n">
        <f aca="false">AVERAGE('HPS grading'!$F175,'HPS grading'!$K175,'HPS grading'!$P175,'HPS grading'!$U175)</f>
        <v>36.5692261904762</v>
      </c>
      <c r="AA175" s="41" t="str">
        <f aca="false" t="array" ref="AA175:AA175">_xlfn.IFS('HPS grading'!Z175&gt;=90,"A+",'HPS grading'!Z175&gt;=80,"A",'HPS grading'!Z175&gt;=70,"B+",'HPS grading'!Z175&gt;=60,"B",'HPS grading'!Z175&gt;=50,"C+",'HPS grading'!Z175&gt;=40,"C",'HPS grading'!Z175&gt;=30,"D",'HPS grading'!Z175&lt;30,"E")</f>
        <v>D</v>
      </c>
    </row>
    <row r="176" customFormat="false" ht="14.25" hidden="false" customHeight="false" outlineLevel="0" collapsed="false">
      <c r="A176" s="28" t="n">
        <v>173</v>
      </c>
      <c r="B176" s="29" t="s">
        <v>13</v>
      </c>
      <c r="C176" s="29" t="s">
        <v>31</v>
      </c>
      <c r="D176" s="29" t="s">
        <v>365</v>
      </c>
      <c r="E176" s="30" t="s">
        <v>366</v>
      </c>
      <c r="F176" s="31" t="n">
        <f aca="false">HPS!$U176</f>
        <v>59.2480158730159</v>
      </c>
      <c r="G176" s="28" t="str">
        <f aca="false" t="array" ref="G176:G176">_xlfn.IFS('HPS grading'!$F176&gt;=90,"A+",'HPS grading'!$F176&gt;=80,"A",'HPS grading'!$F176&gt;=70,"B+",'HPS grading'!$F176&gt;=60,"B",'HPS grading'!$F176&gt;=50,"C+",'HPS grading'!$F176&gt;=40,"C",'HPS grading'!$F176&gt;=30,"D",'HPS grading'!$F176&lt;30,"E")</f>
        <v>C+</v>
      </c>
      <c r="H176" s="32" t="str">
        <f aca="false">Persona!R177</f>
        <v>Cleared</v>
      </c>
      <c r="I176" s="32" t="str">
        <f aca="false">HPS!K176</f>
        <v>Cleared</v>
      </c>
      <c r="J176" s="33" t="str">
        <f aca="false">IF(H176="NC","NC",IF(I176="NC","NC","None"))</f>
        <v>None</v>
      </c>
      <c r="K176" s="31" t="n">
        <f aca="false">HPS!AK176</f>
        <v>34.7</v>
      </c>
      <c r="L176" s="28" t="str">
        <f aca="false" t="array" ref="L176:L176">_xlfn.IFS('HPS grading'!K176&gt;=90,"A+",'HPS grading'!K176&gt;=80,"A",'HPS grading'!K176&gt;=70,"B+",'HPS grading'!K176&gt;=60,"B",'HPS grading'!K176&gt;=50,"C+",'HPS grading'!K176&gt;=40,"C",'HPS grading'!K176&gt;=30,"D",'HPS grading'!K176&lt;30,"E")</f>
        <v>D</v>
      </c>
      <c r="M176" s="32" t="str">
        <f aca="false">HPS!Z176</f>
        <v>Cleared</v>
      </c>
      <c r="N176" s="32" t="str">
        <f aca="false">HPS!AA176</f>
        <v>Cleared</v>
      </c>
      <c r="O176" s="33" t="str">
        <f aca="false">IF(M176="NC","NC",IF(N176="NC","NC","None"))</f>
        <v>None</v>
      </c>
      <c r="P176" s="31" t="n">
        <f aca="false">HPS!BA176</f>
        <v>32.6</v>
      </c>
      <c r="Q176" s="28" t="str">
        <f aca="false" t="array" ref="Q176:Q176">_xlfn.IFS('HPS grading'!P176&gt;=90,"A+",'HPS grading'!P176&gt;=80,"A",'HPS grading'!P176&gt;=70,"B+",'HPS grading'!P176&gt;=60,"B",'HPS grading'!P176&gt;=50,"C+",'HPS grading'!P176&gt;=40,"C",'HPS grading'!P176&gt;=30,"D",'HPS grading'!P176&lt;30,"E")</f>
        <v>D</v>
      </c>
      <c r="R176" s="32" t="str">
        <f aca="false">HPS!AP176</f>
        <v>Cleared</v>
      </c>
      <c r="S176" s="32" t="str">
        <f aca="false">HPS!AQ176</f>
        <v>NC</v>
      </c>
      <c r="T176" s="33" t="str">
        <f aca="false">IF(R176="NC","NC",IF(S176="NC","NC","None"))</f>
        <v>NC</v>
      </c>
      <c r="U176" s="31" t="n">
        <f aca="false">HPS!BQ176</f>
        <v>49.4333333333333</v>
      </c>
      <c r="V176" s="28" t="str">
        <f aca="false" t="array" ref="V176:V176">_xlfn.IFS('HPS grading'!U176&gt;=90,"A+",'HPS grading'!U176&gt;=80,"A",'HPS grading'!U176&gt;=70,"B+",'HPS grading'!U176&gt;=60,"B",'HPS grading'!U176&gt;=50,"C+",'HPS grading'!U176&gt;=40,"C",'HPS grading'!U176&gt;=30,"D",'HPS grading'!U176&lt;30,"E")</f>
        <v>C</v>
      </c>
      <c r="W176" s="32" t="str">
        <f aca="false">HPS!BF176</f>
        <v>Cleared</v>
      </c>
      <c r="X176" s="32" t="str">
        <f aca="false">HPS!BG176</f>
        <v>Cleared</v>
      </c>
      <c r="Y176" s="33" t="str">
        <f aca="false">IF(W176="NC","NC",IF(X176="NC","NC","None"))</f>
        <v>None</v>
      </c>
      <c r="Z176" s="31" t="n">
        <f aca="false">AVERAGE('HPS grading'!$F176,'HPS grading'!$K176,'HPS grading'!$P176,'HPS grading'!$U176)</f>
        <v>43.9953373015873</v>
      </c>
      <c r="AA176" s="34" t="str">
        <f aca="false" t="array" ref="AA176:AA176">_xlfn.IFS('HPS grading'!Z176&gt;=90,"A+",'HPS grading'!Z176&gt;=80,"A",'HPS grading'!Z176&gt;=70,"B+",'HPS grading'!Z176&gt;=60,"B",'HPS grading'!Z176&gt;=50,"C+",'HPS grading'!Z176&gt;=40,"C",'HPS grading'!Z176&gt;=30,"D",'HPS grading'!Z176&lt;30,"E")</f>
        <v>C</v>
      </c>
    </row>
    <row r="177" customFormat="false" ht="14.25" hidden="false" customHeight="false" outlineLevel="0" collapsed="false">
      <c r="A177" s="35" t="n">
        <v>174</v>
      </c>
      <c r="B177" s="36" t="s">
        <v>13</v>
      </c>
      <c r="C177" s="36" t="s">
        <v>31</v>
      </c>
      <c r="D177" s="36" t="s">
        <v>367</v>
      </c>
      <c r="E177" s="37" t="s">
        <v>368</v>
      </c>
      <c r="F177" s="38" t="n">
        <f aca="false">HPS!$U177</f>
        <v>45.7321428571429</v>
      </c>
      <c r="G177" s="35" t="str">
        <f aca="false" t="array" ref="G177:G177">_xlfn.IFS('HPS grading'!$F177&gt;=90,"A+",'HPS grading'!$F177&gt;=80,"A",'HPS grading'!$F177&gt;=70,"B+",'HPS grading'!$F177&gt;=60,"B",'HPS grading'!$F177&gt;=50,"C+",'HPS grading'!$F177&gt;=40,"C",'HPS grading'!$F177&gt;=30,"D",'HPS grading'!$F177&lt;30,"E")</f>
        <v>C</v>
      </c>
      <c r="H177" s="39" t="str">
        <f aca="false">Persona!R178</f>
        <v>Cleared</v>
      </c>
      <c r="I177" s="32" t="str">
        <f aca="false">HPS!K177</f>
        <v>Cleared</v>
      </c>
      <c r="J177" s="40" t="str">
        <f aca="false">IF(H177="NC","NC",IF(I177="NC","NC","None"))</f>
        <v>None</v>
      </c>
      <c r="K177" s="38" t="n">
        <f aca="false">HPS!AK177</f>
        <v>47.8940476190476</v>
      </c>
      <c r="L177" s="35" t="str">
        <f aca="false" t="array" ref="L177:L177">_xlfn.IFS('HPS grading'!K177&gt;=90,"A+",'HPS grading'!K177&gt;=80,"A",'HPS grading'!K177&gt;=70,"B+",'HPS grading'!K177&gt;=60,"B",'HPS grading'!K177&gt;=50,"C+",'HPS grading'!K177&gt;=40,"C",'HPS grading'!K177&gt;=30,"D",'HPS grading'!K177&lt;30,"E")</f>
        <v>C</v>
      </c>
      <c r="M177" s="32" t="str">
        <f aca="false">HPS!Z177</f>
        <v>Cleared</v>
      </c>
      <c r="N177" s="32" t="str">
        <f aca="false">HPS!AA177</f>
        <v>Cleared</v>
      </c>
      <c r="O177" s="33" t="str">
        <f aca="false">IF(M177="NC","NC",IF(N177="NC","NC","None"))</f>
        <v>None</v>
      </c>
      <c r="P177" s="38" t="n">
        <f aca="false">HPS!BA177</f>
        <v>31.8</v>
      </c>
      <c r="Q177" s="35" t="str">
        <f aca="false" t="array" ref="Q177:Q177">_xlfn.IFS('HPS grading'!P177&gt;=90,"A+",'HPS grading'!P177&gt;=80,"A",'HPS grading'!P177&gt;=70,"B+",'HPS grading'!P177&gt;=60,"B",'HPS grading'!P177&gt;=50,"C+",'HPS grading'!P177&gt;=40,"C",'HPS grading'!P177&gt;=30,"D",'HPS grading'!P177&lt;30,"E")</f>
        <v>D</v>
      </c>
      <c r="R177" s="32" t="str">
        <f aca="false">HPS!AP177</f>
        <v>NC</v>
      </c>
      <c r="S177" s="32" t="str">
        <f aca="false">HPS!AQ177</f>
        <v>NC</v>
      </c>
      <c r="T177" s="40" t="str">
        <f aca="false">IF(R177="NC","NC",IF(S177="NC","NC","None"))</f>
        <v>NC</v>
      </c>
      <c r="U177" s="38" t="n">
        <f aca="false">HPS!BQ177</f>
        <v>47.5607142857143</v>
      </c>
      <c r="V177" s="35" t="str">
        <f aca="false" t="array" ref="V177:V177">_xlfn.IFS('HPS grading'!U177&gt;=90,"A+",'HPS grading'!U177&gt;=80,"A",'HPS grading'!U177&gt;=70,"B+",'HPS grading'!U177&gt;=60,"B",'HPS grading'!U177&gt;=50,"C+",'HPS grading'!U177&gt;=40,"C",'HPS grading'!U177&gt;=30,"D",'HPS grading'!U177&lt;30,"E")</f>
        <v>C</v>
      </c>
      <c r="W177" s="32" t="str">
        <f aca="false">HPS!BF177</f>
        <v>Cleared</v>
      </c>
      <c r="X177" s="32" t="str">
        <f aca="false">HPS!BG177</f>
        <v>NC</v>
      </c>
      <c r="Y177" s="40" t="str">
        <f aca="false">IF(W177="NC","NC",IF(X177="NC","NC","None"))</f>
        <v>NC</v>
      </c>
      <c r="Z177" s="38" t="n">
        <f aca="false">AVERAGE('HPS grading'!$F177,'HPS grading'!$K177,'HPS grading'!$P177,'HPS grading'!$U177)</f>
        <v>43.2467261904762</v>
      </c>
      <c r="AA177" s="41" t="str">
        <f aca="false" t="array" ref="AA177:AA177">_xlfn.IFS('HPS grading'!Z177&gt;=90,"A+",'HPS grading'!Z177&gt;=80,"A",'HPS grading'!Z177&gt;=70,"B+",'HPS grading'!Z177&gt;=60,"B",'HPS grading'!Z177&gt;=50,"C+",'HPS grading'!Z177&gt;=40,"C",'HPS grading'!Z177&gt;=30,"D",'HPS grading'!Z177&lt;30,"E")</f>
        <v>C</v>
      </c>
    </row>
    <row r="178" customFormat="false" ht="14.25" hidden="false" customHeight="false" outlineLevel="0" collapsed="false">
      <c r="A178" s="28" t="n">
        <v>175</v>
      </c>
      <c r="B178" s="29" t="s">
        <v>17</v>
      </c>
      <c r="C178" s="29" t="s">
        <v>14</v>
      </c>
      <c r="D178" s="29" t="s">
        <v>369</v>
      </c>
      <c r="E178" s="30" t="s">
        <v>370</v>
      </c>
      <c r="F178" s="31" t="n">
        <f aca="false">HPS!$U178</f>
        <v>38.9875992063492</v>
      </c>
      <c r="G178" s="28" t="str">
        <f aca="false" t="array" ref="G178:G178">_xlfn.IFS('HPS grading'!$F178&gt;=90,"A+",'HPS grading'!$F178&gt;=80,"A",'HPS grading'!$F178&gt;=70,"B+",'HPS grading'!$F178&gt;=60,"B",'HPS grading'!$F178&gt;=50,"C+",'HPS grading'!$F178&gt;=40,"C",'HPS grading'!$F178&gt;=30,"D",'HPS grading'!$F178&lt;30,"E")</f>
        <v>D</v>
      </c>
      <c r="H178" s="32" t="str">
        <f aca="false">Persona!R179</f>
        <v>Cleared</v>
      </c>
      <c r="I178" s="32" t="str">
        <f aca="false">HPS!K178</f>
        <v>Cleared</v>
      </c>
      <c r="J178" s="33" t="str">
        <f aca="false">IF(H178="NC","NC",IF(I178="NC","NC","None"))</f>
        <v>None</v>
      </c>
      <c r="K178" s="31" t="n">
        <f aca="false">HPS!AK178</f>
        <v>42.1428571428571</v>
      </c>
      <c r="L178" s="28" t="str">
        <f aca="false" t="array" ref="L178:L178">_xlfn.IFS('HPS grading'!K178&gt;=90,"A+",'HPS grading'!K178&gt;=80,"A",'HPS grading'!K178&gt;=70,"B+",'HPS grading'!K178&gt;=60,"B",'HPS grading'!K178&gt;=50,"C+",'HPS grading'!K178&gt;=40,"C",'HPS grading'!K178&gt;=30,"D",'HPS grading'!K178&lt;30,"E")</f>
        <v>C</v>
      </c>
      <c r="M178" s="32" t="str">
        <f aca="false">HPS!Z178</f>
        <v>Cleared</v>
      </c>
      <c r="N178" s="32" t="str">
        <f aca="false">HPS!AA178</f>
        <v>Cleared</v>
      </c>
      <c r="O178" s="33" t="str">
        <f aca="false">IF(M178="NC","NC",IF(N178="NC","NC","None"))</f>
        <v>None</v>
      </c>
      <c r="P178" s="31" t="n">
        <f aca="false">HPS!BA178</f>
        <v>48.4819047619048</v>
      </c>
      <c r="Q178" s="28" t="str">
        <f aca="false" t="array" ref="Q178:Q178">_xlfn.IFS('HPS grading'!P178&gt;=90,"A+",'HPS grading'!P178&gt;=80,"A",'HPS grading'!P178&gt;=70,"B+",'HPS grading'!P178&gt;=60,"B",'HPS grading'!P178&gt;=50,"C+",'HPS grading'!P178&gt;=40,"C",'HPS grading'!P178&gt;=30,"D",'HPS grading'!P178&lt;30,"E")</f>
        <v>C</v>
      </c>
      <c r="R178" s="32" t="str">
        <f aca="false">HPS!AP178</f>
        <v>Cleared</v>
      </c>
      <c r="S178" s="32" t="str">
        <f aca="false">HPS!AQ178</f>
        <v>Cleared</v>
      </c>
      <c r="T178" s="33" t="str">
        <f aca="false">IF(R178="NC","NC",IF(S178="NC","NC","None"))</f>
        <v>None</v>
      </c>
      <c r="U178" s="31" t="n">
        <f aca="false">HPS!BQ178</f>
        <v>50.7761904761905</v>
      </c>
      <c r="V178" s="28" t="str">
        <f aca="false" t="array" ref="V178:V178">_xlfn.IFS('HPS grading'!U178&gt;=90,"A+",'HPS grading'!U178&gt;=80,"A",'HPS grading'!U178&gt;=70,"B+",'HPS grading'!U178&gt;=60,"B",'HPS grading'!U178&gt;=50,"C+",'HPS grading'!U178&gt;=40,"C",'HPS grading'!U178&gt;=30,"D",'HPS grading'!U178&lt;30,"E")</f>
        <v>C+</v>
      </c>
      <c r="W178" s="32" t="str">
        <f aca="false">HPS!BF178</f>
        <v>Cleared</v>
      </c>
      <c r="X178" s="32" t="str">
        <f aca="false">HPS!BG178</f>
        <v>Cleared</v>
      </c>
      <c r="Y178" s="33" t="str">
        <f aca="false">IF(W178="NC","NC",IF(X178="NC","NC","None"))</f>
        <v>None</v>
      </c>
      <c r="Z178" s="31" t="n">
        <f aca="false">AVERAGE('HPS grading'!$F178,'HPS grading'!$K178,'HPS grading'!$P178,'HPS grading'!$U178)</f>
        <v>45.0971378968254</v>
      </c>
      <c r="AA178" s="34" t="str">
        <f aca="false" t="array" ref="AA178:AA178">_xlfn.IFS('HPS grading'!Z178&gt;=90,"A+",'HPS grading'!Z178&gt;=80,"A",'HPS grading'!Z178&gt;=70,"B+",'HPS grading'!Z178&gt;=60,"B",'HPS grading'!Z178&gt;=50,"C+",'HPS grading'!Z178&gt;=40,"C",'HPS grading'!Z178&gt;=30,"D",'HPS grading'!Z178&lt;30,"E")</f>
        <v>C</v>
      </c>
    </row>
    <row r="179" customFormat="false" ht="14.25" hidden="false" customHeight="false" outlineLevel="0" collapsed="false">
      <c r="A179" s="35" t="n">
        <v>176</v>
      </c>
      <c r="B179" s="36" t="s">
        <v>17</v>
      </c>
      <c r="C179" s="36" t="s">
        <v>31</v>
      </c>
      <c r="D179" s="36" t="s">
        <v>371</v>
      </c>
      <c r="E179" s="37" t="s">
        <v>372</v>
      </c>
      <c r="F179" s="38" t="n">
        <f aca="false">HPS!$U179</f>
        <v>51.2916666666667</v>
      </c>
      <c r="G179" s="35" t="str">
        <f aca="false" t="array" ref="G179:G179">_xlfn.IFS('HPS grading'!$F179&gt;=90,"A+",'HPS grading'!$F179&gt;=80,"A",'HPS grading'!$F179&gt;=70,"B+",'HPS grading'!$F179&gt;=60,"B",'HPS grading'!$F179&gt;=50,"C+",'HPS grading'!$F179&gt;=40,"C",'HPS grading'!$F179&gt;=30,"D",'HPS grading'!$F179&lt;30,"E")</f>
        <v>C+</v>
      </c>
      <c r="H179" s="39" t="str">
        <f aca="false">Persona!R180</f>
        <v>Cleared</v>
      </c>
      <c r="I179" s="32" t="str">
        <f aca="false">HPS!K179</f>
        <v>NC</v>
      </c>
      <c r="J179" s="40" t="str">
        <f aca="false">IF(H179="NC","NC",IF(I179="NC","NC","None"))</f>
        <v>NC</v>
      </c>
      <c r="K179" s="38" t="n">
        <f aca="false">HPS!AK179</f>
        <v>14.4059523809524</v>
      </c>
      <c r="L179" s="35" t="str">
        <f aca="false" t="array" ref="L179:L179">_xlfn.IFS('HPS grading'!K179&gt;=90,"A+",'HPS grading'!K179&gt;=80,"A",'HPS grading'!K179&gt;=70,"B+",'HPS grading'!K179&gt;=60,"B",'HPS grading'!K179&gt;=50,"C+",'HPS grading'!K179&gt;=40,"C",'HPS grading'!K179&gt;=30,"D",'HPS grading'!K179&lt;30,"E")</f>
        <v>E</v>
      </c>
      <c r="M179" s="32" t="str">
        <f aca="false">HPS!Z179</f>
        <v>NC</v>
      </c>
      <c r="N179" s="32" t="str">
        <f aca="false">HPS!AA179</f>
        <v>NC</v>
      </c>
      <c r="O179" s="33" t="str">
        <f aca="false">IF(M179="NC","NC",IF(N179="NC","NC","None"))</f>
        <v>NC</v>
      </c>
      <c r="P179" s="38" t="n">
        <f aca="false">HPS!BA179</f>
        <v>5.2</v>
      </c>
      <c r="Q179" s="35" t="str">
        <f aca="false" t="array" ref="Q179:Q179">_xlfn.IFS('HPS grading'!P179&gt;=90,"A+",'HPS grading'!P179&gt;=80,"A",'HPS grading'!P179&gt;=70,"B+",'HPS grading'!P179&gt;=60,"B",'HPS grading'!P179&gt;=50,"C+",'HPS grading'!P179&gt;=40,"C",'HPS grading'!P179&gt;=30,"D",'HPS grading'!P179&lt;30,"E")</f>
        <v>E</v>
      </c>
      <c r="R179" s="32" t="str">
        <f aca="false">HPS!AP179</f>
        <v>NC</v>
      </c>
      <c r="S179" s="32" t="str">
        <f aca="false">HPS!AQ179</f>
        <v>NC</v>
      </c>
      <c r="T179" s="40" t="str">
        <f aca="false">IF(R179="NC","NC",IF(S179="NC","NC","None"))</f>
        <v>NC</v>
      </c>
      <c r="U179" s="38" t="n">
        <f aca="false">HPS!BQ179</f>
        <v>22.672619047619</v>
      </c>
      <c r="V179" s="35" t="str">
        <f aca="false" t="array" ref="V179:V179">_xlfn.IFS('HPS grading'!U179&gt;=90,"A+",'HPS grading'!U179&gt;=80,"A",'HPS grading'!U179&gt;=70,"B+",'HPS grading'!U179&gt;=60,"B",'HPS grading'!U179&gt;=50,"C+",'HPS grading'!U179&gt;=40,"C",'HPS grading'!U179&gt;=30,"D",'HPS grading'!U179&lt;30,"E")</f>
        <v>E</v>
      </c>
      <c r="W179" s="32" t="str">
        <f aca="false">HPS!BF179</f>
        <v>NC</v>
      </c>
      <c r="X179" s="32" t="str">
        <f aca="false">HPS!BG179</f>
        <v>NC</v>
      </c>
      <c r="Y179" s="40" t="str">
        <f aca="false">IF(W179="NC","NC",IF(X179="NC","NC","None"))</f>
        <v>NC</v>
      </c>
      <c r="Z179" s="38" t="n">
        <f aca="false">AVERAGE('HPS grading'!$F179,'HPS grading'!$K179,'HPS grading'!$P179,'HPS grading'!$U179)</f>
        <v>23.3925595238095</v>
      </c>
      <c r="AA179" s="41" t="str">
        <f aca="false" t="array" ref="AA179:AA179">_xlfn.IFS('HPS grading'!Z179&gt;=90,"A+",'HPS grading'!Z179&gt;=80,"A",'HPS grading'!Z179&gt;=70,"B+",'HPS grading'!Z179&gt;=60,"B",'HPS grading'!Z179&gt;=50,"C+",'HPS grading'!Z179&gt;=40,"C",'HPS grading'!Z179&gt;=30,"D",'HPS grading'!Z179&lt;30,"E")</f>
        <v>E</v>
      </c>
    </row>
    <row r="180" customFormat="false" ht="14.25" hidden="false" customHeight="false" outlineLevel="0" collapsed="false">
      <c r="A180" s="28" t="n">
        <v>177</v>
      </c>
      <c r="B180" s="29" t="s">
        <v>17</v>
      </c>
      <c r="C180" s="29" t="s">
        <v>38</v>
      </c>
      <c r="D180" s="29" t="s">
        <v>373</v>
      </c>
      <c r="E180" s="30" t="s">
        <v>374</v>
      </c>
      <c r="F180" s="31" t="n">
        <f aca="false">HPS!$U180</f>
        <v>68.5044642857143</v>
      </c>
      <c r="G180" s="28" t="str">
        <f aca="false" t="array" ref="G180:G180">_xlfn.IFS('HPS grading'!$F180&gt;=90,"A+",'HPS grading'!$F180&gt;=80,"A",'HPS grading'!$F180&gt;=70,"B+",'HPS grading'!$F180&gt;=60,"B",'HPS grading'!$F180&gt;=50,"C+",'HPS grading'!$F180&gt;=40,"C",'HPS grading'!$F180&gt;=30,"D",'HPS grading'!$F180&lt;30,"E")</f>
        <v>B</v>
      </c>
      <c r="H180" s="32" t="str">
        <f aca="false">Persona!R181</f>
        <v>Cleared</v>
      </c>
      <c r="I180" s="32" t="str">
        <f aca="false">HPS!K180</f>
        <v>Cleared</v>
      </c>
      <c r="J180" s="33" t="str">
        <f aca="false">IF(H180="NC","NC",IF(I180="NC","NC","None"))</f>
        <v>None</v>
      </c>
      <c r="K180" s="31" t="n">
        <f aca="false">HPS!AK180</f>
        <v>56.4607142857143</v>
      </c>
      <c r="L180" s="28" t="str">
        <f aca="false" t="array" ref="L180:L180">_xlfn.IFS('HPS grading'!K180&gt;=90,"A+",'HPS grading'!K180&gt;=80,"A",'HPS grading'!K180&gt;=70,"B+",'HPS grading'!K180&gt;=60,"B",'HPS grading'!K180&gt;=50,"C+",'HPS grading'!K180&gt;=40,"C",'HPS grading'!K180&gt;=30,"D",'HPS grading'!K180&lt;30,"E")</f>
        <v>C+</v>
      </c>
      <c r="M180" s="32" t="str">
        <f aca="false">HPS!Z180</f>
        <v>Cleared</v>
      </c>
      <c r="N180" s="32" t="str">
        <f aca="false">HPS!AA180</f>
        <v>Cleared</v>
      </c>
      <c r="O180" s="33" t="str">
        <f aca="false">IF(M180="NC","NC",IF(N180="NC","NC","None"))</f>
        <v>None</v>
      </c>
      <c r="P180" s="31" t="n">
        <f aca="false">HPS!BA180</f>
        <v>49.0628571428571</v>
      </c>
      <c r="Q180" s="28" t="str">
        <f aca="false" t="array" ref="Q180:Q180">_xlfn.IFS('HPS grading'!P180&gt;=90,"A+",'HPS grading'!P180&gt;=80,"A",'HPS grading'!P180&gt;=70,"B+",'HPS grading'!P180&gt;=60,"B",'HPS grading'!P180&gt;=50,"C+",'HPS grading'!P180&gt;=40,"C",'HPS grading'!P180&gt;=30,"D",'HPS grading'!P180&lt;30,"E")</f>
        <v>C</v>
      </c>
      <c r="R180" s="32" t="str">
        <f aca="false">HPS!AP180</f>
        <v>Cleared</v>
      </c>
      <c r="S180" s="32" t="str">
        <f aca="false">HPS!AQ180</f>
        <v>Cleared</v>
      </c>
      <c r="T180" s="33" t="str">
        <f aca="false">IF(R180="NC","NC",IF(S180="NC","NC","None"))</f>
        <v>None</v>
      </c>
      <c r="U180" s="31" t="n">
        <f aca="false">HPS!BQ180</f>
        <v>46.027380952381</v>
      </c>
      <c r="V180" s="28" t="str">
        <f aca="false" t="array" ref="V180:V180">_xlfn.IFS('HPS grading'!U180&gt;=90,"A+",'HPS grading'!U180&gt;=80,"A",'HPS grading'!U180&gt;=70,"B+",'HPS grading'!U180&gt;=60,"B",'HPS grading'!U180&gt;=50,"C+",'HPS grading'!U180&gt;=40,"C",'HPS grading'!U180&gt;=30,"D",'HPS grading'!U180&lt;30,"E")</f>
        <v>C</v>
      </c>
      <c r="W180" s="32" t="str">
        <f aca="false">HPS!BF180</f>
        <v>Cleared</v>
      </c>
      <c r="X180" s="32" t="str">
        <f aca="false">HPS!BG180</f>
        <v>Cleared</v>
      </c>
      <c r="Y180" s="33" t="str">
        <f aca="false">IF(W180="NC","NC",IF(X180="NC","NC","None"))</f>
        <v>None</v>
      </c>
      <c r="Z180" s="31" t="n">
        <f aca="false">AVERAGE('HPS grading'!$F180,'HPS grading'!$K180,'HPS grading'!$P180,'HPS grading'!$U180)</f>
        <v>55.0138541666667</v>
      </c>
      <c r="AA180" s="34" t="str">
        <f aca="false" t="array" ref="AA180:AA180">_xlfn.IFS('HPS grading'!Z180&gt;=90,"A+",'HPS grading'!Z180&gt;=80,"A",'HPS grading'!Z180&gt;=70,"B+",'HPS grading'!Z180&gt;=60,"B",'HPS grading'!Z180&gt;=50,"C+",'HPS grading'!Z180&gt;=40,"C",'HPS grading'!Z180&gt;=30,"D",'HPS grading'!Z180&lt;30,"E")</f>
        <v>C+</v>
      </c>
    </row>
    <row r="181" customFormat="false" ht="14.25" hidden="false" customHeight="false" outlineLevel="0" collapsed="false">
      <c r="A181" s="35" t="n">
        <v>178</v>
      </c>
      <c r="B181" s="36" t="s">
        <v>13</v>
      </c>
      <c r="C181" s="36" t="s">
        <v>14</v>
      </c>
      <c r="D181" s="36" t="s">
        <v>375</v>
      </c>
      <c r="E181" s="37" t="s">
        <v>376</v>
      </c>
      <c r="F181" s="38" t="n">
        <f aca="false">HPS!$U181</f>
        <v>44.3888888888889</v>
      </c>
      <c r="G181" s="35" t="str">
        <f aca="false" t="array" ref="G181:G181">_xlfn.IFS('HPS grading'!$F181&gt;=90,"A+",'HPS grading'!$F181&gt;=80,"A",'HPS grading'!$F181&gt;=70,"B+",'HPS grading'!$F181&gt;=60,"B",'HPS grading'!$F181&gt;=50,"C+",'HPS grading'!$F181&gt;=40,"C",'HPS grading'!$F181&gt;=30,"D",'HPS grading'!$F181&lt;30,"E")</f>
        <v>C</v>
      </c>
      <c r="H181" s="39" t="str">
        <f aca="false">Persona!R182</f>
        <v>Cleared</v>
      </c>
      <c r="I181" s="32" t="str">
        <f aca="false">HPS!K181</f>
        <v>Cleared</v>
      </c>
      <c r="J181" s="40" t="str">
        <f aca="false">IF(H181="NC","NC",IF(I181="NC","NC","None"))</f>
        <v>None</v>
      </c>
      <c r="K181" s="38" t="n">
        <f aca="false">HPS!AK181</f>
        <v>58.3130952380952</v>
      </c>
      <c r="L181" s="35" t="str">
        <f aca="false" t="array" ref="L181:L181">_xlfn.IFS('HPS grading'!K181&gt;=90,"A+",'HPS grading'!K181&gt;=80,"A",'HPS grading'!K181&gt;=70,"B+",'HPS grading'!K181&gt;=60,"B",'HPS grading'!K181&gt;=50,"C+",'HPS grading'!K181&gt;=40,"C",'HPS grading'!K181&gt;=30,"D",'HPS grading'!K181&lt;30,"E")</f>
        <v>C+</v>
      </c>
      <c r="M181" s="32" t="str">
        <f aca="false">HPS!Z181</f>
        <v>Cleared</v>
      </c>
      <c r="N181" s="32" t="str">
        <f aca="false">HPS!AA181</f>
        <v>Cleared</v>
      </c>
      <c r="O181" s="33" t="str">
        <f aca="false">IF(M181="NC","NC",IF(N181="NC","NC","None"))</f>
        <v>None</v>
      </c>
      <c r="P181" s="38" t="n">
        <f aca="false">HPS!BA181</f>
        <v>54.3133333333333</v>
      </c>
      <c r="Q181" s="35" t="str">
        <f aca="false" t="array" ref="Q181:Q181">_xlfn.IFS('HPS grading'!P181&gt;=90,"A+",'HPS grading'!P181&gt;=80,"A",'HPS grading'!P181&gt;=70,"B+",'HPS grading'!P181&gt;=60,"B",'HPS grading'!P181&gt;=50,"C+",'HPS grading'!P181&gt;=40,"C",'HPS grading'!P181&gt;=30,"D",'HPS grading'!P181&lt;30,"E")</f>
        <v>C+</v>
      </c>
      <c r="R181" s="32" t="str">
        <f aca="false">HPS!AP181</f>
        <v>Cleared</v>
      </c>
      <c r="S181" s="32" t="str">
        <f aca="false">HPS!AQ181</f>
        <v>Cleared</v>
      </c>
      <c r="T181" s="40" t="str">
        <f aca="false">IF(R181="NC","NC",IF(S181="NC","NC","None"))</f>
        <v>None</v>
      </c>
      <c r="U181" s="38" t="n">
        <f aca="false">HPS!BQ181</f>
        <v>61.5130952380952</v>
      </c>
      <c r="V181" s="35" t="str">
        <f aca="false" t="array" ref="V181:V181">_xlfn.IFS('HPS grading'!U181&gt;=90,"A+",'HPS grading'!U181&gt;=80,"A",'HPS grading'!U181&gt;=70,"B+",'HPS grading'!U181&gt;=60,"B",'HPS grading'!U181&gt;=50,"C+",'HPS grading'!U181&gt;=40,"C",'HPS grading'!U181&gt;=30,"D",'HPS grading'!U181&lt;30,"E")</f>
        <v>B</v>
      </c>
      <c r="W181" s="32" t="str">
        <f aca="false">HPS!BF181</f>
        <v>Cleared</v>
      </c>
      <c r="X181" s="32" t="str">
        <f aca="false">HPS!BG181</f>
        <v>Cleared</v>
      </c>
      <c r="Y181" s="40" t="str">
        <f aca="false">IF(W181="NC","NC",IF(X181="NC","NC","None"))</f>
        <v>None</v>
      </c>
      <c r="Z181" s="38" t="n">
        <f aca="false">AVERAGE('HPS grading'!$F181,'HPS grading'!$K181,'HPS grading'!$P181,'HPS grading'!$U181)</f>
        <v>54.6321031746032</v>
      </c>
      <c r="AA181" s="41" t="str">
        <f aca="false" t="array" ref="AA181:AA181">_xlfn.IFS('HPS grading'!Z181&gt;=90,"A+",'HPS grading'!Z181&gt;=80,"A",'HPS grading'!Z181&gt;=70,"B+",'HPS grading'!Z181&gt;=60,"B",'HPS grading'!Z181&gt;=50,"C+",'HPS grading'!Z181&gt;=40,"C",'HPS grading'!Z181&gt;=30,"D",'HPS grading'!Z181&lt;30,"E")</f>
        <v>C+</v>
      </c>
    </row>
    <row r="182" customFormat="false" ht="14.25" hidden="false" customHeight="false" outlineLevel="0" collapsed="false">
      <c r="A182" s="28" t="n">
        <v>179</v>
      </c>
      <c r="B182" s="29" t="s">
        <v>13</v>
      </c>
      <c r="C182" s="29" t="s">
        <v>38</v>
      </c>
      <c r="D182" s="29" t="s">
        <v>377</v>
      </c>
      <c r="E182" s="30" t="s">
        <v>378</v>
      </c>
      <c r="F182" s="31" t="n">
        <f aca="false">HPS!$U182</f>
        <v>65.5277777777778</v>
      </c>
      <c r="G182" s="28" t="str">
        <f aca="false" t="array" ref="G182:G182">_xlfn.IFS('HPS grading'!$F182&gt;=90,"A+",'HPS grading'!$F182&gt;=80,"A",'HPS grading'!$F182&gt;=70,"B+",'HPS grading'!$F182&gt;=60,"B",'HPS grading'!$F182&gt;=50,"C+",'HPS grading'!$F182&gt;=40,"C",'HPS grading'!$F182&gt;=30,"D",'HPS grading'!$F182&lt;30,"E")</f>
        <v>B</v>
      </c>
      <c r="H182" s="32" t="str">
        <f aca="false">Persona!R183</f>
        <v>Cleared</v>
      </c>
      <c r="I182" s="32" t="str">
        <f aca="false">HPS!K182</f>
        <v>Cleared</v>
      </c>
      <c r="J182" s="33" t="str">
        <f aca="false">IF(H182="NC","NC",IF(I182="NC","NC","None"))</f>
        <v>None</v>
      </c>
      <c r="K182" s="31" t="n">
        <f aca="false">HPS!AK182</f>
        <v>53.9257142857143</v>
      </c>
      <c r="L182" s="28" t="str">
        <f aca="false" t="array" ref="L182:L182">_xlfn.IFS('HPS grading'!K182&gt;=90,"A+",'HPS grading'!K182&gt;=80,"A",'HPS grading'!K182&gt;=70,"B+",'HPS grading'!K182&gt;=60,"B",'HPS grading'!K182&gt;=50,"C+",'HPS grading'!K182&gt;=40,"C",'HPS grading'!K182&gt;=30,"D",'HPS grading'!K182&lt;30,"E")</f>
        <v>C+</v>
      </c>
      <c r="M182" s="32" t="str">
        <f aca="false">HPS!Z182</f>
        <v>Cleared</v>
      </c>
      <c r="N182" s="32" t="str">
        <f aca="false">HPS!AA182</f>
        <v>NC</v>
      </c>
      <c r="O182" s="33" t="str">
        <f aca="false">IF(M182="NC","NC",IF(N182="NC","NC","None"))</f>
        <v>NC</v>
      </c>
      <c r="P182" s="31" t="n">
        <f aca="false">HPS!BA182</f>
        <v>37.7057142857143</v>
      </c>
      <c r="Q182" s="28" t="str">
        <f aca="false" t="array" ref="Q182:Q182">_xlfn.IFS('HPS grading'!P182&gt;=90,"A+",'HPS grading'!P182&gt;=80,"A",'HPS grading'!P182&gt;=70,"B+",'HPS grading'!P182&gt;=60,"B",'HPS grading'!P182&gt;=50,"C+",'HPS grading'!P182&gt;=40,"C",'HPS grading'!P182&gt;=30,"D",'HPS grading'!P182&lt;30,"E")</f>
        <v>D</v>
      </c>
      <c r="R182" s="32" t="str">
        <f aca="false">HPS!AP182</f>
        <v>Cleared</v>
      </c>
      <c r="S182" s="32" t="str">
        <f aca="false">HPS!AQ182</f>
        <v>NC</v>
      </c>
      <c r="T182" s="33" t="str">
        <f aca="false">IF(R182="NC","NC",IF(S182="NC","NC","None"))</f>
        <v>NC</v>
      </c>
      <c r="U182" s="31" t="n">
        <f aca="false">HPS!BQ182</f>
        <v>50.5857142857143</v>
      </c>
      <c r="V182" s="28" t="str">
        <f aca="false" t="array" ref="V182:V182">_xlfn.IFS('HPS grading'!U182&gt;=90,"A+",'HPS grading'!U182&gt;=80,"A",'HPS grading'!U182&gt;=70,"B+",'HPS grading'!U182&gt;=60,"B",'HPS grading'!U182&gt;=50,"C+",'HPS grading'!U182&gt;=40,"C",'HPS grading'!U182&gt;=30,"D",'HPS grading'!U182&lt;30,"E")</f>
        <v>C+</v>
      </c>
      <c r="W182" s="32" t="str">
        <f aca="false">HPS!BF182</f>
        <v>Cleared</v>
      </c>
      <c r="X182" s="32" t="str">
        <f aca="false">HPS!BG182</f>
        <v>NC</v>
      </c>
      <c r="Y182" s="33" t="str">
        <f aca="false">IF(W182="NC","NC",IF(X182="NC","NC","None"))</f>
        <v>NC</v>
      </c>
      <c r="Z182" s="31" t="n">
        <f aca="false">AVERAGE('HPS grading'!$F182,'HPS grading'!$K182,'HPS grading'!$P182,'HPS grading'!$U182)</f>
        <v>51.9362301587302</v>
      </c>
      <c r="AA182" s="34" t="str">
        <f aca="false" t="array" ref="AA182:AA182">_xlfn.IFS('HPS grading'!Z182&gt;=90,"A+",'HPS grading'!Z182&gt;=80,"A",'HPS grading'!Z182&gt;=70,"B+",'HPS grading'!Z182&gt;=60,"B",'HPS grading'!Z182&gt;=50,"C+",'HPS grading'!Z182&gt;=40,"C",'HPS grading'!Z182&gt;=30,"D",'HPS grading'!Z182&lt;30,"E")</f>
        <v>C+</v>
      </c>
    </row>
    <row r="183" customFormat="false" ht="14.25" hidden="false" customHeight="false" outlineLevel="0" collapsed="false">
      <c r="A183" s="35" t="n">
        <v>180</v>
      </c>
      <c r="B183" s="36" t="s">
        <v>17</v>
      </c>
      <c r="C183" s="36" t="s">
        <v>38</v>
      </c>
      <c r="D183" s="36" t="s">
        <v>379</v>
      </c>
      <c r="E183" s="37" t="s">
        <v>380</v>
      </c>
      <c r="F183" s="38" t="n">
        <f aca="false">HPS!$U183</f>
        <v>71.4305555555556</v>
      </c>
      <c r="G183" s="35" t="str">
        <f aca="false" t="array" ref="G183:G183">_xlfn.IFS('HPS grading'!$F183&gt;=90,"A+",'HPS grading'!$F183&gt;=80,"A",'HPS grading'!$F183&gt;=70,"B+",'HPS grading'!$F183&gt;=60,"B",'HPS grading'!$F183&gt;=50,"C+",'HPS grading'!$F183&gt;=40,"C",'HPS grading'!$F183&gt;=30,"D",'HPS grading'!$F183&lt;30,"E")</f>
        <v>B+</v>
      </c>
      <c r="H183" s="39" t="str">
        <f aca="false">Persona!R184</f>
        <v>Cleared</v>
      </c>
      <c r="I183" s="32" t="str">
        <f aca="false">HPS!K183</f>
        <v>Cleared</v>
      </c>
      <c r="J183" s="40" t="str">
        <f aca="false">IF(H183="NC","NC",IF(I183="NC","NC","None"))</f>
        <v>None</v>
      </c>
      <c r="K183" s="38" t="n">
        <f aca="false">HPS!AK183</f>
        <v>59.0147619047619</v>
      </c>
      <c r="L183" s="35" t="str">
        <f aca="false" t="array" ref="L183:L183">_xlfn.IFS('HPS grading'!K183&gt;=90,"A+",'HPS grading'!K183&gt;=80,"A",'HPS grading'!K183&gt;=70,"B+",'HPS grading'!K183&gt;=60,"B",'HPS grading'!K183&gt;=50,"C+",'HPS grading'!K183&gt;=40,"C",'HPS grading'!K183&gt;=30,"D",'HPS grading'!K183&lt;30,"E")</f>
        <v>C+</v>
      </c>
      <c r="M183" s="32" t="str">
        <f aca="false">HPS!Z183</f>
        <v>Cleared</v>
      </c>
      <c r="N183" s="32" t="str">
        <f aca="false">HPS!AA183</f>
        <v>Cleared</v>
      </c>
      <c r="O183" s="33" t="str">
        <f aca="false">IF(M183="NC","NC",IF(N183="NC","NC","None"))</f>
        <v>None</v>
      </c>
      <c r="P183" s="38" t="n">
        <f aca="false">HPS!BA183</f>
        <v>61.7022222222222</v>
      </c>
      <c r="Q183" s="35" t="str">
        <f aca="false" t="array" ref="Q183:Q183">_xlfn.IFS('HPS grading'!P183&gt;=90,"A+",'HPS grading'!P183&gt;=80,"A",'HPS grading'!P183&gt;=70,"B+",'HPS grading'!P183&gt;=60,"B",'HPS grading'!P183&gt;=50,"C+",'HPS grading'!P183&gt;=40,"C",'HPS grading'!P183&gt;=30,"D",'HPS grading'!P183&lt;30,"E")</f>
        <v>B</v>
      </c>
      <c r="R183" s="32" t="str">
        <f aca="false">HPS!AP183</f>
        <v>Cleared</v>
      </c>
      <c r="S183" s="32" t="str">
        <f aca="false">HPS!AQ183</f>
        <v>Cleared</v>
      </c>
      <c r="T183" s="40" t="str">
        <f aca="false">IF(R183="NC","NC",IF(S183="NC","NC","None"))</f>
        <v>None</v>
      </c>
      <c r="U183" s="38" t="n">
        <f aca="false">HPS!BQ183</f>
        <v>67.7547619047619</v>
      </c>
      <c r="V183" s="35" t="str">
        <f aca="false" t="array" ref="V183:V183">_xlfn.IFS('HPS grading'!U183&gt;=90,"A+",'HPS grading'!U183&gt;=80,"A",'HPS grading'!U183&gt;=70,"B+",'HPS grading'!U183&gt;=60,"B",'HPS grading'!U183&gt;=50,"C+",'HPS grading'!U183&gt;=40,"C",'HPS grading'!U183&gt;=30,"D",'HPS grading'!U183&lt;30,"E")</f>
        <v>B</v>
      </c>
      <c r="W183" s="32" t="str">
        <f aca="false">HPS!BF183</f>
        <v>Cleared</v>
      </c>
      <c r="X183" s="32" t="str">
        <f aca="false">HPS!BG183</f>
        <v>Cleared</v>
      </c>
      <c r="Y183" s="40" t="str">
        <f aca="false">IF(W183="NC","NC",IF(X183="NC","NC","None"))</f>
        <v>None</v>
      </c>
      <c r="Z183" s="38" t="n">
        <f aca="false">AVERAGE('HPS grading'!$F183,'HPS grading'!$K183,'HPS grading'!$P183,'HPS grading'!$U183)</f>
        <v>64.9755753968254</v>
      </c>
      <c r="AA183" s="41" t="str">
        <f aca="false" t="array" ref="AA183:AA183">_xlfn.IFS('HPS grading'!Z183&gt;=90,"A+",'HPS grading'!Z183&gt;=80,"A",'HPS grading'!Z183&gt;=70,"B+",'HPS grading'!Z183&gt;=60,"B",'HPS grading'!Z183&gt;=50,"C+",'HPS grading'!Z183&gt;=40,"C",'HPS grading'!Z183&gt;=30,"D",'HPS grading'!Z183&lt;30,"E")</f>
        <v>B</v>
      </c>
    </row>
    <row r="184" customFormat="false" ht="14.25" hidden="false" customHeight="false" outlineLevel="0" collapsed="false">
      <c r="A184" s="28" t="n">
        <v>181</v>
      </c>
      <c r="B184" s="29" t="s">
        <v>17</v>
      </c>
      <c r="C184" s="29" t="s">
        <v>31</v>
      </c>
      <c r="D184" s="29" t="s">
        <v>381</v>
      </c>
      <c r="E184" s="30" t="s">
        <v>382</v>
      </c>
      <c r="F184" s="31" t="n">
        <f aca="false">HPS!$U184</f>
        <v>48.25</v>
      </c>
      <c r="G184" s="28" t="str">
        <f aca="false" t="array" ref="G184:G184">_xlfn.IFS('HPS grading'!$F184&gt;=90,"A+",'HPS grading'!$F184&gt;=80,"A",'HPS grading'!$F184&gt;=70,"B+",'HPS grading'!$F184&gt;=60,"B",'HPS grading'!$F184&gt;=50,"C+",'HPS grading'!$F184&gt;=40,"C",'HPS grading'!$F184&gt;=30,"D",'HPS grading'!$F184&lt;30,"E")</f>
        <v>C</v>
      </c>
      <c r="H184" s="32" t="str">
        <f aca="false">Persona!R185</f>
        <v>Cleared</v>
      </c>
      <c r="I184" s="32" t="str">
        <f aca="false">HPS!K184</f>
        <v>Cleared</v>
      </c>
      <c r="J184" s="33" t="str">
        <f aca="false">IF(H184="NC","NC",IF(I184="NC","NC","None"))</f>
        <v>None</v>
      </c>
      <c r="K184" s="31" t="n">
        <f aca="false">HPS!AK184</f>
        <v>55.352380952381</v>
      </c>
      <c r="L184" s="28" t="str">
        <f aca="false" t="array" ref="L184:L184">_xlfn.IFS('HPS grading'!K184&gt;=90,"A+",'HPS grading'!K184&gt;=80,"A",'HPS grading'!K184&gt;=70,"B+",'HPS grading'!K184&gt;=60,"B",'HPS grading'!K184&gt;=50,"C+",'HPS grading'!K184&gt;=40,"C",'HPS grading'!K184&gt;=30,"D",'HPS grading'!K184&lt;30,"E")</f>
        <v>C+</v>
      </c>
      <c r="M184" s="32" t="str">
        <f aca="false">HPS!Z184</f>
        <v>Cleared</v>
      </c>
      <c r="N184" s="32" t="str">
        <f aca="false">HPS!AA184</f>
        <v>Cleared</v>
      </c>
      <c r="O184" s="33" t="str">
        <f aca="false">IF(M184="NC","NC",IF(N184="NC","NC","None"))</f>
        <v>None</v>
      </c>
      <c r="P184" s="31" t="n">
        <f aca="false">HPS!BA184</f>
        <v>51.2466666666667</v>
      </c>
      <c r="Q184" s="28" t="str">
        <f aca="false" t="array" ref="Q184:Q184">_xlfn.IFS('HPS grading'!P184&gt;=90,"A+",'HPS grading'!P184&gt;=80,"A",'HPS grading'!P184&gt;=70,"B+",'HPS grading'!P184&gt;=60,"B",'HPS grading'!P184&gt;=50,"C+",'HPS grading'!P184&gt;=40,"C",'HPS grading'!P184&gt;=30,"D",'HPS grading'!P184&lt;30,"E")</f>
        <v>C+</v>
      </c>
      <c r="R184" s="32" t="str">
        <f aca="false">HPS!AP184</f>
        <v>Cleared</v>
      </c>
      <c r="S184" s="32" t="str">
        <f aca="false">HPS!AQ184</f>
        <v>NC</v>
      </c>
      <c r="T184" s="33" t="str">
        <f aca="false">IF(R184="NC","NC",IF(S184="NC","NC","None"))</f>
        <v>NC</v>
      </c>
      <c r="U184" s="31" t="n">
        <f aca="false">HPS!BQ184</f>
        <v>59.8857142857143</v>
      </c>
      <c r="V184" s="28" t="str">
        <f aca="false" t="array" ref="V184:V184">_xlfn.IFS('HPS grading'!U184&gt;=90,"A+",'HPS grading'!U184&gt;=80,"A",'HPS grading'!U184&gt;=70,"B+",'HPS grading'!U184&gt;=60,"B",'HPS grading'!U184&gt;=50,"C+",'HPS grading'!U184&gt;=40,"C",'HPS grading'!U184&gt;=30,"D",'HPS grading'!U184&lt;30,"E")</f>
        <v>C+</v>
      </c>
      <c r="W184" s="32" t="str">
        <f aca="false">HPS!BF184</f>
        <v>Cleared</v>
      </c>
      <c r="X184" s="32" t="str">
        <f aca="false">HPS!BG184</f>
        <v>NC</v>
      </c>
      <c r="Y184" s="33" t="str">
        <f aca="false">IF(W184="NC","NC",IF(X184="NC","NC","None"))</f>
        <v>NC</v>
      </c>
      <c r="Z184" s="31" t="n">
        <f aca="false">AVERAGE('HPS grading'!$F184,'HPS grading'!$K184,'HPS grading'!$P184,'HPS grading'!$U184)</f>
        <v>53.6836904761905</v>
      </c>
      <c r="AA184" s="34" t="str">
        <f aca="false" t="array" ref="AA184:AA184">_xlfn.IFS('HPS grading'!Z184&gt;=90,"A+",'HPS grading'!Z184&gt;=80,"A",'HPS grading'!Z184&gt;=70,"B+",'HPS grading'!Z184&gt;=60,"B",'HPS grading'!Z184&gt;=50,"C+",'HPS grading'!Z184&gt;=40,"C",'HPS grading'!Z184&gt;=30,"D",'HPS grading'!Z184&lt;30,"E")</f>
        <v>C+</v>
      </c>
    </row>
    <row r="185" customFormat="false" ht="14.25" hidden="false" customHeight="false" outlineLevel="0" collapsed="false">
      <c r="A185" s="35" t="n">
        <v>182</v>
      </c>
      <c r="B185" s="36" t="s">
        <v>17</v>
      </c>
      <c r="C185" s="36" t="s">
        <v>14</v>
      </c>
      <c r="D185" s="36" t="s">
        <v>383</v>
      </c>
      <c r="E185" s="37" t="s">
        <v>384</v>
      </c>
      <c r="F185" s="38" t="n">
        <f aca="false">HPS!$U185</f>
        <v>70.0223214285714</v>
      </c>
      <c r="G185" s="35" t="str">
        <f aca="false" t="array" ref="G185:G185">_xlfn.IFS('HPS grading'!$F185&gt;=90,"A+",'HPS grading'!$F185&gt;=80,"A",'HPS grading'!$F185&gt;=70,"B+",'HPS grading'!$F185&gt;=60,"B",'HPS grading'!$F185&gt;=50,"C+",'HPS grading'!$F185&gt;=40,"C",'HPS grading'!$F185&gt;=30,"D",'HPS grading'!$F185&lt;30,"E")</f>
        <v>B+</v>
      </c>
      <c r="H185" s="39" t="str">
        <f aca="false">Persona!R186</f>
        <v>Cleared</v>
      </c>
      <c r="I185" s="32" t="str">
        <f aca="false">HPS!K185</f>
        <v>Cleared</v>
      </c>
      <c r="J185" s="40" t="str">
        <f aca="false">IF(H185="NC","NC",IF(I185="NC","NC","None"))</f>
        <v>None</v>
      </c>
      <c r="K185" s="38" t="n">
        <f aca="false">HPS!AK185</f>
        <v>58.2809523809524</v>
      </c>
      <c r="L185" s="35" t="str">
        <f aca="false" t="array" ref="L185:L185">_xlfn.IFS('HPS grading'!K185&gt;=90,"A+",'HPS grading'!K185&gt;=80,"A",'HPS grading'!K185&gt;=70,"B+",'HPS grading'!K185&gt;=60,"B",'HPS grading'!K185&gt;=50,"C+",'HPS grading'!K185&gt;=40,"C",'HPS grading'!K185&gt;=30,"D",'HPS grading'!K185&lt;30,"E")</f>
        <v>C+</v>
      </c>
      <c r="M185" s="32" t="str">
        <f aca="false">HPS!Z185</f>
        <v>Cleared</v>
      </c>
      <c r="N185" s="32" t="str">
        <f aca="false">HPS!AA185</f>
        <v>Cleared</v>
      </c>
      <c r="O185" s="33" t="str">
        <f aca="false">IF(M185="NC","NC",IF(N185="NC","NC","None"))</f>
        <v>None</v>
      </c>
      <c r="P185" s="38" t="n">
        <f aca="false">HPS!BA185</f>
        <v>43.26</v>
      </c>
      <c r="Q185" s="35" t="str">
        <f aca="false" t="array" ref="Q185:Q185">_xlfn.IFS('HPS grading'!P185&gt;=90,"A+",'HPS grading'!P185&gt;=80,"A",'HPS grading'!P185&gt;=70,"B+",'HPS grading'!P185&gt;=60,"B",'HPS grading'!P185&gt;=50,"C+",'HPS grading'!P185&gt;=40,"C",'HPS grading'!P185&gt;=30,"D",'HPS grading'!P185&lt;30,"E")</f>
        <v>C</v>
      </c>
      <c r="R185" s="32" t="str">
        <f aca="false">HPS!AP185</f>
        <v>Cleared</v>
      </c>
      <c r="S185" s="32" t="str">
        <f aca="false">HPS!AQ185</f>
        <v>Cleared</v>
      </c>
      <c r="T185" s="40" t="str">
        <f aca="false">IF(R185="NC","NC",IF(S185="NC","NC","None"))</f>
        <v>None</v>
      </c>
      <c r="U185" s="38" t="n">
        <f aca="false">HPS!BQ185</f>
        <v>71.1142857142857</v>
      </c>
      <c r="V185" s="35" t="str">
        <f aca="false" t="array" ref="V185:V185">_xlfn.IFS('HPS grading'!U185&gt;=90,"A+",'HPS grading'!U185&gt;=80,"A",'HPS grading'!U185&gt;=70,"B+",'HPS grading'!U185&gt;=60,"B",'HPS grading'!U185&gt;=50,"C+",'HPS grading'!U185&gt;=40,"C",'HPS grading'!U185&gt;=30,"D",'HPS grading'!U185&lt;30,"E")</f>
        <v>B+</v>
      </c>
      <c r="W185" s="32" t="str">
        <f aca="false">HPS!BF185</f>
        <v>Cleared</v>
      </c>
      <c r="X185" s="32" t="str">
        <f aca="false">HPS!BG185</f>
        <v>Cleared</v>
      </c>
      <c r="Y185" s="40" t="str">
        <f aca="false">IF(W185="NC","NC",IF(X185="NC","NC","None"))</f>
        <v>None</v>
      </c>
      <c r="Z185" s="38" t="n">
        <f aca="false">AVERAGE('HPS grading'!$F185,'HPS grading'!$K185,'HPS grading'!$P185,'HPS grading'!$U185)</f>
        <v>60.6693898809524</v>
      </c>
      <c r="AA185" s="41" t="str">
        <f aca="false" t="array" ref="AA185:AA185">_xlfn.IFS('HPS grading'!Z185&gt;=90,"A+",'HPS grading'!Z185&gt;=80,"A",'HPS grading'!Z185&gt;=70,"B+",'HPS grading'!Z185&gt;=60,"B",'HPS grading'!Z185&gt;=50,"C+",'HPS grading'!Z185&gt;=40,"C",'HPS grading'!Z185&gt;=30,"D",'HPS grading'!Z185&lt;30,"E")</f>
        <v>B</v>
      </c>
    </row>
    <row r="186" customFormat="false" ht="14.25" hidden="false" customHeight="false" outlineLevel="0" collapsed="false">
      <c r="A186" s="28" t="n">
        <v>183</v>
      </c>
      <c r="B186" s="29" t="s">
        <v>17</v>
      </c>
      <c r="C186" s="29" t="s">
        <v>31</v>
      </c>
      <c r="D186" s="29" t="s">
        <v>385</v>
      </c>
      <c r="E186" s="30" t="s">
        <v>386</v>
      </c>
      <c r="F186" s="31" t="n">
        <f aca="false">HPS!$U186</f>
        <v>53</v>
      </c>
      <c r="G186" s="28" t="str">
        <f aca="false" t="array" ref="G186:G186">_xlfn.IFS('HPS grading'!$F186&gt;=90,"A+",'HPS grading'!$F186&gt;=80,"A",'HPS grading'!$F186&gt;=70,"B+",'HPS grading'!$F186&gt;=60,"B",'HPS grading'!$F186&gt;=50,"C+",'HPS grading'!$F186&gt;=40,"C",'HPS grading'!$F186&gt;=30,"D",'HPS grading'!$F186&lt;30,"E")</f>
        <v>C+</v>
      </c>
      <c r="H186" s="32" t="str">
        <f aca="false">Persona!R187</f>
        <v>Cleared</v>
      </c>
      <c r="I186" s="32" t="str">
        <f aca="false">HPS!K186</f>
        <v>Cleared</v>
      </c>
      <c r="J186" s="33" t="str">
        <f aca="false">IF(H186="NC","NC",IF(I186="NC","NC","None"))</f>
        <v>None</v>
      </c>
      <c r="K186" s="31" t="n">
        <f aca="false">HPS!AK186</f>
        <v>57.7714285714286</v>
      </c>
      <c r="L186" s="28" t="str">
        <f aca="false" t="array" ref="L186:L186">_xlfn.IFS('HPS grading'!K186&gt;=90,"A+",'HPS grading'!K186&gt;=80,"A",'HPS grading'!K186&gt;=70,"B+",'HPS grading'!K186&gt;=60,"B",'HPS grading'!K186&gt;=50,"C+",'HPS grading'!K186&gt;=40,"C",'HPS grading'!K186&gt;=30,"D",'HPS grading'!K186&lt;30,"E")</f>
        <v>C+</v>
      </c>
      <c r="M186" s="32" t="str">
        <f aca="false">HPS!Z186</f>
        <v>Cleared</v>
      </c>
      <c r="N186" s="32" t="str">
        <f aca="false">HPS!AA186</f>
        <v>Cleared</v>
      </c>
      <c r="O186" s="33" t="str">
        <f aca="false">IF(M186="NC","NC",IF(N186="NC","NC","None"))</f>
        <v>None</v>
      </c>
      <c r="P186" s="31" t="n">
        <f aca="false">HPS!BA186</f>
        <v>45.84</v>
      </c>
      <c r="Q186" s="28" t="str">
        <f aca="false" t="array" ref="Q186:Q186">_xlfn.IFS('HPS grading'!P186&gt;=90,"A+",'HPS grading'!P186&gt;=80,"A",'HPS grading'!P186&gt;=70,"B+",'HPS grading'!P186&gt;=60,"B",'HPS grading'!P186&gt;=50,"C+",'HPS grading'!P186&gt;=40,"C",'HPS grading'!P186&gt;=30,"D",'HPS grading'!P186&lt;30,"E")</f>
        <v>C</v>
      </c>
      <c r="R186" s="32" t="str">
        <f aca="false">HPS!AP186</f>
        <v>Cleared</v>
      </c>
      <c r="S186" s="32" t="str">
        <f aca="false">HPS!AQ186</f>
        <v>Cleared</v>
      </c>
      <c r="T186" s="33" t="str">
        <f aca="false">IF(R186="NC","NC",IF(S186="NC","NC","None"))</f>
        <v>None</v>
      </c>
      <c r="U186" s="31" t="n">
        <f aca="false">HPS!BQ186</f>
        <v>59.6714285714286</v>
      </c>
      <c r="V186" s="28" t="str">
        <f aca="false" t="array" ref="V186:V186">_xlfn.IFS('HPS grading'!U186&gt;=90,"A+",'HPS grading'!U186&gt;=80,"A",'HPS grading'!U186&gt;=70,"B+",'HPS grading'!U186&gt;=60,"B",'HPS grading'!U186&gt;=50,"C+",'HPS grading'!U186&gt;=40,"C",'HPS grading'!U186&gt;=30,"D",'HPS grading'!U186&lt;30,"E")</f>
        <v>C+</v>
      </c>
      <c r="W186" s="32" t="str">
        <f aca="false">HPS!BF186</f>
        <v>Cleared</v>
      </c>
      <c r="X186" s="32" t="str">
        <f aca="false">HPS!BG186</f>
        <v>Cleared</v>
      </c>
      <c r="Y186" s="33" t="str">
        <f aca="false">IF(W186="NC","NC",IF(X186="NC","NC","None"))</f>
        <v>None</v>
      </c>
      <c r="Z186" s="31" t="n">
        <f aca="false">AVERAGE('HPS grading'!$F186,'HPS grading'!$K186,'HPS grading'!$P186,'HPS grading'!$U186)</f>
        <v>54.0707142857143</v>
      </c>
      <c r="AA186" s="34" t="str">
        <f aca="false" t="array" ref="AA186:AA186">_xlfn.IFS('HPS grading'!Z186&gt;=90,"A+",'HPS grading'!Z186&gt;=80,"A",'HPS grading'!Z186&gt;=70,"B+",'HPS grading'!Z186&gt;=60,"B",'HPS grading'!Z186&gt;=50,"C+",'HPS grading'!Z186&gt;=40,"C",'HPS grading'!Z186&gt;=30,"D",'HPS grading'!Z186&lt;30,"E")</f>
        <v>C+</v>
      </c>
    </row>
    <row r="187" customFormat="false" ht="14.25" hidden="false" customHeight="false" outlineLevel="0" collapsed="false">
      <c r="A187" s="35" t="n">
        <v>184</v>
      </c>
      <c r="B187" s="36" t="s">
        <v>17</v>
      </c>
      <c r="C187" s="36" t="s">
        <v>38</v>
      </c>
      <c r="D187" s="36" t="s">
        <v>387</v>
      </c>
      <c r="E187" s="37" t="s">
        <v>388</v>
      </c>
      <c r="F187" s="38" t="n">
        <f aca="false">HPS!$U187</f>
        <v>59.7514880952381</v>
      </c>
      <c r="G187" s="35" t="str">
        <f aca="false" t="array" ref="G187:G187">_xlfn.IFS('HPS grading'!$F187&gt;=90,"A+",'HPS grading'!$F187&gt;=80,"A",'HPS grading'!$F187&gt;=70,"B+",'HPS grading'!$F187&gt;=60,"B",'HPS grading'!$F187&gt;=50,"C+",'HPS grading'!$F187&gt;=40,"C",'HPS grading'!$F187&gt;=30,"D",'HPS grading'!$F187&lt;30,"E")</f>
        <v>C+</v>
      </c>
      <c r="H187" s="39" t="str">
        <f aca="false">Persona!R188</f>
        <v>Cleared</v>
      </c>
      <c r="I187" s="32" t="str">
        <f aca="false">HPS!K187</f>
        <v>Cleared</v>
      </c>
      <c r="J187" s="40" t="str">
        <f aca="false">IF(H187="NC","NC",IF(I187="NC","NC","None"))</f>
        <v>None</v>
      </c>
      <c r="K187" s="38" t="n">
        <f aca="false">HPS!AK187</f>
        <v>39.4211904761905</v>
      </c>
      <c r="L187" s="35" t="str">
        <f aca="false" t="array" ref="L187:L187">_xlfn.IFS('HPS grading'!K187&gt;=90,"A+",'HPS grading'!K187&gt;=80,"A",'HPS grading'!K187&gt;=70,"B+",'HPS grading'!K187&gt;=60,"B",'HPS grading'!K187&gt;=50,"C+",'HPS grading'!K187&gt;=40,"C",'HPS grading'!K187&gt;=30,"D",'HPS grading'!K187&lt;30,"E")</f>
        <v>D</v>
      </c>
      <c r="M187" s="32" t="str">
        <f aca="false">HPS!Z187</f>
        <v>Cleared</v>
      </c>
      <c r="N187" s="32" t="str">
        <f aca="false">HPS!AA187</f>
        <v>NC</v>
      </c>
      <c r="O187" s="33" t="str">
        <f aca="false">IF(M187="NC","NC",IF(N187="NC","NC","None"))</f>
        <v>NC</v>
      </c>
      <c r="P187" s="38" t="n">
        <f aca="false">HPS!BA187</f>
        <v>35.2047619047619</v>
      </c>
      <c r="Q187" s="35" t="str">
        <f aca="false" t="array" ref="Q187:Q187">_xlfn.IFS('HPS grading'!P187&gt;=90,"A+",'HPS grading'!P187&gt;=80,"A",'HPS grading'!P187&gt;=70,"B+",'HPS grading'!P187&gt;=60,"B",'HPS grading'!P187&gt;=50,"C+",'HPS grading'!P187&gt;=40,"C",'HPS grading'!P187&gt;=30,"D",'HPS grading'!P187&lt;30,"E")</f>
        <v>D</v>
      </c>
      <c r="R187" s="32" t="str">
        <f aca="false">HPS!AP187</f>
        <v>Cleared</v>
      </c>
      <c r="S187" s="32" t="str">
        <f aca="false">HPS!AQ187</f>
        <v>NC</v>
      </c>
      <c r="T187" s="40" t="str">
        <f aca="false">IF(R187="NC","NC",IF(S187="NC","NC","None"))</f>
        <v>NC</v>
      </c>
      <c r="U187" s="38" t="n">
        <f aca="false">HPS!BQ187</f>
        <v>44.8011904761905</v>
      </c>
      <c r="V187" s="35" t="str">
        <f aca="false" t="array" ref="V187:V187">_xlfn.IFS('HPS grading'!U187&gt;=90,"A+",'HPS grading'!U187&gt;=80,"A",'HPS grading'!U187&gt;=70,"B+",'HPS grading'!U187&gt;=60,"B",'HPS grading'!U187&gt;=50,"C+",'HPS grading'!U187&gt;=40,"C",'HPS grading'!U187&gt;=30,"D",'HPS grading'!U187&lt;30,"E")</f>
        <v>C</v>
      </c>
      <c r="W187" s="32" t="str">
        <f aca="false">HPS!BF187</f>
        <v>Cleared</v>
      </c>
      <c r="X187" s="32" t="str">
        <f aca="false">HPS!BG187</f>
        <v>Cleared</v>
      </c>
      <c r="Y187" s="40" t="str">
        <f aca="false">IF(W187="NC","NC",IF(X187="NC","NC","None"))</f>
        <v>None</v>
      </c>
      <c r="Z187" s="38" t="n">
        <f aca="false">AVERAGE('HPS grading'!$F187,'HPS grading'!$K187,'HPS grading'!$P187,'HPS grading'!$U187)</f>
        <v>44.7946577380952</v>
      </c>
      <c r="AA187" s="41" t="str">
        <f aca="false" t="array" ref="AA187:AA187">_xlfn.IFS('HPS grading'!Z187&gt;=90,"A+",'HPS grading'!Z187&gt;=80,"A",'HPS grading'!Z187&gt;=70,"B+",'HPS grading'!Z187&gt;=60,"B",'HPS grading'!Z187&gt;=50,"C+",'HPS grading'!Z187&gt;=40,"C",'HPS grading'!Z187&gt;=30,"D",'HPS grading'!Z187&lt;30,"E")</f>
        <v>C</v>
      </c>
    </row>
    <row r="188" customFormat="false" ht="14.25" hidden="false" customHeight="false" outlineLevel="0" collapsed="false">
      <c r="A188" s="28" t="n">
        <v>185</v>
      </c>
      <c r="B188" s="29" t="s">
        <v>17</v>
      </c>
      <c r="C188" s="29" t="s">
        <v>31</v>
      </c>
      <c r="D188" s="29" t="s">
        <v>389</v>
      </c>
      <c r="E188" s="30" t="s">
        <v>390</v>
      </c>
      <c r="F188" s="31" t="n">
        <f aca="false">HPS!$U188</f>
        <v>54</v>
      </c>
      <c r="G188" s="28" t="str">
        <f aca="false" t="array" ref="G188:G188">_xlfn.IFS('HPS grading'!$F188&gt;=90,"A+",'HPS grading'!$F188&gt;=80,"A",'HPS grading'!$F188&gt;=70,"B+",'HPS grading'!$F188&gt;=60,"B",'HPS grading'!$F188&gt;=50,"C+",'HPS grading'!$F188&gt;=40,"C",'HPS grading'!$F188&gt;=30,"D",'HPS grading'!$F188&lt;30,"E")</f>
        <v>C+</v>
      </c>
      <c r="H188" s="32" t="str">
        <f aca="false">Persona!R189</f>
        <v>Cleared</v>
      </c>
      <c r="I188" s="32" t="str">
        <f aca="false">HPS!K188</f>
        <v>Cleared</v>
      </c>
      <c r="J188" s="33" t="str">
        <f aca="false">IF(H188="NC","NC",IF(I188="NC","NC","None"))</f>
        <v>None</v>
      </c>
      <c r="K188" s="31" t="n">
        <f aca="false">HPS!AK188</f>
        <v>31.6035714285714</v>
      </c>
      <c r="L188" s="28" t="str">
        <f aca="false" t="array" ref="L188:L188">_xlfn.IFS('HPS grading'!K188&gt;=90,"A+",'HPS grading'!K188&gt;=80,"A",'HPS grading'!K188&gt;=70,"B+",'HPS grading'!K188&gt;=60,"B",'HPS grading'!K188&gt;=50,"C+",'HPS grading'!K188&gt;=40,"C",'HPS grading'!K188&gt;=30,"D",'HPS grading'!K188&lt;30,"E")</f>
        <v>D</v>
      </c>
      <c r="M188" s="32" t="str">
        <f aca="false">HPS!Z188</f>
        <v>NC</v>
      </c>
      <c r="N188" s="32" t="str">
        <f aca="false">HPS!AA188</f>
        <v>NC</v>
      </c>
      <c r="O188" s="33" t="str">
        <f aca="false">IF(M188="NC","NC",IF(N188="NC","NC","None"))</f>
        <v>NC</v>
      </c>
      <c r="P188" s="31" t="n">
        <f aca="false">HPS!BA188</f>
        <v>46.2155555555556</v>
      </c>
      <c r="Q188" s="28" t="str">
        <f aca="false" t="array" ref="Q188:Q188">_xlfn.IFS('HPS grading'!P188&gt;=90,"A+",'HPS grading'!P188&gt;=80,"A",'HPS grading'!P188&gt;=70,"B+",'HPS grading'!P188&gt;=60,"B",'HPS grading'!P188&gt;=50,"C+",'HPS grading'!P188&gt;=40,"C",'HPS grading'!P188&gt;=30,"D",'HPS grading'!P188&lt;30,"E")</f>
        <v>C</v>
      </c>
      <c r="R188" s="32" t="str">
        <f aca="false">HPS!AP188</f>
        <v>Cleared</v>
      </c>
      <c r="S188" s="32" t="str">
        <f aca="false">HPS!AQ188</f>
        <v>NC</v>
      </c>
      <c r="T188" s="33" t="str">
        <f aca="false">IF(R188="NC","NC",IF(S188="NC","NC","None"))</f>
        <v>NC</v>
      </c>
      <c r="U188" s="31" t="n">
        <f aca="false">HPS!BQ188</f>
        <v>31.7702380952381</v>
      </c>
      <c r="V188" s="28" t="str">
        <f aca="false" t="array" ref="V188:V188">_xlfn.IFS('HPS grading'!U188&gt;=90,"A+",'HPS grading'!U188&gt;=80,"A",'HPS grading'!U188&gt;=70,"B+",'HPS grading'!U188&gt;=60,"B",'HPS grading'!U188&gt;=50,"C+",'HPS grading'!U188&gt;=40,"C",'HPS grading'!U188&gt;=30,"D",'HPS grading'!U188&lt;30,"E")</f>
        <v>D</v>
      </c>
      <c r="W188" s="32" t="str">
        <f aca="false">HPS!BF188</f>
        <v>NC</v>
      </c>
      <c r="X188" s="32" t="str">
        <f aca="false">HPS!BG188</f>
        <v>NC</v>
      </c>
      <c r="Y188" s="33" t="str">
        <f aca="false">IF(W188="NC","NC",IF(X188="NC","NC","None"))</f>
        <v>NC</v>
      </c>
      <c r="Z188" s="31" t="n">
        <f aca="false">AVERAGE('HPS grading'!$F188,'HPS grading'!$K188,'HPS grading'!$P188,'HPS grading'!$U188)</f>
        <v>40.8973412698413</v>
      </c>
      <c r="AA188" s="34" t="str">
        <f aca="false" t="array" ref="AA188:AA188">_xlfn.IFS('HPS grading'!Z188&gt;=90,"A+",'HPS grading'!Z188&gt;=80,"A",'HPS grading'!Z188&gt;=70,"B+",'HPS grading'!Z188&gt;=60,"B",'HPS grading'!Z188&gt;=50,"C+",'HPS grading'!Z188&gt;=40,"C",'HPS grading'!Z188&gt;=30,"D",'HPS grading'!Z188&lt;30,"E")</f>
        <v>C</v>
      </c>
    </row>
    <row r="189" customFormat="false" ht="14.25" hidden="false" customHeight="false" outlineLevel="0" collapsed="false">
      <c r="A189" s="35" t="n">
        <v>186</v>
      </c>
      <c r="B189" s="36" t="s">
        <v>17</v>
      </c>
      <c r="C189" s="36" t="s">
        <v>31</v>
      </c>
      <c r="D189" s="36" t="s">
        <v>391</v>
      </c>
      <c r="E189" s="37" t="s">
        <v>392</v>
      </c>
      <c r="F189" s="38" t="n">
        <f aca="false">HPS!$U189</f>
        <v>55.2177579365079</v>
      </c>
      <c r="G189" s="35" t="str">
        <f aca="false" t="array" ref="G189:G189">_xlfn.IFS('HPS grading'!$F189&gt;=90,"A+",'HPS grading'!$F189&gt;=80,"A",'HPS grading'!$F189&gt;=70,"B+",'HPS grading'!$F189&gt;=60,"B",'HPS grading'!$F189&gt;=50,"C+",'HPS grading'!$F189&gt;=40,"C",'HPS grading'!$F189&gt;=30,"D",'HPS grading'!$F189&lt;30,"E")</f>
        <v>C+</v>
      </c>
      <c r="H189" s="39" t="str">
        <f aca="false">Persona!R190</f>
        <v>Cleared</v>
      </c>
      <c r="I189" s="32" t="str">
        <f aca="false">HPS!K189</f>
        <v>NC</v>
      </c>
      <c r="J189" s="40" t="str">
        <f aca="false">IF(H189="NC","NC",IF(I189="NC","NC","None"))</f>
        <v>NC</v>
      </c>
      <c r="K189" s="38" t="n">
        <f aca="false">HPS!AK189</f>
        <v>33.8321428571429</v>
      </c>
      <c r="L189" s="35" t="str">
        <f aca="false" t="array" ref="L189:L189">_xlfn.IFS('HPS grading'!K189&gt;=90,"A+",'HPS grading'!K189&gt;=80,"A",'HPS grading'!K189&gt;=70,"B+",'HPS grading'!K189&gt;=60,"B",'HPS grading'!K189&gt;=50,"C+",'HPS grading'!K189&gt;=40,"C",'HPS grading'!K189&gt;=30,"D",'HPS grading'!K189&lt;30,"E")</f>
        <v>D</v>
      </c>
      <c r="M189" s="32" t="str">
        <f aca="false">HPS!Z189</f>
        <v>Cleared</v>
      </c>
      <c r="N189" s="32" t="str">
        <f aca="false">HPS!AA189</f>
        <v>NC</v>
      </c>
      <c r="O189" s="33" t="str">
        <f aca="false">IF(M189="NC","NC",IF(N189="NC","NC","None"))</f>
        <v>NC</v>
      </c>
      <c r="P189" s="38" t="n">
        <f aca="false">HPS!BA189</f>
        <v>42.6266666666667</v>
      </c>
      <c r="Q189" s="35" t="str">
        <f aca="false" t="array" ref="Q189:Q189">_xlfn.IFS('HPS grading'!P189&gt;=90,"A+",'HPS grading'!P189&gt;=80,"A",'HPS grading'!P189&gt;=70,"B+",'HPS grading'!P189&gt;=60,"B",'HPS grading'!P189&gt;=50,"C+",'HPS grading'!P189&gt;=40,"C",'HPS grading'!P189&gt;=30,"D",'HPS grading'!P189&lt;30,"E")</f>
        <v>C</v>
      </c>
      <c r="R189" s="32" t="str">
        <f aca="false">HPS!AP189</f>
        <v>Cleared</v>
      </c>
      <c r="S189" s="32" t="str">
        <f aca="false">HPS!AQ189</f>
        <v>NC</v>
      </c>
      <c r="T189" s="40" t="str">
        <f aca="false">IF(R189="NC","NC",IF(S189="NC","NC","None"))</f>
        <v>NC</v>
      </c>
      <c r="U189" s="38" t="n">
        <f aca="false">HPS!BQ189</f>
        <v>40.9321428571429</v>
      </c>
      <c r="V189" s="35" t="str">
        <f aca="false" t="array" ref="V189:V189">_xlfn.IFS('HPS grading'!U189&gt;=90,"A+",'HPS grading'!U189&gt;=80,"A",'HPS grading'!U189&gt;=70,"B+",'HPS grading'!U189&gt;=60,"B",'HPS grading'!U189&gt;=50,"C+",'HPS grading'!U189&gt;=40,"C",'HPS grading'!U189&gt;=30,"D",'HPS grading'!U189&lt;30,"E")</f>
        <v>C</v>
      </c>
      <c r="W189" s="32" t="str">
        <f aca="false">HPS!BF189</f>
        <v>Cleared</v>
      </c>
      <c r="X189" s="32" t="str">
        <f aca="false">HPS!BG189</f>
        <v>NC</v>
      </c>
      <c r="Y189" s="40" t="str">
        <f aca="false">IF(W189="NC","NC",IF(X189="NC","NC","None"))</f>
        <v>NC</v>
      </c>
      <c r="Z189" s="38" t="n">
        <f aca="false">AVERAGE('HPS grading'!$F189,'HPS grading'!$K189,'HPS grading'!$P189,'HPS grading'!$U189)</f>
        <v>43.1521775793651</v>
      </c>
      <c r="AA189" s="41" t="str">
        <f aca="false" t="array" ref="AA189:AA189">_xlfn.IFS('HPS grading'!Z189&gt;=90,"A+",'HPS grading'!Z189&gt;=80,"A",'HPS grading'!Z189&gt;=70,"B+",'HPS grading'!Z189&gt;=60,"B",'HPS grading'!Z189&gt;=50,"C+",'HPS grading'!Z189&gt;=40,"C",'HPS grading'!Z189&gt;=30,"D",'HPS grading'!Z189&lt;30,"E")</f>
        <v>C</v>
      </c>
    </row>
    <row r="190" customFormat="false" ht="14.25" hidden="false" customHeight="false" outlineLevel="0" collapsed="false">
      <c r="A190" s="28" t="n">
        <v>187</v>
      </c>
      <c r="B190" s="29" t="s">
        <v>13</v>
      </c>
      <c r="C190" s="29" t="s">
        <v>31</v>
      </c>
      <c r="D190" s="29" t="s">
        <v>393</v>
      </c>
      <c r="E190" s="30" t="s">
        <v>394</v>
      </c>
      <c r="F190" s="31" t="n">
        <f aca="false">HPS!$U190</f>
        <v>55.4732142857143</v>
      </c>
      <c r="G190" s="28" t="str">
        <f aca="false" t="array" ref="G190:G190">_xlfn.IFS('HPS grading'!$F190&gt;=90,"A+",'HPS grading'!$F190&gt;=80,"A",'HPS grading'!$F190&gt;=70,"B+",'HPS grading'!$F190&gt;=60,"B",'HPS grading'!$F190&gt;=50,"C+",'HPS grading'!$F190&gt;=40,"C",'HPS grading'!$F190&gt;=30,"D",'HPS grading'!$F190&lt;30,"E")</f>
        <v>C+</v>
      </c>
      <c r="H190" s="32" t="str">
        <f aca="false">Persona!R191</f>
        <v>Cleared</v>
      </c>
      <c r="I190" s="32" t="str">
        <f aca="false">HPS!K190</f>
        <v>Cleared</v>
      </c>
      <c r="J190" s="33" t="str">
        <f aca="false">IF(H190="NC","NC",IF(I190="NC","NC","None"))</f>
        <v>None</v>
      </c>
      <c r="K190" s="31" t="n">
        <f aca="false">HPS!AK190</f>
        <v>41.927380952381</v>
      </c>
      <c r="L190" s="28" t="str">
        <f aca="false" t="array" ref="L190:L190">_xlfn.IFS('HPS grading'!K190&gt;=90,"A+",'HPS grading'!K190&gt;=80,"A",'HPS grading'!K190&gt;=70,"B+",'HPS grading'!K190&gt;=60,"B",'HPS grading'!K190&gt;=50,"C+",'HPS grading'!K190&gt;=40,"C",'HPS grading'!K190&gt;=30,"D",'HPS grading'!K190&lt;30,"E")</f>
        <v>C</v>
      </c>
      <c r="M190" s="32" t="str">
        <f aca="false">HPS!Z190</f>
        <v>Cleared</v>
      </c>
      <c r="N190" s="32" t="str">
        <f aca="false">HPS!AA190</f>
        <v>Cleared</v>
      </c>
      <c r="O190" s="33" t="str">
        <f aca="false">IF(M190="NC","NC",IF(N190="NC","NC","None"))</f>
        <v>None</v>
      </c>
      <c r="P190" s="31" t="n">
        <f aca="false">HPS!BA190</f>
        <v>61.6222222222222</v>
      </c>
      <c r="Q190" s="28" t="str">
        <f aca="false" t="array" ref="Q190:Q190">_xlfn.IFS('HPS grading'!P190&gt;=90,"A+",'HPS grading'!P190&gt;=80,"A",'HPS grading'!P190&gt;=70,"B+",'HPS grading'!P190&gt;=60,"B",'HPS grading'!P190&gt;=50,"C+",'HPS grading'!P190&gt;=40,"C",'HPS grading'!P190&gt;=30,"D",'HPS grading'!P190&lt;30,"E")</f>
        <v>B</v>
      </c>
      <c r="R190" s="32" t="str">
        <f aca="false">HPS!AP190</f>
        <v>Cleared</v>
      </c>
      <c r="S190" s="32" t="str">
        <f aca="false">HPS!AQ190</f>
        <v>Cleared</v>
      </c>
      <c r="T190" s="33" t="str">
        <f aca="false">IF(R190="NC","NC",IF(S190="NC","NC","None"))</f>
        <v>None</v>
      </c>
      <c r="U190" s="31" t="n">
        <f aca="false">HPS!BQ190</f>
        <v>44.7940476190476</v>
      </c>
      <c r="V190" s="28" t="str">
        <f aca="false" t="array" ref="V190:V190">_xlfn.IFS('HPS grading'!U190&gt;=90,"A+",'HPS grading'!U190&gt;=80,"A",'HPS grading'!U190&gt;=70,"B+",'HPS grading'!U190&gt;=60,"B",'HPS grading'!U190&gt;=50,"C+",'HPS grading'!U190&gt;=40,"C",'HPS grading'!U190&gt;=30,"D",'HPS grading'!U190&lt;30,"E")</f>
        <v>C</v>
      </c>
      <c r="W190" s="32" t="str">
        <f aca="false">HPS!BF190</f>
        <v>Cleared</v>
      </c>
      <c r="X190" s="32" t="str">
        <f aca="false">HPS!BG190</f>
        <v>Cleared</v>
      </c>
      <c r="Y190" s="33" t="str">
        <f aca="false">IF(W190="NC","NC",IF(X190="NC","NC","None"))</f>
        <v>None</v>
      </c>
      <c r="Z190" s="31" t="n">
        <f aca="false">AVERAGE('HPS grading'!$F190,'HPS grading'!$K190,'HPS grading'!$P190,'HPS grading'!$U190)</f>
        <v>50.9542162698413</v>
      </c>
      <c r="AA190" s="34" t="str">
        <f aca="false" t="array" ref="AA190:AA190">_xlfn.IFS('HPS grading'!Z190&gt;=90,"A+",'HPS grading'!Z190&gt;=80,"A",'HPS grading'!Z190&gt;=70,"B+",'HPS grading'!Z190&gt;=60,"B",'HPS grading'!Z190&gt;=50,"C+",'HPS grading'!Z190&gt;=40,"C",'HPS grading'!Z190&gt;=30,"D",'HPS grading'!Z190&lt;30,"E")</f>
        <v>C+</v>
      </c>
    </row>
    <row r="191" customFormat="false" ht="14.25" hidden="false" customHeight="false" outlineLevel="0" collapsed="false">
      <c r="A191" s="35" t="n">
        <v>188</v>
      </c>
      <c r="B191" s="36" t="s">
        <v>13</v>
      </c>
      <c r="C191" s="36" t="s">
        <v>14</v>
      </c>
      <c r="D191" s="36" t="s">
        <v>395</v>
      </c>
      <c r="E191" s="37" t="s">
        <v>396</v>
      </c>
      <c r="F191" s="38" t="n">
        <f aca="false">HPS!$U191</f>
        <v>38.9598214285714</v>
      </c>
      <c r="G191" s="35" t="str">
        <f aca="false" t="array" ref="G191:G191">_xlfn.IFS('HPS grading'!$F191&gt;=90,"A+",'HPS grading'!$F191&gt;=80,"A",'HPS grading'!$F191&gt;=70,"B+",'HPS grading'!$F191&gt;=60,"B",'HPS grading'!$F191&gt;=50,"C+",'HPS grading'!$F191&gt;=40,"C",'HPS grading'!$F191&gt;=30,"D",'HPS grading'!$F191&lt;30,"E")</f>
        <v>D</v>
      </c>
      <c r="H191" s="39" t="str">
        <f aca="false">Persona!R192</f>
        <v>Cleared</v>
      </c>
      <c r="I191" s="32" t="str">
        <f aca="false">HPS!K191</f>
        <v>Cleared</v>
      </c>
      <c r="J191" s="40" t="str">
        <f aca="false">IF(H191="NC","NC",IF(I191="NC","NC","None"))</f>
        <v>None</v>
      </c>
      <c r="K191" s="38" t="n">
        <f aca="false">HPS!AK191</f>
        <v>32.4857142857143</v>
      </c>
      <c r="L191" s="35" t="str">
        <f aca="false" t="array" ref="L191:L191">_xlfn.IFS('HPS grading'!K191&gt;=90,"A+",'HPS grading'!K191&gt;=80,"A",'HPS grading'!K191&gt;=70,"B+",'HPS grading'!K191&gt;=60,"B",'HPS grading'!K191&gt;=50,"C+",'HPS grading'!K191&gt;=40,"C",'HPS grading'!K191&gt;=30,"D",'HPS grading'!K191&lt;30,"E")</f>
        <v>D</v>
      </c>
      <c r="M191" s="32" t="str">
        <f aca="false">HPS!Z191</f>
        <v>NC</v>
      </c>
      <c r="N191" s="32" t="str">
        <f aca="false">HPS!AA191</f>
        <v>NC</v>
      </c>
      <c r="O191" s="33" t="str">
        <f aca="false">IF(M191="NC","NC",IF(N191="NC","NC","None"))</f>
        <v>NC</v>
      </c>
      <c r="P191" s="38" t="n">
        <f aca="false">HPS!BA191</f>
        <v>38.9780952380952</v>
      </c>
      <c r="Q191" s="35" t="str">
        <f aca="false" t="array" ref="Q191:Q191">_xlfn.IFS('HPS grading'!P191&gt;=90,"A+",'HPS grading'!P191&gt;=80,"A",'HPS grading'!P191&gt;=70,"B+",'HPS grading'!P191&gt;=60,"B",'HPS grading'!P191&gt;=50,"C+",'HPS grading'!P191&gt;=40,"C",'HPS grading'!P191&gt;=30,"D",'HPS grading'!P191&lt;30,"E")</f>
        <v>D</v>
      </c>
      <c r="R191" s="32" t="str">
        <f aca="false">HPS!AP191</f>
        <v>Cleared</v>
      </c>
      <c r="S191" s="32" t="str">
        <f aca="false">HPS!AQ191</f>
        <v>NC</v>
      </c>
      <c r="T191" s="40" t="str">
        <f aca="false">IF(R191="NC","NC",IF(S191="NC","NC","None"))</f>
        <v>NC</v>
      </c>
      <c r="U191" s="38" t="n">
        <f aca="false">HPS!BQ191</f>
        <v>38.0790476190476</v>
      </c>
      <c r="V191" s="35" t="str">
        <f aca="false" t="array" ref="V191:V191">_xlfn.IFS('HPS grading'!U191&gt;=90,"A+",'HPS grading'!U191&gt;=80,"A",'HPS grading'!U191&gt;=70,"B+",'HPS grading'!U191&gt;=60,"B",'HPS grading'!U191&gt;=50,"C+",'HPS grading'!U191&gt;=40,"C",'HPS grading'!U191&gt;=30,"D",'HPS grading'!U191&lt;30,"E")</f>
        <v>D</v>
      </c>
      <c r="W191" s="32" t="str">
        <f aca="false">HPS!BF191</f>
        <v>NC</v>
      </c>
      <c r="X191" s="32" t="str">
        <f aca="false">HPS!BG191</f>
        <v>NC</v>
      </c>
      <c r="Y191" s="40" t="str">
        <f aca="false">IF(W191="NC","NC",IF(X191="NC","NC","None"))</f>
        <v>NC</v>
      </c>
      <c r="Z191" s="38" t="n">
        <f aca="false">AVERAGE('HPS grading'!$F191,'HPS grading'!$K191,'HPS grading'!$P191,'HPS grading'!$U191)</f>
        <v>37.1256696428571</v>
      </c>
      <c r="AA191" s="41" t="str">
        <f aca="false" t="array" ref="AA191:AA191">_xlfn.IFS('HPS grading'!Z191&gt;=90,"A+",'HPS grading'!Z191&gt;=80,"A",'HPS grading'!Z191&gt;=70,"B+",'HPS grading'!Z191&gt;=60,"B",'HPS grading'!Z191&gt;=50,"C+",'HPS grading'!Z191&gt;=40,"C",'HPS grading'!Z191&gt;=30,"D",'HPS grading'!Z191&lt;30,"E")</f>
        <v>D</v>
      </c>
    </row>
    <row r="192" customFormat="false" ht="14.25" hidden="false" customHeight="false" outlineLevel="0" collapsed="false">
      <c r="A192" s="28" t="n">
        <v>189</v>
      </c>
      <c r="B192" s="29" t="s">
        <v>17</v>
      </c>
      <c r="C192" s="29" t="s">
        <v>31</v>
      </c>
      <c r="D192" s="29" t="s">
        <v>397</v>
      </c>
      <c r="E192" s="30" t="s">
        <v>398</v>
      </c>
      <c r="F192" s="31" t="n">
        <f aca="false">HPS!$U192</f>
        <v>65</v>
      </c>
      <c r="G192" s="28" t="str">
        <f aca="false" t="array" ref="G192:G192">_xlfn.IFS('HPS grading'!$F192&gt;=90,"A+",'HPS grading'!$F192&gt;=80,"A",'HPS grading'!$F192&gt;=70,"B+",'HPS grading'!$F192&gt;=60,"B",'HPS grading'!$F192&gt;=50,"C+",'HPS grading'!$F192&gt;=40,"C",'HPS grading'!$F192&gt;=30,"D",'HPS grading'!$F192&lt;30,"E")</f>
        <v>B</v>
      </c>
      <c r="H192" s="32" t="str">
        <f aca="false">Persona!R193</f>
        <v>Cleared</v>
      </c>
      <c r="I192" s="32" t="str">
        <f aca="false">HPS!K192</f>
        <v>Cleared</v>
      </c>
      <c r="J192" s="33" t="str">
        <f aca="false">IF(H192="NC","NC",IF(I192="NC","NC","None"))</f>
        <v>None</v>
      </c>
      <c r="K192" s="31" t="n">
        <f aca="false">HPS!AK192</f>
        <v>50.6071428571429</v>
      </c>
      <c r="L192" s="28" t="str">
        <f aca="false" t="array" ref="L192:L192">_xlfn.IFS('HPS grading'!K192&gt;=90,"A+",'HPS grading'!K192&gt;=80,"A",'HPS grading'!K192&gt;=70,"B+",'HPS grading'!K192&gt;=60,"B",'HPS grading'!K192&gt;=50,"C+",'HPS grading'!K192&gt;=40,"C",'HPS grading'!K192&gt;=30,"D",'HPS grading'!K192&lt;30,"E")</f>
        <v>C+</v>
      </c>
      <c r="M192" s="32" t="str">
        <f aca="false">HPS!Z192</f>
        <v>Cleared</v>
      </c>
      <c r="N192" s="32" t="str">
        <f aca="false">HPS!AA192</f>
        <v>Cleared</v>
      </c>
      <c r="O192" s="33" t="str">
        <f aca="false">IF(M192="NC","NC",IF(N192="NC","NC","None"))</f>
        <v>None</v>
      </c>
      <c r="P192" s="31" t="n">
        <f aca="false">HPS!BA192</f>
        <v>38</v>
      </c>
      <c r="Q192" s="28" t="str">
        <f aca="false" t="array" ref="Q192:Q192">_xlfn.IFS('HPS grading'!P192&gt;=90,"A+",'HPS grading'!P192&gt;=80,"A",'HPS grading'!P192&gt;=70,"B+",'HPS grading'!P192&gt;=60,"B",'HPS grading'!P192&gt;=50,"C+",'HPS grading'!P192&gt;=40,"C",'HPS grading'!P192&gt;=30,"D",'HPS grading'!P192&lt;30,"E")</f>
        <v>D</v>
      </c>
      <c r="R192" s="32" t="str">
        <f aca="false">HPS!AP192</f>
        <v>Cleared</v>
      </c>
      <c r="S192" s="32" t="str">
        <f aca="false">HPS!AQ192</f>
        <v>Cleared</v>
      </c>
      <c r="T192" s="33" t="str">
        <f aca="false">IF(R192="NC","NC",IF(S192="NC","NC","None"))</f>
        <v>None</v>
      </c>
      <c r="U192" s="31" t="n">
        <f aca="false">HPS!BQ192</f>
        <v>47.0071428571429</v>
      </c>
      <c r="V192" s="28" t="str">
        <f aca="false" t="array" ref="V192:V192">_xlfn.IFS('HPS grading'!U192&gt;=90,"A+",'HPS grading'!U192&gt;=80,"A",'HPS grading'!U192&gt;=70,"B+",'HPS grading'!U192&gt;=60,"B",'HPS grading'!U192&gt;=50,"C+",'HPS grading'!U192&gt;=40,"C",'HPS grading'!U192&gt;=30,"D",'HPS grading'!U192&lt;30,"E")</f>
        <v>C</v>
      </c>
      <c r="W192" s="32" t="str">
        <f aca="false">HPS!BF192</f>
        <v>Cleared</v>
      </c>
      <c r="X192" s="32" t="str">
        <f aca="false">HPS!BG192</f>
        <v>Cleared</v>
      </c>
      <c r="Y192" s="33" t="str">
        <f aca="false">IF(W192="NC","NC",IF(X192="NC","NC","None"))</f>
        <v>None</v>
      </c>
      <c r="Z192" s="31" t="n">
        <f aca="false">AVERAGE('HPS grading'!$F192,'HPS grading'!$K192,'HPS grading'!$P192,'HPS grading'!$U192)</f>
        <v>50.1535714285714</v>
      </c>
      <c r="AA192" s="34" t="str">
        <f aca="false" t="array" ref="AA192:AA192">_xlfn.IFS('HPS grading'!Z192&gt;=90,"A+",'HPS grading'!Z192&gt;=80,"A",'HPS grading'!Z192&gt;=70,"B+",'HPS grading'!Z192&gt;=60,"B",'HPS grading'!Z192&gt;=50,"C+",'HPS grading'!Z192&gt;=40,"C",'HPS grading'!Z192&gt;=30,"D",'HPS grading'!Z192&lt;30,"E")</f>
        <v>C+</v>
      </c>
    </row>
    <row r="193" customFormat="false" ht="14.25" hidden="false" customHeight="false" outlineLevel="0" collapsed="false">
      <c r="A193" s="35" t="n">
        <v>190</v>
      </c>
      <c r="B193" s="36" t="s">
        <v>13</v>
      </c>
      <c r="C193" s="36" t="s">
        <v>24</v>
      </c>
      <c r="D193" s="36" t="s">
        <v>399</v>
      </c>
      <c r="E193" s="37" t="s">
        <v>400</v>
      </c>
      <c r="F193" s="38" t="n">
        <f aca="false">HPS!$U193</f>
        <v>56.860119047619</v>
      </c>
      <c r="G193" s="35" t="str">
        <f aca="false" t="array" ref="G193:G193">_xlfn.IFS('HPS grading'!$F193&gt;=90,"A+",'HPS grading'!$F193&gt;=80,"A",'HPS grading'!$F193&gt;=70,"B+",'HPS grading'!$F193&gt;=60,"B",'HPS grading'!$F193&gt;=50,"C+",'HPS grading'!$F193&gt;=40,"C",'HPS grading'!$F193&gt;=30,"D",'HPS grading'!$F193&lt;30,"E")</f>
        <v>C+</v>
      </c>
      <c r="H193" s="39" t="str">
        <f aca="false">Persona!R194</f>
        <v>Cleared</v>
      </c>
      <c r="I193" s="32" t="str">
        <f aca="false">HPS!K193</f>
        <v>Cleared</v>
      </c>
      <c r="J193" s="40" t="str">
        <f aca="false">IF(H193="NC","NC",IF(I193="NC","NC","None"))</f>
        <v>None</v>
      </c>
      <c r="K193" s="38" t="n">
        <f aca="false">HPS!AK193</f>
        <v>46.6404761904762</v>
      </c>
      <c r="L193" s="35" t="str">
        <f aca="false" t="array" ref="L193:L193">_xlfn.IFS('HPS grading'!K193&gt;=90,"A+",'HPS grading'!K193&gt;=80,"A",'HPS grading'!K193&gt;=70,"B+",'HPS grading'!K193&gt;=60,"B",'HPS grading'!K193&gt;=50,"C+",'HPS grading'!K193&gt;=40,"C",'HPS grading'!K193&gt;=30,"D",'HPS grading'!K193&lt;30,"E")</f>
        <v>C</v>
      </c>
      <c r="M193" s="32" t="str">
        <f aca="false">HPS!Z193</f>
        <v>Cleared</v>
      </c>
      <c r="N193" s="32" t="str">
        <f aca="false">HPS!AA193</f>
        <v>Cleared</v>
      </c>
      <c r="O193" s="33" t="str">
        <f aca="false">IF(M193="NC","NC",IF(N193="NC","NC","None"))</f>
        <v>None</v>
      </c>
      <c r="P193" s="38" t="n">
        <f aca="false">HPS!BA193</f>
        <v>54.9628571428571</v>
      </c>
      <c r="Q193" s="35" t="str">
        <f aca="false" t="array" ref="Q193:Q193">_xlfn.IFS('HPS grading'!P193&gt;=90,"A+",'HPS grading'!P193&gt;=80,"A",'HPS grading'!P193&gt;=70,"B+",'HPS grading'!P193&gt;=60,"B",'HPS grading'!P193&gt;=50,"C+",'HPS grading'!P193&gt;=40,"C",'HPS grading'!P193&gt;=30,"D",'HPS grading'!P193&lt;30,"E")</f>
        <v>C+</v>
      </c>
      <c r="R193" s="32" t="str">
        <f aca="false">HPS!AP193</f>
        <v>Cleared</v>
      </c>
      <c r="S193" s="32" t="str">
        <f aca="false">HPS!AQ193</f>
        <v>Cleared</v>
      </c>
      <c r="T193" s="40" t="str">
        <f aca="false">IF(R193="NC","NC",IF(S193="NC","NC","None"))</f>
        <v>None</v>
      </c>
      <c r="U193" s="38" t="n">
        <f aca="false">HPS!BQ193</f>
        <v>41.7404761904762</v>
      </c>
      <c r="V193" s="35" t="str">
        <f aca="false" t="array" ref="V193:V193">_xlfn.IFS('HPS grading'!U193&gt;=90,"A+",'HPS grading'!U193&gt;=80,"A",'HPS grading'!U193&gt;=70,"B+",'HPS grading'!U193&gt;=60,"B",'HPS grading'!U193&gt;=50,"C+",'HPS grading'!U193&gt;=40,"C",'HPS grading'!U193&gt;=30,"D",'HPS grading'!U193&lt;30,"E")</f>
        <v>C</v>
      </c>
      <c r="W193" s="32" t="str">
        <f aca="false">HPS!BF193</f>
        <v>Cleared</v>
      </c>
      <c r="X193" s="32" t="str">
        <f aca="false">HPS!BG193</f>
        <v>Cleared</v>
      </c>
      <c r="Y193" s="40" t="str">
        <f aca="false">IF(W193="NC","NC",IF(X193="NC","NC","None"))</f>
        <v>None</v>
      </c>
      <c r="Z193" s="38" t="n">
        <f aca="false">AVERAGE('HPS grading'!$F193,'HPS grading'!$K193,'HPS grading'!$P193,'HPS grading'!$U193)</f>
        <v>50.0509821428572</v>
      </c>
      <c r="AA193" s="41" t="str">
        <f aca="false" t="array" ref="AA193:AA193">_xlfn.IFS('HPS grading'!Z193&gt;=90,"A+",'HPS grading'!Z193&gt;=80,"A",'HPS grading'!Z193&gt;=70,"B+",'HPS grading'!Z193&gt;=60,"B",'HPS grading'!Z193&gt;=50,"C+",'HPS grading'!Z193&gt;=40,"C",'HPS grading'!Z193&gt;=30,"D",'HPS grading'!Z193&lt;30,"E")</f>
        <v>C+</v>
      </c>
    </row>
    <row r="194" customFormat="false" ht="14.25" hidden="false" customHeight="false" outlineLevel="0" collapsed="false">
      <c r="A194" s="28" t="n">
        <v>191</v>
      </c>
      <c r="B194" s="29" t="s">
        <v>13</v>
      </c>
      <c r="C194" s="29" t="s">
        <v>31</v>
      </c>
      <c r="D194" s="29" t="s">
        <v>401</v>
      </c>
      <c r="E194" s="30" t="s">
        <v>402</v>
      </c>
      <c r="F194" s="31" t="n">
        <f aca="false">HPS!$U194</f>
        <v>58.0590277777778</v>
      </c>
      <c r="G194" s="28" t="str">
        <f aca="false" t="array" ref="G194:G194">_xlfn.IFS('HPS grading'!$F194&gt;=90,"A+",'HPS grading'!$F194&gt;=80,"A",'HPS grading'!$F194&gt;=70,"B+",'HPS grading'!$F194&gt;=60,"B",'HPS grading'!$F194&gt;=50,"C+",'HPS grading'!$F194&gt;=40,"C",'HPS grading'!$F194&gt;=30,"D",'HPS grading'!$F194&lt;30,"E")</f>
        <v>C+</v>
      </c>
      <c r="H194" s="32" t="str">
        <f aca="false">Persona!R195</f>
        <v>Cleared</v>
      </c>
      <c r="I194" s="32" t="str">
        <f aca="false">HPS!K194</f>
        <v>Cleared</v>
      </c>
      <c r="J194" s="33" t="str">
        <f aca="false">IF(H194="NC","NC",IF(I194="NC","NC","None"))</f>
        <v>None</v>
      </c>
      <c r="K194" s="31" t="n">
        <f aca="false">HPS!AK194</f>
        <v>57.3785714285714</v>
      </c>
      <c r="L194" s="28" t="str">
        <f aca="false" t="array" ref="L194:L194">_xlfn.IFS('HPS grading'!K194&gt;=90,"A+",'HPS grading'!K194&gt;=80,"A",'HPS grading'!K194&gt;=70,"B+",'HPS grading'!K194&gt;=60,"B",'HPS grading'!K194&gt;=50,"C+",'HPS grading'!K194&gt;=40,"C",'HPS grading'!K194&gt;=30,"D",'HPS grading'!K194&lt;30,"E")</f>
        <v>C+</v>
      </c>
      <c r="M194" s="32" t="str">
        <f aca="false">HPS!Z194</f>
        <v>Cleared</v>
      </c>
      <c r="N194" s="32" t="str">
        <f aca="false">HPS!AA194</f>
        <v>Cleared</v>
      </c>
      <c r="O194" s="33" t="str">
        <f aca="false">IF(M194="NC","NC",IF(N194="NC","NC","None"))</f>
        <v>None</v>
      </c>
      <c r="P194" s="31" t="n">
        <f aca="false">HPS!BA194</f>
        <v>62.7288888888889</v>
      </c>
      <c r="Q194" s="28" t="str">
        <f aca="false" t="array" ref="Q194:Q194">_xlfn.IFS('HPS grading'!P194&gt;=90,"A+",'HPS grading'!P194&gt;=80,"A",'HPS grading'!P194&gt;=70,"B+",'HPS grading'!P194&gt;=60,"B",'HPS grading'!P194&gt;=50,"C+",'HPS grading'!P194&gt;=40,"C",'HPS grading'!P194&gt;=30,"D",'HPS grading'!P194&lt;30,"E")</f>
        <v>B</v>
      </c>
      <c r="R194" s="32" t="str">
        <f aca="false">HPS!AP194</f>
        <v>Cleared</v>
      </c>
      <c r="S194" s="32" t="str">
        <f aca="false">HPS!AQ194</f>
        <v>Cleared</v>
      </c>
      <c r="T194" s="33" t="str">
        <f aca="false">IF(R194="NC","NC",IF(S194="NC","NC","None"))</f>
        <v>None</v>
      </c>
      <c r="U194" s="31" t="n">
        <f aca="false">HPS!BQ194</f>
        <v>52.9919047619048</v>
      </c>
      <c r="V194" s="28" t="str">
        <f aca="false" t="array" ref="V194:V194">_xlfn.IFS('HPS grading'!U194&gt;=90,"A+",'HPS grading'!U194&gt;=80,"A",'HPS grading'!U194&gt;=70,"B+",'HPS grading'!U194&gt;=60,"B",'HPS grading'!U194&gt;=50,"C+",'HPS grading'!U194&gt;=40,"C",'HPS grading'!U194&gt;=30,"D",'HPS grading'!U194&lt;30,"E")</f>
        <v>C+</v>
      </c>
      <c r="W194" s="32" t="str">
        <f aca="false">HPS!BF194</f>
        <v>Cleared</v>
      </c>
      <c r="X194" s="32" t="str">
        <f aca="false">HPS!BG194</f>
        <v>Cleared</v>
      </c>
      <c r="Y194" s="33" t="str">
        <f aca="false">IF(W194="NC","NC",IF(X194="NC","NC","None"))</f>
        <v>None</v>
      </c>
      <c r="Z194" s="31" t="n">
        <f aca="false">AVERAGE('HPS grading'!$F194,'HPS grading'!$K194,'HPS grading'!$P194,'HPS grading'!$U194)</f>
        <v>57.7895982142857</v>
      </c>
      <c r="AA194" s="34" t="str">
        <f aca="false" t="array" ref="AA194:AA194">_xlfn.IFS('HPS grading'!Z194&gt;=90,"A+",'HPS grading'!Z194&gt;=80,"A",'HPS grading'!Z194&gt;=70,"B+",'HPS grading'!Z194&gt;=60,"B",'HPS grading'!Z194&gt;=50,"C+",'HPS grading'!Z194&gt;=40,"C",'HPS grading'!Z194&gt;=30,"D",'HPS grading'!Z194&lt;30,"E")</f>
        <v>C+</v>
      </c>
    </row>
    <row r="195" customFormat="false" ht="14.25" hidden="false" customHeight="false" outlineLevel="0" collapsed="false">
      <c r="A195" s="35" t="n">
        <v>192</v>
      </c>
      <c r="B195" s="36" t="s">
        <v>17</v>
      </c>
      <c r="C195" s="36" t="s">
        <v>31</v>
      </c>
      <c r="D195" s="36" t="s">
        <v>403</v>
      </c>
      <c r="E195" s="37" t="s">
        <v>404</v>
      </c>
      <c r="F195" s="38" t="n">
        <f aca="false">HPS!$U195</f>
        <v>61.952876984127</v>
      </c>
      <c r="G195" s="35" t="str">
        <f aca="false" t="array" ref="G195:G195">_xlfn.IFS('HPS grading'!$F195&gt;=90,"A+",'HPS grading'!$F195&gt;=80,"A",'HPS grading'!$F195&gt;=70,"B+",'HPS grading'!$F195&gt;=60,"B",'HPS grading'!$F195&gt;=50,"C+",'HPS grading'!$F195&gt;=40,"C",'HPS grading'!$F195&gt;=30,"D",'HPS grading'!$F195&lt;30,"E")</f>
        <v>B</v>
      </c>
      <c r="H195" s="39" t="str">
        <f aca="false">Persona!R196</f>
        <v>Cleared</v>
      </c>
      <c r="I195" s="32" t="str">
        <f aca="false">HPS!K195</f>
        <v>Cleared</v>
      </c>
      <c r="J195" s="40" t="str">
        <f aca="false">IF(H195="NC","NC",IF(I195="NC","NC","None"))</f>
        <v>None</v>
      </c>
      <c r="K195" s="38" t="n">
        <f aca="false">HPS!AK195</f>
        <v>40.5392857142857</v>
      </c>
      <c r="L195" s="35" t="str">
        <f aca="false" t="array" ref="L195:L195">_xlfn.IFS('HPS grading'!K195&gt;=90,"A+",'HPS grading'!K195&gt;=80,"A",'HPS grading'!K195&gt;=70,"B+",'HPS grading'!K195&gt;=60,"B",'HPS grading'!K195&gt;=50,"C+",'HPS grading'!K195&gt;=40,"C",'HPS grading'!K195&gt;=30,"D",'HPS grading'!K195&lt;30,"E")</f>
        <v>C</v>
      </c>
      <c r="M195" s="32" t="str">
        <f aca="false">HPS!Z195</f>
        <v>Cleared</v>
      </c>
      <c r="N195" s="32" t="str">
        <f aca="false">HPS!AA195</f>
        <v>Cleared</v>
      </c>
      <c r="O195" s="33" t="str">
        <f aca="false">IF(M195="NC","NC",IF(N195="NC","NC","None"))</f>
        <v>None</v>
      </c>
      <c r="P195" s="38" t="n">
        <f aca="false">HPS!BA195</f>
        <v>51.4366666666667</v>
      </c>
      <c r="Q195" s="35" t="str">
        <f aca="false" t="array" ref="Q195:Q195">_xlfn.IFS('HPS grading'!P195&gt;=90,"A+",'HPS grading'!P195&gt;=80,"A",'HPS grading'!P195&gt;=70,"B+",'HPS grading'!P195&gt;=60,"B",'HPS grading'!P195&gt;=50,"C+",'HPS grading'!P195&gt;=40,"C",'HPS grading'!P195&gt;=30,"D",'HPS grading'!P195&lt;30,"E")</f>
        <v>C+</v>
      </c>
      <c r="R195" s="32" t="str">
        <f aca="false">HPS!AP195</f>
        <v>Cleared</v>
      </c>
      <c r="S195" s="32" t="str">
        <f aca="false">HPS!AQ195</f>
        <v>Cleared</v>
      </c>
      <c r="T195" s="40" t="str">
        <f aca="false">IF(R195="NC","NC",IF(S195="NC","NC","None"))</f>
        <v>None</v>
      </c>
      <c r="U195" s="38" t="n">
        <f aca="false">HPS!BQ195</f>
        <v>44.472619047619</v>
      </c>
      <c r="V195" s="35" t="str">
        <f aca="false" t="array" ref="V195:V195">_xlfn.IFS('HPS grading'!U195&gt;=90,"A+",'HPS grading'!U195&gt;=80,"A",'HPS grading'!U195&gt;=70,"B+",'HPS grading'!U195&gt;=60,"B",'HPS grading'!U195&gt;=50,"C+",'HPS grading'!U195&gt;=40,"C",'HPS grading'!U195&gt;=30,"D",'HPS grading'!U195&lt;30,"E")</f>
        <v>C</v>
      </c>
      <c r="W195" s="32" t="str">
        <f aca="false">HPS!BF195</f>
        <v>Cleared</v>
      </c>
      <c r="X195" s="32" t="str">
        <f aca="false">HPS!BG195</f>
        <v>Cleared</v>
      </c>
      <c r="Y195" s="40" t="str">
        <f aca="false">IF(W195="NC","NC",IF(X195="NC","NC","None"))</f>
        <v>None</v>
      </c>
      <c r="Z195" s="38" t="n">
        <f aca="false">AVERAGE('HPS grading'!$F195,'HPS grading'!$K195,'HPS grading'!$P195,'HPS grading'!$U195)</f>
        <v>49.6003621031746</v>
      </c>
      <c r="AA195" s="41" t="str">
        <f aca="false" t="array" ref="AA195:AA195">_xlfn.IFS('HPS grading'!Z195&gt;=90,"A+",'HPS grading'!Z195&gt;=80,"A",'HPS grading'!Z195&gt;=70,"B+",'HPS grading'!Z195&gt;=60,"B",'HPS grading'!Z195&gt;=50,"C+",'HPS grading'!Z195&gt;=40,"C",'HPS grading'!Z195&gt;=30,"D",'HPS grading'!Z195&lt;30,"E")</f>
        <v>C</v>
      </c>
    </row>
    <row r="196" customFormat="false" ht="14.25" hidden="false" customHeight="false" outlineLevel="0" collapsed="false">
      <c r="A196" s="28" t="n">
        <v>193</v>
      </c>
      <c r="B196" s="29" t="s">
        <v>17</v>
      </c>
      <c r="C196" s="29" t="s">
        <v>31</v>
      </c>
      <c r="D196" s="29" t="s">
        <v>405</v>
      </c>
      <c r="E196" s="30" t="s">
        <v>406</v>
      </c>
      <c r="F196" s="31" t="n">
        <f aca="false">HPS!$U196</f>
        <v>59.8258928571429</v>
      </c>
      <c r="G196" s="28" t="str">
        <f aca="false" t="array" ref="G196:G196">_xlfn.IFS('HPS grading'!$F196&gt;=90,"A+",'HPS grading'!$F196&gt;=80,"A",'HPS grading'!$F196&gt;=70,"B+",'HPS grading'!$F196&gt;=60,"B",'HPS grading'!$F196&gt;=50,"C+",'HPS grading'!$F196&gt;=40,"C",'HPS grading'!$F196&gt;=30,"D",'HPS grading'!$F196&lt;30,"E")</f>
        <v>C+</v>
      </c>
      <c r="H196" s="32" t="str">
        <f aca="false">Persona!R197</f>
        <v>Cleared</v>
      </c>
      <c r="I196" s="32" t="str">
        <f aca="false">HPS!K196</f>
        <v>Cleared</v>
      </c>
      <c r="J196" s="33" t="str">
        <f aca="false">IF(H196="NC","NC",IF(I196="NC","NC","None"))</f>
        <v>None</v>
      </c>
      <c r="K196" s="31" t="n">
        <f aca="false">HPS!AK196</f>
        <v>44.3011904761905</v>
      </c>
      <c r="L196" s="28" t="str">
        <f aca="false" t="array" ref="L196:L196">_xlfn.IFS('HPS grading'!K196&gt;=90,"A+",'HPS grading'!K196&gt;=80,"A",'HPS grading'!K196&gt;=70,"B+",'HPS grading'!K196&gt;=60,"B",'HPS grading'!K196&gt;=50,"C+",'HPS grading'!K196&gt;=40,"C",'HPS grading'!K196&gt;=30,"D",'HPS grading'!K196&lt;30,"E")</f>
        <v>C</v>
      </c>
      <c r="M196" s="32" t="str">
        <f aca="false">HPS!Z196</f>
        <v>Cleared</v>
      </c>
      <c r="N196" s="32" t="str">
        <f aca="false">HPS!AA196</f>
        <v>Cleared</v>
      </c>
      <c r="O196" s="33" t="str">
        <f aca="false">IF(M196="NC","NC",IF(N196="NC","NC","None"))</f>
        <v>None</v>
      </c>
      <c r="P196" s="31" t="n">
        <f aca="false">HPS!BA196</f>
        <v>45.2222222222222</v>
      </c>
      <c r="Q196" s="28" t="str">
        <f aca="false" t="array" ref="Q196:Q196">_xlfn.IFS('HPS grading'!P196&gt;=90,"A+",'HPS grading'!P196&gt;=80,"A",'HPS grading'!P196&gt;=70,"B+",'HPS grading'!P196&gt;=60,"B",'HPS grading'!P196&gt;=50,"C+",'HPS grading'!P196&gt;=40,"C",'HPS grading'!P196&gt;=30,"D",'HPS grading'!P196&lt;30,"E")</f>
        <v>C</v>
      </c>
      <c r="R196" s="32" t="str">
        <f aca="false">HPS!AP196</f>
        <v>Cleared</v>
      </c>
      <c r="S196" s="32" t="str">
        <f aca="false">HPS!AQ196</f>
        <v>Cleared</v>
      </c>
      <c r="T196" s="33" t="str">
        <f aca="false">IF(R196="NC","NC",IF(S196="NC","NC","None"))</f>
        <v>None</v>
      </c>
      <c r="U196" s="31" t="n">
        <f aca="false">HPS!BQ196</f>
        <v>46.5345238095238</v>
      </c>
      <c r="V196" s="28" t="str">
        <f aca="false" t="array" ref="V196:V196">_xlfn.IFS('HPS grading'!U196&gt;=90,"A+",'HPS grading'!U196&gt;=80,"A",'HPS grading'!U196&gt;=70,"B+",'HPS grading'!U196&gt;=60,"B",'HPS grading'!U196&gt;=50,"C+",'HPS grading'!U196&gt;=40,"C",'HPS grading'!U196&gt;=30,"D",'HPS grading'!U196&lt;30,"E")</f>
        <v>C</v>
      </c>
      <c r="W196" s="32" t="str">
        <f aca="false">HPS!BF196</f>
        <v>Cleared</v>
      </c>
      <c r="X196" s="32" t="str">
        <f aca="false">HPS!BG196</f>
        <v>Cleared</v>
      </c>
      <c r="Y196" s="33" t="str">
        <f aca="false">IF(W196="NC","NC",IF(X196="NC","NC","None"))</f>
        <v>None</v>
      </c>
      <c r="Z196" s="31" t="n">
        <f aca="false">AVERAGE('HPS grading'!$F196,'HPS grading'!$K196,'HPS grading'!$P196,'HPS grading'!$U196)</f>
        <v>48.9709573412698</v>
      </c>
      <c r="AA196" s="34" t="str">
        <f aca="false" t="array" ref="AA196:AA196">_xlfn.IFS('HPS grading'!Z196&gt;=90,"A+",'HPS grading'!Z196&gt;=80,"A",'HPS grading'!Z196&gt;=70,"B+",'HPS grading'!Z196&gt;=60,"B",'HPS grading'!Z196&gt;=50,"C+",'HPS grading'!Z196&gt;=40,"C",'HPS grading'!Z196&gt;=30,"D",'HPS grading'!Z196&lt;30,"E")</f>
        <v>C</v>
      </c>
    </row>
    <row r="197" customFormat="false" ht="14.25" hidden="false" customHeight="false" outlineLevel="0" collapsed="false">
      <c r="A197" s="35" t="n">
        <v>194</v>
      </c>
      <c r="B197" s="36" t="s">
        <v>13</v>
      </c>
      <c r="C197" s="36" t="s">
        <v>31</v>
      </c>
      <c r="D197" s="36" t="s">
        <v>407</v>
      </c>
      <c r="E197" s="37" t="s">
        <v>408</v>
      </c>
      <c r="F197" s="38" t="n">
        <f aca="false">HPS!$U197</f>
        <v>73.1230158730159</v>
      </c>
      <c r="G197" s="35" t="str">
        <f aca="false" t="array" ref="G197:G197">_xlfn.IFS('HPS grading'!$F197&gt;=90,"A+",'HPS grading'!$F197&gt;=80,"A",'HPS grading'!$F197&gt;=70,"B+",'HPS grading'!$F197&gt;=60,"B",'HPS grading'!$F197&gt;=50,"C+",'HPS grading'!$F197&gt;=40,"C",'HPS grading'!$F197&gt;=30,"D",'HPS grading'!$F197&lt;30,"E")</f>
        <v>B+</v>
      </c>
      <c r="H197" s="39" t="str">
        <f aca="false">Persona!R198</f>
        <v>Cleared</v>
      </c>
      <c r="I197" s="32" t="str">
        <f aca="false">HPS!K197</f>
        <v>Cleared</v>
      </c>
      <c r="J197" s="40" t="str">
        <f aca="false">IF(H197="NC","NC",IF(I197="NC","NC","None"))</f>
        <v>None</v>
      </c>
      <c r="K197" s="38" t="n">
        <f aca="false">HPS!AK197</f>
        <v>49.6928571428571</v>
      </c>
      <c r="L197" s="35" t="str">
        <f aca="false" t="array" ref="L197:L197">_xlfn.IFS('HPS grading'!K197&gt;=90,"A+",'HPS grading'!K197&gt;=80,"A",'HPS grading'!K197&gt;=70,"B+",'HPS grading'!K197&gt;=60,"B",'HPS grading'!K197&gt;=50,"C+",'HPS grading'!K197&gt;=40,"C",'HPS grading'!K197&gt;=30,"D",'HPS grading'!K197&lt;30,"E")</f>
        <v>C</v>
      </c>
      <c r="M197" s="32" t="str">
        <f aca="false">HPS!Z197</f>
        <v>Cleared</v>
      </c>
      <c r="N197" s="32" t="str">
        <f aca="false">HPS!AA197</f>
        <v>Cleared</v>
      </c>
      <c r="O197" s="33" t="str">
        <f aca="false">IF(M197="NC","NC",IF(N197="NC","NC","None"))</f>
        <v>None</v>
      </c>
      <c r="P197" s="38" t="n">
        <f aca="false">HPS!BA197</f>
        <v>40.2666666666667</v>
      </c>
      <c r="Q197" s="35" t="str">
        <f aca="false" t="array" ref="Q197:Q197">_xlfn.IFS('HPS grading'!P197&gt;=90,"A+",'HPS grading'!P197&gt;=80,"A",'HPS grading'!P197&gt;=70,"B+",'HPS grading'!P197&gt;=60,"B",'HPS grading'!P197&gt;=50,"C+",'HPS grading'!P197&gt;=40,"C",'HPS grading'!P197&gt;=30,"D",'HPS grading'!P197&lt;30,"E")</f>
        <v>C</v>
      </c>
      <c r="R197" s="32" t="str">
        <f aca="false">HPS!AP197</f>
        <v>Cleared</v>
      </c>
      <c r="S197" s="32" t="str">
        <f aca="false">HPS!AQ197</f>
        <v>Cleared</v>
      </c>
      <c r="T197" s="40" t="str">
        <f aca="false">IF(R197="NC","NC",IF(S197="NC","NC","None"))</f>
        <v>None</v>
      </c>
      <c r="U197" s="38" t="n">
        <f aca="false">HPS!BQ197</f>
        <v>49.0261904761905</v>
      </c>
      <c r="V197" s="35" t="str">
        <f aca="false" t="array" ref="V197:V197">_xlfn.IFS('HPS grading'!U197&gt;=90,"A+",'HPS grading'!U197&gt;=80,"A",'HPS grading'!U197&gt;=70,"B+",'HPS grading'!U197&gt;=60,"B",'HPS grading'!U197&gt;=50,"C+",'HPS grading'!U197&gt;=40,"C",'HPS grading'!U197&gt;=30,"D",'HPS grading'!U197&lt;30,"E")</f>
        <v>C</v>
      </c>
      <c r="W197" s="32" t="str">
        <f aca="false">HPS!BF197</f>
        <v>Cleared</v>
      </c>
      <c r="X197" s="32" t="str">
        <f aca="false">HPS!BG197</f>
        <v>Cleared</v>
      </c>
      <c r="Y197" s="40" t="str">
        <f aca="false">IF(W197="NC","NC",IF(X197="NC","NC","None"))</f>
        <v>None</v>
      </c>
      <c r="Z197" s="38" t="n">
        <f aca="false">AVERAGE('HPS grading'!$F197,'HPS grading'!$K197,'HPS grading'!$P197,'HPS grading'!$U197)</f>
        <v>53.0271825396825</v>
      </c>
      <c r="AA197" s="41" t="str">
        <f aca="false" t="array" ref="AA197:AA197">_xlfn.IFS('HPS grading'!Z197&gt;=90,"A+",'HPS grading'!Z197&gt;=80,"A",'HPS grading'!Z197&gt;=70,"B+",'HPS grading'!Z197&gt;=60,"B",'HPS grading'!Z197&gt;=50,"C+",'HPS grading'!Z197&gt;=40,"C",'HPS grading'!Z197&gt;=30,"D",'HPS grading'!Z197&lt;30,"E")</f>
        <v>C+</v>
      </c>
    </row>
    <row r="198" customFormat="false" ht="14.25" hidden="false" customHeight="false" outlineLevel="0" collapsed="false">
      <c r="A198" s="28" t="n">
        <v>195</v>
      </c>
      <c r="B198" s="29" t="s">
        <v>17</v>
      </c>
      <c r="C198" s="29" t="s">
        <v>24</v>
      </c>
      <c r="D198" s="29" t="s">
        <v>409</v>
      </c>
      <c r="E198" s="30" t="s">
        <v>410</v>
      </c>
      <c r="F198" s="31" t="n">
        <f aca="false">HPS!$U198</f>
        <v>59.5431547619048</v>
      </c>
      <c r="G198" s="28" t="str">
        <f aca="false" t="array" ref="G198:G198">_xlfn.IFS('HPS grading'!$F198&gt;=90,"A+",'HPS grading'!$F198&gt;=80,"A",'HPS grading'!$F198&gt;=70,"B+",'HPS grading'!$F198&gt;=60,"B",'HPS grading'!$F198&gt;=50,"C+",'HPS grading'!$F198&gt;=40,"C",'HPS grading'!$F198&gt;=30,"D",'HPS grading'!$F198&lt;30,"E")</f>
        <v>C+</v>
      </c>
      <c r="H198" s="32" t="str">
        <f aca="false">Persona!R199</f>
        <v>Cleared</v>
      </c>
      <c r="I198" s="32" t="str">
        <f aca="false">HPS!K198</f>
        <v>Cleared</v>
      </c>
      <c r="J198" s="33" t="str">
        <f aca="false">IF(H198="NC","NC",IF(I198="NC","NC","None"))</f>
        <v>None</v>
      </c>
      <c r="K198" s="31" t="n">
        <f aca="false">HPS!AK198</f>
        <v>57.0904761904762</v>
      </c>
      <c r="L198" s="28" t="str">
        <f aca="false" t="array" ref="L198:L198">_xlfn.IFS('HPS grading'!K198&gt;=90,"A+",'HPS grading'!K198&gt;=80,"A",'HPS grading'!K198&gt;=70,"B+",'HPS grading'!K198&gt;=60,"B",'HPS grading'!K198&gt;=50,"C+",'HPS grading'!K198&gt;=40,"C",'HPS grading'!K198&gt;=30,"D",'HPS grading'!K198&lt;30,"E")</f>
        <v>C+</v>
      </c>
      <c r="M198" s="32" t="str">
        <f aca="false">HPS!Z198</f>
        <v>Cleared</v>
      </c>
      <c r="N198" s="32" t="str">
        <f aca="false">HPS!AA198</f>
        <v>Cleared</v>
      </c>
      <c r="O198" s="33" t="str">
        <f aca="false">IF(M198="NC","NC",IF(N198="NC","NC","None"))</f>
        <v>None</v>
      </c>
      <c r="P198" s="31" t="n">
        <f aca="false">HPS!BA198</f>
        <v>61.3028571428571</v>
      </c>
      <c r="Q198" s="28" t="str">
        <f aca="false" t="array" ref="Q198:Q198">_xlfn.IFS('HPS grading'!P198&gt;=90,"A+",'HPS grading'!P198&gt;=80,"A",'HPS grading'!P198&gt;=70,"B+",'HPS grading'!P198&gt;=60,"B",'HPS grading'!P198&gt;=50,"C+",'HPS grading'!P198&gt;=40,"C",'HPS grading'!P198&gt;=30,"D",'HPS grading'!P198&lt;30,"E")</f>
        <v>B</v>
      </c>
      <c r="R198" s="32" t="str">
        <f aca="false">HPS!AP198</f>
        <v>Cleared</v>
      </c>
      <c r="S198" s="32" t="str">
        <f aca="false">HPS!AQ198</f>
        <v>Cleared</v>
      </c>
      <c r="T198" s="33" t="str">
        <f aca="false">IF(R198="NC","NC",IF(S198="NC","NC","None"))</f>
        <v>None</v>
      </c>
      <c r="U198" s="31" t="n">
        <f aca="false">HPS!BQ198</f>
        <v>53.8238095238095</v>
      </c>
      <c r="V198" s="28" t="str">
        <f aca="false" t="array" ref="V198:V198">_xlfn.IFS('HPS grading'!U198&gt;=90,"A+",'HPS grading'!U198&gt;=80,"A",'HPS grading'!U198&gt;=70,"B+",'HPS grading'!U198&gt;=60,"B",'HPS grading'!U198&gt;=50,"C+",'HPS grading'!U198&gt;=40,"C",'HPS grading'!U198&gt;=30,"D",'HPS grading'!U198&lt;30,"E")</f>
        <v>C+</v>
      </c>
      <c r="W198" s="32" t="str">
        <f aca="false">HPS!BF198</f>
        <v>Cleared</v>
      </c>
      <c r="X198" s="32" t="str">
        <f aca="false">HPS!BG198</f>
        <v>Cleared</v>
      </c>
      <c r="Y198" s="33" t="str">
        <f aca="false">IF(W198="NC","NC",IF(X198="NC","NC","None"))</f>
        <v>None</v>
      </c>
      <c r="Z198" s="31" t="n">
        <f aca="false">AVERAGE('HPS grading'!$F198,'HPS grading'!$K198,'HPS grading'!$P198,'HPS grading'!$U198)</f>
        <v>57.9400744047619</v>
      </c>
      <c r="AA198" s="34" t="str">
        <f aca="false" t="array" ref="AA198:AA198">_xlfn.IFS('HPS grading'!Z198&gt;=90,"A+",'HPS grading'!Z198&gt;=80,"A",'HPS grading'!Z198&gt;=70,"B+",'HPS grading'!Z198&gt;=60,"B",'HPS grading'!Z198&gt;=50,"C+",'HPS grading'!Z198&gt;=40,"C",'HPS grading'!Z198&gt;=30,"D",'HPS grading'!Z198&lt;30,"E")</f>
        <v>C+</v>
      </c>
    </row>
    <row r="199" customFormat="false" ht="14.25" hidden="false" customHeight="false" outlineLevel="0" collapsed="false">
      <c r="A199" s="35" t="n">
        <v>196</v>
      </c>
      <c r="B199" s="36" t="s">
        <v>17</v>
      </c>
      <c r="C199" s="36" t="s">
        <v>31</v>
      </c>
      <c r="D199" s="36" t="s">
        <v>411</v>
      </c>
      <c r="E199" s="37" t="s">
        <v>412</v>
      </c>
      <c r="F199" s="38" t="n">
        <f aca="false">HPS!$U199</f>
        <v>54.21875</v>
      </c>
      <c r="G199" s="35" t="str">
        <f aca="false" t="array" ref="G199:G199">_xlfn.IFS('HPS grading'!$F199&gt;=90,"A+",'HPS grading'!$F199&gt;=80,"A",'HPS grading'!$F199&gt;=70,"B+",'HPS grading'!$F199&gt;=60,"B",'HPS grading'!$F199&gt;=50,"C+",'HPS grading'!$F199&gt;=40,"C",'HPS grading'!$F199&gt;=30,"D",'HPS grading'!$F199&lt;30,"E")</f>
        <v>C+</v>
      </c>
      <c r="H199" s="39" t="str">
        <f aca="false">Persona!R200</f>
        <v>Cleared</v>
      </c>
      <c r="I199" s="32" t="str">
        <f aca="false">HPS!K199</f>
        <v>NC</v>
      </c>
      <c r="J199" s="40" t="str">
        <f aca="false">IF(H199="NC","NC",IF(I199="NC","NC","None"))</f>
        <v>NC</v>
      </c>
      <c r="K199" s="38" t="n">
        <f aca="false">HPS!AK199</f>
        <v>44.4595238095238</v>
      </c>
      <c r="L199" s="35" t="str">
        <f aca="false" t="array" ref="L199:L199">_xlfn.IFS('HPS grading'!K199&gt;=90,"A+",'HPS grading'!K199&gt;=80,"A",'HPS grading'!K199&gt;=70,"B+",'HPS grading'!K199&gt;=60,"B",'HPS grading'!K199&gt;=50,"C+",'HPS grading'!K199&gt;=40,"C",'HPS grading'!K199&gt;=30,"D",'HPS grading'!K199&lt;30,"E")</f>
        <v>C</v>
      </c>
      <c r="M199" s="32" t="str">
        <f aca="false">HPS!Z199</f>
        <v>Cleared</v>
      </c>
      <c r="N199" s="32" t="str">
        <f aca="false">HPS!AA199</f>
        <v>NC</v>
      </c>
      <c r="O199" s="33" t="str">
        <f aca="false">IF(M199="NC","NC",IF(N199="NC","NC","None"))</f>
        <v>NC</v>
      </c>
      <c r="P199" s="38" t="n">
        <f aca="false">HPS!BA199</f>
        <v>55.0666666666667</v>
      </c>
      <c r="Q199" s="35" t="str">
        <f aca="false" t="array" ref="Q199:Q199">_xlfn.IFS('HPS grading'!P199&gt;=90,"A+",'HPS grading'!P199&gt;=80,"A",'HPS grading'!P199&gt;=70,"B+",'HPS grading'!P199&gt;=60,"B",'HPS grading'!P199&gt;=50,"C+",'HPS grading'!P199&gt;=40,"C",'HPS grading'!P199&gt;=30,"D",'HPS grading'!P199&lt;30,"E")</f>
        <v>C+</v>
      </c>
      <c r="R199" s="32" t="str">
        <f aca="false">HPS!AP199</f>
        <v>Cleared</v>
      </c>
      <c r="S199" s="32" t="str">
        <f aca="false">HPS!AQ199</f>
        <v>NC</v>
      </c>
      <c r="T199" s="40" t="str">
        <f aca="false">IF(R199="NC","NC",IF(S199="NC","NC","None"))</f>
        <v>NC</v>
      </c>
      <c r="U199" s="38" t="n">
        <f aca="false">HPS!BQ199</f>
        <v>51.9061904761905</v>
      </c>
      <c r="V199" s="35" t="str">
        <f aca="false" t="array" ref="V199:V199">_xlfn.IFS('HPS grading'!U199&gt;=90,"A+",'HPS grading'!U199&gt;=80,"A",'HPS grading'!U199&gt;=70,"B+",'HPS grading'!U199&gt;=60,"B",'HPS grading'!U199&gt;=50,"C+",'HPS grading'!U199&gt;=40,"C",'HPS grading'!U199&gt;=30,"D",'HPS grading'!U199&lt;30,"E")</f>
        <v>C+</v>
      </c>
      <c r="W199" s="32" t="str">
        <f aca="false">HPS!BF199</f>
        <v>Cleared</v>
      </c>
      <c r="X199" s="32" t="str">
        <f aca="false">HPS!BG199</f>
        <v>NC</v>
      </c>
      <c r="Y199" s="40" t="str">
        <f aca="false">IF(W199="NC","NC",IF(X199="NC","NC","None"))</f>
        <v>NC</v>
      </c>
      <c r="Z199" s="38" t="n">
        <f aca="false">AVERAGE('HPS grading'!$F199,'HPS grading'!$K199,'HPS grading'!$P199,'HPS grading'!$U199)</f>
        <v>51.4127827380952</v>
      </c>
      <c r="AA199" s="41" t="str">
        <f aca="false" t="array" ref="AA199:AA199">_xlfn.IFS('HPS grading'!Z199&gt;=90,"A+",'HPS grading'!Z199&gt;=80,"A",'HPS grading'!Z199&gt;=70,"B+",'HPS grading'!Z199&gt;=60,"B",'HPS grading'!Z199&gt;=50,"C+",'HPS grading'!Z199&gt;=40,"C",'HPS grading'!Z199&gt;=30,"D",'HPS grading'!Z199&lt;30,"E")</f>
        <v>C+</v>
      </c>
    </row>
    <row r="200" customFormat="false" ht="14.25" hidden="false" customHeight="false" outlineLevel="0" collapsed="false">
      <c r="A200" s="28" t="n">
        <v>197</v>
      </c>
      <c r="B200" s="29" t="s">
        <v>13</v>
      </c>
      <c r="C200" s="29" t="s">
        <v>31</v>
      </c>
      <c r="D200" s="29" t="s">
        <v>413</v>
      </c>
      <c r="E200" s="30" t="s">
        <v>414</v>
      </c>
      <c r="F200" s="31" t="n">
        <f aca="false">HPS!$U200</f>
        <v>47.5233134920635</v>
      </c>
      <c r="G200" s="28" t="str">
        <f aca="false" t="array" ref="G200:G200">_xlfn.IFS('HPS grading'!$F200&gt;=90,"A+",'HPS grading'!$F200&gt;=80,"A",'HPS grading'!$F200&gt;=70,"B+",'HPS grading'!$F200&gt;=60,"B",'HPS grading'!$F200&gt;=50,"C+",'HPS grading'!$F200&gt;=40,"C",'HPS grading'!$F200&gt;=30,"D",'HPS grading'!$F200&lt;30,"E")</f>
        <v>C</v>
      </c>
      <c r="H200" s="32" t="str">
        <f aca="false">Persona!R201</f>
        <v>Cleared</v>
      </c>
      <c r="I200" s="32" t="str">
        <f aca="false">HPS!K200</f>
        <v>Cleared</v>
      </c>
      <c r="J200" s="33" t="str">
        <f aca="false">IF(H200="NC","NC",IF(I200="NC","NC","None"))</f>
        <v>None</v>
      </c>
      <c r="K200" s="31" t="n">
        <f aca="false">HPS!AK200</f>
        <v>39.9821428571429</v>
      </c>
      <c r="L200" s="28" t="str">
        <f aca="false" t="array" ref="L200:L200">_xlfn.IFS('HPS grading'!K200&gt;=90,"A+",'HPS grading'!K200&gt;=80,"A",'HPS grading'!K200&gt;=70,"B+",'HPS grading'!K200&gt;=60,"B",'HPS grading'!K200&gt;=50,"C+",'HPS grading'!K200&gt;=40,"C",'HPS grading'!K200&gt;=30,"D",'HPS grading'!K200&lt;30,"E")</f>
        <v>D</v>
      </c>
      <c r="M200" s="32" t="str">
        <f aca="false">HPS!Z200</f>
        <v>Cleared</v>
      </c>
      <c r="N200" s="32" t="str">
        <f aca="false">HPS!AA200</f>
        <v>Cleared</v>
      </c>
      <c r="O200" s="33" t="str">
        <f aca="false">IF(M200="NC","NC",IF(N200="NC","NC","None"))</f>
        <v>None</v>
      </c>
      <c r="P200" s="31" t="n">
        <f aca="false">HPS!BA200</f>
        <v>57.6353333333333</v>
      </c>
      <c r="Q200" s="28" t="str">
        <f aca="false" t="array" ref="Q200:Q200">_xlfn.IFS('HPS grading'!P200&gt;=90,"A+",'HPS grading'!P200&gt;=80,"A",'HPS grading'!P200&gt;=70,"B+",'HPS grading'!P200&gt;=60,"B",'HPS grading'!P200&gt;=50,"C+",'HPS grading'!P200&gt;=40,"C",'HPS grading'!P200&gt;=30,"D",'HPS grading'!P200&lt;30,"E")</f>
        <v>C+</v>
      </c>
      <c r="R200" s="32" t="str">
        <f aca="false">HPS!AP200</f>
        <v>Cleared</v>
      </c>
      <c r="S200" s="32" t="str">
        <f aca="false">HPS!AQ200</f>
        <v>NC</v>
      </c>
      <c r="T200" s="33" t="str">
        <f aca="false">IF(R200="NC","NC",IF(S200="NC","NC","None"))</f>
        <v>NC</v>
      </c>
      <c r="U200" s="31" t="n">
        <f aca="false">HPS!BQ200</f>
        <v>40.4954761904762</v>
      </c>
      <c r="V200" s="28" t="str">
        <f aca="false" t="array" ref="V200:V200">_xlfn.IFS('HPS grading'!U200&gt;=90,"A+",'HPS grading'!U200&gt;=80,"A",'HPS grading'!U200&gt;=70,"B+",'HPS grading'!U200&gt;=60,"B",'HPS grading'!U200&gt;=50,"C+",'HPS grading'!U200&gt;=40,"C",'HPS grading'!U200&gt;=30,"D",'HPS grading'!U200&lt;30,"E")</f>
        <v>C</v>
      </c>
      <c r="W200" s="32" t="str">
        <f aca="false">HPS!BF200</f>
        <v>Cleared</v>
      </c>
      <c r="X200" s="32" t="str">
        <f aca="false">HPS!BG200</f>
        <v>NC</v>
      </c>
      <c r="Y200" s="33" t="str">
        <f aca="false">IF(W200="NC","NC",IF(X200="NC","NC","None"))</f>
        <v>NC</v>
      </c>
      <c r="Z200" s="31" t="n">
        <f aca="false">AVERAGE('HPS grading'!$F200,'HPS grading'!$K200,'HPS grading'!$P200,'HPS grading'!$U200)</f>
        <v>46.409066468254</v>
      </c>
      <c r="AA200" s="34" t="str">
        <f aca="false" t="array" ref="AA200:AA200">_xlfn.IFS('HPS grading'!Z200&gt;=90,"A+",'HPS grading'!Z200&gt;=80,"A",'HPS grading'!Z200&gt;=70,"B+",'HPS grading'!Z200&gt;=60,"B",'HPS grading'!Z200&gt;=50,"C+",'HPS grading'!Z200&gt;=40,"C",'HPS grading'!Z200&gt;=30,"D",'HPS grading'!Z200&lt;30,"E")</f>
        <v>C</v>
      </c>
    </row>
    <row r="201" customFormat="false" ht="14.25" hidden="false" customHeight="false" outlineLevel="0" collapsed="false">
      <c r="A201" s="35" t="n">
        <v>198</v>
      </c>
      <c r="B201" s="36" t="s">
        <v>13</v>
      </c>
      <c r="C201" s="36" t="s">
        <v>38</v>
      </c>
      <c r="D201" s="36" t="s">
        <v>415</v>
      </c>
      <c r="E201" s="37" t="s">
        <v>416</v>
      </c>
      <c r="F201" s="38" t="n">
        <f aca="false">HPS!$U201</f>
        <v>44.6344246031746</v>
      </c>
      <c r="G201" s="35" t="str">
        <f aca="false" t="array" ref="G201:G201">_xlfn.IFS('HPS grading'!$F201&gt;=90,"A+",'HPS grading'!$F201&gt;=80,"A",'HPS grading'!$F201&gt;=70,"B+",'HPS grading'!$F201&gt;=60,"B",'HPS grading'!$F201&gt;=50,"C+",'HPS grading'!$F201&gt;=40,"C",'HPS grading'!$F201&gt;=30,"D",'HPS grading'!$F201&lt;30,"E")</f>
        <v>C</v>
      </c>
      <c r="H201" s="39" t="str">
        <f aca="false">Persona!R202</f>
        <v>Cleared</v>
      </c>
      <c r="I201" s="32" t="str">
        <f aca="false">HPS!K201</f>
        <v>Cleared</v>
      </c>
      <c r="J201" s="40" t="str">
        <f aca="false">IF(H201="NC","NC",IF(I201="NC","NC","None"))</f>
        <v>None</v>
      </c>
      <c r="K201" s="38" t="n">
        <f aca="false">HPS!AK201</f>
        <v>27.9614285714286</v>
      </c>
      <c r="L201" s="35" t="str">
        <f aca="false" t="array" ref="L201:L201">_xlfn.IFS('HPS grading'!K201&gt;=90,"A+",'HPS grading'!K201&gt;=80,"A",'HPS grading'!K201&gt;=70,"B+",'HPS grading'!K201&gt;=60,"B",'HPS grading'!K201&gt;=50,"C+",'HPS grading'!K201&gt;=40,"C",'HPS grading'!K201&gt;=30,"D",'HPS grading'!K201&lt;30,"E")</f>
        <v>E</v>
      </c>
      <c r="M201" s="32" t="str">
        <f aca="false">HPS!Z201</f>
        <v>NC</v>
      </c>
      <c r="N201" s="32" t="str">
        <f aca="false">HPS!AA201</f>
        <v>Cleared</v>
      </c>
      <c r="O201" s="33" t="str">
        <f aca="false">IF(M201="NC","NC",IF(N201="NC","NC","None"))</f>
        <v>NC</v>
      </c>
      <c r="P201" s="38" t="n">
        <f aca="false">HPS!BA201</f>
        <v>44.34</v>
      </c>
      <c r="Q201" s="35" t="str">
        <f aca="false" t="array" ref="Q201:Q201">_xlfn.IFS('HPS grading'!P201&gt;=90,"A+",'HPS grading'!P201&gt;=80,"A",'HPS grading'!P201&gt;=70,"B+",'HPS grading'!P201&gt;=60,"B",'HPS grading'!P201&gt;=50,"C+",'HPS grading'!P201&gt;=40,"C",'HPS grading'!P201&gt;=30,"D",'HPS grading'!P201&lt;30,"E")</f>
        <v>C</v>
      </c>
      <c r="R201" s="32" t="str">
        <f aca="false">HPS!AP201</f>
        <v>Cleared</v>
      </c>
      <c r="S201" s="32" t="str">
        <f aca="false">HPS!AQ201</f>
        <v>NC</v>
      </c>
      <c r="T201" s="40" t="str">
        <f aca="false">IF(R201="NC","NC",IF(S201="NC","NC","None"))</f>
        <v>NC</v>
      </c>
      <c r="U201" s="38" t="n">
        <f aca="false">HPS!BQ201</f>
        <v>30.0547619047619</v>
      </c>
      <c r="V201" s="35" t="str">
        <f aca="false" t="array" ref="V201:V201">_xlfn.IFS('HPS grading'!U201&gt;=90,"A+",'HPS grading'!U201&gt;=80,"A",'HPS grading'!U201&gt;=70,"B+",'HPS grading'!U201&gt;=60,"B",'HPS grading'!U201&gt;=50,"C+",'HPS grading'!U201&gt;=40,"C",'HPS grading'!U201&gt;=30,"D",'HPS grading'!U201&lt;30,"E")</f>
        <v>D</v>
      </c>
      <c r="W201" s="32" t="str">
        <f aca="false">HPS!BF201</f>
        <v>NC</v>
      </c>
      <c r="X201" s="32" t="str">
        <f aca="false">HPS!BG201</f>
        <v>NC</v>
      </c>
      <c r="Y201" s="40" t="str">
        <f aca="false">IF(W201="NC","NC",IF(X201="NC","NC","None"))</f>
        <v>NC</v>
      </c>
      <c r="Z201" s="38" t="n">
        <f aca="false">AVERAGE('HPS grading'!$F201,'HPS grading'!$K201,'HPS grading'!$P201,'HPS grading'!$U201)</f>
        <v>36.7476537698413</v>
      </c>
      <c r="AA201" s="41" t="str">
        <f aca="false" t="array" ref="AA201:AA201">_xlfn.IFS('HPS grading'!Z201&gt;=90,"A+",'HPS grading'!Z201&gt;=80,"A",'HPS grading'!Z201&gt;=70,"B+",'HPS grading'!Z201&gt;=60,"B",'HPS grading'!Z201&gt;=50,"C+",'HPS grading'!Z201&gt;=40,"C",'HPS grading'!Z201&gt;=30,"D",'HPS grading'!Z201&lt;30,"E")</f>
        <v>D</v>
      </c>
    </row>
    <row r="202" customFormat="false" ht="14.25" hidden="false" customHeight="false" outlineLevel="0" collapsed="false">
      <c r="A202" s="28" t="n">
        <v>199</v>
      </c>
      <c r="B202" s="29" t="s">
        <v>13</v>
      </c>
      <c r="C202" s="29" t="s">
        <v>24</v>
      </c>
      <c r="D202" s="29" t="s">
        <v>417</v>
      </c>
      <c r="E202" s="30" t="s">
        <v>418</v>
      </c>
      <c r="F202" s="31" t="n">
        <f aca="false">HPS!$U202</f>
        <v>51.6388888888889</v>
      </c>
      <c r="G202" s="28" t="str">
        <f aca="false" t="array" ref="G202:G202">_xlfn.IFS('HPS grading'!$F202&gt;=90,"A+",'HPS grading'!$F202&gt;=80,"A",'HPS grading'!$F202&gt;=70,"B+",'HPS grading'!$F202&gt;=60,"B",'HPS grading'!$F202&gt;=50,"C+",'HPS grading'!$F202&gt;=40,"C",'HPS grading'!$F202&gt;=30,"D",'HPS grading'!$F202&lt;30,"E")</f>
        <v>C+</v>
      </c>
      <c r="H202" s="32" t="str">
        <f aca="false">Persona!R203</f>
        <v>Cleared</v>
      </c>
      <c r="I202" s="32" t="str">
        <f aca="false">HPS!K202</f>
        <v>NC</v>
      </c>
      <c r="J202" s="33" t="str">
        <f aca="false">IF(H202="NC","NC",IF(I202="NC","NC","None"))</f>
        <v>NC</v>
      </c>
      <c r="K202" s="31" t="n">
        <f aca="false">HPS!AK202</f>
        <v>43.9428571428571</v>
      </c>
      <c r="L202" s="28" t="str">
        <f aca="false" t="array" ref="L202:L202">_xlfn.IFS('HPS grading'!K202&gt;=90,"A+",'HPS grading'!K202&gt;=80,"A",'HPS grading'!K202&gt;=70,"B+",'HPS grading'!K202&gt;=60,"B",'HPS grading'!K202&gt;=50,"C+",'HPS grading'!K202&gt;=40,"C",'HPS grading'!K202&gt;=30,"D",'HPS grading'!K202&lt;30,"E")</f>
        <v>C</v>
      </c>
      <c r="M202" s="32" t="str">
        <f aca="false">HPS!Z202</f>
        <v>Cleared</v>
      </c>
      <c r="N202" s="32" t="str">
        <f aca="false">HPS!AA202</f>
        <v>NC</v>
      </c>
      <c r="O202" s="33" t="str">
        <f aca="false">IF(M202="NC","NC",IF(N202="NC","NC","None"))</f>
        <v>NC</v>
      </c>
      <c r="P202" s="31" t="n">
        <f aca="false">HPS!BA202</f>
        <v>51.8576190476191</v>
      </c>
      <c r="Q202" s="28" t="str">
        <f aca="false" t="array" ref="Q202:Q202">_xlfn.IFS('HPS grading'!P202&gt;=90,"A+",'HPS grading'!P202&gt;=80,"A",'HPS grading'!P202&gt;=70,"B+",'HPS grading'!P202&gt;=60,"B",'HPS grading'!P202&gt;=50,"C+",'HPS grading'!P202&gt;=40,"C",'HPS grading'!P202&gt;=30,"D",'HPS grading'!P202&lt;30,"E")</f>
        <v>C+</v>
      </c>
      <c r="R202" s="32" t="str">
        <f aca="false">HPS!AP202</f>
        <v>Cleared</v>
      </c>
      <c r="S202" s="32" t="str">
        <f aca="false">HPS!AQ202</f>
        <v>NC</v>
      </c>
      <c r="T202" s="33" t="str">
        <f aca="false">IF(R202="NC","NC",IF(S202="NC","NC","None"))</f>
        <v>NC</v>
      </c>
      <c r="U202" s="31" t="n">
        <f aca="false">HPS!BQ202</f>
        <v>44.2695238095238</v>
      </c>
      <c r="V202" s="28" t="str">
        <f aca="false" t="array" ref="V202:V202">_xlfn.IFS('HPS grading'!U202&gt;=90,"A+",'HPS grading'!U202&gt;=80,"A",'HPS grading'!U202&gt;=70,"B+",'HPS grading'!U202&gt;=60,"B",'HPS grading'!U202&gt;=50,"C+",'HPS grading'!U202&gt;=40,"C",'HPS grading'!U202&gt;=30,"D",'HPS grading'!U202&lt;30,"E")</f>
        <v>C</v>
      </c>
      <c r="W202" s="32" t="str">
        <f aca="false">HPS!BF202</f>
        <v>Cleared</v>
      </c>
      <c r="X202" s="32" t="str">
        <f aca="false">HPS!BG202</f>
        <v>NC</v>
      </c>
      <c r="Y202" s="33" t="str">
        <f aca="false">IF(W202="NC","NC",IF(X202="NC","NC","None"))</f>
        <v>NC</v>
      </c>
      <c r="Z202" s="31" t="n">
        <f aca="false">AVERAGE('HPS grading'!$F202,'HPS grading'!$K202,'HPS grading'!$P202,'HPS grading'!$U202)</f>
        <v>47.9272222222222</v>
      </c>
      <c r="AA202" s="34" t="str">
        <f aca="false" t="array" ref="AA202:AA202">_xlfn.IFS('HPS grading'!Z202&gt;=90,"A+",'HPS grading'!Z202&gt;=80,"A",'HPS grading'!Z202&gt;=70,"B+",'HPS grading'!Z202&gt;=60,"B",'HPS grading'!Z202&gt;=50,"C+",'HPS grading'!Z202&gt;=40,"C",'HPS grading'!Z202&gt;=30,"D",'HPS grading'!Z202&lt;30,"E")</f>
        <v>C</v>
      </c>
    </row>
    <row r="203" customFormat="false" ht="14.25" hidden="false" customHeight="false" outlineLevel="0" collapsed="false">
      <c r="A203" s="35" t="n">
        <v>200</v>
      </c>
      <c r="B203" s="36" t="s">
        <v>17</v>
      </c>
      <c r="C203" s="36" t="s">
        <v>31</v>
      </c>
      <c r="D203" s="36" t="s">
        <v>419</v>
      </c>
      <c r="E203" s="37" t="s">
        <v>420</v>
      </c>
      <c r="F203" s="38" t="n">
        <f aca="false">HPS!$U203</f>
        <v>59.78125</v>
      </c>
      <c r="G203" s="35" t="str">
        <f aca="false" t="array" ref="G203:G203">_xlfn.IFS('HPS grading'!$F203&gt;=90,"A+",'HPS grading'!$F203&gt;=80,"A",'HPS grading'!$F203&gt;=70,"B+",'HPS grading'!$F203&gt;=60,"B",'HPS grading'!$F203&gt;=50,"C+",'HPS grading'!$F203&gt;=40,"C",'HPS grading'!$F203&gt;=30,"D",'HPS grading'!$F203&lt;30,"E")</f>
        <v>C+</v>
      </c>
      <c r="H203" s="39" t="str">
        <f aca="false">Persona!R204</f>
        <v>Cleared</v>
      </c>
      <c r="I203" s="32" t="str">
        <f aca="false">HPS!K203</f>
        <v>Cleared</v>
      </c>
      <c r="J203" s="40" t="str">
        <f aca="false">IF(H203="NC","NC",IF(I203="NC","NC","None"))</f>
        <v>None</v>
      </c>
      <c r="K203" s="38" t="n">
        <f aca="false">HPS!AK203</f>
        <v>42.7035714285714</v>
      </c>
      <c r="L203" s="35" t="str">
        <f aca="false" t="array" ref="L203:L203">_xlfn.IFS('HPS grading'!K203&gt;=90,"A+",'HPS grading'!K203&gt;=80,"A",'HPS grading'!K203&gt;=70,"B+",'HPS grading'!K203&gt;=60,"B",'HPS grading'!K203&gt;=50,"C+",'HPS grading'!K203&gt;=40,"C",'HPS grading'!K203&gt;=30,"D",'HPS grading'!K203&lt;30,"E")</f>
        <v>C</v>
      </c>
      <c r="M203" s="32" t="str">
        <f aca="false">HPS!Z203</f>
        <v>Cleared</v>
      </c>
      <c r="N203" s="32" t="str">
        <f aca="false">HPS!AA203</f>
        <v>NC</v>
      </c>
      <c r="O203" s="33" t="str">
        <f aca="false">IF(M203="NC","NC",IF(N203="NC","NC","None"))</f>
        <v>NC</v>
      </c>
      <c r="P203" s="38" t="n">
        <f aca="false">HPS!BA203</f>
        <v>53.8266666666667</v>
      </c>
      <c r="Q203" s="35" t="str">
        <f aca="false" t="array" ref="Q203:Q203">_xlfn.IFS('HPS grading'!P203&gt;=90,"A+",'HPS grading'!P203&gt;=80,"A",'HPS grading'!P203&gt;=70,"B+",'HPS grading'!P203&gt;=60,"B",'HPS grading'!P203&gt;=50,"C+",'HPS grading'!P203&gt;=40,"C",'HPS grading'!P203&gt;=30,"D",'HPS grading'!P203&lt;30,"E")</f>
        <v>C+</v>
      </c>
      <c r="R203" s="32" t="str">
        <f aca="false">HPS!AP203</f>
        <v>Cleared</v>
      </c>
      <c r="S203" s="32" t="str">
        <f aca="false">HPS!AQ203</f>
        <v>Cleared</v>
      </c>
      <c r="T203" s="40" t="str">
        <f aca="false">IF(R203="NC","NC",IF(S203="NC","NC","None"))</f>
        <v>None</v>
      </c>
      <c r="U203" s="38" t="n">
        <f aca="false">HPS!BQ203</f>
        <v>47.3769047619048</v>
      </c>
      <c r="V203" s="35" t="str">
        <f aca="false" t="array" ref="V203:V203">_xlfn.IFS('HPS grading'!U203&gt;=90,"A+",'HPS grading'!U203&gt;=80,"A",'HPS grading'!U203&gt;=70,"B+",'HPS grading'!U203&gt;=60,"B",'HPS grading'!U203&gt;=50,"C+",'HPS grading'!U203&gt;=40,"C",'HPS grading'!U203&gt;=30,"D",'HPS grading'!U203&lt;30,"E")</f>
        <v>C</v>
      </c>
      <c r="W203" s="32" t="str">
        <f aca="false">HPS!BF203</f>
        <v>Cleared</v>
      </c>
      <c r="X203" s="32" t="str">
        <f aca="false">HPS!BG203</f>
        <v>NC</v>
      </c>
      <c r="Y203" s="40" t="str">
        <f aca="false">IF(W203="NC","NC",IF(X203="NC","NC","None"))</f>
        <v>NC</v>
      </c>
      <c r="Z203" s="38" t="n">
        <f aca="false">AVERAGE('HPS grading'!$F203,'HPS grading'!$K203,'HPS grading'!$P203,'HPS grading'!$U203)</f>
        <v>50.9220982142857</v>
      </c>
      <c r="AA203" s="41" t="str">
        <f aca="false" t="array" ref="AA203:AA203">_xlfn.IFS('HPS grading'!Z203&gt;=90,"A+",'HPS grading'!Z203&gt;=80,"A",'HPS grading'!Z203&gt;=70,"B+",'HPS grading'!Z203&gt;=60,"B",'HPS grading'!Z203&gt;=50,"C+",'HPS grading'!Z203&gt;=40,"C",'HPS grading'!Z203&gt;=30,"D",'HPS grading'!Z203&lt;30,"E")</f>
        <v>C+</v>
      </c>
    </row>
    <row r="204" customFormat="false" ht="14.25" hidden="false" customHeight="false" outlineLevel="0" collapsed="false">
      <c r="A204" s="28" t="n">
        <v>201</v>
      </c>
      <c r="B204" s="29" t="s">
        <v>13</v>
      </c>
      <c r="C204" s="29" t="s">
        <v>31</v>
      </c>
      <c r="D204" s="29" t="s">
        <v>421</v>
      </c>
      <c r="E204" s="30" t="s">
        <v>422</v>
      </c>
      <c r="F204" s="31" t="n">
        <f aca="false">HPS!$U204</f>
        <v>49.3392857142857</v>
      </c>
      <c r="G204" s="28" t="str">
        <f aca="false" t="array" ref="G204:G204">_xlfn.IFS('HPS grading'!$F204&gt;=90,"A+",'HPS grading'!$F204&gt;=80,"A",'HPS grading'!$F204&gt;=70,"B+",'HPS grading'!$F204&gt;=60,"B",'HPS grading'!$F204&gt;=50,"C+",'HPS grading'!$F204&gt;=40,"C",'HPS grading'!$F204&gt;=30,"D",'HPS grading'!$F204&lt;30,"E")</f>
        <v>C</v>
      </c>
      <c r="H204" s="32" t="str">
        <f aca="false">Persona!R205</f>
        <v>Cleared</v>
      </c>
      <c r="I204" s="32" t="str">
        <f aca="false">HPS!K204</f>
        <v>NC</v>
      </c>
      <c r="J204" s="33" t="str">
        <f aca="false">IF(H204="NC","NC",IF(I204="NC","NC","None"))</f>
        <v>NC</v>
      </c>
      <c r="K204" s="31" t="n">
        <f aca="false">HPS!AK204</f>
        <v>40.4130952380952</v>
      </c>
      <c r="L204" s="28" t="str">
        <f aca="false" t="array" ref="L204:L204">_xlfn.IFS('HPS grading'!K204&gt;=90,"A+",'HPS grading'!K204&gt;=80,"A",'HPS grading'!K204&gt;=70,"B+",'HPS grading'!K204&gt;=60,"B",'HPS grading'!K204&gt;=50,"C+",'HPS grading'!K204&gt;=40,"C",'HPS grading'!K204&gt;=30,"D",'HPS grading'!K204&lt;30,"E")</f>
        <v>C</v>
      </c>
      <c r="M204" s="32" t="str">
        <f aca="false">HPS!Z204</f>
        <v>Cleared</v>
      </c>
      <c r="N204" s="32" t="str">
        <f aca="false">HPS!AA204</f>
        <v>NC</v>
      </c>
      <c r="O204" s="33" t="str">
        <f aca="false">IF(M204="NC","NC",IF(N204="NC","NC","None"))</f>
        <v>NC</v>
      </c>
      <c r="P204" s="31" t="n">
        <f aca="false">HPS!BA204</f>
        <v>46.8493333333333</v>
      </c>
      <c r="Q204" s="28" t="str">
        <f aca="false" t="array" ref="Q204:Q204">_xlfn.IFS('HPS grading'!P204&gt;=90,"A+",'HPS grading'!P204&gt;=80,"A",'HPS grading'!P204&gt;=70,"B+",'HPS grading'!P204&gt;=60,"B",'HPS grading'!P204&gt;=50,"C+",'HPS grading'!P204&gt;=40,"C",'HPS grading'!P204&gt;=30,"D",'HPS grading'!P204&lt;30,"E")</f>
        <v>C</v>
      </c>
      <c r="R204" s="32" t="str">
        <f aca="false">HPS!AP204</f>
        <v>Cleared</v>
      </c>
      <c r="S204" s="32" t="str">
        <f aca="false">HPS!AQ204</f>
        <v>NC</v>
      </c>
      <c r="T204" s="33" t="str">
        <f aca="false">IF(R204="NC","NC",IF(S204="NC","NC","None"))</f>
        <v>NC</v>
      </c>
      <c r="U204" s="31" t="n">
        <f aca="false">HPS!BQ204</f>
        <v>36.4464285714286</v>
      </c>
      <c r="V204" s="28" t="str">
        <f aca="false" t="array" ref="V204:V204">_xlfn.IFS('HPS grading'!U204&gt;=90,"A+",'HPS grading'!U204&gt;=80,"A",'HPS grading'!U204&gt;=70,"B+",'HPS grading'!U204&gt;=60,"B",'HPS grading'!U204&gt;=50,"C+",'HPS grading'!U204&gt;=40,"C",'HPS grading'!U204&gt;=30,"D",'HPS grading'!U204&lt;30,"E")</f>
        <v>D</v>
      </c>
      <c r="W204" s="32" t="str">
        <f aca="false">HPS!BF204</f>
        <v>Cleared</v>
      </c>
      <c r="X204" s="32" t="str">
        <f aca="false">HPS!BG204</f>
        <v>NC</v>
      </c>
      <c r="Y204" s="33" t="str">
        <f aca="false">IF(W204="NC","NC",IF(X204="NC","NC","None"))</f>
        <v>NC</v>
      </c>
      <c r="Z204" s="31" t="n">
        <f aca="false">AVERAGE('HPS grading'!$F204,'HPS grading'!$K204,'HPS grading'!$P204,'HPS grading'!$U204)</f>
        <v>43.2620357142857</v>
      </c>
      <c r="AA204" s="34" t="str">
        <f aca="false" t="array" ref="AA204:AA204">_xlfn.IFS('HPS grading'!Z204&gt;=90,"A+",'HPS grading'!Z204&gt;=80,"A",'HPS grading'!Z204&gt;=70,"B+",'HPS grading'!Z204&gt;=60,"B",'HPS grading'!Z204&gt;=50,"C+",'HPS grading'!Z204&gt;=40,"C",'HPS grading'!Z204&gt;=30,"D",'HPS grading'!Z204&lt;30,"E")</f>
        <v>C</v>
      </c>
    </row>
    <row r="205" customFormat="false" ht="14.25" hidden="false" customHeight="false" outlineLevel="0" collapsed="false">
      <c r="A205" s="35" t="n">
        <v>202</v>
      </c>
      <c r="B205" s="36" t="s">
        <v>17</v>
      </c>
      <c r="C205" s="36" t="s">
        <v>24</v>
      </c>
      <c r="D205" s="36" t="s">
        <v>423</v>
      </c>
      <c r="E205" s="37" t="s">
        <v>424</v>
      </c>
      <c r="F205" s="38" t="n">
        <f aca="false">HPS!$U205</f>
        <v>38.3824404761905</v>
      </c>
      <c r="G205" s="35" t="str">
        <f aca="false" t="array" ref="G205:G205">_xlfn.IFS('HPS grading'!$F205&gt;=90,"A+",'HPS grading'!$F205&gt;=80,"A",'HPS grading'!$F205&gt;=70,"B+",'HPS grading'!$F205&gt;=60,"B",'HPS grading'!$F205&gt;=50,"C+",'HPS grading'!$F205&gt;=40,"C",'HPS grading'!$F205&gt;=30,"D",'HPS grading'!$F205&lt;30,"E")</f>
        <v>D</v>
      </c>
      <c r="H205" s="39" t="str">
        <f aca="false">Persona!R206</f>
        <v>Cleared</v>
      </c>
      <c r="I205" s="32" t="str">
        <f aca="false">HPS!K205</f>
        <v>Cleared</v>
      </c>
      <c r="J205" s="40" t="str">
        <f aca="false">IF(H205="NC","NC",IF(I205="NC","NC","None"))</f>
        <v>None</v>
      </c>
      <c r="K205" s="38" t="n">
        <f aca="false">HPS!AK205</f>
        <v>17.8309523809524</v>
      </c>
      <c r="L205" s="35" t="str">
        <f aca="false" t="array" ref="L205:L205">_xlfn.IFS('HPS grading'!K205&gt;=90,"A+",'HPS grading'!K205&gt;=80,"A",'HPS grading'!K205&gt;=70,"B+",'HPS grading'!K205&gt;=60,"B",'HPS grading'!K205&gt;=50,"C+",'HPS grading'!K205&gt;=40,"C",'HPS grading'!K205&gt;=30,"D",'HPS grading'!K205&lt;30,"E")</f>
        <v>E</v>
      </c>
      <c r="M205" s="32" t="str">
        <f aca="false">HPS!Z205</f>
        <v>NC</v>
      </c>
      <c r="N205" s="32" t="str">
        <f aca="false">HPS!AA205</f>
        <v>Cleared</v>
      </c>
      <c r="O205" s="33" t="str">
        <f aca="false">IF(M205="NC","NC",IF(N205="NC","NC","None"))</f>
        <v>NC</v>
      </c>
      <c r="P205" s="38" t="n">
        <f aca="false">HPS!BA205</f>
        <v>35.0866666666667</v>
      </c>
      <c r="Q205" s="35" t="str">
        <f aca="false" t="array" ref="Q205:Q205">_xlfn.IFS('HPS grading'!P205&gt;=90,"A+",'HPS grading'!P205&gt;=80,"A",'HPS grading'!P205&gt;=70,"B+",'HPS grading'!P205&gt;=60,"B",'HPS grading'!P205&gt;=50,"C+",'HPS grading'!P205&gt;=40,"C",'HPS grading'!P205&gt;=30,"D",'HPS grading'!P205&lt;30,"E")</f>
        <v>D</v>
      </c>
      <c r="R205" s="32" t="str">
        <f aca="false">HPS!AP205</f>
        <v>Cleared</v>
      </c>
      <c r="S205" s="32" t="str">
        <f aca="false">HPS!AQ205</f>
        <v>NC</v>
      </c>
      <c r="T205" s="40" t="str">
        <f aca="false">IF(R205="NC","NC",IF(S205="NC","NC","None"))</f>
        <v>NC</v>
      </c>
      <c r="U205" s="38" t="n">
        <f aca="false">HPS!BQ205</f>
        <v>18.7309523809524</v>
      </c>
      <c r="V205" s="35" t="str">
        <f aca="false" t="array" ref="V205:V205">_xlfn.IFS('HPS grading'!U205&gt;=90,"A+",'HPS grading'!U205&gt;=80,"A",'HPS grading'!U205&gt;=70,"B+",'HPS grading'!U205&gt;=60,"B",'HPS grading'!U205&gt;=50,"C+",'HPS grading'!U205&gt;=40,"C",'HPS grading'!U205&gt;=30,"D",'HPS grading'!U205&lt;30,"E")</f>
        <v>E</v>
      </c>
      <c r="W205" s="32" t="str">
        <f aca="false">HPS!BF205</f>
        <v>NC</v>
      </c>
      <c r="X205" s="32" t="str">
        <f aca="false">HPS!BG205</f>
        <v>Cleared</v>
      </c>
      <c r="Y205" s="40" t="str">
        <f aca="false">IF(W205="NC","NC",IF(X205="NC","NC","None"))</f>
        <v>NC</v>
      </c>
      <c r="Z205" s="38" t="n">
        <f aca="false">AVERAGE('HPS grading'!$F205,'HPS grading'!$K205,'HPS grading'!$P205,'HPS grading'!$U205)</f>
        <v>27.5077529761905</v>
      </c>
      <c r="AA205" s="41" t="str">
        <f aca="false" t="array" ref="AA205:AA205">_xlfn.IFS('HPS grading'!Z205&gt;=90,"A+",'HPS grading'!Z205&gt;=80,"A",'HPS grading'!Z205&gt;=70,"B+",'HPS grading'!Z205&gt;=60,"B",'HPS grading'!Z205&gt;=50,"C+",'HPS grading'!Z205&gt;=40,"C",'HPS grading'!Z205&gt;=30,"D",'HPS grading'!Z205&lt;30,"E")</f>
        <v>E</v>
      </c>
    </row>
    <row r="206" customFormat="false" ht="14.25" hidden="false" customHeight="false" outlineLevel="0" collapsed="false">
      <c r="A206" s="28" t="n">
        <v>203</v>
      </c>
      <c r="B206" s="29" t="s">
        <v>17</v>
      </c>
      <c r="C206" s="29" t="s">
        <v>24</v>
      </c>
      <c r="D206" s="29" t="s">
        <v>425</v>
      </c>
      <c r="E206" s="30" t="s">
        <v>426</v>
      </c>
      <c r="F206" s="31" t="n">
        <f aca="false">HPS!$U206</f>
        <v>57.6631944444444</v>
      </c>
      <c r="G206" s="28" t="str">
        <f aca="false" t="array" ref="G206:G206">_xlfn.IFS('HPS grading'!$F206&gt;=90,"A+",'HPS grading'!$F206&gt;=80,"A",'HPS grading'!$F206&gt;=70,"B+",'HPS grading'!$F206&gt;=60,"B",'HPS grading'!$F206&gt;=50,"C+",'HPS grading'!$F206&gt;=40,"C",'HPS grading'!$F206&gt;=30,"D",'HPS grading'!$F206&lt;30,"E")</f>
        <v>C+</v>
      </c>
      <c r="H206" s="32" t="str">
        <f aca="false">Persona!R207</f>
        <v>Cleared</v>
      </c>
      <c r="I206" s="32" t="str">
        <f aca="false">HPS!K206</f>
        <v>Cleared</v>
      </c>
      <c r="J206" s="33" t="str">
        <f aca="false">IF(H206="NC","NC",IF(I206="NC","NC","None"))</f>
        <v>None</v>
      </c>
      <c r="K206" s="31" t="n">
        <f aca="false">HPS!AK206</f>
        <v>47.1333333333333</v>
      </c>
      <c r="L206" s="28" t="str">
        <f aca="false" t="array" ref="L206:L206">_xlfn.IFS('HPS grading'!K206&gt;=90,"A+",'HPS grading'!K206&gt;=80,"A",'HPS grading'!K206&gt;=70,"B+",'HPS grading'!K206&gt;=60,"B",'HPS grading'!K206&gt;=50,"C+",'HPS grading'!K206&gt;=40,"C",'HPS grading'!K206&gt;=30,"D",'HPS grading'!K206&lt;30,"E")</f>
        <v>C</v>
      </c>
      <c r="M206" s="32" t="str">
        <f aca="false">HPS!Z206</f>
        <v>Cleared</v>
      </c>
      <c r="N206" s="32" t="str">
        <f aca="false">HPS!AA206</f>
        <v>Cleared</v>
      </c>
      <c r="O206" s="33" t="str">
        <f aca="false">IF(M206="NC","NC",IF(N206="NC","NC","None"))</f>
        <v>None</v>
      </c>
      <c r="P206" s="31" t="n">
        <f aca="false">HPS!BA206</f>
        <v>60.982619047619</v>
      </c>
      <c r="Q206" s="28" t="str">
        <f aca="false" t="array" ref="Q206:Q206">_xlfn.IFS('HPS grading'!P206&gt;=90,"A+",'HPS grading'!P206&gt;=80,"A",'HPS grading'!P206&gt;=70,"B+",'HPS grading'!P206&gt;=60,"B",'HPS grading'!P206&gt;=50,"C+",'HPS grading'!P206&gt;=40,"C",'HPS grading'!P206&gt;=30,"D",'HPS grading'!P206&lt;30,"E")</f>
        <v>B</v>
      </c>
      <c r="R206" s="32" t="str">
        <f aca="false">HPS!AP206</f>
        <v>Cleared</v>
      </c>
      <c r="S206" s="32" t="str">
        <f aca="false">HPS!AQ206</f>
        <v>Cleared</v>
      </c>
      <c r="T206" s="33" t="str">
        <f aca="false">IF(R206="NC","NC",IF(S206="NC","NC","None"))</f>
        <v>None</v>
      </c>
      <c r="U206" s="31" t="n">
        <f aca="false">HPS!BQ206</f>
        <v>45.2333333333333</v>
      </c>
      <c r="V206" s="28" t="str">
        <f aca="false" t="array" ref="V206:V206">_xlfn.IFS('HPS grading'!U206&gt;=90,"A+",'HPS grading'!U206&gt;=80,"A",'HPS grading'!U206&gt;=70,"B+",'HPS grading'!U206&gt;=60,"B",'HPS grading'!U206&gt;=50,"C+",'HPS grading'!U206&gt;=40,"C",'HPS grading'!U206&gt;=30,"D",'HPS grading'!U206&lt;30,"E")</f>
        <v>C</v>
      </c>
      <c r="W206" s="32" t="str">
        <f aca="false">HPS!BF206</f>
        <v>Cleared</v>
      </c>
      <c r="X206" s="32" t="str">
        <f aca="false">HPS!BG206</f>
        <v>Cleared</v>
      </c>
      <c r="Y206" s="33" t="str">
        <f aca="false">IF(W206="NC","NC",IF(X206="NC","NC","None"))</f>
        <v>None</v>
      </c>
      <c r="Z206" s="31" t="n">
        <f aca="false">AVERAGE('HPS grading'!$F206,'HPS grading'!$K206,'HPS grading'!$P206,'HPS grading'!$U206)</f>
        <v>52.7531200396825</v>
      </c>
      <c r="AA206" s="34" t="str">
        <f aca="false" t="array" ref="AA206:AA206">_xlfn.IFS('HPS grading'!Z206&gt;=90,"A+",'HPS grading'!Z206&gt;=80,"A",'HPS grading'!Z206&gt;=70,"B+",'HPS grading'!Z206&gt;=60,"B",'HPS grading'!Z206&gt;=50,"C+",'HPS grading'!Z206&gt;=40,"C",'HPS grading'!Z206&gt;=30,"D",'HPS grading'!Z206&lt;30,"E")</f>
        <v>C+</v>
      </c>
    </row>
    <row r="207" customFormat="false" ht="14.25" hidden="false" customHeight="false" outlineLevel="0" collapsed="false">
      <c r="A207" s="35" t="n">
        <v>204</v>
      </c>
      <c r="B207" s="36" t="s">
        <v>17</v>
      </c>
      <c r="C207" s="36" t="s">
        <v>24</v>
      </c>
      <c r="D207" s="36" t="s">
        <v>427</v>
      </c>
      <c r="E207" s="37" t="s">
        <v>428</v>
      </c>
      <c r="F207" s="38" t="n">
        <f aca="false">HPS!$U207</f>
        <v>60.1944444444444</v>
      </c>
      <c r="G207" s="35" t="str">
        <f aca="false" t="array" ref="G207:G207">_xlfn.IFS('HPS grading'!$F207&gt;=90,"A+",'HPS grading'!$F207&gt;=80,"A",'HPS grading'!$F207&gt;=70,"B+",'HPS grading'!$F207&gt;=60,"B",'HPS grading'!$F207&gt;=50,"C+",'HPS grading'!$F207&gt;=40,"C",'HPS grading'!$F207&gt;=30,"D",'HPS grading'!$F207&lt;30,"E")</f>
        <v>B</v>
      </c>
      <c r="H207" s="39" t="str">
        <f aca="false">Persona!R208</f>
        <v>Cleared</v>
      </c>
      <c r="I207" s="32" t="str">
        <f aca="false">HPS!K207</f>
        <v>Cleared</v>
      </c>
      <c r="J207" s="40" t="str">
        <f aca="false">IF(H207="NC","NC",IF(I207="NC","NC","None"))</f>
        <v>None</v>
      </c>
      <c r="K207" s="38" t="n">
        <f aca="false">HPS!AK207</f>
        <v>34.9619047619048</v>
      </c>
      <c r="L207" s="35" t="str">
        <f aca="false" t="array" ref="L207:L207">_xlfn.IFS('HPS grading'!K207&gt;=90,"A+",'HPS grading'!K207&gt;=80,"A",'HPS grading'!K207&gt;=70,"B+",'HPS grading'!K207&gt;=60,"B",'HPS grading'!K207&gt;=50,"C+",'HPS grading'!K207&gt;=40,"C",'HPS grading'!K207&gt;=30,"D",'HPS grading'!K207&lt;30,"E")</f>
        <v>D</v>
      </c>
      <c r="M207" s="32" t="str">
        <f aca="false">HPS!Z207</f>
        <v>NC</v>
      </c>
      <c r="N207" s="32" t="str">
        <f aca="false">HPS!AA207</f>
        <v>Cleared</v>
      </c>
      <c r="O207" s="33" t="str">
        <f aca="false">IF(M207="NC","NC",IF(N207="NC","NC","None"))</f>
        <v>NC</v>
      </c>
      <c r="P207" s="38" t="n">
        <f aca="false">HPS!BA207</f>
        <v>61.4080952380952</v>
      </c>
      <c r="Q207" s="35" t="str">
        <f aca="false" t="array" ref="Q207:Q207">_xlfn.IFS('HPS grading'!P207&gt;=90,"A+",'HPS grading'!P207&gt;=80,"A",'HPS grading'!P207&gt;=70,"B+",'HPS grading'!P207&gt;=60,"B",'HPS grading'!P207&gt;=50,"C+",'HPS grading'!P207&gt;=40,"C",'HPS grading'!P207&gt;=30,"D",'HPS grading'!P207&lt;30,"E")</f>
        <v>B</v>
      </c>
      <c r="R207" s="32" t="str">
        <f aca="false">HPS!AP207</f>
        <v>Cleared</v>
      </c>
      <c r="S207" s="32" t="str">
        <f aca="false">HPS!AQ207</f>
        <v>Cleared</v>
      </c>
      <c r="T207" s="40" t="str">
        <f aca="false">IF(R207="NC","NC",IF(S207="NC","NC","None"))</f>
        <v>None</v>
      </c>
      <c r="U207" s="38" t="n">
        <f aca="false">HPS!BQ207</f>
        <v>44.7552380952381</v>
      </c>
      <c r="V207" s="35" t="str">
        <f aca="false" t="array" ref="V207:V207">_xlfn.IFS('HPS grading'!U207&gt;=90,"A+",'HPS grading'!U207&gt;=80,"A",'HPS grading'!U207&gt;=70,"B+",'HPS grading'!U207&gt;=60,"B",'HPS grading'!U207&gt;=50,"C+",'HPS grading'!U207&gt;=40,"C",'HPS grading'!U207&gt;=30,"D",'HPS grading'!U207&lt;30,"E")</f>
        <v>C</v>
      </c>
      <c r="W207" s="32" t="str">
        <f aca="false">HPS!BF207</f>
        <v>NC</v>
      </c>
      <c r="X207" s="32" t="str">
        <f aca="false">HPS!BG207</f>
        <v>Cleared</v>
      </c>
      <c r="Y207" s="40" t="str">
        <f aca="false">IF(W207="NC","NC",IF(X207="NC","NC","None"))</f>
        <v>NC</v>
      </c>
      <c r="Z207" s="38" t="n">
        <f aca="false">AVERAGE('HPS grading'!$F207,'HPS grading'!$K207,'HPS grading'!$P207,'HPS grading'!$U207)</f>
        <v>50.3299206349206</v>
      </c>
      <c r="AA207" s="41" t="str">
        <f aca="false" t="array" ref="AA207:AA207">_xlfn.IFS('HPS grading'!Z207&gt;=90,"A+",'HPS grading'!Z207&gt;=80,"A",'HPS grading'!Z207&gt;=70,"B+",'HPS grading'!Z207&gt;=60,"B",'HPS grading'!Z207&gt;=50,"C+",'HPS grading'!Z207&gt;=40,"C",'HPS grading'!Z207&gt;=30,"D",'HPS grading'!Z207&lt;30,"E")</f>
        <v>C+</v>
      </c>
    </row>
    <row r="208" customFormat="false" ht="14.25" hidden="false" customHeight="false" outlineLevel="0" collapsed="false">
      <c r="A208" s="28" t="n">
        <v>205</v>
      </c>
      <c r="B208" s="29" t="s">
        <v>17</v>
      </c>
      <c r="C208" s="29" t="s">
        <v>24</v>
      </c>
      <c r="D208" s="29" t="s">
        <v>429</v>
      </c>
      <c r="E208" s="30" t="s">
        <v>430</v>
      </c>
      <c r="F208" s="31" t="n">
        <f aca="false">HPS!$U208</f>
        <v>56.9340277777778</v>
      </c>
      <c r="G208" s="28" t="str">
        <f aca="false" t="array" ref="G208:G208">_xlfn.IFS('HPS grading'!$F208&gt;=90,"A+",'HPS grading'!$F208&gt;=80,"A",'HPS grading'!$F208&gt;=70,"B+",'HPS grading'!$F208&gt;=60,"B",'HPS grading'!$F208&gt;=50,"C+",'HPS grading'!$F208&gt;=40,"C",'HPS grading'!$F208&gt;=30,"D",'HPS grading'!$F208&lt;30,"E")</f>
        <v>C+</v>
      </c>
      <c r="H208" s="32" t="str">
        <f aca="false">Persona!R209</f>
        <v>Cleared</v>
      </c>
      <c r="I208" s="32" t="str">
        <f aca="false">HPS!K208</f>
        <v>Cleared</v>
      </c>
      <c r="J208" s="33" t="str">
        <f aca="false">IF(H208="NC","NC",IF(I208="NC","NC","None"))</f>
        <v>None</v>
      </c>
      <c r="K208" s="31" t="n">
        <f aca="false">HPS!AK208</f>
        <v>51.0452380952381</v>
      </c>
      <c r="L208" s="28" t="str">
        <f aca="false" t="array" ref="L208:L208">_xlfn.IFS('HPS grading'!K208&gt;=90,"A+",'HPS grading'!K208&gt;=80,"A",'HPS grading'!K208&gt;=70,"B+",'HPS grading'!K208&gt;=60,"B",'HPS grading'!K208&gt;=50,"C+",'HPS grading'!K208&gt;=40,"C",'HPS grading'!K208&gt;=30,"D",'HPS grading'!K208&lt;30,"E")</f>
        <v>C+</v>
      </c>
      <c r="M208" s="32" t="str">
        <f aca="false">HPS!Z208</f>
        <v>Cleared</v>
      </c>
      <c r="N208" s="32" t="str">
        <f aca="false">HPS!AA208</f>
        <v>Cleared</v>
      </c>
      <c r="O208" s="33" t="str">
        <f aca="false">IF(M208="NC","NC",IF(N208="NC","NC","None"))</f>
        <v>None</v>
      </c>
      <c r="P208" s="31" t="n">
        <f aca="false">HPS!BA208</f>
        <v>65.4413333333333</v>
      </c>
      <c r="Q208" s="28" t="str">
        <f aca="false" t="array" ref="Q208:Q208">_xlfn.IFS('HPS grading'!P208&gt;=90,"A+",'HPS grading'!P208&gt;=80,"A",'HPS grading'!P208&gt;=70,"B+",'HPS grading'!P208&gt;=60,"B",'HPS grading'!P208&gt;=50,"C+",'HPS grading'!P208&gt;=40,"C",'HPS grading'!P208&gt;=30,"D",'HPS grading'!P208&lt;30,"E")</f>
        <v>B</v>
      </c>
      <c r="R208" s="32" t="str">
        <f aca="false">HPS!AP208</f>
        <v>Cleared</v>
      </c>
      <c r="S208" s="32" t="str">
        <f aca="false">HPS!AQ208</f>
        <v>Cleared</v>
      </c>
      <c r="T208" s="33" t="str">
        <f aca="false">IF(R208="NC","NC",IF(S208="NC","NC","None"))</f>
        <v>None</v>
      </c>
      <c r="U208" s="31" t="n">
        <f aca="false">HPS!BQ208</f>
        <v>50.5585714285714</v>
      </c>
      <c r="V208" s="28" t="str">
        <f aca="false" t="array" ref="V208:V208">_xlfn.IFS('HPS grading'!U208&gt;=90,"A+",'HPS grading'!U208&gt;=80,"A",'HPS grading'!U208&gt;=70,"B+",'HPS grading'!U208&gt;=60,"B",'HPS grading'!U208&gt;=50,"C+",'HPS grading'!U208&gt;=40,"C",'HPS grading'!U208&gt;=30,"D",'HPS grading'!U208&lt;30,"E")</f>
        <v>C+</v>
      </c>
      <c r="W208" s="32" t="str">
        <f aca="false">HPS!BF208</f>
        <v>Cleared</v>
      </c>
      <c r="X208" s="32" t="str">
        <f aca="false">HPS!BG208</f>
        <v>Cleared</v>
      </c>
      <c r="Y208" s="33" t="str">
        <f aca="false">IF(W208="NC","NC",IF(X208="NC","NC","None"))</f>
        <v>None</v>
      </c>
      <c r="Z208" s="31" t="n">
        <f aca="false">AVERAGE('HPS grading'!$F208,'HPS grading'!$K208,'HPS grading'!$P208,'HPS grading'!$U208)</f>
        <v>55.9947926587302</v>
      </c>
      <c r="AA208" s="34" t="str">
        <f aca="false" t="array" ref="AA208:AA208">_xlfn.IFS('HPS grading'!Z208&gt;=90,"A+",'HPS grading'!Z208&gt;=80,"A",'HPS grading'!Z208&gt;=70,"B+",'HPS grading'!Z208&gt;=60,"B",'HPS grading'!Z208&gt;=50,"C+",'HPS grading'!Z208&gt;=40,"C",'HPS grading'!Z208&gt;=30,"D",'HPS grading'!Z208&lt;30,"E")</f>
        <v>C+</v>
      </c>
    </row>
    <row r="209" customFormat="false" ht="14.25" hidden="false" customHeight="false" outlineLevel="0" collapsed="false">
      <c r="A209" s="35" t="n">
        <v>206</v>
      </c>
      <c r="B209" s="36" t="s">
        <v>17</v>
      </c>
      <c r="C209" s="36" t="s">
        <v>24</v>
      </c>
      <c r="D209" s="36" t="s">
        <v>431</v>
      </c>
      <c r="E209" s="37" t="s">
        <v>432</v>
      </c>
      <c r="F209" s="38" t="n">
        <f aca="false">HPS!$U209</f>
        <v>58.2430555555556</v>
      </c>
      <c r="G209" s="35" t="str">
        <f aca="false" t="array" ref="G209:G209">_xlfn.IFS('HPS grading'!$F209&gt;=90,"A+",'HPS grading'!$F209&gt;=80,"A",'HPS grading'!$F209&gt;=70,"B+",'HPS grading'!$F209&gt;=60,"B",'HPS grading'!$F209&gt;=50,"C+",'HPS grading'!$F209&gt;=40,"C",'HPS grading'!$F209&gt;=30,"D",'HPS grading'!$F209&lt;30,"E")</f>
        <v>C+</v>
      </c>
      <c r="H209" s="39" t="str">
        <f aca="false">Persona!R210</f>
        <v>Cleared</v>
      </c>
      <c r="I209" s="32" t="str">
        <f aca="false">HPS!K209</f>
        <v>NC</v>
      </c>
      <c r="J209" s="40" t="str">
        <f aca="false">IF(H209="NC","NC",IF(I209="NC","NC","None"))</f>
        <v>NC</v>
      </c>
      <c r="K209" s="38" t="n">
        <f aca="false">HPS!AK209</f>
        <v>27.3392857142857</v>
      </c>
      <c r="L209" s="35" t="str">
        <f aca="false" t="array" ref="L209:L209">_xlfn.IFS('HPS grading'!K209&gt;=90,"A+",'HPS grading'!K209&gt;=80,"A",'HPS grading'!K209&gt;=70,"B+",'HPS grading'!K209&gt;=60,"B",'HPS grading'!K209&gt;=50,"C+",'HPS grading'!K209&gt;=40,"C",'HPS grading'!K209&gt;=30,"D",'HPS grading'!K209&lt;30,"E")</f>
        <v>E</v>
      </c>
      <c r="M209" s="32" t="str">
        <f aca="false">HPS!Z209</f>
        <v>NC</v>
      </c>
      <c r="N209" s="32" t="str">
        <f aca="false">HPS!AA209</f>
        <v>NC</v>
      </c>
      <c r="O209" s="33" t="str">
        <f aca="false">IF(M209="NC","NC",IF(N209="NC","NC","None"))</f>
        <v>NC</v>
      </c>
      <c r="P209" s="38" t="n">
        <f aca="false">HPS!BA209</f>
        <v>48.6642857142857</v>
      </c>
      <c r="Q209" s="35" t="str">
        <f aca="false" t="array" ref="Q209:Q209">_xlfn.IFS('HPS grading'!P209&gt;=90,"A+",'HPS grading'!P209&gt;=80,"A",'HPS grading'!P209&gt;=70,"B+",'HPS grading'!P209&gt;=60,"B",'HPS grading'!P209&gt;=50,"C+",'HPS grading'!P209&gt;=40,"C",'HPS grading'!P209&gt;=30,"D",'HPS grading'!P209&lt;30,"E")</f>
        <v>C</v>
      </c>
      <c r="R209" s="32" t="str">
        <f aca="false">HPS!AP209</f>
        <v>Cleared</v>
      </c>
      <c r="S209" s="32" t="str">
        <f aca="false">HPS!AQ209</f>
        <v>NC</v>
      </c>
      <c r="T209" s="40" t="str">
        <f aca="false">IF(R209="NC","NC",IF(S209="NC","NC","None"))</f>
        <v>NC</v>
      </c>
      <c r="U209" s="38" t="n">
        <f aca="false">HPS!BQ209</f>
        <v>27.352619047619</v>
      </c>
      <c r="V209" s="35" t="str">
        <f aca="false" t="array" ref="V209:V209">_xlfn.IFS('HPS grading'!U209&gt;=90,"A+",'HPS grading'!U209&gt;=80,"A",'HPS grading'!U209&gt;=70,"B+",'HPS grading'!U209&gt;=60,"B",'HPS grading'!U209&gt;=50,"C+",'HPS grading'!U209&gt;=40,"C",'HPS grading'!U209&gt;=30,"D",'HPS grading'!U209&lt;30,"E")</f>
        <v>E</v>
      </c>
      <c r="W209" s="32" t="str">
        <f aca="false">HPS!BF209</f>
        <v>NC</v>
      </c>
      <c r="X209" s="32" t="str">
        <f aca="false">HPS!BG209</f>
        <v>NC</v>
      </c>
      <c r="Y209" s="40" t="str">
        <f aca="false">IF(W209="NC","NC",IF(X209="NC","NC","None"))</f>
        <v>NC</v>
      </c>
      <c r="Z209" s="38" t="n">
        <f aca="false">AVERAGE('HPS grading'!$F209,'HPS grading'!$K209,'HPS grading'!$P209,'HPS grading'!$U209)</f>
        <v>40.3998115079365</v>
      </c>
      <c r="AA209" s="41" t="str">
        <f aca="false" t="array" ref="AA209:AA209">_xlfn.IFS('HPS grading'!Z209&gt;=90,"A+",'HPS grading'!Z209&gt;=80,"A",'HPS grading'!Z209&gt;=70,"B+",'HPS grading'!Z209&gt;=60,"B",'HPS grading'!Z209&gt;=50,"C+",'HPS grading'!Z209&gt;=40,"C",'HPS grading'!Z209&gt;=30,"D",'HPS grading'!Z209&lt;30,"E")</f>
        <v>C</v>
      </c>
    </row>
    <row r="210" customFormat="false" ht="14.25" hidden="false" customHeight="false" outlineLevel="0" collapsed="false">
      <c r="A210" s="28" t="n">
        <v>207</v>
      </c>
      <c r="B210" s="29" t="s">
        <v>13</v>
      </c>
      <c r="C210" s="29" t="s">
        <v>24</v>
      </c>
      <c r="D210" s="29" t="s">
        <v>433</v>
      </c>
      <c r="E210" s="30" t="s">
        <v>434</v>
      </c>
      <c r="F210" s="31" t="n">
        <f aca="false">HPS!$U210</f>
        <v>49.6111111111111</v>
      </c>
      <c r="G210" s="28" t="str">
        <f aca="false" t="array" ref="G210:G210">_xlfn.IFS('HPS grading'!$F210&gt;=90,"A+",'HPS grading'!$F210&gt;=80,"A",'HPS grading'!$F210&gt;=70,"B+",'HPS grading'!$F210&gt;=60,"B",'HPS grading'!$F210&gt;=50,"C+",'HPS grading'!$F210&gt;=40,"C",'HPS grading'!$F210&gt;=30,"D",'HPS grading'!$F210&lt;30,"E")</f>
        <v>C</v>
      </c>
      <c r="H210" s="32" t="str">
        <f aca="false">Persona!R211</f>
        <v>Cleared</v>
      </c>
      <c r="I210" s="32" t="str">
        <f aca="false">HPS!K210</f>
        <v>Cleared</v>
      </c>
      <c r="J210" s="33" t="str">
        <f aca="false">IF(H210="NC","NC",IF(I210="NC","NC","None"))</f>
        <v>None</v>
      </c>
      <c r="K210" s="31" t="n">
        <f aca="false">HPS!AK210</f>
        <v>40.1238095238095</v>
      </c>
      <c r="L210" s="28" t="str">
        <f aca="false" t="array" ref="L210:L210">_xlfn.IFS('HPS grading'!K210&gt;=90,"A+",'HPS grading'!K210&gt;=80,"A",'HPS grading'!K210&gt;=70,"B+",'HPS grading'!K210&gt;=60,"B",'HPS grading'!K210&gt;=50,"C+",'HPS grading'!K210&gt;=40,"C",'HPS grading'!K210&gt;=30,"D",'HPS grading'!K210&lt;30,"E")</f>
        <v>C</v>
      </c>
      <c r="M210" s="32" t="str">
        <f aca="false">HPS!Z210</f>
        <v>Cleared</v>
      </c>
      <c r="N210" s="32" t="str">
        <f aca="false">HPS!AA210</f>
        <v>Cleared</v>
      </c>
      <c r="O210" s="33" t="str">
        <f aca="false">IF(M210="NC","NC",IF(N210="NC","NC","None"))</f>
        <v>None</v>
      </c>
      <c r="P210" s="31" t="n">
        <f aca="false">HPS!BA210</f>
        <v>27.4333333333333</v>
      </c>
      <c r="Q210" s="28" t="str">
        <f aca="false" t="array" ref="Q210:Q210">_xlfn.IFS('HPS grading'!P210&gt;=90,"A+",'HPS grading'!P210&gt;=80,"A",'HPS grading'!P210&gt;=70,"B+",'HPS grading'!P210&gt;=60,"B",'HPS grading'!P210&gt;=50,"C+",'HPS grading'!P210&gt;=40,"C",'HPS grading'!P210&gt;=30,"D",'HPS grading'!P210&lt;30,"E")</f>
        <v>E</v>
      </c>
      <c r="R210" s="32" t="str">
        <f aca="false">HPS!AP210</f>
        <v>NC</v>
      </c>
      <c r="S210" s="32" t="str">
        <f aca="false">HPS!AQ210</f>
        <v>Cleared</v>
      </c>
      <c r="T210" s="33" t="str">
        <f aca="false">IF(R210="NC","NC",IF(S210="NC","NC","None"))</f>
        <v>NC</v>
      </c>
      <c r="U210" s="31" t="n">
        <f aca="false">HPS!BQ210</f>
        <v>38.6238095238095</v>
      </c>
      <c r="V210" s="28" t="str">
        <f aca="false" t="array" ref="V210:V210">_xlfn.IFS('HPS grading'!U210&gt;=90,"A+",'HPS grading'!U210&gt;=80,"A",'HPS grading'!U210&gt;=70,"B+",'HPS grading'!U210&gt;=60,"B",'HPS grading'!U210&gt;=50,"C+",'HPS grading'!U210&gt;=40,"C",'HPS grading'!U210&gt;=30,"D",'HPS grading'!U210&lt;30,"E")</f>
        <v>D</v>
      </c>
      <c r="W210" s="32" t="str">
        <f aca="false">HPS!BF210</f>
        <v>Cleared</v>
      </c>
      <c r="X210" s="32" t="str">
        <f aca="false">HPS!BG210</f>
        <v>Cleared</v>
      </c>
      <c r="Y210" s="33" t="str">
        <f aca="false">IF(W210="NC","NC",IF(X210="NC","NC","None"))</f>
        <v>None</v>
      </c>
      <c r="Z210" s="31" t="n">
        <f aca="false">AVERAGE('HPS grading'!$F210,'HPS grading'!$K210,'HPS grading'!$P210,'HPS grading'!$U210)</f>
        <v>38.9480158730159</v>
      </c>
      <c r="AA210" s="34" t="str">
        <f aca="false" t="array" ref="AA210:AA210">_xlfn.IFS('HPS grading'!Z210&gt;=90,"A+",'HPS grading'!Z210&gt;=80,"A",'HPS grading'!Z210&gt;=70,"B+",'HPS grading'!Z210&gt;=60,"B",'HPS grading'!Z210&gt;=50,"C+",'HPS grading'!Z210&gt;=40,"C",'HPS grading'!Z210&gt;=30,"D",'HPS grading'!Z210&lt;30,"E")</f>
        <v>D</v>
      </c>
    </row>
    <row r="211" customFormat="false" ht="14.25" hidden="false" customHeight="false" outlineLevel="0" collapsed="false">
      <c r="A211" s="35" t="n">
        <v>208</v>
      </c>
      <c r="B211" s="36" t="s">
        <v>17</v>
      </c>
      <c r="C211" s="36" t="s">
        <v>24</v>
      </c>
      <c r="D211" s="36" t="s">
        <v>435</v>
      </c>
      <c r="E211" s="37" t="s">
        <v>436</v>
      </c>
      <c r="F211" s="38" t="n">
        <f aca="false">HPS!$U211</f>
        <v>59.5520833333333</v>
      </c>
      <c r="G211" s="35" t="str">
        <f aca="false" t="array" ref="G211:G211">_xlfn.IFS('HPS grading'!$F211&gt;=90,"A+",'HPS grading'!$F211&gt;=80,"A",'HPS grading'!$F211&gt;=70,"B+",'HPS grading'!$F211&gt;=60,"B",'HPS grading'!$F211&gt;=50,"C+",'HPS grading'!$F211&gt;=40,"C",'HPS grading'!$F211&gt;=30,"D",'HPS grading'!$F211&lt;30,"E")</f>
        <v>C+</v>
      </c>
      <c r="H211" s="39" t="str">
        <f aca="false">Persona!R212</f>
        <v>Cleared</v>
      </c>
      <c r="I211" s="32" t="str">
        <f aca="false">HPS!K211</f>
        <v>Cleared</v>
      </c>
      <c r="J211" s="40" t="str">
        <f aca="false">IF(H211="NC","NC",IF(I211="NC","NC","None"))</f>
        <v>None</v>
      </c>
      <c r="K211" s="38" t="n">
        <f aca="false">HPS!AK211</f>
        <v>51.3761904761905</v>
      </c>
      <c r="L211" s="35" t="str">
        <f aca="false" t="array" ref="L211:L211">_xlfn.IFS('HPS grading'!K211&gt;=90,"A+",'HPS grading'!K211&gt;=80,"A",'HPS grading'!K211&gt;=70,"B+",'HPS grading'!K211&gt;=60,"B",'HPS grading'!K211&gt;=50,"C+",'HPS grading'!K211&gt;=40,"C",'HPS grading'!K211&gt;=30,"D",'HPS grading'!K211&lt;30,"E")</f>
        <v>C+</v>
      </c>
      <c r="M211" s="32" t="str">
        <f aca="false">HPS!Z211</f>
        <v>Cleared</v>
      </c>
      <c r="N211" s="32" t="str">
        <f aca="false">HPS!AA211</f>
        <v>Cleared</v>
      </c>
      <c r="O211" s="33" t="str">
        <f aca="false">IF(M211="NC","NC",IF(N211="NC","NC","None"))</f>
        <v>None</v>
      </c>
      <c r="P211" s="38" t="n">
        <f aca="false">HPS!BA211</f>
        <v>42.6247619047619</v>
      </c>
      <c r="Q211" s="35" t="str">
        <f aca="false" t="array" ref="Q211:Q211">_xlfn.IFS('HPS grading'!P211&gt;=90,"A+",'HPS grading'!P211&gt;=80,"A",'HPS grading'!P211&gt;=70,"B+",'HPS grading'!P211&gt;=60,"B",'HPS grading'!P211&gt;=50,"C+",'HPS grading'!P211&gt;=40,"C",'HPS grading'!P211&gt;=30,"D",'HPS grading'!P211&lt;30,"E")</f>
        <v>C</v>
      </c>
      <c r="R211" s="32" t="str">
        <f aca="false">HPS!AP211</f>
        <v>Cleared</v>
      </c>
      <c r="S211" s="32" t="str">
        <f aca="false">HPS!AQ211</f>
        <v>Cleared</v>
      </c>
      <c r="T211" s="40" t="str">
        <f aca="false">IF(R211="NC","NC",IF(S211="NC","NC","None"))</f>
        <v>None</v>
      </c>
      <c r="U211" s="38" t="n">
        <f aca="false">HPS!BQ211</f>
        <v>45.3428571428571</v>
      </c>
      <c r="V211" s="35" t="str">
        <f aca="false" t="array" ref="V211:V211">_xlfn.IFS('HPS grading'!U211&gt;=90,"A+",'HPS grading'!U211&gt;=80,"A",'HPS grading'!U211&gt;=70,"B+",'HPS grading'!U211&gt;=60,"B",'HPS grading'!U211&gt;=50,"C+",'HPS grading'!U211&gt;=40,"C",'HPS grading'!U211&gt;=30,"D",'HPS grading'!U211&lt;30,"E")</f>
        <v>C</v>
      </c>
      <c r="W211" s="32" t="str">
        <f aca="false">HPS!BF211</f>
        <v>Cleared</v>
      </c>
      <c r="X211" s="32" t="str">
        <f aca="false">HPS!BG211</f>
        <v>Cleared</v>
      </c>
      <c r="Y211" s="40" t="str">
        <f aca="false">IF(W211="NC","NC",IF(X211="NC","NC","None"))</f>
        <v>None</v>
      </c>
      <c r="Z211" s="38" t="n">
        <f aca="false">AVERAGE('HPS grading'!$F211,'HPS grading'!$K211,'HPS grading'!$P211,'HPS grading'!$U211)</f>
        <v>49.7239732142857</v>
      </c>
      <c r="AA211" s="41" t="str">
        <f aca="false" t="array" ref="AA211:AA211">_xlfn.IFS('HPS grading'!Z211&gt;=90,"A+",'HPS grading'!Z211&gt;=80,"A",'HPS grading'!Z211&gt;=70,"B+",'HPS grading'!Z211&gt;=60,"B",'HPS grading'!Z211&gt;=50,"C+",'HPS grading'!Z211&gt;=40,"C",'HPS grading'!Z211&gt;=30,"D",'HPS grading'!Z211&lt;30,"E")</f>
        <v>C</v>
      </c>
    </row>
    <row r="212" customFormat="false" ht="14.25" hidden="false" customHeight="false" outlineLevel="0" collapsed="false">
      <c r="A212" s="28" t="n">
        <v>209</v>
      </c>
      <c r="B212" s="29" t="s">
        <v>17</v>
      </c>
      <c r="C212" s="29" t="s">
        <v>24</v>
      </c>
      <c r="D212" s="29" t="s">
        <v>437</v>
      </c>
      <c r="E212" s="30" t="s">
        <v>438</v>
      </c>
      <c r="F212" s="31" t="n">
        <f aca="false">HPS!$U212</f>
        <v>54.1805555555556</v>
      </c>
      <c r="G212" s="28" t="str">
        <f aca="false" t="array" ref="G212:G212">_xlfn.IFS('HPS grading'!$F212&gt;=90,"A+",'HPS grading'!$F212&gt;=80,"A",'HPS grading'!$F212&gt;=70,"B+",'HPS grading'!$F212&gt;=60,"B",'HPS grading'!$F212&gt;=50,"C+",'HPS grading'!$F212&gt;=40,"C",'HPS grading'!$F212&gt;=30,"D",'HPS grading'!$F212&lt;30,"E")</f>
        <v>C+</v>
      </c>
      <c r="H212" s="32" t="str">
        <f aca="false">Persona!R213</f>
        <v>Cleared</v>
      </c>
      <c r="I212" s="32" t="str">
        <f aca="false">HPS!K212</f>
        <v>Cleared</v>
      </c>
      <c r="J212" s="33" t="str">
        <f aca="false">IF(H212="NC","NC",IF(I212="NC","NC","None"))</f>
        <v>None</v>
      </c>
      <c r="K212" s="31" t="n">
        <f aca="false">HPS!AK212</f>
        <v>30.002380952381</v>
      </c>
      <c r="L212" s="28" t="str">
        <f aca="false" t="array" ref="L212:L212">_xlfn.IFS('HPS grading'!K212&gt;=90,"A+",'HPS grading'!K212&gt;=80,"A",'HPS grading'!K212&gt;=70,"B+",'HPS grading'!K212&gt;=60,"B",'HPS grading'!K212&gt;=50,"C+",'HPS grading'!K212&gt;=40,"C",'HPS grading'!K212&gt;=30,"D",'HPS grading'!K212&lt;30,"E")</f>
        <v>D</v>
      </c>
      <c r="M212" s="32" t="str">
        <f aca="false">HPS!Z212</f>
        <v>NC</v>
      </c>
      <c r="N212" s="32" t="str">
        <f aca="false">HPS!AA212</f>
        <v>Cleared</v>
      </c>
      <c r="O212" s="33" t="str">
        <f aca="false">IF(M212="NC","NC",IF(N212="NC","NC","None"))</f>
        <v>NC</v>
      </c>
      <c r="P212" s="31" t="n">
        <f aca="false">HPS!BA212</f>
        <v>37.7155555555556</v>
      </c>
      <c r="Q212" s="28" t="str">
        <f aca="false" t="array" ref="Q212:Q212">_xlfn.IFS('HPS grading'!P212&gt;=90,"A+",'HPS grading'!P212&gt;=80,"A",'HPS grading'!P212&gt;=70,"B+",'HPS grading'!P212&gt;=60,"B",'HPS grading'!P212&gt;=50,"C+",'HPS grading'!P212&gt;=40,"C",'HPS grading'!P212&gt;=30,"D",'HPS grading'!P212&lt;30,"E")</f>
        <v>D</v>
      </c>
      <c r="R212" s="32" t="str">
        <f aca="false">HPS!AP212</f>
        <v>Cleared</v>
      </c>
      <c r="S212" s="32" t="str">
        <f aca="false">HPS!AQ212</f>
        <v>Cleared</v>
      </c>
      <c r="T212" s="33" t="str">
        <f aca="false">IF(R212="NC","NC",IF(S212="NC","NC","None"))</f>
        <v>None</v>
      </c>
      <c r="U212" s="31" t="n">
        <f aca="false">HPS!BQ212</f>
        <v>32.2357142857143</v>
      </c>
      <c r="V212" s="28" t="str">
        <f aca="false" t="array" ref="V212:V212">_xlfn.IFS('HPS grading'!U212&gt;=90,"A+",'HPS grading'!U212&gt;=80,"A",'HPS grading'!U212&gt;=70,"B+",'HPS grading'!U212&gt;=60,"B",'HPS grading'!U212&gt;=50,"C+",'HPS grading'!U212&gt;=40,"C",'HPS grading'!U212&gt;=30,"D",'HPS grading'!U212&lt;30,"E")</f>
        <v>D</v>
      </c>
      <c r="W212" s="32" t="str">
        <f aca="false">HPS!BF212</f>
        <v>NC</v>
      </c>
      <c r="X212" s="32" t="str">
        <f aca="false">HPS!BG212</f>
        <v>Cleared</v>
      </c>
      <c r="Y212" s="33" t="str">
        <f aca="false">IF(W212="NC","NC",IF(X212="NC","NC","None"))</f>
        <v>NC</v>
      </c>
      <c r="Z212" s="31" t="n">
        <f aca="false">AVERAGE('HPS grading'!$F212,'HPS grading'!$K212,'HPS grading'!$P212,'HPS grading'!$U212)</f>
        <v>38.5335515873016</v>
      </c>
      <c r="AA212" s="34" t="str">
        <f aca="false" t="array" ref="AA212:AA212">_xlfn.IFS('HPS grading'!Z212&gt;=90,"A+",'HPS grading'!Z212&gt;=80,"A",'HPS grading'!Z212&gt;=70,"B+",'HPS grading'!Z212&gt;=60,"B",'HPS grading'!Z212&gt;=50,"C+",'HPS grading'!Z212&gt;=40,"C",'HPS grading'!Z212&gt;=30,"D",'HPS grading'!Z212&lt;30,"E")</f>
        <v>D</v>
      </c>
    </row>
    <row r="213" customFormat="false" ht="14.25" hidden="false" customHeight="false" outlineLevel="0" collapsed="false">
      <c r="A213" s="35" t="n">
        <v>210</v>
      </c>
      <c r="B213" s="36" t="s">
        <v>17</v>
      </c>
      <c r="C213" s="36" t="s">
        <v>24</v>
      </c>
      <c r="D213" s="36" t="s">
        <v>439</v>
      </c>
      <c r="E213" s="37" t="s">
        <v>440</v>
      </c>
      <c r="F213" s="38" t="n">
        <f aca="false">HPS!$U213</f>
        <v>47.8650793650794</v>
      </c>
      <c r="G213" s="35" t="str">
        <f aca="false" t="array" ref="G213:G213">_xlfn.IFS('HPS grading'!$F213&gt;=90,"A+",'HPS grading'!$F213&gt;=80,"A",'HPS grading'!$F213&gt;=70,"B+",'HPS grading'!$F213&gt;=60,"B",'HPS grading'!$F213&gt;=50,"C+",'HPS grading'!$F213&gt;=40,"C",'HPS grading'!$F213&gt;=30,"D",'HPS grading'!$F213&lt;30,"E")</f>
        <v>C</v>
      </c>
      <c r="H213" s="39" t="str">
        <f aca="false">Persona!R214</f>
        <v>Cleared</v>
      </c>
      <c r="I213" s="32" t="str">
        <f aca="false">HPS!K213</f>
        <v>Cleared</v>
      </c>
      <c r="J213" s="40" t="str">
        <f aca="false">IF(H213="NC","NC",IF(I213="NC","NC","None"))</f>
        <v>None</v>
      </c>
      <c r="K213" s="38" t="n">
        <f aca="false">HPS!AK213</f>
        <v>36.2333333333333</v>
      </c>
      <c r="L213" s="35" t="str">
        <f aca="false" t="array" ref="L213:L213">_xlfn.IFS('HPS grading'!K213&gt;=90,"A+",'HPS grading'!K213&gt;=80,"A",'HPS grading'!K213&gt;=70,"B+",'HPS grading'!K213&gt;=60,"B",'HPS grading'!K213&gt;=50,"C+",'HPS grading'!K213&gt;=40,"C",'HPS grading'!K213&gt;=30,"D",'HPS grading'!K213&lt;30,"E")</f>
        <v>D</v>
      </c>
      <c r="M213" s="32" t="str">
        <f aca="false">HPS!Z213</f>
        <v>NC</v>
      </c>
      <c r="N213" s="32" t="str">
        <f aca="false">HPS!AA213</f>
        <v>Cleared</v>
      </c>
      <c r="O213" s="33" t="str">
        <f aca="false">IF(M213="NC","NC",IF(N213="NC","NC","None"))</f>
        <v>NC</v>
      </c>
      <c r="P213" s="38" t="n">
        <f aca="false">HPS!BA213</f>
        <v>42.7266666666667</v>
      </c>
      <c r="Q213" s="35" t="str">
        <f aca="false" t="array" ref="Q213:Q213">_xlfn.IFS('HPS grading'!P213&gt;=90,"A+",'HPS grading'!P213&gt;=80,"A",'HPS grading'!P213&gt;=70,"B+",'HPS grading'!P213&gt;=60,"B",'HPS grading'!P213&gt;=50,"C+",'HPS grading'!P213&gt;=40,"C",'HPS grading'!P213&gt;=30,"D",'HPS grading'!P213&lt;30,"E")</f>
        <v>C</v>
      </c>
      <c r="R213" s="32" t="str">
        <f aca="false">HPS!AP213</f>
        <v>Cleared</v>
      </c>
      <c r="S213" s="32" t="str">
        <f aca="false">HPS!AQ213</f>
        <v>Cleared</v>
      </c>
      <c r="T213" s="40" t="str">
        <f aca="false">IF(R213="NC","NC",IF(S213="NC","NC","None"))</f>
        <v>None</v>
      </c>
      <c r="U213" s="38" t="n">
        <f aca="false">HPS!BQ213</f>
        <v>40.6</v>
      </c>
      <c r="V213" s="35" t="str">
        <f aca="false" t="array" ref="V213:V213">_xlfn.IFS('HPS grading'!U213&gt;=90,"A+",'HPS grading'!U213&gt;=80,"A",'HPS grading'!U213&gt;=70,"B+",'HPS grading'!U213&gt;=60,"B",'HPS grading'!U213&gt;=50,"C+",'HPS grading'!U213&gt;=40,"C",'HPS grading'!U213&gt;=30,"D",'HPS grading'!U213&lt;30,"E")</f>
        <v>C</v>
      </c>
      <c r="W213" s="32" t="str">
        <f aca="false">HPS!BF213</f>
        <v>NC</v>
      </c>
      <c r="X213" s="32" t="str">
        <f aca="false">HPS!BG213</f>
        <v>Cleared</v>
      </c>
      <c r="Y213" s="40" t="str">
        <f aca="false">IF(W213="NC","NC",IF(X213="NC","NC","None"))</f>
        <v>NC</v>
      </c>
      <c r="Z213" s="38" t="n">
        <f aca="false">AVERAGE('HPS grading'!$F213,'HPS grading'!$K213,'HPS grading'!$P213,'HPS grading'!$U213)</f>
        <v>41.8562698412698</v>
      </c>
      <c r="AA213" s="41" t="str">
        <f aca="false" t="array" ref="AA213:AA213">_xlfn.IFS('HPS grading'!Z213&gt;=90,"A+",'HPS grading'!Z213&gt;=80,"A",'HPS grading'!Z213&gt;=70,"B+",'HPS grading'!Z213&gt;=60,"B",'HPS grading'!Z213&gt;=50,"C+",'HPS grading'!Z213&gt;=40,"C",'HPS grading'!Z213&gt;=30,"D",'HPS grading'!Z213&lt;30,"E")</f>
        <v>C</v>
      </c>
    </row>
    <row r="214" customFormat="false" ht="14.25" hidden="false" customHeight="false" outlineLevel="0" collapsed="false">
      <c r="A214" s="28" t="n">
        <v>211</v>
      </c>
      <c r="B214" s="29" t="s">
        <v>13</v>
      </c>
      <c r="C214" s="29" t="s">
        <v>24</v>
      </c>
      <c r="D214" s="29" t="s">
        <v>441</v>
      </c>
      <c r="E214" s="30" t="s">
        <v>442</v>
      </c>
      <c r="F214" s="31" t="n">
        <f aca="false">HPS!$U214</f>
        <v>60.2743055555556</v>
      </c>
      <c r="G214" s="28" t="str">
        <f aca="false" t="array" ref="G214:G214">_xlfn.IFS('HPS grading'!$F214&gt;=90,"A+",'HPS grading'!$F214&gt;=80,"A",'HPS grading'!$F214&gt;=70,"B+",'HPS grading'!$F214&gt;=60,"B",'HPS grading'!$F214&gt;=50,"C+",'HPS grading'!$F214&gt;=40,"C",'HPS grading'!$F214&gt;=30,"D",'HPS grading'!$F214&lt;30,"E")</f>
        <v>B</v>
      </c>
      <c r="H214" s="32" t="str">
        <f aca="false">Persona!R215</f>
        <v>Cleared</v>
      </c>
      <c r="I214" s="32" t="str">
        <f aca="false">HPS!K214</f>
        <v>Cleared</v>
      </c>
      <c r="J214" s="33" t="str">
        <f aca="false">IF(H214="NC","NC",IF(I214="NC","NC","None"))</f>
        <v>None</v>
      </c>
      <c r="K214" s="31" t="n">
        <f aca="false">HPS!AK214</f>
        <v>60.6904761904762</v>
      </c>
      <c r="L214" s="28" t="str">
        <f aca="false" t="array" ref="L214:L214">_xlfn.IFS('HPS grading'!K214&gt;=90,"A+",'HPS grading'!K214&gt;=80,"A",'HPS grading'!K214&gt;=70,"B+",'HPS grading'!K214&gt;=60,"B",'HPS grading'!K214&gt;=50,"C+",'HPS grading'!K214&gt;=40,"C",'HPS grading'!K214&gt;=30,"D",'HPS grading'!K214&lt;30,"E")</f>
        <v>B</v>
      </c>
      <c r="M214" s="32" t="str">
        <f aca="false">HPS!Z214</f>
        <v>Cleared</v>
      </c>
      <c r="N214" s="32" t="str">
        <f aca="false">HPS!AA214</f>
        <v>Cleared</v>
      </c>
      <c r="O214" s="33" t="str">
        <f aca="false">IF(M214="NC","NC",IF(N214="NC","NC","None"))</f>
        <v>None</v>
      </c>
      <c r="P214" s="31" t="n">
        <f aca="false">HPS!BA214</f>
        <v>58.2066666666667</v>
      </c>
      <c r="Q214" s="28" t="str">
        <f aca="false" t="array" ref="Q214:Q214">_xlfn.IFS('HPS grading'!P214&gt;=90,"A+",'HPS grading'!P214&gt;=80,"A",'HPS grading'!P214&gt;=70,"B+",'HPS grading'!P214&gt;=60,"B",'HPS grading'!P214&gt;=50,"C+",'HPS grading'!P214&gt;=40,"C",'HPS grading'!P214&gt;=30,"D",'HPS grading'!P214&lt;30,"E")</f>
        <v>C+</v>
      </c>
      <c r="R214" s="32" t="str">
        <f aca="false">HPS!AP214</f>
        <v>Cleared</v>
      </c>
      <c r="S214" s="32" t="str">
        <f aca="false">HPS!AQ214</f>
        <v>Cleared</v>
      </c>
      <c r="T214" s="33" t="str">
        <f aca="false">IF(R214="NC","NC",IF(S214="NC","NC","None"))</f>
        <v>None</v>
      </c>
      <c r="U214" s="31" t="n">
        <f aca="false">HPS!BQ214</f>
        <v>57.2838095238095</v>
      </c>
      <c r="V214" s="28" t="str">
        <f aca="false" t="array" ref="V214:V214">_xlfn.IFS('HPS grading'!U214&gt;=90,"A+",'HPS grading'!U214&gt;=80,"A",'HPS grading'!U214&gt;=70,"B+",'HPS grading'!U214&gt;=60,"B",'HPS grading'!U214&gt;=50,"C+",'HPS grading'!U214&gt;=40,"C",'HPS grading'!U214&gt;=30,"D",'HPS grading'!U214&lt;30,"E")</f>
        <v>C+</v>
      </c>
      <c r="W214" s="32" t="str">
        <f aca="false">HPS!BF214</f>
        <v>Cleared</v>
      </c>
      <c r="X214" s="32" t="str">
        <f aca="false">HPS!BG214</f>
        <v>Cleared</v>
      </c>
      <c r="Y214" s="33" t="str">
        <f aca="false">IF(W214="NC","NC",IF(X214="NC","NC","None"))</f>
        <v>None</v>
      </c>
      <c r="Z214" s="31" t="n">
        <f aca="false">AVERAGE('HPS grading'!$F214,'HPS grading'!$K214,'HPS grading'!$P214,'HPS grading'!$U214)</f>
        <v>59.113814484127</v>
      </c>
      <c r="AA214" s="34" t="str">
        <f aca="false" t="array" ref="AA214:AA214">_xlfn.IFS('HPS grading'!Z214&gt;=90,"A+",'HPS grading'!Z214&gt;=80,"A",'HPS grading'!Z214&gt;=70,"B+",'HPS grading'!Z214&gt;=60,"B",'HPS grading'!Z214&gt;=50,"C+",'HPS grading'!Z214&gt;=40,"C",'HPS grading'!Z214&gt;=30,"D",'HPS grading'!Z214&lt;30,"E")</f>
        <v>C+</v>
      </c>
    </row>
    <row r="215" customFormat="false" ht="14.25" hidden="false" customHeight="false" outlineLevel="0" collapsed="false">
      <c r="A215" s="35" t="n">
        <v>212</v>
      </c>
      <c r="B215" s="36" t="s">
        <v>13</v>
      </c>
      <c r="C215" s="36" t="s">
        <v>24</v>
      </c>
      <c r="D215" s="36" t="s">
        <v>443</v>
      </c>
      <c r="E215" s="37" t="s">
        <v>444</v>
      </c>
      <c r="F215" s="38" t="n">
        <f aca="false">HPS!$U215</f>
        <v>70.1631944444445</v>
      </c>
      <c r="G215" s="35" t="str">
        <f aca="false" t="array" ref="G215:G215">_xlfn.IFS('HPS grading'!$F215&gt;=90,"A+",'HPS grading'!$F215&gt;=80,"A",'HPS grading'!$F215&gt;=70,"B+",'HPS grading'!$F215&gt;=60,"B",'HPS grading'!$F215&gt;=50,"C+",'HPS grading'!$F215&gt;=40,"C",'HPS grading'!$F215&gt;=30,"D",'HPS grading'!$F215&lt;30,"E")</f>
        <v>B+</v>
      </c>
      <c r="H215" s="39" t="str">
        <f aca="false">Persona!R216</f>
        <v>Cleared</v>
      </c>
      <c r="I215" s="32" t="str">
        <f aca="false">HPS!K215</f>
        <v>Cleared</v>
      </c>
      <c r="J215" s="40" t="str">
        <f aca="false">IF(H215="NC","NC",IF(I215="NC","NC","None"))</f>
        <v>None</v>
      </c>
      <c r="K215" s="38" t="n">
        <f aca="false">HPS!AK215</f>
        <v>63.55</v>
      </c>
      <c r="L215" s="35" t="str">
        <f aca="false" t="array" ref="L215:L215">_xlfn.IFS('HPS grading'!K215&gt;=90,"A+",'HPS grading'!K215&gt;=80,"A",'HPS grading'!K215&gt;=70,"B+",'HPS grading'!K215&gt;=60,"B",'HPS grading'!K215&gt;=50,"C+",'HPS grading'!K215&gt;=40,"C",'HPS grading'!K215&gt;=30,"D",'HPS grading'!K215&lt;30,"E")</f>
        <v>B</v>
      </c>
      <c r="M215" s="32" t="str">
        <f aca="false">HPS!Z215</f>
        <v>Cleared</v>
      </c>
      <c r="N215" s="32" t="str">
        <f aca="false">HPS!AA215</f>
        <v>Cleared</v>
      </c>
      <c r="O215" s="33" t="str">
        <f aca="false">IF(M215="NC","NC",IF(N215="NC","NC","None"))</f>
        <v>None</v>
      </c>
      <c r="P215" s="38" t="n">
        <f aca="false">HPS!BA215</f>
        <v>63.4933333333333</v>
      </c>
      <c r="Q215" s="35" t="str">
        <f aca="false" t="array" ref="Q215:Q215">_xlfn.IFS('HPS grading'!P215&gt;=90,"A+",'HPS grading'!P215&gt;=80,"A",'HPS grading'!P215&gt;=70,"B+",'HPS grading'!P215&gt;=60,"B",'HPS grading'!P215&gt;=50,"C+",'HPS grading'!P215&gt;=40,"C",'HPS grading'!P215&gt;=30,"D",'HPS grading'!P215&lt;30,"E")</f>
        <v>B</v>
      </c>
      <c r="R215" s="32" t="str">
        <f aca="false">HPS!AP215</f>
        <v>Cleared</v>
      </c>
      <c r="S215" s="32" t="str">
        <f aca="false">HPS!AQ215</f>
        <v>Cleared</v>
      </c>
      <c r="T215" s="40" t="str">
        <f aca="false">IF(R215="NC","NC",IF(S215="NC","NC","None"))</f>
        <v>None</v>
      </c>
      <c r="U215" s="38" t="n">
        <f aca="false">HPS!BQ215</f>
        <v>65.8033333333333</v>
      </c>
      <c r="V215" s="35" t="str">
        <f aca="false" t="array" ref="V215:V215">_xlfn.IFS('HPS grading'!U215&gt;=90,"A+",'HPS grading'!U215&gt;=80,"A",'HPS grading'!U215&gt;=70,"B+",'HPS grading'!U215&gt;=60,"B",'HPS grading'!U215&gt;=50,"C+",'HPS grading'!U215&gt;=40,"C",'HPS grading'!U215&gt;=30,"D",'HPS grading'!U215&lt;30,"E")</f>
        <v>B</v>
      </c>
      <c r="W215" s="32" t="str">
        <f aca="false">HPS!BF215</f>
        <v>Cleared</v>
      </c>
      <c r="X215" s="32" t="str">
        <f aca="false">HPS!BG215</f>
        <v>Cleared</v>
      </c>
      <c r="Y215" s="40" t="str">
        <f aca="false">IF(W215="NC","NC",IF(X215="NC","NC","None"))</f>
        <v>None</v>
      </c>
      <c r="Z215" s="38" t="n">
        <f aca="false">AVERAGE('HPS grading'!$F215,'HPS grading'!$K215,'HPS grading'!$P215,'HPS grading'!$U215)</f>
        <v>65.7524652777778</v>
      </c>
      <c r="AA215" s="41" t="str">
        <f aca="false" t="array" ref="AA215:AA215">_xlfn.IFS('HPS grading'!Z215&gt;=90,"A+",'HPS grading'!Z215&gt;=80,"A",'HPS grading'!Z215&gt;=70,"B+",'HPS grading'!Z215&gt;=60,"B",'HPS grading'!Z215&gt;=50,"C+",'HPS grading'!Z215&gt;=40,"C",'HPS grading'!Z215&gt;=30,"D",'HPS grading'!Z215&lt;30,"E")</f>
        <v>B</v>
      </c>
    </row>
    <row r="216" customFormat="false" ht="14.25" hidden="false" customHeight="false" outlineLevel="0" collapsed="false">
      <c r="A216" s="28" t="n">
        <v>213</v>
      </c>
      <c r="B216" s="29" t="s">
        <v>13</v>
      </c>
      <c r="C216" s="29" t="s">
        <v>24</v>
      </c>
      <c r="D216" s="29" t="s">
        <v>445</v>
      </c>
      <c r="E216" s="30" t="s">
        <v>446</v>
      </c>
      <c r="F216" s="31" t="n">
        <f aca="false">HPS!$U216</f>
        <v>46.4756944444444</v>
      </c>
      <c r="G216" s="28" t="str">
        <f aca="false" t="array" ref="G216:G216">_xlfn.IFS('HPS grading'!$F216&gt;=90,"A+",'HPS grading'!$F216&gt;=80,"A",'HPS grading'!$F216&gt;=70,"B+",'HPS grading'!$F216&gt;=60,"B",'HPS grading'!$F216&gt;=50,"C+",'HPS grading'!$F216&gt;=40,"C",'HPS grading'!$F216&gt;=30,"D",'HPS grading'!$F216&lt;30,"E")</f>
        <v>C</v>
      </c>
      <c r="H216" s="32" t="str">
        <f aca="false">Persona!R217</f>
        <v>Cleared</v>
      </c>
      <c r="I216" s="32" t="str">
        <f aca="false">HPS!K216</f>
        <v>NC</v>
      </c>
      <c r="J216" s="33" t="str">
        <f aca="false">IF(H216="NC","NC",IF(I216="NC","NC","None"))</f>
        <v>NC</v>
      </c>
      <c r="K216" s="31" t="n">
        <f aca="false">HPS!AK216</f>
        <v>27.8261904761905</v>
      </c>
      <c r="L216" s="28" t="str">
        <f aca="false" t="array" ref="L216:L216">_xlfn.IFS('HPS grading'!K216&gt;=90,"A+",'HPS grading'!K216&gt;=80,"A",'HPS grading'!K216&gt;=70,"B+",'HPS grading'!K216&gt;=60,"B",'HPS grading'!K216&gt;=50,"C+",'HPS grading'!K216&gt;=40,"C",'HPS grading'!K216&gt;=30,"D",'HPS grading'!K216&lt;30,"E")</f>
        <v>E</v>
      </c>
      <c r="M216" s="32" t="str">
        <f aca="false">HPS!Z216</f>
        <v>NC</v>
      </c>
      <c r="N216" s="32" t="str">
        <f aca="false">HPS!AA216</f>
        <v>Cleared</v>
      </c>
      <c r="O216" s="33" t="str">
        <f aca="false">IF(M216="NC","NC",IF(N216="NC","NC","None"))</f>
        <v>NC</v>
      </c>
      <c r="P216" s="31" t="n">
        <f aca="false">HPS!BA216</f>
        <v>48.72</v>
      </c>
      <c r="Q216" s="28" t="str">
        <f aca="false" t="array" ref="Q216:Q216">_xlfn.IFS('HPS grading'!P216&gt;=90,"A+",'HPS grading'!P216&gt;=80,"A",'HPS grading'!P216&gt;=70,"B+",'HPS grading'!P216&gt;=60,"B",'HPS grading'!P216&gt;=50,"C+",'HPS grading'!P216&gt;=40,"C",'HPS grading'!P216&gt;=30,"D",'HPS grading'!P216&lt;30,"E")</f>
        <v>C</v>
      </c>
      <c r="R216" s="32" t="str">
        <f aca="false">HPS!AP216</f>
        <v>Cleared</v>
      </c>
      <c r="S216" s="32" t="str">
        <f aca="false">HPS!AQ216</f>
        <v>Cleared</v>
      </c>
      <c r="T216" s="33" t="str">
        <f aca="false">IF(R216="NC","NC",IF(S216="NC","NC","None"))</f>
        <v>None</v>
      </c>
      <c r="U216" s="31" t="n">
        <f aca="false">HPS!BQ216</f>
        <v>28.2928571428571</v>
      </c>
      <c r="V216" s="28" t="str">
        <f aca="false" t="array" ref="V216:V216">_xlfn.IFS('HPS grading'!U216&gt;=90,"A+",'HPS grading'!U216&gt;=80,"A",'HPS grading'!U216&gt;=70,"B+",'HPS grading'!U216&gt;=60,"B",'HPS grading'!U216&gt;=50,"C+",'HPS grading'!U216&gt;=40,"C",'HPS grading'!U216&gt;=30,"D",'HPS grading'!U216&lt;30,"E")</f>
        <v>E</v>
      </c>
      <c r="W216" s="32" t="str">
        <f aca="false">HPS!BF216</f>
        <v>NC</v>
      </c>
      <c r="X216" s="32" t="str">
        <f aca="false">HPS!BG216</f>
        <v>NC</v>
      </c>
      <c r="Y216" s="33" t="str">
        <f aca="false">IF(W216="NC","NC",IF(X216="NC","NC","None"))</f>
        <v>NC</v>
      </c>
      <c r="Z216" s="31" t="n">
        <f aca="false">AVERAGE('HPS grading'!$F216,'HPS grading'!$K216,'HPS grading'!$P216,'HPS grading'!$U216)</f>
        <v>37.828685515873</v>
      </c>
      <c r="AA216" s="34" t="str">
        <f aca="false" t="array" ref="AA216:AA216">_xlfn.IFS('HPS grading'!Z216&gt;=90,"A+",'HPS grading'!Z216&gt;=80,"A",'HPS grading'!Z216&gt;=70,"B+",'HPS grading'!Z216&gt;=60,"B",'HPS grading'!Z216&gt;=50,"C+",'HPS grading'!Z216&gt;=40,"C",'HPS grading'!Z216&gt;=30,"D",'HPS grading'!Z216&lt;30,"E")</f>
        <v>D</v>
      </c>
    </row>
    <row r="217" customFormat="false" ht="14.25" hidden="false" customHeight="false" outlineLevel="0" collapsed="false">
      <c r="A217" s="35" t="n">
        <v>214</v>
      </c>
      <c r="B217" s="36" t="s">
        <v>17</v>
      </c>
      <c r="C217" s="36" t="s">
        <v>24</v>
      </c>
      <c r="D217" s="36" t="s">
        <v>447</v>
      </c>
      <c r="E217" s="37" t="s">
        <v>448</v>
      </c>
      <c r="F217" s="38" t="n">
        <f aca="false">HPS!$U217</f>
        <v>60.7673611111111</v>
      </c>
      <c r="G217" s="35" t="str">
        <f aca="false" t="array" ref="G217:G217">_xlfn.IFS('HPS grading'!$F217&gt;=90,"A+",'HPS grading'!$F217&gt;=80,"A",'HPS grading'!$F217&gt;=70,"B+",'HPS grading'!$F217&gt;=60,"B",'HPS grading'!$F217&gt;=50,"C+",'HPS grading'!$F217&gt;=40,"C",'HPS grading'!$F217&gt;=30,"D",'HPS grading'!$F217&lt;30,"E")</f>
        <v>B</v>
      </c>
      <c r="H217" s="39" t="str">
        <f aca="false">Persona!R218</f>
        <v>Cleared</v>
      </c>
      <c r="I217" s="32" t="str">
        <f aca="false">HPS!K217</f>
        <v>Cleared</v>
      </c>
      <c r="J217" s="40" t="str">
        <f aca="false">IF(H217="NC","NC",IF(I217="NC","NC","None"))</f>
        <v>None</v>
      </c>
      <c r="K217" s="38" t="n">
        <f aca="false">HPS!AK217</f>
        <v>37.45</v>
      </c>
      <c r="L217" s="35" t="str">
        <f aca="false" t="array" ref="L217:L217">_xlfn.IFS('HPS grading'!K217&gt;=90,"A+",'HPS grading'!K217&gt;=80,"A",'HPS grading'!K217&gt;=70,"B+",'HPS grading'!K217&gt;=60,"B",'HPS grading'!K217&gt;=50,"C+",'HPS grading'!K217&gt;=40,"C",'HPS grading'!K217&gt;=30,"D",'HPS grading'!K217&lt;30,"E")</f>
        <v>D</v>
      </c>
      <c r="M217" s="32" t="str">
        <f aca="false">HPS!Z217</f>
        <v>Cleared</v>
      </c>
      <c r="N217" s="32" t="str">
        <f aca="false">HPS!AA217</f>
        <v>Cleared</v>
      </c>
      <c r="O217" s="33" t="str">
        <f aca="false">IF(M217="NC","NC",IF(N217="NC","NC","None"))</f>
        <v>None</v>
      </c>
      <c r="P217" s="38" t="n">
        <f aca="false">HPS!BA217</f>
        <v>64.3466666666667</v>
      </c>
      <c r="Q217" s="35" t="str">
        <f aca="false" t="array" ref="Q217:Q217">_xlfn.IFS('HPS grading'!P217&gt;=90,"A+",'HPS grading'!P217&gt;=80,"A",'HPS grading'!P217&gt;=70,"B+",'HPS grading'!P217&gt;=60,"B",'HPS grading'!P217&gt;=50,"C+",'HPS grading'!P217&gt;=40,"C",'HPS grading'!P217&gt;=30,"D",'HPS grading'!P217&lt;30,"E")</f>
        <v>B</v>
      </c>
      <c r="R217" s="32" t="str">
        <f aca="false">HPS!AP217</f>
        <v>Cleared</v>
      </c>
      <c r="S217" s="32" t="str">
        <f aca="false">HPS!AQ217</f>
        <v>Cleared</v>
      </c>
      <c r="T217" s="40" t="str">
        <f aca="false">IF(R217="NC","NC",IF(S217="NC","NC","None"))</f>
        <v>None</v>
      </c>
      <c r="U217" s="38" t="n">
        <f aca="false">HPS!BQ217</f>
        <v>51.4166666666667</v>
      </c>
      <c r="V217" s="35" t="str">
        <f aca="false" t="array" ref="V217:V217">_xlfn.IFS('HPS grading'!U217&gt;=90,"A+",'HPS grading'!U217&gt;=80,"A",'HPS grading'!U217&gt;=70,"B+",'HPS grading'!U217&gt;=60,"B",'HPS grading'!U217&gt;=50,"C+",'HPS grading'!U217&gt;=40,"C",'HPS grading'!U217&gt;=30,"D",'HPS grading'!U217&lt;30,"E")</f>
        <v>C+</v>
      </c>
      <c r="W217" s="32" t="str">
        <f aca="false">HPS!BF217</f>
        <v>Cleared</v>
      </c>
      <c r="X217" s="32" t="str">
        <f aca="false">HPS!BG217</f>
        <v>Cleared</v>
      </c>
      <c r="Y217" s="40" t="str">
        <f aca="false">IF(W217="NC","NC",IF(X217="NC","NC","None"))</f>
        <v>None</v>
      </c>
      <c r="Z217" s="38" t="n">
        <f aca="false">AVERAGE('HPS grading'!$F217,'HPS grading'!$K217,'HPS grading'!$P217,'HPS grading'!$U217)</f>
        <v>53.4951736111111</v>
      </c>
      <c r="AA217" s="41" t="str">
        <f aca="false" t="array" ref="AA217:AA217">_xlfn.IFS('HPS grading'!Z217&gt;=90,"A+",'HPS grading'!Z217&gt;=80,"A",'HPS grading'!Z217&gt;=70,"B+",'HPS grading'!Z217&gt;=60,"B",'HPS grading'!Z217&gt;=50,"C+",'HPS grading'!Z217&gt;=40,"C",'HPS grading'!Z217&gt;=30,"D",'HPS grading'!Z217&lt;30,"E")</f>
        <v>C+</v>
      </c>
    </row>
    <row r="218" customFormat="false" ht="14.25" hidden="false" customHeight="false" outlineLevel="0" collapsed="false">
      <c r="A218" s="28" t="n">
        <v>215</v>
      </c>
      <c r="B218" s="29" t="s">
        <v>17</v>
      </c>
      <c r="C218" s="29" t="s">
        <v>24</v>
      </c>
      <c r="D218" s="29" t="s">
        <v>449</v>
      </c>
      <c r="E218" s="30" t="s">
        <v>450</v>
      </c>
      <c r="F218" s="31" t="n">
        <f aca="false">HPS!$U218</f>
        <v>57.7743055555556</v>
      </c>
      <c r="G218" s="28" t="str">
        <f aca="false" t="array" ref="G218:G218">_xlfn.IFS('HPS grading'!$F218&gt;=90,"A+",'HPS grading'!$F218&gt;=80,"A",'HPS grading'!$F218&gt;=70,"B+",'HPS grading'!$F218&gt;=60,"B",'HPS grading'!$F218&gt;=50,"C+",'HPS grading'!$F218&gt;=40,"C",'HPS grading'!$F218&gt;=30,"D",'HPS grading'!$F218&lt;30,"E")</f>
        <v>C+</v>
      </c>
      <c r="H218" s="32" t="str">
        <f aca="false">Persona!R219</f>
        <v>Cleared</v>
      </c>
      <c r="I218" s="32" t="str">
        <f aca="false">HPS!K218</f>
        <v>Cleared</v>
      </c>
      <c r="J218" s="33" t="str">
        <f aca="false">IF(H218="NC","NC",IF(I218="NC","NC","None"))</f>
        <v>None</v>
      </c>
      <c r="K218" s="31" t="n">
        <f aca="false">HPS!AK218</f>
        <v>47.4285714285714</v>
      </c>
      <c r="L218" s="28" t="str">
        <f aca="false" t="array" ref="L218:L218">_xlfn.IFS('HPS grading'!K218&gt;=90,"A+",'HPS grading'!K218&gt;=80,"A",'HPS grading'!K218&gt;=70,"B+",'HPS grading'!K218&gt;=60,"B",'HPS grading'!K218&gt;=50,"C+",'HPS grading'!K218&gt;=40,"C",'HPS grading'!K218&gt;=30,"D",'HPS grading'!K218&lt;30,"E")</f>
        <v>C</v>
      </c>
      <c r="M218" s="32" t="str">
        <f aca="false">HPS!Z218</f>
        <v>NC</v>
      </c>
      <c r="N218" s="32" t="str">
        <f aca="false">HPS!AA218</f>
        <v>Cleared</v>
      </c>
      <c r="O218" s="33" t="str">
        <f aca="false">IF(M218="NC","NC",IF(N218="NC","NC","None"))</f>
        <v>NC</v>
      </c>
      <c r="P218" s="31" t="n">
        <f aca="false">HPS!BA218</f>
        <v>61.4433333333333</v>
      </c>
      <c r="Q218" s="28" t="str">
        <f aca="false" t="array" ref="Q218:Q218">_xlfn.IFS('HPS grading'!P218&gt;=90,"A+",'HPS grading'!P218&gt;=80,"A",'HPS grading'!P218&gt;=70,"B+",'HPS grading'!P218&gt;=60,"B",'HPS grading'!P218&gt;=50,"C+",'HPS grading'!P218&gt;=40,"C",'HPS grading'!P218&gt;=30,"D",'HPS grading'!P218&lt;30,"E")</f>
        <v>B</v>
      </c>
      <c r="R218" s="32" t="str">
        <f aca="false">HPS!AP218</f>
        <v>Cleared</v>
      </c>
      <c r="S218" s="32" t="str">
        <f aca="false">HPS!AQ218</f>
        <v>Cleared</v>
      </c>
      <c r="T218" s="33" t="str">
        <f aca="false">IF(R218="NC","NC",IF(S218="NC","NC","None"))</f>
        <v>None</v>
      </c>
      <c r="U218" s="31" t="n">
        <f aca="false">HPS!BQ218</f>
        <v>50.2085714285714</v>
      </c>
      <c r="V218" s="28" t="str">
        <f aca="false" t="array" ref="V218:V218">_xlfn.IFS('HPS grading'!U218&gt;=90,"A+",'HPS grading'!U218&gt;=80,"A",'HPS grading'!U218&gt;=70,"B+",'HPS grading'!U218&gt;=60,"B",'HPS grading'!U218&gt;=50,"C+",'HPS grading'!U218&gt;=40,"C",'HPS grading'!U218&gt;=30,"D",'HPS grading'!U218&lt;30,"E")</f>
        <v>C+</v>
      </c>
      <c r="W218" s="32" t="str">
        <f aca="false">HPS!BF218</f>
        <v>NC</v>
      </c>
      <c r="X218" s="32" t="str">
        <f aca="false">HPS!BG218</f>
        <v>Cleared</v>
      </c>
      <c r="Y218" s="33" t="str">
        <f aca="false">IF(W218="NC","NC",IF(X218="NC","NC","None"))</f>
        <v>NC</v>
      </c>
      <c r="Z218" s="31" t="n">
        <f aca="false">AVERAGE('HPS grading'!$F218,'HPS grading'!$K218,'HPS grading'!$P218,'HPS grading'!$U218)</f>
        <v>54.2136954365079</v>
      </c>
      <c r="AA218" s="34" t="str">
        <f aca="false" t="array" ref="AA218:AA218">_xlfn.IFS('HPS grading'!Z218&gt;=90,"A+",'HPS grading'!Z218&gt;=80,"A",'HPS grading'!Z218&gt;=70,"B+",'HPS grading'!Z218&gt;=60,"B",'HPS grading'!Z218&gt;=50,"C+",'HPS grading'!Z218&gt;=40,"C",'HPS grading'!Z218&gt;=30,"D",'HPS grading'!Z218&lt;30,"E")</f>
        <v>C+</v>
      </c>
    </row>
    <row r="219" customFormat="false" ht="14.25" hidden="false" customHeight="false" outlineLevel="0" collapsed="false">
      <c r="A219" s="35" t="n">
        <v>216</v>
      </c>
      <c r="B219" s="36" t="s">
        <v>17</v>
      </c>
      <c r="C219" s="36" t="s">
        <v>24</v>
      </c>
      <c r="D219" s="36" t="s">
        <v>451</v>
      </c>
      <c r="E219" s="37" t="s">
        <v>452</v>
      </c>
      <c r="F219" s="38" t="n">
        <f aca="false">HPS!$U219</f>
        <v>43.9965277777778</v>
      </c>
      <c r="G219" s="35" t="str">
        <f aca="false" t="array" ref="G219:G219">_xlfn.IFS('HPS grading'!$F219&gt;=90,"A+",'HPS grading'!$F219&gt;=80,"A",'HPS grading'!$F219&gt;=70,"B+",'HPS grading'!$F219&gt;=60,"B",'HPS grading'!$F219&gt;=50,"C+",'HPS grading'!$F219&gt;=40,"C",'HPS grading'!$F219&gt;=30,"D",'HPS grading'!$F219&lt;30,"E")</f>
        <v>C</v>
      </c>
      <c r="H219" s="39" t="str">
        <f aca="false">Persona!R220</f>
        <v>Cleared</v>
      </c>
      <c r="I219" s="32" t="str">
        <f aca="false">HPS!K219</f>
        <v>Cleared</v>
      </c>
      <c r="J219" s="40" t="str">
        <f aca="false">IF(H219="NC","NC",IF(I219="NC","NC","None"))</f>
        <v>None</v>
      </c>
      <c r="K219" s="38" t="n">
        <f aca="false">HPS!AK219</f>
        <v>43.2952380952381</v>
      </c>
      <c r="L219" s="35" t="str">
        <f aca="false" t="array" ref="L219:L219">_xlfn.IFS('HPS grading'!K219&gt;=90,"A+",'HPS grading'!K219&gt;=80,"A",'HPS grading'!K219&gt;=70,"B+",'HPS grading'!K219&gt;=60,"B",'HPS grading'!K219&gt;=50,"C+",'HPS grading'!K219&gt;=40,"C",'HPS grading'!K219&gt;=30,"D",'HPS grading'!K219&lt;30,"E")</f>
        <v>C</v>
      </c>
      <c r="M219" s="32" t="str">
        <f aca="false">HPS!Z219</f>
        <v>Cleared</v>
      </c>
      <c r="N219" s="32" t="str">
        <f aca="false">HPS!AA219</f>
        <v>Cleared</v>
      </c>
      <c r="O219" s="33" t="str">
        <f aca="false">IF(M219="NC","NC",IF(N219="NC","NC","None"))</f>
        <v>None</v>
      </c>
      <c r="P219" s="38" t="n">
        <f aca="false">HPS!BA219</f>
        <v>52.78</v>
      </c>
      <c r="Q219" s="35" t="str">
        <f aca="false" t="array" ref="Q219:Q219">_xlfn.IFS('HPS grading'!P219&gt;=90,"A+",'HPS grading'!P219&gt;=80,"A",'HPS grading'!P219&gt;=70,"B+",'HPS grading'!P219&gt;=60,"B",'HPS grading'!P219&gt;=50,"C+",'HPS grading'!P219&gt;=40,"C",'HPS grading'!P219&gt;=30,"D",'HPS grading'!P219&lt;30,"E")</f>
        <v>C+</v>
      </c>
      <c r="R219" s="32" t="str">
        <f aca="false">HPS!AP219</f>
        <v>Cleared</v>
      </c>
      <c r="S219" s="32" t="str">
        <f aca="false">HPS!AQ219</f>
        <v>Cleared</v>
      </c>
      <c r="T219" s="40" t="str">
        <f aca="false">IF(R219="NC","NC",IF(S219="NC","NC","None"))</f>
        <v>None</v>
      </c>
      <c r="U219" s="38" t="n">
        <f aca="false">HPS!BQ219</f>
        <v>54.2952380952381</v>
      </c>
      <c r="V219" s="35" t="str">
        <f aca="false" t="array" ref="V219:V219">_xlfn.IFS('HPS grading'!U219&gt;=90,"A+",'HPS grading'!U219&gt;=80,"A",'HPS grading'!U219&gt;=70,"B+",'HPS grading'!U219&gt;=60,"B",'HPS grading'!U219&gt;=50,"C+",'HPS grading'!U219&gt;=40,"C",'HPS grading'!U219&gt;=30,"D",'HPS grading'!U219&lt;30,"E")</f>
        <v>C+</v>
      </c>
      <c r="W219" s="32" t="str">
        <f aca="false">HPS!BF219</f>
        <v>Cleared</v>
      </c>
      <c r="X219" s="32" t="str">
        <f aca="false">HPS!BG219</f>
        <v>Cleared</v>
      </c>
      <c r="Y219" s="40" t="str">
        <f aca="false">IF(W219="NC","NC",IF(X219="NC","NC","None"))</f>
        <v>None</v>
      </c>
      <c r="Z219" s="38" t="n">
        <f aca="false">AVERAGE('HPS grading'!$F219,'HPS grading'!$K219,'HPS grading'!$P219,'HPS grading'!$U219)</f>
        <v>48.5917509920635</v>
      </c>
      <c r="AA219" s="41" t="str">
        <f aca="false" t="array" ref="AA219:AA219">_xlfn.IFS('HPS grading'!Z219&gt;=90,"A+",'HPS grading'!Z219&gt;=80,"A",'HPS grading'!Z219&gt;=70,"B+",'HPS grading'!Z219&gt;=60,"B",'HPS grading'!Z219&gt;=50,"C+",'HPS grading'!Z219&gt;=40,"C",'HPS grading'!Z219&gt;=30,"D",'HPS grading'!Z219&lt;30,"E")</f>
        <v>C</v>
      </c>
    </row>
    <row r="220" customFormat="false" ht="14.25" hidden="false" customHeight="false" outlineLevel="0" collapsed="false">
      <c r="A220" s="28" t="n">
        <v>217</v>
      </c>
      <c r="B220" s="29" t="s">
        <v>13</v>
      </c>
      <c r="C220" s="29" t="s">
        <v>24</v>
      </c>
      <c r="D220" s="29" t="s">
        <v>453</v>
      </c>
      <c r="E220" s="30" t="s">
        <v>454</v>
      </c>
      <c r="F220" s="31" t="n">
        <f aca="false">HPS!$U220</f>
        <v>61.7291666666667</v>
      </c>
      <c r="G220" s="28" t="str">
        <f aca="false" t="array" ref="G220:G220">_xlfn.IFS('HPS grading'!$F220&gt;=90,"A+",'HPS grading'!$F220&gt;=80,"A",'HPS grading'!$F220&gt;=70,"B+",'HPS grading'!$F220&gt;=60,"B",'HPS grading'!$F220&gt;=50,"C+",'HPS grading'!$F220&gt;=40,"C",'HPS grading'!$F220&gt;=30,"D",'HPS grading'!$F220&lt;30,"E")</f>
        <v>B</v>
      </c>
      <c r="H220" s="32" t="str">
        <f aca="false">Persona!R221</f>
        <v>Cleared</v>
      </c>
      <c r="I220" s="32" t="str">
        <f aca="false">HPS!K220</f>
        <v>Cleared</v>
      </c>
      <c r="J220" s="33" t="str">
        <f aca="false">IF(H220="NC","NC",IF(I220="NC","NC","None"))</f>
        <v>None</v>
      </c>
      <c r="K220" s="31" t="n">
        <f aca="false">HPS!AK220</f>
        <v>56.6654761904762</v>
      </c>
      <c r="L220" s="28" t="str">
        <f aca="false" t="array" ref="L220:L220">_xlfn.IFS('HPS grading'!K220&gt;=90,"A+",'HPS grading'!K220&gt;=80,"A",'HPS grading'!K220&gt;=70,"B+",'HPS grading'!K220&gt;=60,"B",'HPS grading'!K220&gt;=50,"C+",'HPS grading'!K220&gt;=40,"C",'HPS grading'!K220&gt;=30,"D",'HPS grading'!K220&lt;30,"E")</f>
        <v>C+</v>
      </c>
      <c r="M220" s="32" t="str">
        <f aca="false">HPS!Z220</f>
        <v>Cleared</v>
      </c>
      <c r="N220" s="32" t="str">
        <f aca="false">HPS!AA220</f>
        <v>Cleared</v>
      </c>
      <c r="O220" s="33" t="str">
        <f aca="false">IF(M220="NC","NC",IF(N220="NC","NC","None"))</f>
        <v>None</v>
      </c>
      <c r="P220" s="31" t="n">
        <f aca="false">HPS!BA220</f>
        <v>64.077619047619</v>
      </c>
      <c r="Q220" s="28" t="str">
        <f aca="false" t="array" ref="Q220:Q220">_xlfn.IFS('HPS grading'!P220&gt;=90,"A+",'HPS grading'!P220&gt;=80,"A",'HPS grading'!P220&gt;=70,"B+",'HPS grading'!P220&gt;=60,"B",'HPS grading'!P220&gt;=50,"C+",'HPS grading'!P220&gt;=40,"C",'HPS grading'!P220&gt;=30,"D",'HPS grading'!P220&lt;30,"E")</f>
        <v>B</v>
      </c>
      <c r="R220" s="32" t="str">
        <f aca="false">HPS!AP220</f>
        <v>Cleared</v>
      </c>
      <c r="S220" s="32" t="str">
        <f aca="false">HPS!AQ220</f>
        <v>Cleared</v>
      </c>
      <c r="T220" s="33" t="str">
        <f aca="false">IF(R220="NC","NC",IF(S220="NC","NC","None"))</f>
        <v>None</v>
      </c>
      <c r="U220" s="31" t="n">
        <f aca="false">HPS!BQ220</f>
        <v>60.4654761904762</v>
      </c>
      <c r="V220" s="28" t="str">
        <f aca="false" t="array" ref="V220:V220">_xlfn.IFS('HPS grading'!U220&gt;=90,"A+",'HPS grading'!U220&gt;=80,"A",'HPS grading'!U220&gt;=70,"B+",'HPS grading'!U220&gt;=60,"B",'HPS grading'!U220&gt;=50,"C+",'HPS grading'!U220&gt;=40,"C",'HPS grading'!U220&gt;=30,"D",'HPS grading'!U220&lt;30,"E")</f>
        <v>B</v>
      </c>
      <c r="W220" s="32" t="str">
        <f aca="false">HPS!BF220</f>
        <v>Cleared</v>
      </c>
      <c r="X220" s="32" t="str">
        <f aca="false">HPS!BG220</f>
        <v>Cleared</v>
      </c>
      <c r="Y220" s="33" t="str">
        <f aca="false">IF(W220="NC","NC",IF(X220="NC","NC","None"))</f>
        <v>None</v>
      </c>
      <c r="Z220" s="31" t="n">
        <f aca="false">AVERAGE('HPS grading'!$F220,'HPS grading'!$K220,'HPS grading'!$P220,'HPS grading'!$U220)</f>
        <v>60.7344345238095</v>
      </c>
      <c r="AA220" s="34" t="str">
        <f aca="false" t="array" ref="AA220:AA220">_xlfn.IFS('HPS grading'!Z220&gt;=90,"A+",'HPS grading'!Z220&gt;=80,"A",'HPS grading'!Z220&gt;=70,"B+",'HPS grading'!Z220&gt;=60,"B",'HPS grading'!Z220&gt;=50,"C+",'HPS grading'!Z220&gt;=40,"C",'HPS grading'!Z220&gt;=30,"D",'HPS grading'!Z220&lt;30,"E")</f>
        <v>B</v>
      </c>
    </row>
    <row r="221" customFormat="false" ht="14.25" hidden="false" customHeight="false" outlineLevel="0" collapsed="false">
      <c r="A221" s="35" t="n">
        <v>218</v>
      </c>
      <c r="B221" s="36" t="s">
        <v>17</v>
      </c>
      <c r="C221" s="36" t="s">
        <v>24</v>
      </c>
      <c r="D221" s="36" t="s">
        <v>455</v>
      </c>
      <c r="E221" s="37" t="s">
        <v>456</v>
      </c>
      <c r="F221" s="38" t="n">
        <f aca="false">HPS!$U221</f>
        <v>49.3854166666667</v>
      </c>
      <c r="G221" s="35" t="str">
        <f aca="false" t="array" ref="G221:G221">_xlfn.IFS('HPS grading'!$F221&gt;=90,"A+",'HPS grading'!$F221&gt;=80,"A",'HPS grading'!$F221&gt;=70,"B+",'HPS grading'!$F221&gt;=60,"B",'HPS grading'!$F221&gt;=50,"C+",'HPS grading'!$F221&gt;=40,"C",'HPS grading'!$F221&gt;=30,"D",'HPS grading'!$F221&lt;30,"E")</f>
        <v>C</v>
      </c>
      <c r="H221" s="39" t="str">
        <f aca="false">Persona!R222</f>
        <v>Cleared</v>
      </c>
      <c r="I221" s="32" t="str">
        <f aca="false">HPS!K221</f>
        <v>Cleared</v>
      </c>
      <c r="J221" s="40" t="str">
        <f aca="false">IF(H221="NC","NC",IF(I221="NC","NC","None"))</f>
        <v>None</v>
      </c>
      <c r="K221" s="38" t="n">
        <f aca="false">HPS!AK221</f>
        <v>37.0571428571429</v>
      </c>
      <c r="L221" s="35" t="str">
        <f aca="false" t="array" ref="L221:L221">_xlfn.IFS('HPS grading'!K221&gt;=90,"A+",'HPS grading'!K221&gt;=80,"A",'HPS grading'!K221&gt;=70,"B+",'HPS grading'!K221&gt;=60,"B",'HPS grading'!K221&gt;=50,"C+",'HPS grading'!K221&gt;=40,"C",'HPS grading'!K221&gt;=30,"D",'HPS grading'!K221&lt;30,"E")</f>
        <v>D</v>
      </c>
      <c r="M221" s="32" t="str">
        <f aca="false">HPS!Z221</f>
        <v>NC</v>
      </c>
      <c r="N221" s="32" t="str">
        <f aca="false">HPS!AA221</f>
        <v>Cleared</v>
      </c>
      <c r="O221" s="33" t="str">
        <f aca="false">IF(M221="NC","NC",IF(N221="NC","NC","None"))</f>
        <v>NC</v>
      </c>
      <c r="P221" s="38" t="n">
        <f aca="false">HPS!BA221</f>
        <v>56.2314285714286</v>
      </c>
      <c r="Q221" s="35" t="str">
        <f aca="false" t="array" ref="Q221:Q221">_xlfn.IFS('HPS grading'!P221&gt;=90,"A+",'HPS grading'!P221&gt;=80,"A",'HPS grading'!P221&gt;=70,"B+",'HPS grading'!P221&gt;=60,"B",'HPS grading'!P221&gt;=50,"C+",'HPS grading'!P221&gt;=40,"C",'HPS grading'!P221&gt;=30,"D",'HPS grading'!P221&lt;30,"E")</f>
        <v>C+</v>
      </c>
      <c r="R221" s="32" t="str">
        <f aca="false">HPS!AP221</f>
        <v>Cleared</v>
      </c>
      <c r="S221" s="32" t="str">
        <f aca="false">HPS!AQ221</f>
        <v>Cleared</v>
      </c>
      <c r="T221" s="40" t="str">
        <f aca="false">IF(R221="NC","NC",IF(S221="NC","NC","None"))</f>
        <v>None</v>
      </c>
      <c r="U221" s="38" t="n">
        <f aca="false">HPS!BQ221</f>
        <v>42.8904761904762</v>
      </c>
      <c r="V221" s="35" t="str">
        <f aca="false" t="array" ref="V221:V221">_xlfn.IFS('HPS grading'!U221&gt;=90,"A+",'HPS grading'!U221&gt;=80,"A",'HPS grading'!U221&gt;=70,"B+",'HPS grading'!U221&gt;=60,"B",'HPS grading'!U221&gt;=50,"C+",'HPS grading'!U221&gt;=40,"C",'HPS grading'!U221&gt;=30,"D",'HPS grading'!U221&lt;30,"E")</f>
        <v>C</v>
      </c>
      <c r="W221" s="32" t="str">
        <f aca="false">HPS!BF221</f>
        <v>NC</v>
      </c>
      <c r="X221" s="32" t="str">
        <f aca="false">HPS!BG221</f>
        <v>Cleared</v>
      </c>
      <c r="Y221" s="40" t="str">
        <f aca="false">IF(W221="NC","NC",IF(X221="NC","NC","None"))</f>
        <v>NC</v>
      </c>
      <c r="Z221" s="38" t="n">
        <f aca="false">AVERAGE('HPS grading'!$F221,'HPS grading'!$K221,'HPS grading'!$P221,'HPS grading'!$U221)</f>
        <v>46.3911160714286</v>
      </c>
      <c r="AA221" s="41" t="str">
        <f aca="false" t="array" ref="AA221:AA221">_xlfn.IFS('HPS grading'!Z221&gt;=90,"A+",'HPS grading'!Z221&gt;=80,"A",'HPS grading'!Z221&gt;=70,"B+",'HPS grading'!Z221&gt;=60,"B",'HPS grading'!Z221&gt;=50,"C+",'HPS grading'!Z221&gt;=40,"C",'HPS grading'!Z221&gt;=30,"D",'HPS grading'!Z221&lt;30,"E")</f>
        <v>C</v>
      </c>
    </row>
    <row r="222" customFormat="false" ht="14.25" hidden="false" customHeight="false" outlineLevel="0" collapsed="false">
      <c r="A222" s="28" t="n">
        <v>219</v>
      </c>
      <c r="B222" s="29" t="s">
        <v>17</v>
      </c>
      <c r="C222" s="29" t="s">
        <v>24</v>
      </c>
      <c r="D222" s="29" t="s">
        <v>457</v>
      </c>
      <c r="E222" s="30" t="s">
        <v>458</v>
      </c>
      <c r="F222" s="31" t="n">
        <f aca="false">HPS!$U222</f>
        <v>49.8090277777778</v>
      </c>
      <c r="G222" s="28" t="str">
        <f aca="false" t="array" ref="G222:G222">_xlfn.IFS('HPS grading'!$F222&gt;=90,"A+",'HPS grading'!$F222&gt;=80,"A",'HPS grading'!$F222&gt;=70,"B+",'HPS grading'!$F222&gt;=60,"B",'HPS grading'!$F222&gt;=50,"C+",'HPS grading'!$F222&gt;=40,"C",'HPS grading'!$F222&gt;=30,"D",'HPS grading'!$F222&lt;30,"E")</f>
        <v>C</v>
      </c>
      <c r="H222" s="32" t="str">
        <f aca="false">Persona!R223</f>
        <v>Cleared</v>
      </c>
      <c r="I222" s="32" t="str">
        <f aca="false">HPS!K222</f>
        <v>NC</v>
      </c>
      <c r="J222" s="33" t="str">
        <f aca="false">IF(H222="NC","NC",IF(I222="NC","NC","None"))</f>
        <v>NC</v>
      </c>
      <c r="K222" s="31" t="n">
        <f aca="false">HPS!AK222</f>
        <v>45.9595238095238</v>
      </c>
      <c r="L222" s="28" t="str">
        <f aca="false" t="array" ref="L222:L222">_xlfn.IFS('HPS grading'!K222&gt;=90,"A+",'HPS grading'!K222&gt;=80,"A",'HPS grading'!K222&gt;=70,"B+",'HPS grading'!K222&gt;=60,"B",'HPS grading'!K222&gt;=50,"C+",'HPS grading'!K222&gt;=40,"C",'HPS grading'!K222&gt;=30,"D",'HPS grading'!K222&lt;30,"E")</f>
        <v>C</v>
      </c>
      <c r="M222" s="32" t="str">
        <f aca="false">HPS!Z222</f>
        <v>Cleared</v>
      </c>
      <c r="N222" s="32" t="str">
        <f aca="false">HPS!AA222</f>
        <v>Cleared</v>
      </c>
      <c r="O222" s="33" t="str">
        <f aca="false">IF(M222="NC","NC",IF(N222="NC","NC","None"))</f>
        <v>None</v>
      </c>
      <c r="P222" s="31" t="n">
        <f aca="false">HPS!BA222</f>
        <v>52.0186666666667</v>
      </c>
      <c r="Q222" s="28" t="str">
        <f aca="false" t="array" ref="Q222:Q222">_xlfn.IFS('HPS grading'!P222&gt;=90,"A+",'HPS grading'!P222&gt;=80,"A",'HPS grading'!P222&gt;=70,"B+",'HPS grading'!P222&gt;=60,"B",'HPS grading'!P222&gt;=50,"C+",'HPS grading'!P222&gt;=40,"C",'HPS grading'!P222&gt;=30,"D",'HPS grading'!P222&lt;30,"E")</f>
        <v>C+</v>
      </c>
      <c r="R222" s="32" t="str">
        <f aca="false">HPS!AP222</f>
        <v>Cleared</v>
      </c>
      <c r="S222" s="32" t="str">
        <f aca="false">HPS!AQ222</f>
        <v>Cleared</v>
      </c>
      <c r="T222" s="33" t="str">
        <f aca="false">IF(R222="NC","NC",IF(S222="NC","NC","None"))</f>
        <v>None</v>
      </c>
      <c r="U222" s="31" t="n">
        <f aca="false">HPS!BQ222</f>
        <v>47.3095238095238</v>
      </c>
      <c r="V222" s="28" t="str">
        <f aca="false" t="array" ref="V222:V222">_xlfn.IFS('HPS grading'!U222&gt;=90,"A+",'HPS grading'!U222&gt;=80,"A",'HPS grading'!U222&gt;=70,"B+",'HPS grading'!U222&gt;=60,"B",'HPS grading'!U222&gt;=50,"C+",'HPS grading'!U222&gt;=40,"C",'HPS grading'!U222&gt;=30,"D",'HPS grading'!U222&lt;30,"E")</f>
        <v>C</v>
      </c>
      <c r="W222" s="32" t="str">
        <f aca="false">HPS!BF222</f>
        <v>Cleared</v>
      </c>
      <c r="X222" s="32" t="str">
        <f aca="false">HPS!BG222</f>
        <v>NC</v>
      </c>
      <c r="Y222" s="33" t="str">
        <f aca="false">IF(W222="NC","NC",IF(X222="NC","NC","None"))</f>
        <v>NC</v>
      </c>
      <c r="Z222" s="31" t="n">
        <f aca="false">AVERAGE('HPS grading'!$F222,'HPS grading'!$K222,'HPS grading'!$P222,'HPS grading'!$U222)</f>
        <v>48.774185515873</v>
      </c>
      <c r="AA222" s="34" t="str">
        <f aca="false" t="array" ref="AA222:AA222">_xlfn.IFS('HPS grading'!Z222&gt;=90,"A+",'HPS grading'!Z222&gt;=80,"A",'HPS grading'!Z222&gt;=70,"B+",'HPS grading'!Z222&gt;=60,"B",'HPS grading'!Z222&gt;=50,"C+",'HPS grading'!Z222&gt;=40,"C",'HPS grading'!Z222&gt;=30,"D",'HPS grading'!Z222&lt;30,"E")</f>
        <v>C</v>
      </c>
    </row>
    <row r="223" customFormat="false" ht="14.25" hidden="false" customHeight="false" outlineLevel="0" collapsed="false">
      <c r="A223" s="35" t="n">
        <v>220</v>
      </c>
      <c r="B223" s="36" t="s">
        <v>13</v>
      </c>
      <c r="C223" s="36" t="s">
        <v>24</v>
      </c>
      <c r="D223" s="36" t="s">
        <v>459</v>
      </c>
      <c r="E223" s="37" t="s">
        <v>460</v>
      </c>
      <c r="F223" s="38" t="n">
        <f aca="false">HPS!$U223</f>
        <v>52.7013888888889</v>
      </c>
      <c r="G223" s="35" t="str">
        <f aca="false" t="array" ref="G223:G223">_xlfn.IFS('HPS grading'!$F223&gt;=90,"A+",'HPS grading'!$F223&gt;=80,"A",'HPS grading'!$F223&gt;=70,"B+",'HPS grading'!$F223&gt;=60,"B",'HPS grading'!$F223&gt;=50,"C+",'HPS grading'!$F223&gt;=40,"C",'HPS grading'!$F223&gt;=30,"D",'HPS grading'!$F223&lt;30,"E")</f>
        <v>C+</v>
      </c>
      <c r="H223" s="39" t="str">
        <f aca="false">Persona!R224</f>
        <v>Cleared</v>
      </c>
      <c r="I223" s="32" t="str">
        <f aca="false">HPS!K223</f>
        <v>NC</v>
      </c>
      <c r="J223" s="40" t="str">
        <f aca="false">IF(H223="NC","NC",IF(I223="NC","NC","None"))</f>
        <v>NC</v>
      </c>
      <c r="K223" s="38" t="n">
        <f aca="false">HPS!AK223</f>
        <v>18.1357142857143</v>
      </c>
      <c r="L223" s="35" t="str">
        <f aca="false" t="array" ref="L223:L223">_xlfn.IFS('HPS grading'!K223&gt;=90,"A+",'HPS grading'!K223&gt;=80,"A",'HPS grading'!K223&gt;=70,"B+",'HPS grading'!K223&gt;=60,"B",'HPS grading'!K223&gt;=50,"C+",'HPS grading'!K223&gt;=40,"C",'HPS grading'!K223&gt;=30,"D",'HPS grading'!K223&lt;30,"E")</f>
        <v>E</v>
      </c>
      <c r="M223" s="32" t="str">
        <f aca="false">HPS!Z223</f>
        <v>NC</v>
      </c>
      <c r="N223" s="32" t="str">
        <f aca="false">HPS!AA223</f>
        <v>NC</v>
      </c>
      <c r="O223" s="33" t="str">
        <f aca="false">IF(M223="NC","NC",IF(N223="NC","NC","None"))</f>
        <v>NC</v>
      </c>
      <c r="P223" s="38" t="n">
        <f aca="false">HPS!BA223</f>
        <v>43.5986666666667</v>
      </c>
      <c r="Q223" s="35" t="str">
        <f aca="false" t="array" ref="Q223:Q223">_xlfn.IFS('HPS grading'!P223&gt;=90,"A+",'HPS grading'!P223&gt;=80,"A",'HPS grading'!P223&gt;=70,"B+",'HPS grading'!P223&gt;=60,"B",'HPS grading'!P223&gt;=50,"C+",'HPS grading'!P223&gt;=40,"C",'HPS grading'!P223&gt;=30,"D",'HPS grading'!P223&lt;30,"E")</f>
        <v>C</v>
      </c>
      <c r="R223" s="32" t="str">
        <f aca="false">HPS!AP223</f>
        <v>Cleared</v>
      </c>
      <c r="S223" s="32" t="str">
        <f aca="false">HPS!AQ223</f>
        <v>Cleared</v>
      </c>
      <c r="T223" s="40" t="str">
        <f aca="false">IF(R223="NC","NC",IF(S223="NC","NC","None"))</f>
        <v>None</v>
      </c>
      <c r="U223" s="38" t="n">
        <f aca="false">HPS!BQ223</f>
        <v>18.802380952381</v>
      </c>
      <c r="V223" s="35" t="str">
        <f aca="false" t="array" ref="V223:V223">_xlfn.IFS('HPS grading'!U223&gt;=90,"A+",'HPS grading'!U223&gt;=80,"A",'HPS grading'!U223&gt;=70,"B+",'HPS grading'!U223&gt;=60,"B",'HPS grading'!U223&gt;=50,"C+",'HPS grading'!U223&gt;=40,"C",'HPS grading'!U223&gt;=30,"D",'HPS grading'!U223&lt;30,"E")</f>
        <v>E</v>
      </c>
      <c r="W223" s="32" t="str">
        <f aca="false">HPS!BF223</f>
        <v>NC</v>
      </c>
      <c r="X223" s="32" t="str">
        <f aca="false">HPS!BG223</f>
        <v>Cleared</v>
      </c>
      <c r="Y223" s="40" t="str">
        <f aca="false">IF(W223="NC","NC",IF(X223="NC","NC","None"))</f>
        <v>NC</v>
      </c>
      <c r="Z223" s="38" t="n">
        <f aca="false">AVERAGE('HPS grading'!$F223,'HPS grading'!$K223,'HPS grading'!$P223,'HPS grading'!$U223)</f>
        <v>33.3095376984127</v>
      </c>
      <c r="AA223" s="41" t="str">
        <f aca="false" t="array" ref="AA223:AA223">_xlfn.IFS('HPS grading'!Z223&gt;=90,"A+",'HPS grading'!Z223&gt;=80,"A",'HPS grading'!Z223&gt;=70,"B+",'HPS grading'!Z223&gt;=60,"B",'HPS grading'!Z223&gt;=50,"C+",'HPS grading'!Z223&gt;=40,"C",'HPS grading'!Z223&gt;=30,"D",'HPS grading'!Z223&lt;30,"E")</f>
        <v>D</v>
      </c>
    </row>
    <row r="224" customFormat="false" ht="14.25" hidden="false" customHeight="false" outlineLevel="0" collapsed="false">
      <c r="A224" s="28" t="n">
        <v>221</v>
      </c>
      <c r="B224" s="29" t="s">
        <v>17</v>
      </c>
      <c r="C224" s="29" t="s">
        <v>24</v>
      </c>
      <c r="D224" s="29" t="s">
        <v>461</v>
      </c>
      <c r="E224" s="30" t="s">
        <v>462</v>
      </c>
      <c r="F224" s="31" t="n">
        <f aca="false">HPS!$U224</f>
        <v>52.0555555555556</v>
      </c>
      <c r="G224" s="28" t="str">
        <f aca="false" t="array" ref="G224:G224">_xlfn.IFS('HPS grading'!$F224&gt;=90,"A+",'HPS grading'!$F224&gt;=80,"A",'HPS grading'!$F224&gt;=70,"B+",'HPS grading'!$F224&gt;=60,"B",'HPS grading'!$F224&gt;=50,"C+",'HPS grading'!$F224&gt;=40,"C",'HPS grading'!$F224&gt;=30,"D",'HPS grading'!$F224&lt;30,"E")</f>
        <v>C+</v>
      </c>
      <c r="H224" s="32" t="str">
        <f aca="false">Persona!R225</f>
        <v>Cleared</v>
      </c>
      <c r="I224" s="32" t="str">
        <f aca="false">HPS!K224</f>
        <v>Cleared</v>
      </c>
      <c r="J224" s="33" t="str">
        <f aca="false">IF(H224="NC","NC",IF(I224="NC","NC","None"))</f>
        <v>None</v>
      </c>
      <c r="K224" s="31" t="n">
        <f aca="false">HPS!AK224</f>
        <v>25.2428571428571</v>
      </c>
      <c r="L224" s="28" t="str">
        <f aca="false" t="array" ref="L224:L224">_xlfn.IFS('HPS grading'!K224&gt;=90,"A+",'HPS grading'!K224&gt;=80,"A",'HPS grading'!K224&gt;=70,"B+",'HPS grading'!K224&gt;=60,"B",'HPS grading'!K224&gt;=50,"C+",'HPS grading'!K224&gt;=40,"C",'HPS grading'!K224&gt;=30,"D",'HPS grading'!K224&lt;30,"E")</f>
        <v>E</v>
      </c>
      <c r="M224" s="32" t="str">
        <f aca="false">HPS!Z224</f>
        <v>NC</v>
      </c>
      <c r="N224" s="32" t="str">
        <f aca="false">HPS!AA224</f>
        <v>Cleared</v>
      </c>
      <c r="O224" s="33" t="str">
        <f aca="false">IF(M224="NC","NC",IF(N224="NC","NC","None"))</f>
        <v>NC</v>
      </c>
      <c r="P224" s="31" t="n">
        <f aca="false">HPS!BA224</f>
        <v>35.0633333333333</v>
      </c>
      <c r="Q224" s="28" t="str">
        <f aca="false" t="array" ref="Q224:Q224">_xlfn.IFS('HPS grading'!P224&gt;=90,"A+",'HPS grading'!P224&gt;=80,"A",'HPS grading'!P224&gt;=70,"B+",'HPS grading'!P224&gt;=60,"B",'HPS grading'!P224&gt;=50,"C+",'HPS grading'!P224&gt;=40,"C",'HPS grading'!P224&gt;=30,"D",'HPS grading'!P224&lt;30,"E")</f>
        <v>D</v>
      </c>
      <c r="R224" s="32" t="str">
        <f aca="false">HPS!AP224</f>
        <v>Cleared</v>
      </c>
      <c r="S224" s="32" t="str">
        <f aca="false">HPS!AQ224</f>
        <v>Cleared</v>
      </c>
      <c r="T224" s="33" t="str">
        <f aca="false">IF(R224="NC","NC",IF(S224="NC","NC","None"))</f>
        <v>None</v>
      </c>
      <c r="U224" s="31" t="n">
        <f aca="false">HPS!BQ224</f>
        <v>28.3095238095238</v>
      </c>
      <c r="V224" s="28" t="str">
        <f aca="false" t="array" ref="V224:V224">_xlfn.IFS('HPS grading'!U224&gt;=90,"A+",'HPS grading'!U224&gt;=80,"A",'HPS grading'!U224&gt;=70,"B+",'HPS grading'!U224&gt;=60,"B",'HPS grading'!U224&gt;=50,"C+",'HPS grading'!U224&gt;=40,"C",'HPS grading'!U224&gt;=30,"D",'HPS grading'!U224&lt;30,"E")</f>
        <v>E</v>
      </c>
      <c r="W224" s="32" t="str">
        <f aca="false">HPS!BF224</f>
        <v>NC</v>
      </c>
      <c r="X224" s="32" t="str">
        <f aca="false">HPS!BG224</f>
        <v>Cleared</v>
      </c>
      <c r="Y224" s="33" t="str">
        <f aca="false">IF(W224="NC","NC",IF(X224="NC","NC","None"))</f>
        <v>NC</v>
      </c>
      <c r="Z224" s="31" t="n">
        <f aca="false">AVERAGE('HPS grading'!$F224,'HPS grading'!$K224,'HPS grading'!$P224,'HPS grading'!$U224)</f>
        <v>35.1678174603175</v>
      </c>
      <c r="AA224" s="34" t="str">
        <f aca="false" t="array" ref="AA224:AA224">_xlfn.IFS('HPS grading'!Z224&gt;=90,"A+",'HPS grading'!Z224&gt;=80,"A",'HPS grading'!Z224&gt;=70,"B+",'HPS grading'!Z224&gt;=60,"B",'HPS grading'!Z224&gt;=50,"C+",'HPS grading'!Z224&gt;=40,"C",'HPS grading'!Z224&gt;=30,"D",'HPS grading'!Z224&lt;30,"E")</f>
        <v>D</v>
      </c>
    </row>
    <row r="225" customFormat="false" ht="14.25" hidden="false" customHeight="false" outlineLevel="0" collapsed="false">
      <c r="A225" s="35" t="n">
        <v>222</v>
      </c>
      <c r="B225" s="36" t="s">
        <v>17</v>
      </c>
      <c r="C225" s="36" t="s">
        <v>24</v>
      </c>
      <c r="D225" s="36" t="s">
        <v>463</v>
      </c>
      <c r="E225" s="37" t="s">
        <v>464</v>
      </c>
      <c r="F225" s="38" t="n">
        <f aca="false">HPS!$U225</f>
        <v>46.7291666666667</v>
      </c>
      <c r="G225" s="35" t="str">
        <f aca="false" t="array" ref="G225:G225">_xlfn.IFS('HPS grading'!$F225&gt;=90,"A+",'HPS grading'!$F225&gt;=80,"A",'HPS grading'!$F225&gt;=70,"B+",'HPS grading'!$F225&gt;=60,"B",'HPS grading'!$F225&gt;=50,"C+",'HPS grading'!$F225&gt;=40,"C",'HPS grading'!$F225&gt;=30,"D",'HPS grading'!$F225&lt;30,"E")</f>
        <v>C</v>
      </c>
      <c r="H225" s="39" t="str">
        <f aca="false">Persona!R226</f>
        <v>Cleared</v>
      </c>
      <c r="I225" s="32" t="str">
        <f aca="false">HPS!K225</f>
        <v>Cleared</v>
      </c>
      <c r="J225" s="40" t="str">
        <f aca="false">IF(H225="NC","NC",IF(I225="NC","NC","None"))</f>
        <v>None</v>
      </c>
      <c r="K225" s="38" t="n">
        <f aca="false">HPS!AK225</f>
        <v>48.4238095238095</v>
      </c>
      <c r="L225" s="35" t="str">
        <f aca="false" t="array" ref="L225:L225">_xlfn.IFS('HPS grading'!K225&gt;=90,"A+",'HPS grading'!K225&gt;=80,"A",'HPS grading'!K225&gt;=70,"B+",'HPS grading'!K225&gt;=60,"B",'HPS grading'!K225&gt;=50,"C+",'HPS grading'!K225&gt;=40,"C",'HPS grading'!K225&gt;=30,"D",'HPS grading'!K225&lt;30,"E")</f>
        <v>C</v>
      </c>
      <c r="M225" s="32" t="str">
        <f aca="false">HPS!Z225</f>
        <v>Cleared</v>
      </c>
      <c r="N225" s="32" t="str">
        <f aca="false">HPS!AA225</f>
        <v>Cleared</v>
      </c>
      <c r="O225" s="33" t="str">
        <f aca="false">IF(M225="NC","NC",IF(N225="NC","NC","None"))</f>
        <v>None</v>
      </c>
      <c r="P225" s="38" t="n">
        <f aca="false">HPS!BA225</f>
        <v>59.82</v>
      </c>
      <c r="Q225" s="35" t="str">
        <f aca="false" t="array" ref="Q225:Q225">_xlfn.IFS('HPS grading'!P225&gt;=90,"A+",'HPS grading'!P225&gt;=80,"A",'HPS grading'!P225&gt;=70,"B+",'HPS grading'!P225&gt;=60,"B",'HPS grading'!P225&gt;=50,"C+",'HPS grading'!P225&gt;=40,"C",'HPS grading'!P225&gt;=30,"D",'HPS grading'!P225&lt;30,"E")</f>
        <v>C+</v>
      </c>
      <c r="R225" s="32" t="str">
        <f aca="false">HPS!AP225</f>
        <v>Cleared</v>
      </c>
      <c r="S225" s="32" t="str">
        <f aca="false">HPS!AQ225</f>
        <v>Cleared</v>
      </c>
      <c r="T225" s="40" t="str">
        <f aca="false">IF(R225="NC","NC",IF(S225="NC","NC","None"))</f>
        <v>None</v>
      </c>
      <c r="U225" s="38" t="n">
        <f aca="false">HPS!BQ225</f>
        <v>50.0104761904762</v>
      </c>
      <c r="V225" s="35" t="str">
        <f aca="false" t="array" ref="V225:V225">_xlfn.IFS('HPS grading'!U225&gt;=90,"A+",'HPS grading'!U225&gt;=80,"A",'HPS grading'!U225&gt;=70,"B+",'HPS grading'!U225&gt;=60,"B",'HPS grading'!U225&gt;=50,"C+",'HPS grading'!U225&gt;=40,"C",'HPS grading'!U225&gt;=30,"D",'HPS grading'!U225&lt;30,"E")</f>
        <v>C+</v>
      </c>
      <c r="W225" s="32" t="str">
        <f aca="false">HPS!BF225</f>
        <v>Cleared</v>
      </c>
      <c r="X225" s="32" t="str">
        <f aca="false">HPS!BG225</f>
        <v>Cleared</v>
      </c>
      <c r="Y225" s="40" t="str">
        <f aca="false">IF(W225="NC","NC",IF(X225="NC","NC","None"))</f>
        <v>None</v>
      </c>
      <c r="Z225" s="38" t="n">
        <f aca="false">AVERAGE('HPS grading'!$F225,'HPS grading'!$K225,'HPS grading'!$P225,'HPS grading'!$U225)</f>
        <v>51.2458630952381</v>
      </c>
      <c r="AA225" s="41" t="str">
        <f aca="false" t="array" ref="AA225:AA225">_xlfn.IFS('HPS grading'!Z225&gt;=90,"A+",'HPS grading'!Z225&gt;=80,"A",'HPS grading'!Z225&gt;=70,"B+",'HPS grading'!Z225&gt;=60,"B",'HPS grading'!Z225&gt;=50,"C+",'HPS grading'!Z225&gt;=40,"C",'HPS grading'!Z225&gt;=30,"D",'HPS grading'!Z225&lt;30,"E")</f>
        <v>C+</v>
      </c>
    </row>
    <row r="226" customFormat="false" ht="14.25" hidden="false" customHeight="false" outlineLevel="0" collapsed="false">
      <c r="A226" s="28" t="n">
        <v>223</v>
      </c>
      <c r="B226" s="29" t="s">
        <v>17</v>
      </c>
      <c r="C226" s="29" t="s">
        <v>24</v>
      </c>
      <c r="D226" s="29" t="s">
        <v>465</v>
      </c>
      <c r="E226" s="30" t="s">
        <v>466</v>
      </c>
      <c r="F226" s="31" t="n">
        <f aca="false">HPS!$U226</f>
        <v>47.8888888888889</v>
      </c>
      <c r="G226" s="28" t="str">
        <f aca="false" t="array" ref="G226:G226">_xlfn.IFS('HPS grading'!$F226&gt;=90,"A+",'HPS grading'!$F226&gt;=80,"A",'HPS grading'!$F226&gt;=70,"B+",'HPS grading'!$F226&gt;=60,"B",'HPS grading'!$F226&gt;=50,"C+",'HPS grading'!$F226&gt;=40,"C",'HPS grading'!$F226&gt;=30,"D",'HPS grading'!$F226&lt;30,"E")</f>
        <v>C</v>
      </c>
      <c r="H226" s="32" t="str">
        <f aca="false">Persona!R227</f>
        <v>Cleared</v>
      </c>
      <c r="I226" s="32" t="str">
        <f aca="false">HPS!K226</f>
        <v>Cleared</v>
      </c>
      <c r="J226" s="33" t="str">
        <f aca="false">IF(H226="NC","NC",IF(I226="NC","NC","None"))</f>
        <v>None</v>
      </c>
      <c r="K226" s="31" t="n">
        <f aca="false">HPS!AK226</f>
        <v>30.6619047619048</v>
      </c>
      <c r="L226" s="28" t="str">
        <f aca="false" t="array" ref="L226:L226">_xlfn.IFS('HPS grading'!K226&gt;=90,"A+",'HPS grading'!K226&gt;=80,"A",'HPS grading'!K226&gt;=70,"B+",'HPS grading'!K226&gt;=60,"B",'HPS grading'!K226&gt;=50,"C+",'HPS grading'!K226&gt;=40,"C",'HPS grading'!K226&gt;=30,"D",'HPS grading'!K226&lt;30,"E")</f>
        <v>D</v>
      </c>
      <c r="M226" s="32" t="str">
        <f aca="false">HPS!Z226</f>
        <v>NC</v>
      </c>
      <c r="N226" s="32" t="str">
        <f aca="false">HPS!AA226</f>
        <v>Cleared</v>
      </c>
      <c r="O226" s="33" t="str">
        <f aca="false">IF(M226="NC","NC",IF(N226="NC","NC","None"))</f>
        <v>NC</v>
      </c>
      <c r="P226" s="31" t="n">
        <f aca="false">HPS!BA226</f>
        <v>45.8266666666667</v>
      </c>
      <c r="Q226" s="28" t="str">
        <f aca="false" t="array" ref="Q226:Q226">_xlfn.IFS('HPS grading'!P226&gt;=90,"A+",'HPS grading'!P226&gt;=80,"A",'HPS grading'!P226&gt;=70,"B+",'HPS grading'!P226&gt;=60,"B",'HPS grading'!P226&gt;=50,"C+",'HPS grading'!P226&gt;=40,"C",'HPS grading'!P226&gt;=30,"D",'HPS grading'!P226&lt;30,"E")</f>
        <v>C</v>
      </c>
      <c r="R226" s="32" t="str">
        <f aca="false">HPS!AP226</f>
        <v>NC</v>
      </c>
      <c r="S226" s="32" t="str">
        <f aca="false">HPS!AQ226</f>
        <v>Cleared</v>
      </c>
      <c r="T226" s="33" t="str">
        <f aca="false">IF(R226="NC","NC",IF(S226="NC","NC","None"))</f>
        <v>NC</v>
      </c>
      <c r="U226" s="31" t="n">
        <f aca="false">HPS!BQ226</f>
        <v>34.9019047619048</v>
      </c>
      <c r="V226" s="28" t="str">
        <f aca="false" t="array" ref="V226:V226">_xlfn.IFS('HPS grading'!U226&gt;=90,"A+",'HPS grading'!U226&gt;=80,"A",'HPS grading'!U226&gt;=70,"B+",'HPS grading'!U226&gt;=60,"B",'HPS grading'!U226&gt;=50,"C+",'HPS grading'!U226&gt;=40,"C",'HPS grading'!U226&gt;=30,"D",'HPS grading'!U226&lt;30,"E")</f>
        <v>D</v>
      </c>
      <c r="W226" s="32" t="str">
        <f aca="false">HPS!BF226</f>
        <v>NC</v>
      </c>
      <c r="X226" s="32" t="str">
        <f aca="false">HPS!BG226</f>
        <v>Cleared</v>
      </c>
      <c r="Y226" s="33" t="str">
        <f aca="false">IF(W226="NC","NC",IF(X226="NC","NC","None"))</f>
        <v>NC</v>
      </c>
      <c r="Z226" s="31" t="n">
        <f aca="false">AVERAGE('HPS grading'!$F226,'HPS grading'!$K226,'HPS grading'!$P226,'HPS grading'!$U226)</f>
        <v>39.8198412698413</v>
      </c>
      <c r="AA226" s="34" t="str">
        <f aca="false" t="array" ref="AA226:AA226">_xlfn.IFS('HPS grading'!Z226&gt;=90,"A+",'HPS grading'!Z226&gt;=80,"A",'HPS grading'!Z226&gt;=70,"B+",'HPS grading'!Z226&gt;=60,"B",'HPS grading'!Z226&gt;=50,"C+",'HPS grading'!Z226&gt;=40,"C",'HPS grading'!Z226&gt;=30,"D",'HPS grading'!Z226&lt;30,"E")</f>
        <v>D</v>
      </c>
    </row>
    <row r="227" customFormat="false" ht="14.25" hidden="false" customHeight="false" outlineLevel="0" collapsed="false">
      <c r="A227" s="35" t="n">
        <v>224</v>
      </c>
      <c r="B227" s="36" t="s">
        <v>13</v>
      </c>
      <c r="C227" s="36" t="s">
        <v>24</v>
      </c>
      <c r="D227" s="36" t="s">
        <v>467</v>
      </c>
      <c r="E227" s="37" t="s">
        <v>468</v>
      </c>
      <c r="F227" s="38" t="n">
        <f aca="false">HPS!$U227</f>
        <v>50.96875</v>
      </c>
      <c r="G227" s="35" t="str">
        <f aca="false" t="array" ref="G227:G227">_xlfn.IFS('HPS grading'!$F227&gt;=90,"A+",'HPS grading'!$F227&gt;=80,"A",'HPS grading'!$F227&gt;=70,"B+",'HPS grading'!$F227&gt;=60,"B",'HPS grading'!$F227&gt;=50,"C+",'HPS grading'!$F227&gt;=40,"C",'HPS grading'!$F227&gt;=30,"D",'HPS grading'!$F227&lt;30,"E")</f>
        <v>C+</v>
      </c>
      <c r="H227" s="39" t="str">
        <f aca="false">Persona!R228</f>
        <v>Cleared</v>
      </c>
      <c r="I227" s="32" t="str">
        <f aca="false">HPS!K227</f>
        <v>Cleared</v>
      </c>
      <c r="J227" s="40" t="str">
        <f aca="false">IF(H227="NC","NC",IF(I227="NC","NC","None"))</f>
        <v>None</v>
      </c>
      <c r="K227" s="38" t="n">
        <f aca="false">HPS!AK227</f>
        <v>55.6321428571429</v>
      </c>
      <c r="L227" s="35" t="str">
        <f aca="false" t="array" ref="L227:L227">_xlfn.IFS('HPS grading'!K227&gt;=90,"A+",'HPS grading'!K227&gt;=80,"A",'HPS grading'!K227&gt;=70,"B+",'HPS grading'!K227&gt;=60,"B",'HPS grading'!K227&gt;=50,"C+",'HPS grading'!K227&gt;=40,"C",'HPS grading'!K227&gt;=30,"D",'HPS grading'!K227&lt;30,"E")</f>
        <v>C+</v>
      </c>
      <c r="M227" s="32" t="str">
        <f aca="false">HPS!Z227</f>
        <v>Cleared</v>
      </c>
      <c r="N227" s="32" t="str">
        <f aca="false">HPS!AA227</f>
        <v>Cleared</v>
      </c>
      <c r="O227" s="33" t="str">
        <f aca="false">IF(M227="NC","NC",IF(N227="NC","NC","None"))</f>
        <v>None</v>
      </c>
      <c r="P227" s="38" t="n">
        <f aca="false">HPS!BA227</f>
        <v>63.9</v>
      </c>
      <c r="Q227" s="35" t="str">
        <f aca="false" t="array" ref="Q227:Q227">_xlfn.IFS('HPS grading'!P227&gt;=90,"A+",'HPS grading'!P227&gt;=80,"A",'HPS grading'!P227&gt;=70,"B+",'HPS grading'!P227&gt;=60,"B",'HPS grading'!P227&gt;=50,"C+",'HPS grading'!P227&gt;=40,"C",'HPS grading'!P227&gt;=30,"D",'HPS grading'!P227&lt;30,"E")</f>
        <v>B</v>
      </c>
      <c r="R227" s="32" t="str">
        <f aca="false">HPS!AP227</f>
        <v>Cleared</v>
      </c>
      <c r="S227" s="32" t="str">
        <f aca="false">HPS!AQ227</f>
        <v>Cleared</v>
      </c>
      <c r="T227" s="40" t="str">
        <f aca="false">IF(R227="NC","NC",IF(S227="NC","NC","None"))</f>
        <v>None</v>
      </c>
      <c r="U227" s="38" t="n">
        <f aca="false">HPS!BQ227</f>
        <v>54.5321428571429</v>
      </c>
      <c r="V227" s="35" t="str">
        <f aca="false" t="array" ref="V227:V227">_xlfn.IFS('HPS grading'!U227&gt;=90,"A+",'HPS grading'!U227&gt;=80,"A",'HPS grading'!U227&gt;=70,"B+",'HPS grading'!U227&gt;=60,"B",'HPS grading'!U227&gt;=50,"C+",'HPS grading'!U227&gt;=40,"C",'HPS grading'!U227&gt;=30,"D",'HPS grading'!U227&lt;30,"E")</f>
        <v>C+</v>
      </c>
      <c r="W227" s="32" t="str">
        <f aca="false">HPS!BF227</f>
        <v>Cleared</v>
      </c>
      <c r="X227" s="32" t="str">
        <f aca="false">HPS!BG227</f>
        <v>Cleared</v>
      </c>
      <c r="Y227" s="40" t="str">
        <f aca="false">IF(W227="NC","NC",IF(X227="NC","NC","None"))</f>
        <v>None</v>
      </c>
      <c r="Z227" s="38" t="n">
        <f aca="false">AVERAGE('HPS grading'!$F227,'HPS grading'!$K227,'HPS grading'!$P227,'HPS grading'!$U227)</f>
        <v>56.2582589285714</v>
      </c>
      <c r="AA227" s="41" t="str">
        <f aca="false" t="array" ref="AA227:AA227">_xlfn.IFS('HPS grading'!Z227&gt;=90,"A+",'HPS grading'!Z227&gt;=80,"A",'HPS grading'!Z227&gt;=70,"B+",'HPS grading'!Z227&gt;=60,"B",'HPS grading'!Z227&gt;=50,"C+",'HPS grading'!Z227&gt;=40,"C",'HPS grading'!Z227&gt;=30,"D",'HPS grading'!Z227&lt;30,"E")</f>
        <v>C+</v>
      </c>
    </row>
    <row r="228" customFormat="false" ht="14.25" hidden="false" customHeight="false" outlineLevel="0" collapsed="false">
      <c r="A228" s="28" t="n">
        <v>225</v>
      </c>
      <c r="B228" s="29" t="s">
        <v>17</v>
      </c>
      <c r="C228" s="29" t="s">
        <v>24</v>
      </c>
      <c r="D228" s="29" t="s">
        <v>469</v>
      </c>
      <c r="E228" s="30" t="s">
        <v>470</v>
      </c>
      <c r="F228" s="31" t="n">
        <f aca="false">HPS!$U228</f>
        <v>47.4444444444444</v>
      </c>
      <c r="G228" s="28" t="str">
        <f aca="false" t="array" ref="G228:G228">_xlfn.IFS('HPS grading'!$F228&gt;=90,"A+",'HPS grading'!$F228&gt;=80,"A",'HPS grading'!$F228&gt;=70,"B+",'HPS grading'!$F228&gt;=60,"B",'HPS grading'!$F228&gt;=50,"C+",'HPS grading'!$F228&gt;=40,"C",'HPS grading'!$F228&gt;=30,"D",'HPS grading'!$F228&lt;30,"E")</f>
        <v>C</v>
      </c>
      <c r="H228" s="32" t="str">
        <f aca="false">Persona!R229</f>
        <v>Cleared</v>
      </c>
      <c r="I228" s="32" t="str">
        <f aca="false">HPS!K228</f>
        <v>Cleared</v>
      </c>
      <c r="J228" s="33" t="str">
        <f aca="false">IF(H228="NC","NC",IF(I228="NC","NC","None"))</f>
        <v>None</v>
      </c>
      <c r="K228" s="31" t="n">
        <f aca="false">HPS!AK228</f>
        <v>35.3678571428571</v>
      </c>
      <c r="L228" s="28" t="str">
        <f aca="false" t="array" ref="L228:L228">_xlfn.IFS('HPS grading'!K228&gt;=90,"A+",'HPS grading'!K228&gt;=80,"A",'HPS grading'!K228&gt;=70,"B+",'HPS grading'!K228&gt;=60,"B",'HPS grading'!K228&gt;=50,"C+",'HPS grading'!K228&gt;=40,"C",'HPS grading'!K228&gt;=30,"D",'HPS grading'!K228&lt;30,"E")</f>
        <v>D</v>
      </c>
      <c r="M228" s="32" t="str">
        <f aca="false">HPS!Z228</f>
        <v>Cleared</v>
      </c>
      <c r="N228" s="32" t="str">
        <f aca="false">HPS!AA228</f>
        <v>Cleared</v>
      </c>
      <c r="O228" s="33" t="str">
        <f aca="false">IF(M228="NC","NC",IF(N228="NC","NC","None"))</f>
        <v>None</v>
      </c>
      <c r="P228" s="31" t="n">
        <f aca="false">HPS!BA228</f>
        <v>47.2733333333333</v>
      </c>
      <c r="Q228" s="28" t="str">
        <f aca="false" t="array" ref="Q228:Q228">_xlfn.IFS('HPS grading'!P228&gt;=90,"A+",'HPS grading'!P228&gt;=80,"A",'HPS grading'!P228&gt;=70,"B+",'HPS grading'!P228&gt;=60,"B",'HPS grading'!P228&gt;=50,"C+",'HPS grading'!P228&gt;=40,"C",'HPS grading'!P228&gt;=30,"D",'HPS grading'!P228&lt;30,"E")</f>
        <v>C</v>
      </c>
      <c r="R228" s="32" t="str">
        <f aca="false">HPS!AP228</f>
        <v>Cleared</v>
      </c>
      <c r="S228" s="32" t="str">
        <f aca="false">HPS!AQ228</f>
        <v>Cleared</v>
      </c>
      <c r="T228" s="33" t="str">
        <f aca="false">IF(R228="NC","NC",IF(S228="NC","NC","None"))</f>
        <v>None</v>
      </c>
      <c r="U228" s="31" t="n">
        <f aca="false">HPS!BQ228</f>
        <v>47.1278571428571</v>
      </c>
      <c r="V228" s="28" t="str">
        <f aca="false" t="array" ref="V228:V228">_xlfn.IFS('HPS grading'!U228&gt;=90,"A+",'HPS grading'!U228&gt;=80,"A",'HPS grading'!U228&gt;=70,"B+",'HPS grading'!U228&gt;=60,"B",'HPS grading'!U228&gt;=50,"C+",'HPS grading'!U228&gt;=40,"C",'HPS grading'!U228&gt;=30,"D",'HPS grading'!U228&lt;30,"E")</f>
        <v>C</v>
      </c>
      <c r="W228" s="32" t="str">
        <f aca="false">HPS!BF228</f>
        <v>Cleared</v>
      </c>
      <c r="X228" s="32" t="str">
        <f aca="false">HPS!BG228</f>
        <v>Cleared</v>
      </c>
      <c r="Y228" s="33" t="str">
        <f aca="false">IF(W228="NC","NC",IF(X228="NC","NC","None"))</f>
        <v>None</v>
      </c>
      <c r="Z228" s="31" t="n">
        <f aca="false">AVERAGE('HPS grading'!$F228,'HPS grading'!$K228,'HPS grading'!$P228,'HPS grading'!$U228)</f>
        <v>44.303373015873</v>
      </c>
      <c r="AA228" s="34" t="str">
        <f aca="false" t="array" ref="AA228:AA228">_xlfn.IFS('HPS grading'!Z228&gt;=90,"A+",'HPS grading'!Z228&gt;=80,"A",'HPS grading'!Z228&gt;=70,"B+",'HPS grading'!Z228&gt;=60,"B",'HPS grading'!Z228&gt;=50,"C+",'HPS grading'!Z228&gt;=40,"C",'HPS grading'!Z228&gt;=30,"D",'HPS grading'!Z228&lt;30,"E")</f>
        <v>C</v>
      </c>
    </row>
    <row r="229" customFormat="false" ht="14.25" hidden="false" customHeight="false" outlineLevel="0" collapsed="false">
      <c r="A229" s="35" t="n">
        <v>226</v>
      </c>
      <c r="B229" s="36" t="s">
        <v>17</v>
      </c>
      <c r="C229" s="36" t="s">
        <v>24</v>
      </c>
      <c r="D229" s="36" t="s">
        <v>471</v>
      </c>
      <c r="E229" s="37" t="s">
        <v>472</v>
      </c>
      <c r="F229" s="38" t="n">
        <f aca="false">HPS!$U229</f>
        <v>37.2673611111111</v>
      </c>
      <c r="G229" s="35" t="str">
        <f aca="false" t="array" ref="G229:G229">_xlfn.IFS('HPS grading'!$F229&gt;=90,"A+",'HPS grading'!$F229&gt;=80,"A",'HPS grading'!$F229&gt;=70,"B+",'HPS grading'!$F229&gt;=60,"B",'HPS grading'!$F229&gt;=50,"C+",'HPS grading'!$F229&gt;=40,"C",'HPS grading'!$F229&gt;=30,"D",'HPS grading'!$F229&lt;30,"E")</f>
        <v>D</v>
      </c>
      <c r="H229" s="39" t="str">
        <f aca="false">Persona!R230</f>
        <v>Cleared</v>
      </c>
      <c r="I229" s="32" t="str">
        <f aca="false">HPS!K229</f>
        <v>Cleared</v>
      </c>
      <c r="J229" s="40" t="str">
        <f aca="false">IF(H229="NC","NC",IF(I229="NC","NC","None"))</f>
        <v>None</v>
      </c>
      <c r="K229" s="38" t="n">
        <f aca="false">HPS!AK229</f>
        <v>41.7095238095238</v>
      </c>
      <c r="L229" s="35" t="str">
        <f aca="false" t="array" ref="L229:L229">_xlfn.IFS('HPS grading'!K229&gt;=90,"A+",'HPS grading'!K229&gt;=80,"A",'HPS grading'!K229&gt;=70,"B+",'HPS grading'!K229&gt;=60,"B",'HPS grading'!K229&gt;=50,"C+",'HPS grading'!K229&gt;=40,"C",'HPS grading'!K229&gt;=30,"D",'HPS grading'!K229&lt;30,"E")</f>
        <v>C</v>
      </c>
      <c r="M229" s="32" t="str">
        <f aca="false">HPS!Z229</f>
        <v>NC</v>
      </c>
      <c r="N229" s="32" t="str">
        <f aca="false">HPS!AA229</f>
        <v>Cleared</v>
      </c>
      <c r="O229" s="33" t="str">
        <f aca="false">IF(M229="NC","NC",IF(N229="NC","NC","None"))</f>
        <v>NC</v>
      </c>
      <c r="P229" s="38" t="n">
        <f aca="false">HPS!BA229</f>
        <v>61.66</v>
      </c>
      <c r="Q229" s="35" t="str">
        <f aca="false" t="array" ref="Q229:Q229">_xlfn.IFS('HPS grading'!P229&gt;=90,"A+",'HPS grading'!P229&gt;=80,"A",'HPS grading'!P229&gt;=70,"B+",'HPS grading'!P229&gt;=60,"B",'HPS grading'!P229&gt;=50,"C+",'HPS grading'!P229&gt;=40,"C",'HPS grading'!P229&gt;=30,"D",'HPS grading'!P229&lt;30,"E")</f>
        <v>B</v>
      </c>
      <c r="R229" s="32" t="str">
        <f aca="false">HPS!AP229</f>
        <v>Cleared</v>
      </c>
      <c r="S229" s="32" t="str">
        <f aca="false">HPS!AQ229</f>
        <v>Cleared</v>
      </c>
      <c r="T229" s="40" t="str">
        <f aca="false">IF(R229="NC","NC",IF(S229="NC","NC","None"))</f>
        <v>None</v>
      </c>
      <c r="U229" s="38" t="n">
        <f aca="false">HPS!BQ229</f>
        <v>43.8761904761905</v>
      </c>
      <c r="V229" s="35" t="str">
        <f aca="false" t="array" ref="V229:V229">_xlfn.IFS('HPS grading'!U229&gt;=90,"A+",'HPS grading'!U229&gt;=80,"A",'HPS grading'!U229&gt;=70,"B+",'HPS grading'!U229&gt;=60,"B",'HPS grading'!U229&gt;=50,"C+",'HPS grading'!U229&gt;=40,"C",'HPS grading'!U229&gt;=30,"D",'HPS grading'!U229&lt;30,"E")</f>
        <v>C</v>
      </c>
      <c r="W229" s="32" t="str">
        <f aca="false">HPS!BF229</f>
        <v>NC</v>
      </c>
      <c r="X229" s="32" t="str">
        <f aca="false">HPS!BG229</f>
        <v>Cleared</v>
      </c>
      <c r="Y229" s="40" t="str">
        <f aca="false">IF(W229="NC","NC",IF(X229="NC","NC","None"))</f>
        <v>NC</v>
      </c>
      <c r="Z229" s="38" t="n">
        <f aca="false">AVERAGE('HPS grading'!$F229,'HPS grading'!$K229,'HPS grading'!$P229,'HPS grading'!$U229)</f>
        <v>46.1282688492063</v>
      </c>
      <c r="AA229" s="41" t="str">
        <f aca="false" t="array" ref="AA229:AA229">_xlfn.IFS('HPS grading'!Z229&gt;=90,"A+",'HPS grading'!Z229&gt;=80,"A",'HPS grading'!Z229&gt;=70,"B+",'HPS grading'!Z229&gt;=60,"B",'HPS grading'!Z229&gt;=50,"C+",'HPS grading'!Z229&gt;=40,"C",'HPS grading'!Z229&gt;=30,"D",'HPS grading'!Z229&lt;30,"E")</f>
        <v>C</v>
      </c>
    </row>
    <row r="230" customFormat="false" ht="14.25" hidden="false" customHeight="false" outlineLevel="0" collapsed="false">
      <c r="A230" s="28" t="n">
        <v>227</v>
      </c>
      <c r="B230" s="29" t="s">
        <v>17</v>
      </c>
      <c r="C230" s="29" t="s">
        <v>24</v>
      </c>
      <c r="D230" s="29" t="s">
        <v>473</v>
      </c>
      <c r="E230" s="30" t="s">
        <v>474</v>
      </c>
      <c r="F230" s="31" t="n">
        <f aca="false">HPS!$U230</f>
        <v>9.03125</v>
      </c>
      <c r="G230" s="28" t="str">
        <f aca="false" t="array" ref="G230:G230">_xlfn.IFS('HPS grading'!$F230&gt;=90,"A+",'HPS grading'!$F230&gt;=80,"A",'HPS grading'!$F230&gt;=70,"B+",'HPS grading'!$F230&gt;=60,"B",'HPS grading'!$F230&gt;=50,"C+",'HPS grading'!$F230&gt;=40,"C",'HPS grading'!$F230&gt;=30,"D",'HPS grading'!$F230&lt;30,"E")</f>
        <v>E</v>
      </c>
      <c r="H230" s="32" t="str">
        <f aca="false">Persona!R231</f>
        <v>Cleared</v>
      </c>
      <c r="I230" s="32" t="str">
        <f aca="false">HPS!K230</f>
        <v>NC</v>
      </c>
      <c r="J230" s="33" t="str">
        <f aca="false">IF(H230="NC","NC",IF(I230="NC","NC","None"))</f>
        <v>NC</v>
      </c>
      <c r="K230" s="31" t="n">
        <f aca="false">HPS!AK230</f>
        <v>4.2</v>
      </c>
      <c r="L230" s="28" t="str">
        <f aca="false" t="array" ref="L230:L230">_xlfn.IFS('HPS grading'!K230&gt;=90,"A+",'HPS grading'!K230&gt;=80,"A",'HPS grading'!K230&gt;=70,"B+",'HPS grading'!K230&gt;=60,"B",'HPS grading'!K230&gt;=50,"C+",'HPS grading'!K230&gt;=40,"C",'HPS grading'!K230&gt;=30,"D",'HPS grading'!K230&lt;30,"E")</f>
        <v>E</v>
      </c>
      <c r="M230" s="32" t="str">
        <f aca="false">HPS!Z230</f>
        <v>NC</v>
      </c>
      <c r="N230" s="32" t="str">
        <f aca="false">HPS!AA230</f>
        <v>NC</v>
      </c>
      <c r="O230" s="33" t="str">
        <f aca="false">IF(M230="NC","NC",IF(N230="NC","NC","None"))</f>
        <v>NC</v>
      </c>
      <c r="P230" s="31" t="n">
        <f aca="false">HPS!BA230</f>
        <v>22.8209523809524</v>
      </c>
      <c r="Q230" s="28" t="str">
        <f aca="false" t="array" ref="Q230:Q230">_xlfn.IFS('HPS grading'!P230&gt;=90,"A+",'HPS grading'!P230&gt;=80,"A",'HPS grading'!P230&gt;=70,"B+",'HPS grading'!P230&gt;=60,"B",'HPS grading'!P230&gt;=50,"C+",'HPS grading'!P230&gt;=40,"C",'HPS grading'!P230&gt;=30,"D",'HPS grading'!P230&lt;30,"E")</f>
        <v>E</v>
      </c>
      <c r="R230" s="32" t="str">
        <f aca="false">HPS!AP230</f>
        <v>NC</v>
      </c>
      <c r="S230" s="32" t="str">
        <f aca="false">HPS!AQ230</f>
        <v>NC</v>
      </c>
      <c r="T230" s="33" t="str">
        <f aca="false">IF(R230="NC","NC",IF(S230="NC","NC","None"))</f>
        <v>NC</v>
      </c>
      <c r="U230" s="31" t="n">
        <f aca="false">HPS!BQ230</f>
        <v>7.27333333333333</v>
      </c>
      <c r="V230" s="28" t="str">
        <f aca="false" t="array" ref="V230:V230">_xlfn.IFS('HPS grading'!U230&gt;=90,"A+",'HPS grading'!U230&gt;=80,"A",'HPS grading'!U230&gt;=70,"B+",'HPS grading'!U230&gt;=60,"B",'HPS grading'!U230&gt;=50,"C+",'HPS grading'!U230&gt;=40,"C",'HPS grading'!U230&gt;=30,"D",'HPS grading'!U230&lt;30,"E")</f>
        <v>E</v>
      </c>
      <c r="W230" s="32" t="str">
        <f aca="false">HPS!BF230</f>
        <v>NC</v>
      </c>
      <c r="X230" s="32" t="str">
        <f aca="false">HPS!BG230</f>
        <v>NC</v>
      </c>
      <c r="Y230" s="33" t="str">
        <f aca="false">IF(W230="NC","NC",IF(X230="NC","NC","None"))</f>
        <v>NC</v>
      </c>
      <c r="Z230" s="31" t="n">
        <f aca="false">AVERAGE('HPS grading'!$F230,'HPS grading'!$K230,'HPS grading'!$P230,'HPS grading'!$U230)</f>
        <v>10.8313839285714</v>
      </c>
      <c r="AA230" s="34" t="str">
        <f aca="false" t="array" ref="AA230:AA230">_xlfn.IFS('HPS grading'!Z230&gt;=90,"A+",'HPS grading'!Z230&gt;=80,"A",'HPS grading'!Z230&gt;=70,"B+",'HPS grading'!Z230&gt;=60,"B",'HPS grading'!Z230&gt;=50,"C+",'HPS grading'!Z230&gt;=40,"C",'HPS grading'!Z230&gt;=30,"D",'HPS grading'!Z230&lt;30,"E")</f>
        <v>E</v>
      </c>
    </row>
    <row r="231" customFormat="false" ht="14.25" hidden="false" customHeight="false" outlineLevel="0" collapsed="false">
      <c r="A231" s="42" t="n">
        <v>228</v>
      </c>
      <c r="B231" s="43" t="s">
        <v>17</v>
      </c>
      <c r="C231" s="43" t="s">
        <v>24</v>
      </c>
      <c r="D231" s="43" t="s">
        <v>475</v>
      </c>
      <c r="E231" s="44" t="s">
        <v>476</v>
      </c>
      <c r="F231" s="45" t="n">
        <f aca="false">HPS!$U231</f>
        <v>8.5</v>
      </c>
      <c r="G231" s="42" t="str">
        <f aca="false" t="array" ref="G231:G231">_xlfn.IFS('HPS grading'!$F231&gt;=90,"A+",'HPS grading'!$F231&gt;=80,"A",'HPS grading'!$F231&gt;=70,"B+",'HPS grading'!$F231&gt;=60,"B",'HPS grading'!$F231&gt;=50,"C+",'HPS grading'!$F231&gt;=40,"C",'HPS grading'!$F231&gt;=30,"D",'HPS grading'!$F231&lt;30,"E")</f>
        <v>E</v>
      </c>
      <c r="H231" s="46" t="str">
        <f aca="false">Persona!R232</f>
        <v>Cleared</v>
      </c>
      <c r="I231" s="32" t="str">
        <f aca="false">HPS!K231</f>
        <v>NC</v>
      </c>
      <c r="J231" s="47" t="str">
        <f aca="false">IF(H231="NC","NC",IF(I231="NC","NC","None"))</f>
        <v>NC</v>
      </c>
      <c r="K231" s="45" t="n">
        <f aca="false">HPS!AK231</f>
        <v>3.6</v>
      </c>
      <c r="L231" s="42" t="str">
        <f aca="false" t="array" ref="L231:L231">_xlfn.IFS('HPS grading'!K231&gt;=90,"A+",'HPS grading'!K231&gt;=80,"A",'HPS grading'!K231&gt;=70,"B+",'HPS grading'!K231&gt;=60,"B",'HPS grading'!K231&gt;=50,"C+",'HPS grading'!K231&gt;=40,"C",'HPS grading'!K231&gt;=30,"D",'HPS grading'!K231&lt;30,"E")</f>
        <v>E</v>
      </c>
      <c r="M231" s="32" t="str">
        <f aca="false">HPS!Z231</f>
        <v>NC</v>
      </c>
      <c r="N231" s="32" t="str">
        <f aca="false">HPS!AA231</f>
        <v>NC</v>
      </c>
      <c r="O231" s="33" t="str">
        <f aca="false">IF(M231="NC","NC",IF(N231="NC","NC","None"))</f>
        <v>NC</v>
      </c>
      <c r="P231" s="45" t="n">
        <f aca="false">HPS!BA231</f>
        <v>25.3</v>
      </c>
      <c r="Q231" s="42" t="str">
        <f aca="false" t="array" ref="Q231:Q231">_xlfn.IFS('HPS grading'!P231&gt;=90,"A+",'HPS grading'!P231&gt;=80,"A",'HPS grading'!P231&gt;=70,"B+",'HPS grading'!P231&gt;=60,"B",'HPS grading'!P231&gt;=50,"C+",'HPS grading'!P231&gt;=40,"C",'HPS grading'!P231&gt;=30,"D",'HPS grading'!P231&lt;30,"E")</f>
        <v>E</v>
      </c>
      <c r="R231" s="32" t="str">
        <f aca="false">HPS!AP231</f>
        <v>NC</v>
      </c>
      <c r="S231" s="32" t="str">
        <f aca="false">HPS!AQ231</f>
        <v>Cleared</v>
      </c>
      <c r="T231" s="47" t="str">
        <f aca="false">IF(R231="NC","NC",IF(S231="NC","NC","None"))</f>
        <v>NC</v>
      </c>
      <c r="U231" s="45" t="n">
        <f aca="false">HPS!BQ231</f>
        <v>8.93333333333333</v>
      </c>
      <c r="V231" s="42" t="str">
        <f aca="false" t="array" ref="V231:V231">_xlfn.IFS('HPS grading'!U231&gt;=90,"A+",'HPS grading'!U231&gt;=80,"A",'HPS grading'!U231&gt;=70,"B+",'HPS grading'!U231&gt;=60,"B",'HPS grading'!U231&gt;=50,"C+",'HPS grading'!U231&gt;=40,"C",'HPS grading'!U231&gt;=30,"D",'HPS grading'!U231&lt;30,"E")</f>
        <v>E</v>
      </c>
      <c r="W231" s="32" t="str">
        <f aca="false">HPS!BF231</f>
        <v>NC</v>
      </c>
      <c r="X231" s="32" t="str">
        <f aca="false">HPS!BG231</f>
        <v>Cleared</v>
      </c>
      <c r="Y231" s="47" t="str">
        <f aca="false">IF(W231="NC","NC",IF(X231="NC","NC","None"))</f>
        <v>NC</v>
      </c>
      <c r="Z231" s="45" t="n">
        <f aca="false">AVERAGE('HPS grading'!$F231,'HPS grading'!$K231,'HPS grading'!$P231,'HPS grading'!$U231)</f>
        <v>11.5833333333333</v>
      </c>
      <c r="AA231" s="48" t="str">
        <f aca="false" t="array" ref="AA231:AA231">_xlfn.IFS('HPS grading'!Z231&gt;=90,"A+",'HPS grading'!Z231&gt;=80,"A",'HPS grading'!Z231&gt;=70,"B+",'HPS grading'!Z231&gt;=60,"B",'HPS grading'!Z231&gt;=50,"C+",'HPS grading'!Z231&gt;=40,"C",'HPS grading'!Z231&gt;=30,"D",'HPS grading'!Z231&lt;30,"E")</f>
        <v>E</v>
      </c>
    </row>
  </sheetData>
  <mergeCells count="10">
    <mergeCell ref="A2:A3"/>
    <mergeCell ref="B2:B3"/>
    <mergeCell ref="C2:C3"/>
    <mergeCell ref="D2:D3"/>
    <mergeCell ref="E2:E3"/>
    <mergeCell ref="F2:G2"/>
    <mergeCell ref="K2:L2"/>
    <mergeCell ref="P2:Q2"/>
    <mergeCell ref="U2:V2"/>
    <mergeCell ref="Z2:AA2"/>
  </mergeCells>
  <conditionalFormatting sqref="A2:E2">
    <cfRule type="duplicateValues" priority="2" aboveAverage="0" equalAverage="0" bottom="0" percent="0" rank="0" text="" dxfId="8"/>
  </conditionalFormatting>
  <conditionalFormatting sqref="E231">
    <cfRule type="duplicateValues" priority="3" aboveAverage="0" equalAverage="0" bottom="0" percent="0" rank="0" text="" dxfId="9"/>
    <cfRule type="duplicateValues" priority="4" aboveAverage="0" equalAverage="0" bottom="0" percent="0" rank="0" text="" dxfId="10"/>
  </conditionalFormatting>
  <conditionalFormatting sqref="D231">
    <cfRule type="duplicateValues" priority="5" aboveAverage="0" equalAverage="0" bottom="0" percent="0" rank="0" text="" dxfId="11"/>
  </conditionalFormatting>
  <conditionalFormatting sqref="J4:J231">
    <cfRule type="containsText" priority="6" operator="containsText" aboveAverage="0" equalAverage="0" bottom="0" percent="0" rank="0" text="NC" dxfId="12">
      <formula>NOT(ISERROR(SEARCH("NC",J4)))</formula>
    </cfRule>
  </conditionalFormatting>
  <conditionalFormatting sqref="O4:O231">
    <cfRule type="containsText" priority="7" operator="containsText" aboveAverage="0" equalAverage="0" bottom="0" percent="0" rank="0" text="NC" dxfId="13">
      <formula>NOT(ISERROR(SEARCH("NC",O4)))</formula>
    </cfRule>
  </conditionalFormatting>
  <conditionalFormatting sqref="T4:T231">
    <cfRule type="containsText" priority="8" operator="containsText" aboveAverage="0" equalAverage="0" bottom="0" percent="0" rank="0" text="NC" dxfId="14">
      <formula>NOT(ISERROR(SEARCH("NC",T4)))</formula>
    </cfRule>
  </conditionalFormatting>
  <conditionalFormatting sqref="Y4:Y231">
    <cfRule type="containsText" priority="9" operator="containsText" aboveAverage="0" equalAverage="0" bottom="0" percent="0" rank="0" text="NC" dxfId="15">
      <formula>NOT(ISERROR(SEARCH("NC",Y4)))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1" width="7.55"/>
    <col collapsed="false" customWidth="true" hidden="false" outlineLevel="0" max="3" min="3" style="1" width="6.88"/>
    <col collapsed="false" customWidth="true" hidden="false" outlineLevel="0" max="4" min="4" style="1" width="17.55"/>
    <col collapsed="false" customWidth="true" hidden="false" outlineLevel="0" max="5" min="5" style="2" width="26.21"/>
    <col collapsed="false" customWidth="true" hidden="false" outlineLevel="0" max="6" min="6" style="3" width="11.33"/>
    <col collapsed="false" customWidth="true" hidden="false" outlineLevel="0" max="7" min="7" style="3" width="12.33"/>
    <col collapsed="false" customWidth="true" hidden="false" outlineLevel="0" max="9" min="8" style="3" width="10.33"/>
    <col collapsed="false" customWidth="true" hidden="false" outlineLevel="0" max="10" min="10" style="3" width="11.33"/>
    <col collapsed="false" customWidth="true" hidden="false" outlineLevel="0" max="12" min="11" style="3" width="13.66"/>
    <col collapsed="false" customWidth="true" hidden="false" outlineLevel="0" max="20" min="13" style="3" width="11.33"/>
    <col collapsed="false" customWidth="true" hidden="false" outlineLevel="0" max="21" min="21" style="3" width="13.22"/>
    <col collapsed="false" customWidth="true" hidden="false" outlineLevel="0" max="22" min="22" style="3" width="11.33"/>
    <col collapsed="false" customWidth="true" hidden="false" outlineLevel="0" max="23" min="23" style="3" width="12.33"/>
    <col collapsed="false" customWidth="true" hidden="false" outlineLevel="0" max="26" min="24" style="3" width="11.33"/>
    <col collapsed="false" customWidth="true" hidden="false" outlineLevel="0" max="28" min="27" style="3" width="13.66"/>
    <col collapsed="false" customWidth="true" hidden="false" outlineLevel="0" max="36" min="29" style="3" width="11.33"/>
    <col collapsed="false" customWidth="true" hidden="false" outlineLevel="0" max="37" min="37" style="3" width="13.22"/>
    <col collapsed="false" customWidth="true" hidden="false" outlineLevel="0" max="38" min="38" style="3" width="11.33"/>
    <col collapsed="false" customWidth="true" hidden="false" outlineLevel="0" max="39" min="39" style="3" width="12.33"/>
    <col collapsed="false" customWidth="true" hidden="false" outlineLevel="0" max="42" min="40" style="3" width="11.33"/>
    <col collapsed="false" customWidth="true" hidden="false" outlineLevel="0" max="44" min="43" style="3" width="13.66"/>
    <col collapsed="false" customWidth="true" hidden="false" outlineLevel="0" max="52" min="45" style="3" width="11.33"/>
    <col collapsed="false" customWidth="true" hidden="false" outlineLevel="0" max="53" min="53" style="3" width="13.22"/>
    <col collapsed="false" customWidth="true" hidden="false" outlineLevel="0" max="54" min="54" style="3" width="11.33"/>
    <col collapsed="false" customWidth="true" hidden="false" outlineLevel="0" max="55" min="55" style="3" width="12.33"/>
    <col collapsed="false" customWidth="true" hidden="false" outlineLevel="0" max="58" min="56" style="3" width="11.33"/>
    <col collapsed="false" customWidth="true" hidden="false" outlineLevel="0" max="60" min="59" style="3" width="13.66"/>
    <col collapsed="false" customWidth="true" hidden="false" outlineLevel="0" max="68" min="61" style="3" width="11.33"/>
    <col collapsed="false" customWidth="true" hidden="false" outlineLevel="0" max="69" min="69" style="3" width="13.22"/>
  </cols>
  <sheetData>
    <row r="1" customFormat="false" ht="18" hidden="false" customHeight="false" outlineLevel="0" collapsed="false">
      <c r="A1" s="4"/>
      <c r="B1" s="4" t="n">
        <v>3</v>
      </c>
      <c r="C1" s="4" t="n">
        <v>4</v>
      </c>
      <c r="D1" s="4" t="n">
        <v>1</v>
      </c>
      <c r="E1" s="5" t="n">
        <v>2</v>
      </c>
      <c r="F1" s="49" t="s">
        <v>9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 t="s">
        <v>10</v>
      </c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1" t="s">
        <v>11</v>
      </c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49" t="s">
        <v>12</v>
      </c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</row>
    <row r="2" customFormat="false" ht="14.25" hidden="false" customHeight="true" outlineLevel="0" collapsed="false">
      <c r="A2" s="23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52" t="s">
        <v>483</v>
      </c>
      <c r="G2" s="52"/>
      <c r="H2" s="52"/>
      <c r="I2" s="52"/>
      <c r="J2" s="53"/>
      <c r="K2" s="54" t="s">
        <v>484</v>
      </c>
      <c r="L2" s="54"/>
      <c r="M2" s="54"/>
      <c r="N2" s="55"/>
      <c r="O2" s="52" t="s">
        <v>485</v>
      </c>
      <c r="P2" s="52"/>
      <c r="Q2" s="53"/>
      <c r="R2" s="54" t="s">
        <v>486</v>
      </c>
      <c r="S2" s="54"/>
      <c r="T2" s="56"/>
      <c r="U2" s="57" t="s">
        <v>487</v>
      </c>
      <c r="V2" s="52" t="s">
        <v>483</v>
      </c>
      <c r="W2" s="52"/>
      <c r="X2" s="52"/>
      <c r="Y2" s="52"/>
      <c r="Z2" s="53"/>
      <c r="AA2" s="54" t="s">
        <v>484</v>
      </c>
      <c r="AB2" s="54"/>
      <c r="AC2" s="54"/>
      <c r="AD2" s="55"/>
      <c r="AE2" s="52" t="s">
        <v>485</v>
      </c>
      <c r="AF2" s="52"/>
      <c r="AG2" s="53"/>
      <c r="AH2" s="54" t="s">
        <v>486</v>
      </c>
      <c r="AI2" s="54"/>
      <c r="AJ2" s="56"/>
      <c r="AK2" s="57" t="s">
        <v>487</v>
      </c>
      <c r="AL2" s="52" t="s">
        <v>483</v>
      </c>
      <c r="AM2" s="52"/>
      <c r="AN2" s="52"/>
      <c r="AO2" s="52"/>
      <c r="AP2" s="53"/>
      <c r="AQ2" s="54" t="s">
        <v>484</v>
      </c>
      <c r="AR2" s="54"/>
      <c r="AS2" s="54"/>
      <c r="AT2" s="55"/>
      <c r="AU2" s="52" t="s">
        <v>485</v>
      </c>
      <c r="AV2" s="52"/>
      <c r="AW2" s="53"/>
      <c r="AX2" s="54" t="s">
        <v>486</v>
      </c>
      <c r="AY2" s="54"/>
      <c r="AZ2" s="56"/>
      <c r="BA2" s="57" t="s">
        <v>487</v>
      </c>
      <c r="BB2" s="52" t="s">
        <v>483</v>
      </c>
      <c r="BC2" s="52"/>
      <c r="BD2" s="52"/>
      <c r="BE2" s="52"/>
      <c r="BF2" s="53"/>
      <c r="BG2" s="54" t="s">
        <v>484</v>
      </c>
      <c r="BH2" s="54"/>
      <c r="BI2" s="54"/>
      <c r="BJ2" s="55"/>
      <c r="BK2" s="52" t="s">
        <v>485</v>
      </c>
      <c r="BL2" s="52"/>
      <c r="BM2" s="53"/>
      <c r="BN2" s="54" t="s">
        <v>486</v>
      </c>
      <c r="BO2" s="54"/>
      <c r="BP2" s="56"/>
      <c r="BQ2" s="57" t="s">
        <v>487</v>
      </c>
    </row>
    <row r="3" s="27" customFormat="true" ht="14.25" hidden="false" customHeight="false" outlineLevel="0" collapsed="false">
      <c r="A3" s="23"/>
      <c r="B3" s="23"/>
      <c r="C3" s="23"/>
      <c r="D3" s="23"/>
      <c r="E3" s="24"/>
      <c r="F3" s="58" t="s">
        <v>488</v>
      </c>
      <c r="G3" s="58" t="s">
        <v>489</v>
      </c>
      <c r="H3" s="58" t="s">
        <v>490</v>
      </c>
      <c r="I3" s="58" t="s">
        <v>5</v>
      </c>
      <c r="J3" s="59" t="s">
        <v>8</v>
      </c>
      <c r="K3" s="58" t="s">
        <v>491</v>
      </c>
      <c r="L3" s="58" t="s">
        <v>492</v>
      </c>
      <c r="M3" s="58" t="s">
        <v>5</v>
      </c>
      <c r="N3" s="58" t="s">
        <v>8</v>
      </c>
      <c r="O3" s="58" t="s">
        <v>493</v>
      </c>
      <c r="P3" s="58" t="s">
        <v>5</v>
      </c>
      <c r="Q3" s="58" t="s">
        <v>8</v>
      </c>
      <c r="R3" s="58" t="s">
        <v>494</v>
      </c>
      <c r="S3" s="58" t="s">
        <v>5</v>
      </c>
      <c r="T3" s="60" t="s">
        <v>8</v>
      </c>
      <c r="U3" s="57"/>
      <c r="V3" s="58" t="s">
        <v>488</v>
      </c>
      <c r="W3" s="58" t="s">
        <v>489</v>
      </c>
      <c r="X3" s="58" t="s">
        <v>490</v>
      </c>
      <c r="Y3" s="58" t="s">
        <v>5</v>
      </c>
      <c r="Z3" s="59" t="s">
        <v>8</v>
      </c>
      <c r="AA3" s="58" t="s">
        <v>491</v>
      </c>
      <c r="AB3" s="58" t="s">
        <v>492</v>
      </c>
      <c r="AC3" s="58" t="s">
        <v>5</v>
      </c>
      <c r="AD3" s="59" t="s">
        <v>8</v>
      </c>
      <c r="AE3" s="58" t="s">
        <v>493</v>
      </c>
      <c r="AF3" s="58" t="s">
        <v>5</v>
      </c>
      <c r="AG3" s="59" t="s">
        <v>8</v>
      </c>
      <c r="AH3" s="58" t="s">
        <v>494</v>
      </c>
      <c r="AI3" s="58" t="s">
        <v>5</v>
      </c>
      <c r="AJ3" s="59" t="s">
        <v>8</v>
      </c>
      <c r="AK3" s="57"/>
      <c r="AL3" s="58" t="s">
        <v>488</v>
      </c>
      <c r="AM3" s="58" t="s">
        <v>489</v>
      </c>
      <c r="AN3" s="58" t="s">
        <v>490</v>
      </c>
      <c r="AO3" s="58" t="s">
        <v>5</v>
      </c>
      <c r="AP3" s="59" t="s">
        <v>8</v>
      </c>
      <c r="AQ3" s="58" t="s">
        <v>491</v>
      </c>
      <c r="AR3" s="58" t="s">
        <v>492</v>
      </c>
      <c r="AS3" s="58" t="s">
        <v>5</v>
      </c>
      <c r="AT3" s="59" t="s">
        <v>8</v>
      </c>
      <c r="AU3" s="58" t="s">
        <v>493</v>
      </c>
      <c r="AV3" s="58" t="s">
        <v>5</v>
      </c>
      <c r="AW3" s="59" t="s">
        <v>8</v>
      </c>
      <c r="AX3" s="58" t="s">
        <v>494</v>
      </c>
      <c r="AY3" s="58" t="s">
        <v>5</v>
      </c>
      <c r="AZ3" s="59" t="s">
        <v>8</v>
      </c>
      <c r="BA3" s="57"/>
      <c r="BB3" s="58" t="s">
        <v>488</v>
      </c>
      <c r="BC3" s="58" t="s">
        <v>489</v>
      </c>
      <c r="BD3" s="58" t="s">
        <v>490</v>
      </c>
      <c r="BE3" s="58" t="s">
        <v>5</v>
      </c>
      <c r="BF3" s="59" t="s">
        <v>8</v>
      </c>
      <c r="BG3" s="58" t="s">
        <v>491</v>
      </c>
      <c r="BH3" s="58" t="s">
        <v>492</v>
      </c>
      <c r="BI3" s="58" t="s">
        <v>5</v>
      </c>
      <c r="BJ3" s="59" t="s">
        <v>8</v>
      </c>
      <c r="BK3" s="58" t="s">
        <v>493</v>
      </c>
      <c r="BL3" s="58" t="s">
        <v>5</v>
      </c>
      <c r="BM3" s="59" t="s">
        <v>8</v>
      </c>
      <c r="BN3" s="58" t="s">
        <v>494</v>
      </c>
      <c r="BO3" s="58" t="s">
        <v>5</v>
      </c>
      <c r="BP3" s="59" t="s">
        <v>8</v>
      </c>
      <c r="BQ3" s="57"/>
    </row>
    <row r="4" customFormat="false" ht="14.25" hidden="false" customHeight="false" outlineLevel="0" collapsed="false">
      <c r="A4" s="61" t="n">
        <v>1</v>
      </c>
      <c r="B4" s="62" t="s">
        <v>13</v>
      </c>
      <c r="C4" s="62" t="s">
        <v>14</v>
      </c>
      <c r="D4" s="62" t="s">
        <v>15</v>
      </c>
      <c r="E4" s="63" t="s">
        <v>16</v>
      </c>
      <c r="F4" s="64" t="n">
        <v>0</v>
      </c>
      <c r="G4" s="65" t="n">
        <f aca="false">Persona!P5</f>
        <v>62.2222222222222</v>
      </c>
      <c r="H4" s="65" t="n">
        <f aca="false">HPS!$G4+HPS!$F4</f>
        <v>62.2222222222222</v>
      </c>
      <c r="I4" s="65" t="n">
        <f aca="false">HPS!$H4*0.5</f>
        <v>31.1111111111111</v>
      </c>
      <c r="J4" s="65" t="str">
        <f aca="false">IF(HPS!$G4&gt;=40,"Cleared","NC")</f>
        <v>Cleared</v>
      </c>
      <c r="K4" s="65" t="str">
        <f aca="false">Wellness!K5</f>
        <v>Cleared</v>
      </c>
      <c r="L4" s="65" t="n">
        <f aca="false">Wellness!S5</f>
        <v>43.3333333333333</v>
      </c>
      <c r="M4" s="64" t="n">
        <f aca="false">$L4*0.3</f>
        <v>13</v>
      </c>
      <c r="N4" s="66" t="str">
        <f aca="false">IF(M4&gt;=9,"Cleared","NC")</f>
        <v>Cleared</v>
      </c>
      <c r="O4" s="64" t="n">
        <f aca="false">Behavior!I5</f>
        <v>3</v>
      </c>
      <c r="P4" s="64" t="n">
        <f aca="false">HPS!$O4*2</f>
        <v>6</v>
      </c>
      <c r="Q4" s="65" t="str">
        <f aca="false">IF(HPS!$P4&gt;=6,"Cleared","NC")</f>
        <v>Cleared</v>
      </c>
      <c r="R4" s="65" t="n">
        <f aca="false">Discipline!N5</f>
        <v>56.25</v>
      </c>
      <c r="S4" s="65" t="n">
        <f aca="false">HPS!$R4*0.1</f>
        <v>5.625</v>
      </c>
      <c r="T4" s="65" t="str">
        <f aca="false">IF(HPS!$S4&gt;=4,"Cleared","NC")</f>
        <v>Cleared</v>
      </c>
      <c r="U4" s="65" t="n">
        <f aca="false">HPS!$I4+HPS!$M4+HPS!$P4+HPS!$S4</f>
        <v>55.7361111111111</v>
      </c>
      <c r="V4" s="65" t="n">
        <f aca="false">Persona!AB5</f>
        <v>26.1761904761905</v>
      </c>
      <c r="W4" s="65" t="n">
        <f aca="false">Persona!AC5</f>
        <v>55.2</v>
      </c>
      <c r="X4" s="65" t="n">
        <f aca="false">HPS!$V4+HPS!$W4</f>
        <v>81.3761904761905</v>
      </c>
      <c r="Y4" s="65" t="n">
        <f aca="false">X4*0.5</f>
        <v>40.6880952380952</v>
      </c>
      <c r="Z4" s="65" t="str">
        <f aca="false">IF(HPS!$X4&gt;=40,"Cleared","NC")</f>
        <v>Cleared</v>
      </c>
      <c r="AA4" s="65" t="str">
        <f aca="false">Wellness!AC5</f>
        <v>NC</v>
      </c>
      <c r="AB4" s="65" t="n">
        <f aca="false">Wellness!AK5</f>
        <v>0</v>
      </c>
      <c r="AC4" s="65" t="n">
        <f aca="false">Wellness!AK5</f>
        <v>0</v>
      </c>
      <c r="AD4" s="66" t="str">
        <f aca="false">IF(AC4&gt;=9,"Cleared","NC")</f>
        <v>NC</v>
      </c>
      <c r="AE4" s="65" t="n">
        <f aca="false">Behavior!Q5</f>
        <v>4.3</v>
      </c>
      <c r="AF4" s="65" t="n">
        <f aca="false">Behavior!R5</f>
        <v>8.6</v>
      </c>
      <c r="AG4" s="65" t="str">
        <f aca="false">IF(HPS!$AF4&gt;=6,"Cleared","NC")</f>
        <v>Cleared</v>
      </c>
      <c r="AH4" s="65" t="n">
        <f aca="false">Discipline!AA5</f>
        <v>59</v>
      </c>
      <c r="AI4" s="65" t="n">
        <f aca="false">AH4*0.1</f>
        <v>5.9</v>
      </c>
      <c r="AJ4" s="65" t="str">
        <f aca="false">IF(AI4&gt;=4,"Cleared","NC")</f>
        <v>Cleared</v>
      </c>
      <c r="AK4" s="65" t="n">
        <f aca="false">Y4+AC4+AF4+AI4</f>
        <v>55.1880952380952</v>
      </c>
      <c r="AL4" s="65" t="n">
        <f aca="false">Persona!AO5</f>
        <v>17.231746031746</v>
      </c>
      <c r="AM4" s="65" t="n">
        <f aca="false">Persona!AP5</f>
        <v>56</v>
      </c>
      <c r="AN4" s="65" t="n">
        <f aca="false">AL4+AM4</f>
        <v>73.231746031746</v>
      </c>
      <c r="AO4" s="65" t="n">
        <f aca="false">AN4*0.5</f>
        <v>36.615873015873</v>
      </c>
      <c r="AP4" s="65" t="str">
        <f aca="false">IF(HPS!$AN4&gt;=40,"Cleared","NC")</f>
        <v>Cleared</v>
      </c>
      <c r="AQ4" s="65" t="str">
        <f aca="false">Wellness!AU5</f>
        <v>Cleared</v>
      </c>
      <c r="AR4" s="65" t="n">
        <f aca="false">Wellness!BC5</f>
        <v>33.3333333333333</v>
      </c>
      <c r="AS4" s="64" t="n">
        <f aca="false">AR4*0.3</f>
        <v>10</v>
      </c>
      <c r="AT4" s="66" t="str">
        <f aca="false">IF(AS4&gt;=9,"Cleared","NC")</f>
        <v>Cleared</v>
      </c>
      <c r="AU4" s="65" t="n">
        <f aca="false">Behavior!AG5</f>
        <v>3.9</v>
      </c>
      <c r="AV4" s="65" t="n">
        <f aca="false">Behavior!AH5</f>
        <v>7.8</v>
      </c>
      <c r="AW4" s="65" t="str">
        <f aca="false">IF(AV4&gt;=6,"Cleared","NC")</f>
        <v>Cleared</v>
      </c>
      <c r="AX4" s="65" t="n">
        <f aca="false">Discipline!AN5</f>
        <v>50.3333333333333</v>
      </c>
      <c r="AY4" s="65" t="n">
        <f aca="false">AX4*0.1</f>
        <v>5.03333333333334</v>
      </c>
      <c r="AZ4" s="65" t="str">
        <f aca="false">IF(AY4&gt;=4,"Cleared","NC")</f>
        <v>Cleared</v>
      </c>
      <c r="BA4" s="65" t="n">
        <f aca="false">AO4+AS4+AV4+AY4</f>
        <v>59.4492063492064</v>
      </c>
      <c r="BB4" s="65" t="n">
        <f aca="false">Persona!AB5</f>
        <v>26.1761904761905</v>
      </c>
      <c r="BC4" s="65" t="n">
        <f aca="false">Persona!AC5</f>
        <v>55.2</v>
      </c>
      <c r="BD4" s="65" t="n">
        <f aca="false">BB4+BC4</f>
        <v>81.3761904761905</v>
      </c>
      <c r="BE4" s="65" t="n">
        <f aca="false">BD4*0.5</f>
        <v>40.6880952380952</v>
      </c>
      <c r="BF4" s="65" t="str">
        <f aca="false">IF(BD4&gt;=40,"Cleared","NC")</f>
        <v>Cleared</v>
      </c>
      <c r="BG4" s="65" t="str">
        <f aca="false">Wellness!BM5</f>
        <v>Cleared</v>
      </c>
      <c r="BH4" s="65" t="n">
        <f aca="false">Wellness!BU5</f>
        <v>10</v>
      </c>
      <c r="BI4" s="64" t="n">
        <f aca="false">BH4*0.3</f>
        <v>3</v>
      </c>
      <c r="BJ4" s="66" t="str">
        <f aca="false">IF(BI4&gt;=9,"Cleared","NC")</f>
        <v>NC</v>
      </c>
      <c r="BK4" s="65" t="n">
        <f aca="false">Behavior!AG5</f>
        <v>3.9</v>
      </c>
      <c r="BL4" s="65" t="n">
        <f aca="false">Behavior!AH5</f>
        <v>7.8</v>
      </c>
      <c r="BM4" s="65" t="str">
        <f aca="false">IF(BL4&gt;=6,"Cleared","NC")</f>
        <v>Cleared</v>
      </c>
      <c r="BN4" s="65" t="n">
        <f aca="false">Discipline!BA5</f>
        <v>51</v>
      </c>
      <c r="BO4" s="65" t="n">
        <f aca="false">BN4*0.1</f>
        <v>5.1</v>
      </c>
      <c r="BP4" s="65" t="str">
        <f aca="false">IF(BO4&gt;=4,"Cleared","NC")</f>
        <v>Cleared</v>
      </c>
      <c r="BQ4" s="65" t="n">
        <f aca="false">BE4+BI4+BL4+BO4</f>
        <v>56.5880952380952</v>
      </c>
    </row>
    <row r="5" customFormat="false" ht="14.25" hidden="false" customHeight="false" outlineLevel="0" collapsed="false">
      <c r="A5" s="61" t="n">
        <v>2</v>
      </c>
      <c r="B5" s="62" t="s">
        <v>17</v>
      </c>
      <c r="C5" s="62" t="s">
        <v>14</v>
      </c>
      <c r="D5" s="62" t="s">
        <v>18</v>
      </c>
      <c r="E5" s="63" t="s">
        <v>19</v>
      </c>
      <c r="F5" s="64" t="n">
        <v>0</v>
      </c>
      <c r="G5" s="65" t="n">
        <f aca="false">Persona!P6</f>
        <v>48.8888888888889</v>
      </c>
      <c r="H5" s="65" t="n">
        <f aca="false">HPS!$G5+HPS!$F5</f>
        <v>48.8888888888889</v>
      </c>
      <c r="I5" s="65" t="n">
        <f aca="false">HPS!$H5*0.5</f>
        <v>24.4444444444444</v>
      </c>
      <c r="J5" s="65" t="str">
        <f aca="false">IF(HPS!$G5&gt;=40,"Cleared","NC")</f>
        <v>Cleared</v>
      </c>
      <c r="K5" s="65" t="str">
        <f aca="false">Wellness!K6</f>
        <v>Cleared</v>
      </c>
      <c r="L5" s="65" t="n">
        <f aca="false">Wellness!S6</f>
        <v>63.3333333333333</v>
      </c>
      <c r="M5" s="64" t="n">
        <f aca="false">$L5*0.3</f>
        <v>19</v>
      </c>
      <c r="N5" s="66" t="str">
        <f aca="false">IF(M5&gt;=9,"Cleared","NC")</f>
        <v>Cleared</v>
      </c>
      <c r="O5" s="64" t="n">
        <f aca="false">Behavior!I6</f>
        <v>3</v>
      </c>
      <c r="P5" s="64" t="n">
        <f aca="false">HPS!$O5*2</f>
        <v>6</v>
      </c>
      <c r="Q5" s="65" t="str">
        <f aca="false">IF(HPS!$P5&gt;=6,"Cleared","NC")</f>
        <v>Cleared</v>
      </c>
      <c r="R5" s="65" t="n">
        <f aca="false">Discipline!N6</f>
        <v>77.5</v>
      </c>
      <c r="S5" s="65" t="n">
        <f aca="false">HPS!$R5*0.1</f>
        <v>7.75</v>
      </c>
      <c r="T5" s="65" t="str">
        <f aca="false">IF(HPS!$S5&gt;=4,"Cleared","NC")</f>
        <v>Cleared</v>
      </c>
      <c r="U5" s="65" t="n">
        <f aca="false">HPS!$I5+HPS!$M5+HPS!$P5+HPS!$S5</f>
        <v>57.1944444444444</v>
      </c>
      <c r="V5" s="65" t="n">
        <f aca="false">Persona!AB6</f>
        <v>24.9047619047619</v>
      </c>
      <c r="W5" s="65" t="n">
        <f aca="false">Persona!AC6</f>
        <v>50.4</v>
      </c>
      <c r="X5" s="65" t="n">
        <f aca="false">HPS!$V5+HPS!$W5</f>
        <v>75.3047619047619</v>
      </c>
      <c r="Y5" s="65" t="n">
        <f aca="false">X5*0.5</f>
        <v>37.652380952381</v>
      </c>
      <c r="Z5" s="65" t="str">
        <f aca="false">IF(HPS!$X5&gt;=40,"Cleared","NC")</f>
        <v>Cleared</v>
      </c>
      <c r="AA5" s="65" t="str">
        <f aca="false">Wellness!AC6</f>
        <v>Cleared</v>
      </c>
      <c r="AB5" s="65" t="n">
        <f aca="false">Wellness!AK6</f>
        <v>53.3333333333333</v>
      </c>
      <c r="AC5" s="64" t="n">
        <f aca="false">HPS!AB5*0.3</f>
        <v>16</v>
      </c>
      <c r="AD5" s="66" t="str">
        <f aca="false">IF(AC5&gt;=9,"Cleared","NC")</f>
        <v>Cleared</v>
      </c>
      <c r="AE5" s="65" t="n">
        <f aca="false">Behavior!Q6</f>
        <v>3.55</v>
      </c>
      <c r="AF5" s="65" t="n">
        <f aca="false">Behavior!R6</f>
        <v>7.1</v>
      </c>
      <c r="AG5" s="65" t="str">
        <f aca="false">IF(HPS!$AF5&gt;=6,"Cleared","NC")</f>
        <v>Cleared</v>
      </c>
      <c r="AH5" s="65" t="n">
        <f aca="false">Discipline!AA6</f>
        <v>62</v>
      </c>
      <c r="AI5" s="65" t="n">
        <f aca="false">AH5*0.1</f>
        <v>6.2</v>
      </c>
      <c r="AJ5" s="65" t="str">
        <f aca="false">IF(AI5&gt;=4,"Cleared","NC")</f>
        <v>Cleared</v>
      </c>
      <c r="AK5" s="65" t="n">
        <f aca="false">Y5+AC5+AF5+AI5</f>
        <v>66.9523809523809</v>
      </c>
      <c r="AL5" s="65" t="n">
        <f aca="false">Persona!AO6</f>
        <v>15.2209523809524</v>
      </c>
      <c r="AM5" s="65" t="n">
        <f aca="false">Persona!AP6</f>
        <v>34</v>
      </c>
      <c r="AN5" s="65" t="n">
        <f aca="false">AL5+AM5</f>
        <v>49.2209523809524</v>
      </c>
      <c r="AO5" s="65" t="n">
        <f aca="false">AN5*0.5</f>
        <v>24.6104761904762</v>
      </c>
      <c r="AP5" s="65" t="str">
        <f aca="false">IF(HPS!$AN5&gt;=40,"Cleared","NC")</f>
        <v>Cleared</v>
      </c>
      <c r="AQ5" s="65" t="str">
        <f aca="false">Wellness!AU6</f>
        <v>Cleared</v>
      </c>
      <c r="AR5" s="65" t="n">
        <f aca="false">Wellness!BC6</f>
        <v>16.6666666666667</v>
      </c>
      <c r="AS5" s="64" t="n">
        <f aca="false">AR5*0.3</f>
        <v>5</v>
      </c>
      <c r="AT5" s="66" t="str">
        <f aca="false">IF(AS5&gt;=9,"Cleared","NC")</f>
        <v>NC</v>
      </c>
      <c r="AU5" s="65" t="n">
        <f aca="false">Behavior!AG6</f>
        <v>2.8</v>
      </c>
      <c r="AV5" s="65" t="n">
        <f aca="false">Behavior!AH6</f>
        <v>5.6</v>
      </c>
      <c r="AW5" s="65" t="str">
        <f aca="false">IF(AV5&gt;=6,"Cleared","NC")</f>
        <v>NC</v>
      </c>
      <c r="AX5" s="65" t="n">
        <f aca="false">Discipline!AN6</f>
        <v>50.3333333333333</v>
      </c>
      <c r="AY5" s="65" t="n">
        <f aca="false">AX5*0.1</f>
        <v>5.03333333333333</v>
      </c>
      <c r="AZ5" s="65" t="str">
        <f aca="false">IF(AY5&gt;=4,"Cleared","NC")</f>
        <v>Cleared</v>
      </c>
      <c r="BA5" s="65" t="n">
        <f aca="false">AO5+AS5+AV5+AY5</f>
        <v>40.2438095238095</v>
      </c>
      <c r="BB5" s="65" t="n">
        <f aca="false">Persona!AB6</f>
        <v>24.9047619047619</v>
      </c>
      <c r="BC5" s="65" t="n">
        <f aca="false">Persona!AC6</f>
        <v>50.4</v>
      </c>
      <c r="BD5" s="65" t="n">
        <f aca="false">BB5+BC5</f>
        <v>75.3047619047619</v>
      </c>
      <c r="BE5" s="65" t="n">
        <f aca="false">BD5*0.5</f>
        <v>37.652380952381</v>
      </c>
      <c r="BF5" s="65" t="str">
        <f aca="false">IF(BD5&gt;=40,"Cleared","NC")</f>
        <v>Cleared</v>
      </c>
      <c r="BG5" s="65" t="str">
        <f aca="false">Wellness!BM6</f>
        <v>Cleared</v>
      </c>
      <c r="BH5" s="65" t="n">
        <f aca="false">Wellness!BU6</f>
        <v>53.3333333333333</v>
      </c>
      <c r="BI5" s="64" t="n">
        <f aca="false">BH5*0.3</f>
        <v>16</v>
      </c>
      <c r="BJ5" s="66" t="str">
        <f aca="false">IF(BI5&gt;=9,"Cleared","NC")</f>
        <v>Cleared</v>
      </c>
      <c r="BK5" s="65" t="n">
        <f aca="false">Behavior!AG6</f>
        <v>2.8</v>
      </c>
      <c r="BL5" s="65" t="n">
        <f aca="false">Behavior!AH6</f>
        <v>5.6</v>
      </c>
      <c r="BM5" s="65" t="str">
        <f aca="false">IF(BL5&gt;=6,"Cleared","NC")</f>
        <v>NC</v>
      </c>
      <c r="BN5" s="65" t="n">
        <f aca="false">Discipline!BA6</f>
        <v>66.3333333333333</v>
      </c>
      <c r="BO5" s="65" t="n">
        <f aca="false">BN5*0.1</f>
        <v>6.63333333333333</v>
      </c>
      <c r="BP5" s="65" t="str">
        <f aca="false">IF(BO5&gt;=4,"Cleared","NC")</f>
        <v>Cleared</v>
      </c>
      <c r="BQ5" s="65" t="n">
        <f aca="false">BE5+BI5+BL5+BO5</f>
        <v>65.8857142857143</v>
      </c>
    </row>
    <row r="6" customFormat="false" ht="14.25" hidden="false" customHeight="false" outlineLevel="0" collapsed="false">
      <c r="A6" s="61" t="n">
        <v>3</v>
      </c>
      <c r="B6" s="62" t="s">
        <v>13</v>
      </c>
      <c r="C6" s="62" t="s">
        <v>14</v>
      </c>
      <c r="D6" s="62" t="s">
        <v>20</v>
      </c>
      <c r="E6" s="63" t="s">
        <v>21</v>
      </c>
      <c r="F6" s="64" t="n">
        <v>0</v>
      </c>
      <c r="G6" s="65" t="n">
        <f aca="false">Persona!P7</f>
        <v>66.6666666666667</v>
      </c>
      <c r="H6" s="65" t="n">
        <f aca="false">HPS!$G6+HPS!$F6</f>
        <v>66.6666666666667</v>
      </c>
      <c r="I6" s="65" t="n">
        <f aca="false">HPS!$H6*0.5</f>
        <v>33.3333333333333</v>
      </c>
      <c r="J6" s="65" t="str">
        <f aca="false">IF(HPS!$G6&gt;=40,"Cleared","NC")</f>
        <v>Cleared</v>
      </c>
      <c r="K6" s="65" t="str">
        <f aca="false">Wellness!K7</f>
        <v>Cleared</v>
      </c>
      <c r="L6" s="65" t="n">
        <f aca="false">Wellness!S7</f>
        <v>36.6666666666667</v>
      </c>
      <c r="M6" s="64" t="n">
        <f aca="false">$L6*0.3</f>
        <v>11</v>
      </c>
      <c r="N6" s="66" t="str">
        <f aca="false">IF(M6&gt;=9,"Cleared","NC")</f>
        <v>Cleared</v>
      </c>
      <c r="O6" s="64" t="n">
        <f aca="false">Behavior!I7</f>
        <v>3</v>
      </c>
      <c r="P6" s="64" t="n">
        <f aca="false">HPS!$O6*2</f>
        <v>6</v>
      </c>
      <c r="Q6" s="65" t="str">
        <f aca="false">IF(HPS!$P6&gt;=6,"Cleared","NC")</f>
        <v>Cleared</v>
      </c>
      <c r="R6" s="65" t="n">
        <f aca="false">Discipline!N7</f>
        <v>38.75</v>
      </c>
      <c r="S6" s="65" t="n">
        <f aca="false">HPS!$R6*0.1</f>
        <v>3.875</v>
      </c>
      <c r="T6" s="65" t="str">
        <f aca="false">IF(HPS!$S6&gt;=4,"Cleared","NC")</f>
        <v>NC</v>
      </c>
      <c r="U6" s="65" t="n">
        <f aca="false">HPS!$I6+HPS!$M6+HPS!$P6+HPS!$S6</f>
        <v>54.2083333333333</v>
      </c>
      <c r="V6" s="65" t="n">
        <f aca="false">Persona!AB7</f>
        <v>12.9809523809524</v>
      </c>
      <c r="W6" s="65" t="n">
        <f aca="false">Persona!AC7</f>
        <v>48</v>
      </c>
      <c r="X6" s="65" t="n">
        <f aca="false">HPS!$V6+HPS!$W6</f>
        <v>60.9809523809524</v>
      </c>
      <c r="Y6" s="65" t="n">
        <f aca="false">X6*0.5</f>
        <v>30.4904761904762</v>
      </c>
      <c r="Z6" s="65" t="str">
        <f aca="false">IF(HPS!$X6&gt;=40,"Cleared","NC")</f>
        <v>Cleared</v>
      </c>
      <c r="AA6" s="65" t="str">
        <f aca="false">Wellness!AC7</f>
        <v>NC</v>
      </c>
      <c r="AB6" s="65" t="n">
        <f aca="false">Wellness!AK7</f>
        <v>13.3333333333333</v>
      </c>
      <c r="AC6" s="64" t="n">
        <f aca="false">HPS!AB6*0.3</f>
        <v>4</v>
      </c>
      <c r="AD6" s="66" t="str">
        <f aca="false">IF(AC6&gt;=9,"Cleared","NC")</f>
        <v>NC</v>
      </c>
      <c r="AE6" s="65" t="n">
        <f aca="false">Behavior!Q7</f>
        <v>2.7</v>
      </c>
      <c r="AF6" s="65" t="n">
        <f aca="false">Behavior!R7</f>
        <v>5.4</v>
      </c>
      <c r="AG6" s="65" t="str">
        <f aca="false">IF(HPS!$AF6&gt;=6,"Cleared","NC")</f>
        <v>NC</v>
      </c>
      <c r="AH6" s="65" t="n">
        <f aca="false">Discipline!AA7</f>
        <v>22.6666666666667</v>
      </c>
      <c r="AI6" s="65" t="n">
        <f aca="false">AH6*0.1</f>
        <v>2.26666666666667</v>
      </c>
      <c r="AJ6" s="65" t="str">
        <f aca="false">IF(AI6&gt;=4,"Cleared","NC")</f>
        <v>NC</v>
      </c>
      <c r="AK6" s="65" t="n">
        <f aca="false">Y6+AC6+AF6+AI6</f>
        <v>42.1571428571429</v>
      </c>
      <c r="AL6" s="65" t="n">
        <f aca="false">Persona!AO7</f>
        <v>12.7307936507937</v>
      </c>
      <c r="AM6" s="65" t="n">
        <f aca="false">Persona!AP7</f>
        <v>40</v>
      </c>
      <c r="AN6" s="65" t="n">
        <f aca="false">AL6+AM6</f>
        <v>52.7307936507936</v>
      </c>
      <c r="AO6" s="65" t="n">
        <f aca="false">AN6*0.5</f>
        <v>26.3653968253968</v>
      </c>
      <c r="AP6" s="65" t="str">
        <f aca="false">IF(HPS!$AN6&gt;=40,"Cleared","NC")</f>
        <v>Cleared</v>
      </c>
      <c r="AQ6" s="65" t="str">
        <f aca="false">Wellness!AU7</f>
        <v>NC</v>
      </c>
      <c r="AR6" s="65" t="n">
        <f aca="false">Wellness!BC7</f>
        <v>16.6666666666667</v>
      </c>
      <c r="AS6" s="64" t="n">
        <f aca="false">AR6*0.3</f>
        <v>5</v>
      </c>
      <c r="AT6" s="66" t="str">
        <f aca="false">IF(AS6&gt;=9,"Cleared","NC")</f>
        <v>NC</v>
      </c>
      <c r="AU6" s="65" t="n">
        <f aca="false">Behavior!AG7</f>
        <v>2</v>
      </c>
      <c r="AV6" s="65" t="n">
        <f aca="false">Behavior!AH7</f>
        <v>4</v>
      </c>
      <c r="AW6" s="65" t="str">
        <f aca="false">IF(AV6&gt;=6,"Cleared","NC")</f>
        <v>NC</v>
      </c>
      <c r="AX6" s="65" t="n">
        <f aca="false">Discipline!AN7</f>
        <v>20.3333333333333</v>
      </c>
      <c r="AY6" s="65" t="n">
        <f aca="false">AX6*0.1</f>
        <v>2.03333333333333</v>
      </c>
      <c r="AZ6" s="65" t="str">
        <f aca="false">IF(AY6&gt;=4,"Cleared","NC")</f>
        <v>NC</v>
      </c>
      <c r="BA6" s="65" t="n">
        <f aca="false">AO6+AS6+AV6+AY6</f>
        <v>37.3987301587302</v>
      </c>
      <c r="BB6" s="65" t="n">
        <f aca="false">Persona!AB7</f>
        <v>12.9809523809524</v>
      </c>
      <c r="BC6" s="65" t="n">
        <f aca="false">Persona!AC7</f>
        <v>48</v>
      </c>
      <c r="BD6" s="65" t="n">
        <f aca="false">BB6+BC6</f>
        <v>60.9809523809524</v>
      </c>
      <c r="BE6" s="65" t="n">
        <f aca="false">BD6*0.5</f>
        <v>30.4904761904762</v>
      </c>
      <c r="BF6" s="65" t="str">
        <f aca="false">IF(BD6&gt;=40,"Cleared","NC")</f>
        <v>Cleared</v>
      </c>
      <c r="BG6" s="65" t="str">
        <f aca="false">Wellness!BM7</f>
        <v>NC</v>
      </c>
      <c r="BH6" s="65" t="n">
        <f aca="false">Wellness!BU7</f>
        <v>10</v>
      </c>
      <c r="BI6" s="64" t="n">
        <f aca="false">BH6*0.3</f>
        <v>3</v>
      </c>
      <c r="BJ6" s="66" t="str">
        <f aca="false">IF(BI6&gt;=9,"Cleared","NC")</f>
        <v>NC</v>
      </c>
      <c r="BK6" s="65" t="n">
        <f aca="false">Behavior!AG7</f>
        <v>2</v>
      </c>
      <c r="BL6" s="65" t="n">
        <f aca="false">Behavior!AH7</f>
        <v>4</v>
      </c>
      <c r="BM6" s="65" t="str">
        <f aca="false">IF(BL6&gt;=6,"Cleared","NC")</f>
        <v>NC</v>
      </c>
      <c r="BN6" s="65" t="n">
        <f aca="false">Discipline!BA7</f>
        <v>52.6666666666667</v>
      </c>
      <c r="BO6" s="65" t="n">
        <f aca="false">BN6*0.1</f>
        <v>5.26666666666667</v>
      </c>
      <c r="BP6" s="65" t="str">
        <f aca="false">IF(BO6&gt;=4,"Cleared","NC")</f>
        <v>Cleared</v>
      </c>
      <c r="BQ6" s="65" t="n">
        <f aca="false">BE6+BI6+BL6+BO6</f>
        <v>42.7571428571429</v>
      </c>
    </row>
    <row r="7" customFormat="false" ht="14.25" hidden="false" customHeight="false" outlineLevel="0" collapsed="false">
      <c r="A7" s="61" t="n">
        <v>4</v>
      </c>
      <c r="B7" s="62" t="s">
        <v>17</v>
      </c>
      <c r="C7" s="62" t="s">
        <v>14</v>
      </c>
      <c r="D7" s="62" t="s">
        <v>22</v>
      </c>
      <c r="E7" s="63" t="s">
        <v>23</v>
      </c>
      <c r="F7" s="64" t="n">
        <v>0</v>
      </c>
      <c r="G7" s="65" t="n">
        <f aca="false">Persona!P8</f>
        <v>66.6666666666667</v>
      </c>
      <c r="H7" s="65" t="n">
        <f aca="false">HPS!$G7+HPS!$F7</f>
        <v>66.6666666666667</v>
      </c>
      <c r="I7" s="65" t="n">
        <f aca="false">HPS!$H7*0.5</f>
        <v>33.3333333333333</v>
      </c>
      <c r="J7" s="65" t="str">
        <f aca="false">IF(HPS!$G7&gt;=40,"Cleared","NC")</f>
        <v>Cleared</v>
      </c>
      <c r="K7" s="65" t="str">
        <f aca="false">Wellness!K8</f>
        <v>Cleared</v>
      </c>
      <c r="L7" s="65" t="n">
        <f aca="false">Wellness!S8</f>
        <v>63.3333333333333</v>
      </c>
      <c r="M7" s="64" t="n">
        <f aca="false">$L7*0.3</f>
        <v>19</v>
      </c>
      <c r="N7" s="66" t="str">
        <f aca="false">IF(M7&gt;=9,"Cleared","NC")</f>
        <v>Cleared</v>
      </c>
      <c r="O7" s="64" t="n">
        <f aca="false">Behavior!I8</f>
        <v>3</v>
      </c>
      <c r="P7" s="64" t="n">
        <f aca="false">HPS!$O7*2</f>
        <v>6</v>
      </c>
      <c r="Q7" s="65" t="str">
        <f aca="false">IF(HPS!$P7&gt;=6,"Cleared","NC")</f>
        <v>Cleared</v>
      </c>
      <c r="R7" s="65" t="n">
        <f aca="false">Discipline!N8</f>
        <v>57.5</v>
      </c>
      <c r="S7" s="65" t="n">
        <f aca="false">HPS!$R7*0.1</f>
        <v>5.75</v>
      </c>
      <c r="T7" s="65" t="str">
        <f aca="false">IF(HPS!$S7&gt;=4,"Cleared","NC")</f>
        <v>Cleared</v>
      </c>
      <c r="U7" s="65" t="n">
        <f aca="false">HPS!$I7+HPS!$M7+HPS!$P7+HPS!$S7</f>
        <v>64.0833333333333</v>
      </c>
      <c r="V7" s="65" t="n">
        <f aca="false">Persona!AB8</f>
        <v>14.6071428571429</v>
      </c>
      <c r="W7" s="65" t="n">
        <f aca="false">Persona!AC8</f>
        <v>52.8</v>
      </c>
      <c r="X7" s="65" t="n">
        <f aca="false">HPS!$V7+HPS!$W7</f>
        <v>67.4071428571429</v>
      </c>
      <c r="Y7" s="65" t="n">
        <f aca="false">X7*0.5</f>
        <v>33.7035714285714</v>
      </c>
      <c r="Z7" s="65" t="str">
        <f aca="false">IF(HPS!$X7&gt;=40,"Cleared","NC")</f>
        <v>Cleared</v>
      </c>
      <c r="AA7" s="65" t="str">
        <f aca="false">Wellness!AC8</f>
        <v>Cleared</v>
      </c>
      <c r="AB7" s="65" t="n">
        <f aca="false">Wellness!AK8</f>
        <v>16.6666666666667</v>
      </c>
      <c r="AC7" s="64" t="n">
        <f aca="false">HPS!AB7*0.3</f>
        <v>5</v>
      </c>
      <c r="AD7" s="66" t="str">
        <f aca="false">IF(AC7&gt;=9,"Cleared","NC")</f>
        <v>NC</v>
      </c>
      <c r="AE7" s="65" t="n">
        <f aca="false">Behavior!Q8</f>
        <v>2.55</v>
      </c>
      <c r="AF7" s="65" t="n">
        <f aca="false">Behavior!R8</f>
        <v>5.1</v>
      </c>
      <c r="AG7" s="65" t="str">
        <f aca="false">IF(HPS!$AF7&gt;=6,"Cleared","NC")</f>
        <v>NC</v>
      </c>
      <c r="AH7" s="65" t="n">
        <f aca="false">Discipline!AA8</f>
        <v>42.6666666666667</v>
      </c>
      <c r="AI7" s="65" t="n">
        <f aca="false">AH7*0.1</f>
        <v>4.26666666666667</v>
      </c>
      <c r="AJ7" s="65" t="str">
        <f aca="false">IF(AI7&gt;=4,"Cleared","NC")</f>
        <v>Cleared</v>
      </c>
      <c r="AK7" s="65" t="n">
        <f aca="false">Y7+AC7+AF7+AI7</f>
        <v>48.0702380952381</v>
      </c>
      <c r="AL7" s="65" t="n">
        <f aca="false">Persona!AO8</f>
        <v>15.4038095238095</v>
      </c>
      <c r="AM7" s="65" t="n">
        <f aca="false">Persona!AP8</f>
        <v>26</v>
      </c>
      <c r="AN7" s="65" t="n">
        <f aca="false">AL7+AM7</f>
        <v>41.4038095238095</v>
      </c>
      <c r="AO7" s="65" t="n">
        <f aca="false">AN7*0.5</f>
        <v>20.7019047619048</v>
      </c>
      <c r="AP7" s="65" t="str">
        <f aca="false">IF(HPS!$AN7&gt;=40,"Cleared","NC")</f>
        <v>Cleared</v>
      </c>
      <c r="AQ7" s="65" t="str">
        <f aca="false">Wellness!AU8</f>
        <v>NC</v>
      </c>
      <c r="AR7" s="65" t="n">
        <f aca="false">Wellness!BC8</f>
        <v>63.3333333333333</v>
      </c>
      <c r="AS7" s="64" t="n">
        <f aca="false">AR7*0.3</f>
        <v>19</v>
      </c>
      <c r="AT7" s="66" t="str">
        <f aca="false">IF(AS7&gt;=9,"Cleared","NC")</f>
        <v>Cleared</v>
      </c>
      <c r="AU7" s="65" t="n">
        <f aca="false">Behavior!AG8</f>
        <v>3.2</v>
      </c>
      <c r="AV7" s="65" t="n">
        <f aca="false">Behavior!AH8</f>
        <v>6.4</v>
      </c>
      <c r="AW7" s="65" t="str">
        <f aca="false">IF(AV7&gt;=6,"Cleared","NC")</f>
        <v>Cleared</v>
      </c>
      <c r="AX7" s="65" t="n">
        <f aca="false">Discipline!AN8</f>
        <v>40.6666666666667</v>
      </c>
      <c r="AY7" s="65" t="n">
        <f aca="false">AX7*0.1</f>
        <v>4.06666666666667</v>
      </c>
      <c r="AZ7" s="65" t="str">
        <f aca="false">IF(AY7&gt;=4,"Cleared","NC")</f>
        <v>Cleared</v>
      </c>
      <c r="BA7" s="65" t="n">
        <f aca="false">AO7+AS7+AV7+AY7</f>
        <v>50.1685714285714</v>
      </c>
      <c r="BB7" s="65" t="n">
        <f aca="false">Persona!AB8</f>
        <v>14.6071428571429</v>
      </c>
      <c r="BC7" s="65" t="n">
        <f aca="false">Persona!AC8</f>
        <v>52.8</v>
      </c>
      <c r="BD7" s="65" t="n">
        <f aca="false">BB7+BC7</f>
        <v>67.4071428571429</v>
      </c>
      <c r="BE7" s="65" t="n">
        <f aca="false">BD7*0.5</f>
        <v>33.7035714285714</v>
      </c>
      <c r="BF7" s="65" t="str">
        <f aca="false">IF(BD7&gt;=40,"Cleared","NC")</f>
        <v>Cleared</v>
      </c>
      <c r="BG7" s="65" t="str">
        <f aca="false">Wellness!BM8</f>
        <v>NC</v>
      </c>
      <c r="BH7" s="65" t="n">
        <f aca="false">Wellness!BU8</f>
        <v>50</v>
      </c>
      <c r="BI7" s="64" t="n">
        <f aca="false">BH7*0.3</f>
        <v>15</v>
      </c>
      <c r="BJ7" s="66" t="str">
        <f aca="false">IF(BI7&gt;=9,"Cleared","NC")</f>
        <v>Cleared</v>
      </c>
      <c r="BK7" s="65" t="n">
        <f aca="false">Behavior!AG8</f>
        <v>3.2</v>
      </c>
      <c r="BL7" s="65" t="n">
        <f aca="false">Behavior!AH8</f>
        <v>6.4</v>
      </c>
      <c r="BM7" s="65" t="str">
        <f aca="false">IF(BL7&gt;=6,"Cleared","NC")</f>
        <v>Cleared</v>
      </c>
      <c r="BN7" s="65" t="n">
        <f aca="false">Discipline!BA8</f>
        <v>62</v>
      </c>
      <c r="BO7" s="65" t="n">
        <f aca="false">BN7*0.1</f>
        <v>6.2</v>
      </c>
      <c r="BP7" s="65" t="str">
        <f aca="false">IF(BO7&gt;=4,"Cleared","NC")</f>
        <v>Cleared</v>
      </c>
      <c r="BQ7" s="65" t="n">
        <f aca="false">BE7+BI7+BL7+BO7</f>
        <v>61.3035714285714</v>
      </c>
    </row>
    <row r="8" customFormat="false" ht="14.25" hidden="false" customHeight="false" outlineLevel="0" collapsed="false">
      <c r="A8" s="61" t="n">
        <v>5</v>
      </c>
      <c r="B8" s="62" t="s">
        <v>17</v>
      </c>
      <c r="C8" s="62" t="s">
        <v>24</v>
      </c>
      <c r="D8" s="62" t="s">
        <v>25</v>
      </c>
      <c r="E8" s="63" t="s">
        <v>26</v>
      </c>
      <c r="F8" s="64" t="n">
        <v>0</v>
      </c>
      <c r="G8" s="65" t="n">
        <f aca="false">Persona!P9</f>
        <v>0</v>
      </c>
      <c r="H8" s="65" t="n">
        <f aca="false">HPS!$G8+HPS!$F8</f>
        <v>0</v>
      </c>
      <c r="I8" s="65" t="n">
        <f aca="false">HPS!$H8*0.5</f>
        <v>0</v>
      </c>
      <c r="J8" s="65" t="str">
        <f aca="false">IF(HPS!$G8&gt;=40,"Cleared","NC")</f>
        <v>NC</v>
      </c>
      <c r="K8" s="65" t="str">
        <f aca="false">Wellness!K9</f>
        <v>NC</v>
      </c>
      <c r="L8" s="65" t="n">
        <f aca="false">Wellness!S9</f>
        <v>0</v>
      </c>
      <c r="M8" s="64" t="n">
        <f aca="false">$L8*0.3</f>
        <v>0</v>
      </c>
      <c r="N8" s="66" t="str">
        <f aca="false">IF(M8&gt;=9,"Cleared","NC")</f>
        <v>NC</v>
      </c>
      <c r="O8" s="64" t="n">
        <f aca="false">Behavior!I9</f>
        <v>3</v>
      </c>
      <c r="P8" s="64" t="n">
        <f aca="false">HPS!$O8*2</f>
        <v>6</v>
      </c>
      <c r="Q8" s="65" t="str">
        <f aca="false">IF(HPS!$P8&gt;=6,"Cleared","NC")</f>
        <v>Cleared</v>
      </c>
      <c r="R8" s="65" t="n">
        <f aca="false">Discipline!N9</f>
        <v>15</v>
      </c>
      <c r="S8" s="65" t="n">
        <f aca="false">HPS!$R8*0.1</f>
        <v>1.5</v>
      </c>
      <c r="T8" s="65" t="str">
        <f aca="false">IF(HPS!$S8&gt;=4,"Cleared","NC")</f>
        <v>NC</v>
      </c>
      <c r="U8" s="65" t="n">
        <f aca="false">HPS!$I8+HPS!$M8+HPS!$P8+HPS!$S8</f>
        <v>7.5</v>
      </c>
      <c r="V8" s="65" t="n">
        <f aca="false">Persona!AB9</f>
        <v>0</v>
      </c>
      <c r="W8" s="65" t="n">
        <f aca="false">Persona!AC9</f>
        <v>0</v>
      </c>
      <c r="X8" s="65" t="n">
        <f aca="false">HPS!$V8+HPS!$W8</f>
        <v>0</v>
      </c>
      <c r="Y8" s="65" t="n">
        <f aca="false">X8*0.5</f>
        <v>0</v>
      </c>
      <c r="Z8" s="65" t="str">
        <f aca="false">IF(HPS!$X8&gt;=40,"Cleared","NC")</f>
        <v>NC</v>
      </c>
      <c r="AA8" s="65" t="str">
        <f aca="false">Wellness!AC9</f>
        <v>NC</v>
      </c>
      <c r="AB8" s="65" t="n">
        <f aca="false">Wellness!AK9</f>
        <v>0</v>
      </c>
      <c r="AC8" s="64" t="n">
        <f aca="false">HPS!AB8*0.3</f>
        <v>0</v>
      </c>
      <c r="AD8" s="66" t="str">
        <f aca="false">IF(AC8&gt;=9,"Cleared","NC")</f>
        <v>NC</v>
      </c>
      <c r="AE8" s="65" t="n">
        <f aca="false">Behavior!Q9</f>
        <v>1.6</v>
      </c>
      <c r="AF8" s="65" t="n">
        <f aca="false">Behavior!R9</f>
        <v>3.2</v>
      </c>
      <c r="AG8" s="65" t="str">
        <f aca="false">IF(HPS!$AF8&gt;=6,"Cleared","NC")</f>
        <v>NC</v>
      </c>
      <c r="AH8" s="65" t="n">
        <f aca="false">Discipline!AA9</f>
        <v>0</v>
      </c>
      <c r="AI8" s="65" t="n">
        <f aca="false">AH8*0.1</f>
        <v>0</v>
      </c>
      <c r="AJ8" s="65" t="str">
        <f aca="false">IF(AI8&gt;=4,"Cleared","NC")</f>
        <v>NC</v>
      </c>
      <c r="AK8" s="65" t="n">
        <f aca="false">Y8+AC8+AF8+AI8</f>
        <v>3.2</v>
      </c>
      <c r="AL8" s="65" t="n">
        <f aca="false">Persona!AO9</f>
        <v>22.1066666666667</v>
      </c>
      <c r="AM8" s="65" t="n">
        <f aca="false">Persona!AP9</f>
        <v>0</v>
      </c>
      <c r="AN8" s="65" t="n">
        <f aca="false">AL8+AM8</f>
        <v>22.1066666666667</v>
      </c>
      <c r="AO8" s="65" t="n">
        <f aca="false">AN8*0.5</f>
        <v>11.0533333333333</v>
      </c>
      <c r="AP8" s="65" t="str">
        <f aca="false">IF(HPS!$AN8&gt;=40,"Cleared","NC")</f>
        <v>NC</v>
      </c>
      <c r="AQ8" s="65" t="str">
        <f aca="false">Wellness!AU9</f>
        <v>NC</v>
      </c>
      <c r="AR8" s="65" t="n">
        <f aca="false">Wellness!BC9</f>
        <v>0</v>
      </c>
      <c r="AS8" s="64" t="n">
        <f aca="false">AR8*0.3</f>
        <v>0</v>
      </c>
      <c r="AT8" s="66" t="str">
        <f aca="false">IF(AS8&gt;=9,"Cleared","NC")</f>
        <v>NC</v>
      </c>
      <c r="AU8" s="65" t="str">
        <f aca="false">Behavior!AG9</f>
        <v>0</v>
      </c>
      <c r="AV8" s="65" t="n">
        <f aca="false">Behavior!AH9</f>
        <v>0</v>
      </c>
      <c r="AW8" s="65" t="str">
        <f aca="false">IF(AV8&gt;=6,"Cleared","NC")</f>
        <v>NC</v>
      </c>
      <c r="AX8" s="65" t="n">
        <f aca="false">Discipline!AN9</f>
        <v>41.9166666666667</v>
      </c>
      <c r="AY8" s="65" t="n">
        <f aca="false">AX8*0.1</f>
        <v>4.19166666666667</v>
      </c>
      <c r="AZ8" s="65" t="str">
        <f aca="false">IF(AY8&gt;=4,"Cleared","NC")</f>
        <v>Cleared</v>
      </c>
      <c r="BA8" s="65" t="n">
        <f aca="false">AO8+AS8+AV8+AY8</f>
        <v>15.245</v>
      </c>
      <c r="BB8" s="65" t="n">
        <f aca="false">Persona!AB9</f>
        <v>0</v>
      </c>
      <c r="BC8" s="65" t="n">
        <f aca="false">Persona!AC9</f>
        <v>0</v>
      </c>
      <c r="BD8" s="65" t="n">
        <f aca="false">BB8+BC8</f>
        <v>0</v>
      </c>
      <c r="BE8" s="65" t="n">
        <f aca="false">BD8*0.5</f>
        <v>0</v>
      </c>
      <c r="BF8" s="65" t="str">
        <f aca="false">IF(BD8&gt;=40,"Cleared","NC")</f>
        <v>NC</v>
      </c>
      <c r="BG8" s="65" t="str">
        <f aca="false">Wellness!BM9</f>
        <v>NC</v>
      </c>
      <c r="BH8" s="65" t="n">
        <f aca="false">Wellness!BU9</f>
        <v>0</v>
      </c>
      <c r="BI8" s="64" t="n">
        <f aca="false">BH8*0.3</f>
        <v>0</v>
      </c>
      <c r="BJ8" s="66" t="str">
        <f aca="false">IF(BI8&gt;=9,"Cleared","NC")</f>
        <v>NC</v>
      </c>
      <c r="BK8" s="65" t="str">
        <f aca="false">Behavior!AG9</f>
        <v>0</v>
      </c>
      <c r="BL8" s="65" t="n">
        <f aca="false">Behavior!AH9</f>
        <v>0</v>
      </c>
      <c r="BM8" s="65" t="str">
        <f aca="false">IF(BL8&gt;=6,"Cleared","NC")</f>
        <v>NC</v>
      </c>
      <c r="BN8" s="65" t="n">
        <f aca="false">Discipline!BA9</f>
        <v>26.6666666666667</v>
      </c>
      <c r="BO8" s="65" t="n">
        <f aca="false">BN8*0.1</f>
        <v>2.66666666666667</v>
      </c>
      <c r="BP8" s="65" t="str">
        <f aca="false">IF(BO8&gt;=4,"Cleared","NC")</f>
        <v>NC</v>
      </c>
      <c r="BQ8" s="65" t="n">
        <f aca="false">BE8+BI8+BL8+BO8</f>
        <v>2.66666666666667</v>
      </c>
    </row>
    <row r="9" customFormat="false" ht="14.25" hidden="false" customHeight="false" outlineLevel="0" collapsed="false">
      <c r="A9" s="61" t="n">
        <v>6</v>
      </c>
      <c r="B9" s="62" t="s">
        <v>17</v>
      </c>
      <c r="C9" s="62" t="s">
        <v>14</v>
      </c>
      <c r="D9" s="62" t="s">
        <v>27</v>
      </c>
      <c r="E9" s="63" t="s">
        <v>28</v>
      </c>
      <c r="F9" s="64" t="n">
        <v>0</v>
      </c>
      <c r="G9" s="65" t="n">
        <f aca="false">Persona!P10</f>
        <v>73.3333333333333</v>
      </c>
      <c r="H9" s="65" t="n">
        <f aca="false">HPS!$G9+HPS!$F9</f>
        <v>73.3333333333333</v>
      </c>
      <c r="I9" s="65" t="n">
        <f aca="false">HPS!$H9*0.5</f>
        <v>36.6666666666667</v>
      </c>
      <c r="J9" s="65" t="str">
        <f aca="false">IF(HPS!$G9&gt;=40,"Cleared","NC")</f>
        <v>Cleared</v>
      </c>
      <c r="K9" s="65" t="str">
        <f aca="false">Wellness!K10</f>
        <v>Cleared</v>
      </c>
      <c r="L9" s="65" t="n">
        <f aca="false">Wellness!S10</f>
        <v>53.3333333333333</v>
      </c>
      <c r="M9" s="64" t="n">
        <f aca="false">$L9*0.3</f>
        <v>16</v>
      </c>
      <c r="N9" s="66" t="str">
        <f aca="false">IF(M9&gt;=9,"Cleared","NC")</f>
        <v>Cleared</v>
      </c>
      <c r="O9" s="64" t="n">
        <f aca="false">Behavior!I10</f>
        <v>3</v>
      </c>
      <c r="P9" s="64" t="n">
        <f aca="false">HPS!$O9*2</f>
        <v>6</v>
      </c>
      <c r="Q9" s="65" t="str">
        <f aca="false">IF(HPS!$P9&gt;=6,"Cleared","NC")</f>
        <v>Cleared</v>
      </c>
      <c r="R9" s="65" t="n">
        <f aca="false">Discipline!N10</f>
        <v>76.25</v>
      </c>
      <c r="S9" s="65" t="n">
        <f aca="false">HPS!$R9*0.1</f>
        <v>7.625</v>
      </c>
      <c r="T9" s="65" t="str">
        <f aca="false">IF(HPS!$S9&gt;=4,"Cleared","NC")</f>
        <v>Cleared</v>
      </c>
      <c r="U9" s="65" t="n">
        <f aca="false">HPS!$I9+HPS!$M9+HPS!$P9+HPS!$S9</f>
        <v>66.2916666666667</v>
      </c>
      <c r="V9" s="65" t="n">
        <f aca="false">Persona!AB10</f>
        <v>17.4333333333333</v>
      </c>
      <c r="W9" s="65" t="n">
        <f aca="false">Persona!AC10</f>
        <v>56</v>
      </c>
      <c r="X9" s="65" t="n">
        <f aca="false">HPS!$V9+HPS!$W9</f>
        <v>73.4333333333333</v>
      </c>
      <c r="Y9" s="65" t="n">
        <f aca="false">X9*0.5</f>
        <v>36.7166666666667</v>
      </c>
      <c r="Z9" s="65" t="str">
        <f aca="false">IF(HPS!$X9&gt;=40,"Cleared","NC")</f>
        <v>Cleared</v>
      </c>
      <c r="AA9" s="65" t="str">
        <f aca="false">Wellness!AC10</f>
        <v>Cleared</v>
      </c>
      <c r="AB9" s="65" t="n">
        <f aca="false">Wellness!AK10</f>
        <v>33.3333333333333</v>
      </c>
      <c r="AC9" s="64" t="n">
        <f aca="false">HPS!AB9*0.3</f>
        <v>10</v>
      </c>
      <c r="AD9" s="66" t="str">
        <f aca="false">IF(AC9&gt;=9,"Cleared","NC")</f>
        <v>Cleared</v>
      </c>
      <c r="AE9" s="65" t="n">
        <f aca="false">Behavior!Q10</f>
        <v>3.2</v>
      </c>
      <c r="AF9" s="65" t="n">
        <f aca="false">Behavior!R10</f>
        <v>6.4</v>
      </c>
      <c r="AG9" s="65" t="str">
        <f aca="false">IF(HPS!$AF9&gt;=6,"Cleared","NC")</f>
        <v>Cleared</v>
      </c>
      <c r="AH9" s="65" t="n">
        <f aca="false">Discipline!AA10</f>
        <v>46.6666666666667</v>
      </c>
      <c r="AI9" s="65" t="n">
        <f aca="false">AH9*0.1</f>
        <v>4.66666666666667</v>
      </c>
      <c r="AJ9" s="65" t="str">
        <f aca="false">IF(AI9&gt;=4,"Cleared","NC")</f>
        <v>Cleared</v>
      </c>
      <c r="AK9" s="65" t="n">
        <f aca="false">Y9+AC9+AF9+AI9</f>
        <v>57.7833333333333</v>
      </c>
      <c r="AL9" s="65" t="n">
        <f aca="false">Persona!AO10</f>
        <v>15.6679365079365</v>
      </c>
      <c r="AM9" s="65" t="n">
        <f aca="false">Persona!AP10</f>
        <v>54</v>
      </c>
      <c r="AN9" s="65" t="n">
        <f aca="false">AL9+AM9</f>
        <v>69.6679365079365</v>
      </c>
      <c r="AO9" s="65" t="n">
        <f aca="false">AN9*0.5</f>
        <v>34.8339682539682</v>
      </c>
      <c r="AP9" s="65" t="str">
        <f aca="false">IF(HPS!$AN9&gt;=40,"Cleared","NC")</f>
        <v>Cleared</v>
      </c>
      <c r="AQ9" s="65" t="str">
        <f aca="false">Wellness!AU10</f>
        <v>Cleared</v>
      </c>
      <c r="AR9" s="65" t="n">
        <f aca="false">Wellness!BC10</f>
        <v>20</v>
      </c>
      <c r="AS9" s="64" t="n">
        <f aca="false">AR9*0.3</f>
        <v>6</v>
      </c>
      <c r="AT9" s="66" t="str">
        <f aca="false">IF(AS9&gt;=9,"Cleared","NC")</f>
        <v>NC</v>
      </c>
      <c r="AU9" s="65" t="n">
        <f aca="false">Behavior!AG10</f>
        <v>3.8</v>
      </c>
      <c r="AV9" s="65" t="n">
        <f aca="false">Behavior!AH10</f>
        <v>7.6</v>
      </c>
      <c r="AW9" s="65" t="str">
        <f aca="false">IF(AV9&gt;=6,"Cleared","NC")</f>
        <v>Cleared</v>
      </c>
      <c r="AX9" s="65" t="n">
        <f aca="false">Discipline!AN10</f>
        <v>52</v>
      </c>
      <c r="AY9" s="65" t="n">
        <f aca="false">AX9*0.1</f>
        <v>5.2</v>
      </c>
      <c r="AZ9" s="65" t="str">
        <f aca="false">IF(AY9&gt;=4,"Cleared","NC")</f>
        <v>Cleared</v>
      </c>
      <c r="BA9" s="65" t="n">
        <f aca="false">AO9+AS9+AV9+AY9</f>
        <v>53.6339682539683</v>
      </c>
      <c r="BB9" s="65" t="n">
        <f aca="false">Persona!AB10</f>
        <v>17.4333333333333</v>
      </c>
      <c r="BC9" s="65" t="n">
        <f aca="false">Persona!AC10</f>
        <v>56</v>
      </c>
      <c r="BD9" s="65" t="n">
        <f aca="false">BB9+BC9</f>
        <v>73.4333333333333</v>
      </c>
      <c r="BE9" s="65" t="n">
        <f aca="false">BD9*0.5</f>
        <v>36.7166666666667</v>
      </c>
      <c r="BF9" s="65" t="str">
        <f aca="false">IF(BD9&gt;=40,"Cleared","NC")</f>
        <v>Cleared</v>
      </c>
      <c r="BG9" s="65" t="str">
        <f aca="false">Wellness!BM10</f>
        <v>Cleared</v>
      </c>
      <c r="BH9" s="65" t="n">
        <f aca="false">Wellness!BU10</f>
        <v>56.6666666666667</v>
      </c>
      <c r="BI9" s="64" t="n">
        <f aca="false">BH9*0.3</f>
        <v>17</v>
      </c>
      <c r="BJ9" s="66" t="str">
        <f aca="false">IF(BI9&gt;=9,"Cleared","NC")</f>
        <v>Cleared</v>
      </c>
      <c r="BK9" s="65" t="n">
        <f aca="false">Behavior!AG10</f>
        <v>3.8</v>
      </c>
      <c r="BL9" s="65" t="n">
        <f aca="false">Behavior!AH10</f>
        <v>7.6</v>
      </c>
      <c r="BM9" s="65" t="str">
        <f aca="false">IF(BL9&gt;=6,"Cleared","NC")</f>
        <v>Cleared</v>
      </c>
      <c r="BN9" s="65" t="n">
        <f aca="false">Discipline!BA10</f>
        <v>67.3333333333333</v>
      </c>
      <c r="BO9" s="65" t="n">
        <f aca="false">BN9*0.1</f>
        <v>6.73333333333333</v>
      </c>
      <c r="BP9" s="65" t="str">
        <f aca="false">IF(BO9&gt;=4,"Cleared","NC")</f>
        <v>Cleared</v>
      </c>
      <c r="BQ9" s="65" t="n">
        <f aca="false">BE9+BI9+BL9+BO9</f>
        <v>68.05</v>
      </c>
    </row>
    <row r="10" customFormat="false" ht="14.25" hidden="false" customHeight="false" outlineLevel="0" collapsed="false">
      <c r="A10" s="61" t="n">
        <v>7</v>
      </c>
      <c r="B10" s="62" t="s">
        <v>17</v>
      </c>
      <c r="C10" s="62" t="s">
        <v>14</v>
      </c>
      <c r="D10" s="62" t="s">
        <v>29</v>
      </c>
      <c r="E10" s="63" t="s">
        <v>30</v>
      </c>
      <c r="F10" s="64" t="n">
        <v>0</v>
      </c>
      <c r="G10" s="65" t="n">
        <f aca="false">Persona!P11</f>
        <v>63.3333333333333</v>
      </c>
      <c r="H10" s="65" t="n">
        <f aca="false">HPS!$G10+HPS!$F10</f>
        <v>63.3333333333333</v>
      </c>
      <c r="I10" s="65" t="n">
        <f aca="false">HPS!$H10*0.5</f>
        <v>31.6666666666667</v>
      </c>
      <c r="J10" s="65" t="str">
        <f aca="false">IF(HPS!$G10&gt;=40,"Cleared","NC")</f>
        <v>Cleared</v>
      </c>
      <c r="K10" s="65" t="str">
        <f aca="false">Wellness!K11</f>
        <v>Cleared</v>
      </c>
      <c r="L10" s="65" t="n">
        <f aca="false">Wellness!S11</f>
        <v>50</v>
      </c>
      <c r="M10" s="64" t="n">
        <f aca="false">$L10*0.3</f>
        <v>15</v>
      </c>
      <c r="N10" s="66" t="str">
        <f aca="false">IF(M10&gt;=9,"Cleared","NC")</f>
        <v>Cleared</v>
      </c>
      <c r="O10" s="64" t="n">
        <f aca="false">Behavior!I11</f>
        <v>3</v>
      </c>
      <c r="P10" s="64" t="n">
        <f aca="false">HPS!$O10*2</f>
        <v>6</v>
      </c>
      <c r="Q10" s="65" t="str">
        <f aca="false">IF(HPS!$P10&gt;=6,"Cleared","NC")</f>
        <v>Cleared</v>
      </c>
      <c r="R10" s="65" t="n">
        <f aca="false">Discipline!N11</f>
        <v>68.75</v>
      </c>
      <c r="S10" s="65" t="n">
        <f aca="false">HPS!$R10*0.1</f>
        <v>6.875</v>
      </c>
      <c r="T10" s="65" t="str">
        <f aca="false">IF(HPS!$S10&gt;=4,"Cleared","NC")</f>
        <v>Cleared</v>
      </c>
      <c r="U10" s="65" t="n">
        <f aca="false">HPS!$I10+HPS!$M10+HPS!$P10+HPS!$S10</f>
        <v>59.5416666666667</v>
      </c>
      <c r="V10" s="65" t="n">
        <f aca="false">Persona!AB11</f>
        <v>24.5761904761905</v>
      </c>
      <c r="W10" s="65" t="n">
        <f aca="false">Persona!AC11</f>
        <v>59.2</v>
      </c>
      <c r="X10" s="65" t="n">
        <f aca="false">HPS!$V10+HPS!$W10</f>
        <v>83.7761904761905</v>
      </c>
      <c r="Y10" s="65" t="n">
        <f aca="false">X10*0.5</f>
        <v>41.8880952380952</v>
      </c>
      <c r="Z10" s="65" t="str">
        <f aca="false">IF(HPS!$X10&gt;=40,"Cleared","NC")</f>
        <v>Cleared</v>
      </c>
      <c r="AA10" s="65" t="str">
        <f aca="false">Wellness!AC11</f>
        <v>NC</v>
      </c>
      <c r="AB10" s="65" t="n">
        <f aca="false">Wellness!AK11</f>
        <v>50</v>
      </c>
      <c r="AC10" s="64" t="n">
        <f aca="false">HPS!AB10*0.3</f>
        <v>15</v>
      </c>
      <c r="AD10" s="66" t="str">
        <f aca="false">IF(AC10&gt;=9,"Cleared","NC")</f>
        <v>Cleared</v>
      </c>
      <c r="AE10" s="65" t="n">
        <f aca="false">Behavior!Q11</f>
        <v>3.35</v>
      </c>
      <c r="AF10" s="65" t="n">
        <f aca="false">Behavior!R11</f>
        <v>6.7</v>
      </c>
      <c r="AG10" s="65" t="str">
        <f aca="false">IF(HPS!$AF10&gt;=6,"Cleared","NC")</f>
        <v>Cleared</v>
      </c>
      <c r="AH10" s="65" t="n">
        <f aca="false">Discipline!AA11</f>
        <v>55.3333333333333</v>
      </c>
      <c r="AI10" s="65" t="n">
        <f aca="false">AH10*0.1</f>
        <v>5.53333333333333</v>
      </c>
      <c r="AJ10" s="65" t="str">
        <f aca="false">IF(AI10&gt;=4,"Cleared","NC")</f>
        <v>Cleared</v>
      </c>
      <c r="AK10" s="65" t="n">
        <f aca="false">Y10+AC10+AF10+AI10</f>
        <v>69.1214285714286</v>
      </c>
      <c r="AL10" s="65" t="n">
        <f aca="false">Persona!AO11</f>
        <v>15.4768253968254</v>
      </c>
      <c r="AM10" s="65" t="n">
        <f aca="false">Persona!AP11</f>
        <v>48</v>
      </c>
      <c r="AN10" s="65" t="n">
        <f aca="false">AL10+AM10</f>
        <v>63.4768253968254</v>
      </c>
      <c r="AO10" s="65" t="n">
        <f aca="false">AN10*0.5</f>
        <v>31.7384126984127</v>
      </c>
      <c r="AP10" s="65" t="str">
        <f aca="false">IF(HPS!$AN10&gt;=40,"Cleared","NC")</f>
        <v>Cleared</v>
      </c>
      <c r="AQ10" s="65" t="str">
        <f aca="false">Wellness!AU11</f>
        <v>NC</v>
      </c>
      <c r="AR10" s="65" t="n">
        <f aca="false">Wellness!BC11</f>
        <v>23.3333333333333</v>
      </c>
      <c r="AS10" s="64" t="n">
        <f aca="false">AR10*0.3</f>
        <v>7</v>
      </c>
      <c r="AT10" s="66" t="str">
        <f aca="false">IF(AS10&gt;=9,"Cleared","NC")</f>
        <v>NC</v>
      </c>
      <c r="AU10" s="65" t="n">
        <f aca="false">Behavior!AG11</f>
        <v>3</v>
      </c>
      <c r="AV10" s="65" t="n">
        <f aca="false">Behavior!AH11</f>
        <v>6</v>
      </c>
      <c r="AW10" s="65" t="str">
        <f aca="false">IF(AV10&gt;=6,"Cleared","NC")</f>
        <v>Cleared</v>
      </c>
      <c r="AX10" s="65" t="n">
        <f aca="false">Discipline!AN11</f>
        <v>28</v>
      </c>
      <c r="AY10" s="65" t="n">
        <f aca="false">AX10*0.1</f>
        <v>2.8</v>
      </c>
      <c r="AZ10" s="65" t="str">
        <f aca="false">IF(AY10&gt;=4,"Cleared","NC")</f>
        <v>NC</v>
      </c>
      <c r="BA10" s="65" t="n">
        <f aca="false">AO10+AS10+AV10+AY10</f>
        <v>47.5384126984127</v>
      </c>
      <c r="BB10" s="65" t="n">
        <f aca="false">Persona!AB11</f>
        <v>24.5761904761905</v>
      </c>
      <c r="BC10" s="65" t="n">
        <f aca="false">Persona!AC11</f>
        <v>59.2</v>
      </c>
      <c r="BD10" s="65" t="n">
        <f aca="false">BB10+BC10</f>
        <v>83.7761904761905</v>
      </c>
      <c r="BE10" s="65" t="n">
        <f aca="false">BD10*0.5</f>
        <v>41.8880952380952</v>
      </c>
      <c r="BF10" s="65" t="str">
        <f aca="false">IF(BD10&gt;=40,"Cleared","NC")</f>
        <v>Cleared</v>
      </c>
      <c r="BG10" s="65" t="str">
        <f aca="false">Wellness!BM11</f>
        <v>NC</v>
      </c>
      <c r="BH10" s="65" t="n">
        <f aca="false">Wellness!BU11</f>
        <v>33.3333333333333</v>
      </c>
      <c r="BI10" s="64" t="n">
        <f aca="false">BH10*0.3</f>
        <v>10</v>
      </c>
      <c r="BJ10" s="66" t="str">
        <f aca="false">IF(BI10&gt;=9,"Cleared","NC")</f>
        <v>Cleared</v>
      </c>
      <c r="BK10" s="65" t="n">
        <f aca="false">Behavior!AG11</f>
        <v>3</v>
      </c>
      <c r="BL10" s="65" t="n">
        <f aca="false">Behavior!AH11</f>
        <v>6</v>
      </c>
      <c r="BM10" s="65" t="str">
        <f aca="false">IF(BL10&gt;=6,"Cleared","NC")</f>
        <v>Cleared</v>
      </c>
      <c r="BN10" s="65" t="n">
        <f aca="false">Discipline!BA11</f>
        <v>50.3333333333333</v>
      </c>
      <c r="BO10" s="65" t="n">
        <f aca="false">BN10*0.1</f>
        <v>5.03333333333334</v>
      </c>
      <c r="BP10" s="65" t="str">
        <f aca="false">IF(BO10&gt;=4,"Cleared","NC")</f>
        <v>Cleared</v>
      </c>
      <c r="BQ10" s="65" t="n">
        <f aca="false">BE10+BI10+BL10+BO10</f>
        <v>62.9214285714286</v>
      </c>
    </row>
    <row r="11" customFormat="false" ht="14.25" hidden="false" customHeight="false" outlineLevel="0" collapsed="false">
      <c r="A11" s="61" t="n">
        <v>8</v>
      </c>
      <c r="B11" s="62" t="s">
        <v>17</v>
      </c>
      <c r="C11" s="62" t="s">
        <v>31</v>
      </c>
      <c r="D11" s="62" t="s">
        <v>32</v>
      </c>
      <c r="E11" s="63" t="s">
        <v>33</v>
      </c>
      <c r="F11" s="64" t="n">
        <v>0</v>
      </c>
      <c r="G11" s="65" t="n">
        <f aca="false">Persona!P12</f>
        <v>62.2222222222222</v>
      </c>
      <c r="H11" s="65" t="n">
        <f aca="false">HPS!$G11+HPS!$F11</f>
        <v>62.2222222222222</v>
      </c>
      <c r="I11" s="65" t="n">
        <f aca="false">HPS!$H11*0.5</f>
        <v>31.1111111111111</v>
      </c>
      <c r="J11" s="65" t="str">
        <f aca="false">IF(HPS!$G11&gt;=40,"Cleared","NC")</f>
        <v>Cleared</v>
      </c>
      <c r="K11" s="65" t="str">
        <f aca="false">Wellness!K12</f>
        <v>Cleared</v>
      </c>
      <c r="L11" s="65" t="n">
        <f aca="false">Wellness!S12</f>
        <v>46.6666666666667</v>
      </c>
      <c r="M11" s="64" t="n">
        <f aca="false">$L11*0.3</f>
        <v>14</v>
      </c>
      <c r="N11" s="66" t="str">
        <f aca="false">IF(M11&gt;=9,"Cleared","NC")</f>
        <v>Cleared</v>
      </c>
      <c r="O11" s="64" t="n">
        <f aca="false">Behavior!I12</f>
        <v>3</v>
      </c>
      <c r="P11" s="64" t="n">
        <f aca="false">HPS!$O11*2</f>
        <v>6</v>
      </c>
      <c r="Q11" s="65" t="str">
        <f aca="false">IF(HPS!$P11&gt;=6,"Cleared","NC")</f>
        <v>Cleared</v>
      </c>
      <c r="R11" s="65" t="n">
        <f aca="false">Discipline!N12</f>
        <v>62.0982142857143</v>
      </c>
      <c r="S11" s="65" t="n">
        <f aca="false">HPS!$R11*0.1</f>
        <v>6.20982142857143</v>
      </c>
      <c r="T11" s="65" t="str">
        <f aca="false">IF(HPS!$S11&gt;=4,"Cleared","NC")</f>
        <v>Cleared</v>
      </c>
      <c r="U11" s="65" t="n">
        <f aca="false">HPS!$I11+HPS!$M11+HPS!$P11+HPS!$S11</f>
        <v>57.3209325396825</v>
      </c>
      <c r="V11" s="65" t="n">
        <f aca="false">Persona!AB12</f>
        <v>19.7428571428571</v>
      </c>
      <c r="W11" s="65" t="n">
        <f aca="false">Persona!AC12</f>
        <v>49.6</v>
      </c>
      <c r="X11" s="65" t="n">
        <f aca="false">HPS!$V11+HPS!$W11</f>
        <v>69.3428571428571</v>
      </c>
      <c r="Y11" s="65" t="n">
        <f aca="false">X11*0.5</f>
        <v>34.6714285714286</v>
      </c>
      <c r="Z11" s="65" t="str">
        <f aca="false">IF(HPS!$X11&gt;=40,"Cleared","NC")</f>
        <v>Cleared</v>
      </c>
      <c r="AA11" s="65" t="str">
        <f aca="false">Wellness!AC12</f>
        <v>Cleared</v>
      </c>
      <c r="AB11" s="65" t="n">
        <f aca="false">Wellness!AK12</f>
        <v>36.6666666666667</v>
      </c>
      <c r="AC11" s="64" t="n">
        <f aca="false">HPS!AB11*0.3</f>
        <v>11</v>
      </c>
      <c r="AD11" s="66" t="str">
        <f aca="false">IF(AC11&gt;=9,"Cleared","NC")</f>
        <v>Cleared</v>
      </c>
      <c r="AE11" s="65" t="n">
        <f aca="false">Behavior!Q12</f>
        <v>4.2</v>
      </c>
      <c r="AF11" s="65" t="n">
        <f aca="false">Behavior!R12</f>
        <v>8.4</v>
      </c>
      <c r="AG11" s="65" t="str">
        <f aca="false">IF(HPS!$AF11&gt;=6,"Cleared","NC")</f>
        <v>Cleared</v>
      </c>
      <c r="AH11" s="65" t="n">
        <f aca="false">Discipline!AA12</f>
        <v>51.6666666666667</v>
      </c>
      <c r="AI11" s="65" t="n">
        <f aca="false">AH11*0.1</f>
        <v>5.16666666666667</v>
      </c>
      <c r="AJ11" s="65" t="str">
        <f aca="false">IF(AI11&gt;=4,"Cleared","NC")</f>
        <v>Cleared</v>
      </c>
      <c r="AK11" s="65" t="n">
        <f aca="false">Y11+AC11+AF11+AI11</f>
        <v>59.2380952380952</v>
      </c>
      <c r="AL11" s="65" t="n">
        <f aca="false">Persona!AO12</f>
        <v>18.7733333333333</v>
      </c>
      <c r="AM11" s="65" t="n">
        <f aca="false">Persona!AP12</f>
        <v>33</v>
      </c>
      <c r="AN11" s="65" t="n">
        <f aca="false">AL11+AM11</f>
        <v>51.7733333333333</v>
      </c>
      <c r="AO11" s="65" t="n">
        <f aca="false">AN11*0.5</f>
        <v>25.8866666666667</v>
      </c>
      <c r="AP11" s="65" t="str">
        <f aca="false">IF(HPS!$AN11&gt;=40,"Cleared","NC")</f>
        <v>Cleared</v>
      </c>
      <c r="AQ11" s="65" t="str">
        <f aca="false">Wellness!AU12</f>
        <v>Cleared</v>
      </c>
      <c r="AR11" s="65" t="n">
        <f aca="false">Wellness!BC12</f>
        <v>33.3333333333333</v>
      </c>
      <c r="AS11" s="64" t="n">
        <f aca="false">AR11*0.3</f>
        <v>10</v>
      </c>
      <c r="AT11" s="66" t="str">
        <f aca="false">IF(AS11&gt;=9,"Cleared","NC")</f>
        <v>Cleared</v>
      </c>
      <c r="AU11" s="65" t="n">
        <f aca="false">Behavior!AG12</f>
        <v>3</v>
      </c>
      <c r="AV11" s="65" t="n">
        <f aca="false">Behavior!AH12</f>
        <v>6</v>
      </c>
      <c r="AW11" s="65" t="str">
        <f aca="false">IF(AV11&gt;=6,"Cleared","NC")</f>
        <v>Cleared</v>
      </c>
      <c r="AX11" s="65" t="n">
        <f aca="false">Discipline!AN12</f>
        <v>55</v>
      </c>
      <c r="AY11" s="65" t="n">
        <f aca="false">AX11*0.1</f>
        <v>5.5</v>
      </c>
      <c r="AZ11" s="65" t="str">
        <f aca="false">IF(AY11&gt;=4,"Cleared","NC")</f>
        <v>Cleared</v>
      </c>
      <c r="BA11" s="65" t="n">
        <f aca="false">AO11+AS11+AV11+AY11</f>
        <v>47.3866666666667</v>
      </c>
      <c r="BB11" s="65" t="n">
        <f aca="false">Persona!AB12</f>
        <v>19.7428571428571</v>
      </c>
      <c r="BC11" s="65" t="n">
        <f aca="false">Persona!AC12</f>
        <v>49.6</v>
      </c>
      <c r="BD11" s="65" t="n">
        <f aca="false">BB11+BC11</f>
        <v>69.3428571428571</v>
      </c>
      <c r="BE11" s="65" t="n">
        <f aca="false">BD11*0.5</f>
        <v>34.6714285714286</v>
      </c>
      <c r="BF11" s="65" t="str">
        <f aca="false">IF(BD11&gt;=40,"Cleared","NC")</f>
        <v>Cleared</v>
      </c>
      <c r="BG11" s="65" t="str">
        <f aca="false">Wellness!BM12</f>
        <v>Cleared</v>
      </c>
      <c r="BH11" s="65" t="n">
        <f aca="false">Wellness!BU12</f>
        <v>36.6666666666667</v>
      </c>
      <c r="BI11" s="64" t="n">
        <f aca="false">BH11*0.3</f>
        <v>11</v>
      </c>
      <c r="BJ11" s="66" t="str">
        <f aca="false">IF(BI11&gt;=9,"Cleared","NC")</f>
        <v>Cleared</v>
      </c>
      <c r="BK11" s="65" t="n">
        <f aca="false">Behavior!AG12</f>
        <v>3</v>
      </c>
      <c r="BL11" s="65" t="n">
        <f aca="false">Behavior!AH12</f>
        <v>6</v>
      </c>
      <c r="BM11" s="65" t="str">
        <f aca="false">IF(BL11&gt;=6,"Cleared","NC")</f>
        <v>Cleared</v>
      </c>
      <c r="BN11" s="65" t="n">
        <f aca="false">Discipline!BA12</f>
        <v>67.3333333333333</v>
      </c>
      <c r="BO11" s="65" t="n">
        <f aca="false">BN11*0.1</f>
        <v>6.73333333333333</v>
      </c>
      <c r="BP11" s="65" t="str">
        <f aca="false">IF(BO11&gt;=4,"Cleared","NC")</f>
        <v>Cleared</v>
      </c>
      <c r="BQ11" s="65" t="n">
        <f aca="false">BE11+BI11+BL11+BO11</f>
        <v>58.4047619047619</v>
      </c>
    </row>
    <row r="12" customFormat="false" ht="14.25" hidden="false" customHeight="false" outlineLevel="0" collapsed="false">
      <c r="A12" s="61" t="n">
        <v>9</v>
      </c>
      <c r="B12" s="62" t="s">
        <v>13</v>
      </c>
      <c r="C12" s="62" t="s">
        <v>14</v>
      </c>
      <c r="D12" s="62" t="s">
        <v>34</v>
      </c>
      <c r="E12" s="63" t="s">
        <v>35</v>
      </c>
      <c r="F12" s="64" t="n">
        <v>0</v>
      </c>
      <c r="G12" s="65" t="n">
        <f aca="false">Persona!P13</f>
        <v>56.6666666666667</v>
      </c>
      <c r="H12" s="65" t="n">
        <f aca="false">HPS!$G12+HPS!$F12</f>
        <v>56.6666666666667</v>
      </c>
      <c r="I12" s="65" t="n">
        <f aca="false">HPS!$H12*0.5</f>
        <v>28.3333333333333</v>
      </c>
      <c r="J12" s="65" t="str">
        <f aca="false">IF(HPS!$G12&gt;=40,"Cleared","NC")</f>
        <v>Cleared</v>
      </c>
      <c r="K12" s="65" t="str">
        <f aca="false">Wellness!K13</f>
        <v>Cleared</v>
      </c>
      <c r="L12" s="65" t="n">
        <f aca="false">Wellness!S13</f>
        <v>46.6666666666667</v>
      </c>
      <c r="M12" s="64" t="n">
        <f aca="false">$L12*0.3</f>
        <v>14</v>
      </c>
      <c r="N12" s="66" t="str">
        <f aca="false">IF(M12&gt;=9,"Cleared","NC")</f>
        <v>Cleared</v>
      </c>
      <c r="O12" s="64" t="n">
        <f aca="false">Behavior!I13</f>
        <v>3</v>
      </c>
      <c r="P12" s="64" t="n">
        <f aca="false">HPS!$O12*2</f>
        <v>6</v>
      </c>
      <c r="Q12" s="65" t="str">
        <f aca="false">IF(HPS!$P12&gt;=6,"Cleared","NC")</f>
        <v>Cleared</v>
      </c>
      <c r="R12" s="65" t="n">
        <f aca="false">Discipline!N13</f>
        <v>72.5</v>
      </c>
      <c r="S12" s="65" t="n">
        <f aca="false">HPS!$R12*0.1</f>
        <v>7.25</v>
      </c>
      <c r="T12" s="65" t="str">
        <f aca="false">IF(HPS!$S12&gt;=4,"Cleared","NC")</f>
        <v>Cleared</v>
      </c>
      <c r="U12" s="65" t="n">
        <f aca="false">HPS!$I12+HPS!$M12+HPS!$P12+HPS!$S12</f>
        <v>55.5833333333333</v>
      </c>
      <c r="V12" s="65" t="n">
        <f aca="false">Persona!AB13</f>
        <v>21.1785714285714</v>
      </c>
      <c r="W12" s="65" t="n">
        <f aca="false">Persona!AC13</f>
        <v>51.2</v>
      </c>
      <c r="X12" s="65" t="n">
        <f aca="false">HPS!$V12+HPS!$W12</f>
        <v>72.3785714285714</v>
      </c>
      <c r="Y12" s="65" t="n">
        <f aca="false">X12*0.5</f>
        <v>36.1892857142857</v>
      </c>
      <c r="Z12" s="65" t="str">
        <f aca="false">IF(HPS!$X12&gt;=40,"Cleared","NC")</f>
        <v>Cleared</v>
      </c>
      <c r="AA12" s="65" t="str">
        <f aca="false">Wellness!AC13</f>
        <v>Cleared</v>
      </c>
      <c r="AB12" s="65" t="n">
        <f aca="false">Wellness!AK13</f>
        <v>50</v>
      </c>
      <c r="AC12" s="64" t="n">
        <f aca="false">HPS!AB12*0.3</f>
        <v>15</v>
      </c>
      <c r="AD12" s="66" t="str">
        <f aca="false">IF(AC12&gt;=9,"Cleared","NC")</f>
        <v>Cleared</v>
      </c>
      <c r="AE12" s="65" t="n">
        <f aca="false">Behavior!Q13</f>
        <v>3.1</v>
      </c>
      <c r="AF12" s="65" t="n">
        <f aca="false">Behavior!R13</f>
        <v>6.2</v>
      </c>
      <c r="AG12" s="65" t="str">
        <f aca="false">IF(HPS!$AF12&gt;=6,"Cleared","NC")</f>
        <v>Cleared</v>
      </c>
      <c r="AH12" s="65" t="n">
        <f aca="false">Discipline!AA13</f>
        <v>66</v>
      </c>
      <c r="AI12" s="65" t="n">
        <f aca="false">AH12*0.1</f>
        <v>6.6</v>
      </c>
      <c r="AJ12" s="65" t="str">
        <f aca="false">IF(AI12&gt;=4,"Cleared","NC")</f>
        <v>Cleared</v>
      </c>
      <c r="AK12" s="65" t="n">
        <f aca="false">Y12+AC12+AF12+AI12</f>
        <v>63.9892857142857</v>
      </c>
      <c r="AL12" s="65" t="n">
        <f aca="false">Persona!AO13</f>
        <v>21.4907936507936</v>
      </c>
      <c r="AM12" s="65" t="n">
        <f aca="false">Persona!AP13</f>
        <v>44</v>
      </c>
      <c r="AN12" s="65" t="n">
        <f aca="false">AL12+AM12</f>
        <v>65.4907936507937</v>
      </c>
      <c r="AO12" s="65" t="n">
        <f aca="false">AN12*0.5</f>
        <v>32.7453968253968</v>
      </c>
      <c r="AP12" s="65" t="str">
        <f aca="false">IF(HPS!$AN12&gt;=40,"Cleared","NC")</f>
        <v>Cleared</v>
      </c>
      <c r="AQ12" s="65" t="str">
        <f aca="false">Wellness!AU13</f>
        <v>Cleared</v>
      </c>
      <c r="AR12" s="65" t="n">
        <f aca="false">Wellness!BC13</f>
        <v>46.6666666666667</v>
      </c>
      <c r="AS12" s="64" t="n">
        <f aca="false">AR12*0.3</f>
        <v>14</v>
      </c>
      <c r="AT12" s="66" t="str">
        <f aca="false">IF(AS12&gt;=9,"Cleared","NC")</f>
        <v>Cleared</v>
      </c>
      <c r="AU12" s="65" t="n">
        <f aca="false">Behavior!AG13</f>
        <v>3.4</v>
      </c>
      <c r="AV12" s="65" t="n">
        <f aca="false">Behavior!AH13</f>
        <v>6.8</v>
      </c>
      <c r="AW12" s="65" t="str">
        <f aca="false">IF(AV12&gt;=6,"Cleared","NC")</f>
        <v>Cleared</v>
      </c>
      <c r="AX12" s="65" t="n">
        <f aca="false">Discipline!AN13</f>
        <v>65.6666666666667</v>
      </c>
      <c r="AY12" s="65" t="n">
        <f aca="false">AX12*0.1</f>
        <v>6.56666666666667</v>
      </c>
      <c r="AZ12" s="65" t="str">
        <f aca="false">IF(AY12&gt;=4,"Cleared","NC")</f>
        <v>Cleared</v>
      </c>
      <c r="BA12" s="65" t="n">
        <f aca="false">AO12+AS12+AV12+AY12</f>
        <v>60.1120634920635</v>
      </c>
      <c r="BB12" s="65" t="n">
        <f aca="false">Persona!AB13</f>
        <v>21.1785714285714</v>
      </c>
      <c r="BC12" s="65" t="n">
        <f aca="false">Persona!AC13</f>
        <v>51.2</v>
      </c>
      <c r="BD12" s="65" t="n">
        <f aca="false">BB12+BC12</f>
        <v>72.3785714285714</v>
      </c>
      <c r="BE12" s="65" t="n">
        <f aca="false">BD12*0.5</f>
        <v>36.1892857142857</v>
      </c>
      <c r="BF12" s="65" t="str">
        <f aca="false">IF(BD12&gt;=40,"Cleared","NC")</f>
        <v>Cleared</v>
      </c>
      <c r="BG12" s="65" t="str">
        <f aca="false">Wellness!BM13</f>
        <v>Cleared</v>
      </c>
      <c r="BH12" s="65" t="n">
        <f aca="false">Wellness!BU13</f>
        <v>50</v>
      </c>
      <c r="BI12" s="64" t="n">
        <f aca="false">BH12*0.3</f>
        <v>15</v>
      </c>
      <c r="BJ12" s="66" t="str">
        <f aca="false">IF(BI12&gt;=9,"Cleared","NC")</f>
        <v>Cleared</v>
      </c>
      <c r="BK12" s="65" t="n">
        <f aca="false">Behavior!AG13</f>
        <v>3.4</v>
      </c>
      <c r="BL12" s="65" t="n">
        <f aca="false">Behavior!AH13</f>
        <v>6.8</v>
      </c>
      <c r="BM12" s="65" t="str">
        <f aca="false">IF(BL12&gt;=6,"Cleared","NC")</f>
        <v>Cleared</v>
      </c>
      <c r="BN12" s="65" t="n">
        <f aca="false">Discipline!BA13</f>
        <v>80.6666666666667</v>
      </c>
      <c r="BO12" s="65" t="n">
        <f aca="false">BN12*0.1</f>
        <v>8.06666666666667</v>
      </c>
      <c r="BP12" s="65" t="str">
        <f aca="false">IF(BO12&gt;=4,"Cleared","NC")</f>
        <v>Cleared</v>
      </c>
      <c r="BQ12" s="65" t="n">
        <f aca="false">BE12+BI12+BL12+BO12</f>
        <v>66.0559523809524</v>
      </c>
    </row>
    <row r="13" customFormat="false" ht="14.25" hidden="false" customHeight="false" outlineLevel="0" collapsed="false">
      <c r="A13" s="61" t="n">
        <v>10</v>
      </c>
      <c r="B13" s="62" t="s">
        <v>17</v>
      </c>
      <c r="C13" s="62" t="s">
        <v>14</v>
      </c>
      <c r="D13" s="62" t="s">
        <v>36</v>
      </c>
      <c r="E13" s="63" t="s">
        <v>37</v>
      </c>
      <c r="F13" s="64" t="n">
        <v>0</v>
      </c>
      <c r="G13" s="65" t="n">
        <f aca="false">Persona!P14</f>
        <v>80</v>
      </c>
      <c r="H13" s="65" t="n">
        <f aca="false">HPS!$G13+HPS!$F13</f>
        <v>80</v>
      </c>
      <c r="I13" s="65" t="n">
        <f aca="false">HPS!$H13*0.5</f>
        <v>40</v>
      </c>
      <c r="J13" s="65" t="str">
        <f aca="false">IF(HPS!$G13&gt;=40,"Cleared","NC")</f>
        <v>Cleared</v>
      </c>
      <c r="K13" s="65" t="str">
        <f aca="false">Wellness!K14</f>
        <v>Cleared</v>
      </c>
      <c r="L13" s="65" t="n">
        <f aca="false">Wellness!S14</f>
        <v>46.6666666666667</v>
      </c>
      <c r="M13" s="64" t="n">
        <f aca="false">$L13*0.3</f>
        <v>14</v>
      </c>
      <c r="N13" s="66" t="str">
        <f aca="false">IF(M13&gt;=9,"Cleared","NC")</f>
        <v>Cleared</v>
      </c>
      <c r="O13" s="64" t="n">
        <f aca="false">Behavior!I14</f>
        <v>3</v>
      </c>
      <c r="P13" s="64" t="n">
        <f aca="false">HPS!$O13*2</f>
        <v>6</v>
      </c>
      <c r="Q13" s="65" t="str">
        <f aca="false">IF(HPS!$P13&gt;=6,"Cleared","NC")</f>
        <v>Cleared</v>
      </c>
      <c r="R13" s="65" t="n">
        <f aca="false">Discipline!N14</f>
        <v>68.75</v>
      </c>
      <c r="S13" s="65" t="n">
        <f aca="false">HPS!$R13*0.1</f>
        <v>6.875</v>
      </c>
      <c r="T13" s="65" t="str">
        <f aca="false">IF(HPS!$S13&gt;=4,"Cleared","NC")</f>
        <v>Cleared</v>
      </c>
      <c r="U13" s="65" t="n">
        <f aca="false">HPS!$I13+HPS!$M13+HPS!$P13+HPS!$S13</f>
        <v>66.875</v>
      </c>
      <c r="V13" s="65" t="n">
        <f aca="false">Persona!AB14</f>
        <v>27.8809523809524</v>
      </c>
      <c r="W13" s="65" t="n">
        <f aca="false">Persona!AC14</f>
        <v>53.6</v>
      </c>
      <c r="X13" s="65" t="n">
        <f aca="false">HPS!$V13+HPS!$W13</f>
        <v>81.4809523809524</v>
      </c>
      <c r="Y13" s="65" t="n">
        <f aca="false">X13*0.5</f>
        <v>40.7404761904762</v>
      </c>
      <c r="Z13" s="65" t="str">
        <f aca="false">IF(HPS!$X13&gt;=40,"Cleared","NC")</f>
        <v>Cleared</v>
      </c>
      <c r="AA13" s="65" t="str">
        <f aca="false">Wellness!AC14</f>
        <v>Cleared</v>
      </c>
      <c r="AB13" s="65" t="n">
        <f aca="false">Wellness!AK14</f>
        <v>13.3333333333333</v>
      </c>
      <c r="AC13" s="64" t="n">
        <f aca="false">HPS!AB13*0.3</f>
        <v>4</v>
      </c>
      <c r="AD13" s="66" t="str">
        <f aca="false">IF(AC13&gt;=9,"Cleared","NC")</f>
        <v>NC</v>
      </c>
      <c r="AE13" s="65" t="n">
        <f aca="false">Behavior!Q14</f>
        <v>3.55</v>
      </c>
      <c r="AF13" s="65" t="n">
        <f aca="false">Behavior!R14</f>
        <v>7.1</v>
      </c>
      <c r="AG13" s="65" t="str">
        <f aca="false">IF(HPS!$AF13&gt;=6,"Cleared","NC")</f>
        <v>Cleared</v>
      </c>
      <c r="AH13" s="65" t="n">
        <f aca="false">Discipline!AA14</f>
        <v>57</v>
      </c>
      <c r="AI13" s="65" t="n">
        <f aca="false">AH13*0.1</f>
        <v>5.7</v>
      </c>
      <c r="AJ13" s="65" t="str">
        <f aca="false">IF(AI13&gt;=4,"Cleared","NC")</f>
        <v>Cleared</v>
      </c>
      <c r="AK13" s="65" t="n">
        <f aca="false">Y13+AC13+AF13+AI13</f>
        <v>57.5404761904762</v>
      </c>
      <c r="AL13" s="65" t="n">
        <f aca="false">Persona!AO14</f>
        <v>12.1269841269841</v>
      </c>
      <c r="AM13" s="65" t="n">
        <f aca="false">Persona!AP14</f>
        <v>48</v>
      </c>
      <c r="AN13" s="65" t="n">
        <f aca="false">AL13+AM13</f>
        <v>60.1269841269841</v>
      </c>
      <c r="AO13" s="65" t="n">
        <f aca="false">AN13*0.5</f>
        <v>30.0634920634921</v>
      </c>
      <c r="AP13" s="65" t="str">
        <f aca="false">IF(HPS!$AN13&gt;=40,"Cleared","NC")</f>
        <v>Cleared</v>
      </c>
      <c r="AQ13" s="65" t="str">
        <f aca="false">Wellness!AU14</f>
        <v>Cleared</v>
      </c>
      <c r="AR13" s="65" t="n">
        <f aca="false">Wellness!BC14</f>
        <v>30</v>
      </c>
      <c r="AS13" s="64" t="n">
        <f aca="false">AR13*0.3</f>
        <v>9</v>
      </c>
      <c r="AT13" s="66" t="str">
        <f aca="false">IF(AS13&gt;=9,"Cleared","NC")</f>
        <v>Cleared</v>
      </c>
      <c r="AU13" s="65" t="n">
        <f aca="false">Behavior!AG14</f>
        <v>4.1</v>
      </c>
      <c r="AV13" s="65" t="n">
        <f aca="false">Behavior!AH14</f>
        <v>8.2</v>
      </c>
      <c r="AW13" s="65" t="str">
        <f aca="false">IF(AV13&gt;=6,"Cleared","NC")</f>
        <v>Cleared</v>
      </c>
      <c r="AX13" s="65" t="n">
        <f aca="false">Discipline!AN14</f>
        <v>39.6666666666667</v>
      </c>
      <c r="AY13" s="65" t="n">
        <f aca="false">AX13*0.1</f>
        <v>3.96666666666667</v>
      </c>
      <c r="AZ13" s="65" t="str">
        <f aca="false">IF(AY13&gt;=4,"Cleared","NC")</f>
        <v>NC</v>
      </c>
      <c r="BA13" s="65" t="n">
        <f aca="false">AO13+AS13+AV13+AY13</f>
        <v>51.2301587301587</v>
      </c>
      <c r="BB13" s="65" t="n">
        <f aca="false">Persona!AB14</f>
        <v>27.8809523809524</v>
      </c>
      <c r="BC13" s="65" t="n">
        <f aca="false">Persona!AC14</f>
        <v>53.6</v>
      </c>
      <c r="BD13" s="65" t="n">
        <f aca="false">BB13+BC13</f>
        <v>81.4809523809524</v>
      </c>
      <c r="BE13" s="65" t="n">
        <f aca="false">BD13*0.5</f>
        <v>40.7404761904762</v>
      </c>
      <c r="BF13" s="65" t="str">
        <f aca="false">IF(BD13&gt;=40,"Cleared","NC")</f>
        <v>Cleared</v>
      </c>
      <c r="BG13" s="65" t="str">
        <f aca="false">Wellness!BM14</f>
        <v>Cleared</v>
      </c>
      <c r="BH13" s="65" t="n">
        <f aca="false">Wellness!BU14</f>
        <v>16.6666666666667</v>
      </c>
      <c r="BI13" s="64" t="n">
        <f aca="false">BH13*0.3</f>
        <v>5</v>
      </c>
      <c r="BJ13" s="66" t="str">
        <f aca="false">IF(BI13&gt;=9,"Cleared","NC")</f>
        <v>NC</v>
      </c>
      <c r="BK13" s="65" t="n">
        <f aca="false">Behavior!AG14</f>
        <v>4.1</v>
      </c>
      <c r="BL13" s="65" t="n">
        <f aca="false">Behavior!AH14</f>
        <v>8.2</v>
      </c>
      <c r="BM13" s="65" t="str">
        <f aca="false">IF(BL13&gt;=6,"Cleared","NC")</f>
        <v>Cleared</v>
      </c>
      <c r="BN13" s="65" t="n">
        <f aca="false">Discipline!BA14</f>
        <v>62</v>
      </c>
      <c r="BO13" s="65" t="n">
        <f aca="false">BN13*0.1</f>
        <v>6.2</v>
      </c>
      <c r="BP13" s="65" t="str">
        <f aca="false">IF(BO13&gt;=4,"Cleared","NC")</f>
        <v>Cleared</v>
      </c>
      <c r="BQ13" s="65" t="n">
        <f aca="false">BE13+BI13+BL13+BO13</f>
        <v>60.1404761904762</v>
      </c>
    </row>
    <row r="14" customFormat="false" ht="14.25" hidden="false" customHeight="false" outlineLevel="0" collapsed="false">
      <c r="A14" s="61" t="n">
        <v>11</v>
      </c>
      <c r="B14" s="62" t="s">
        <v>17</v>
      </c>
      <c r="C14" s="62" t="s">
        <v>38</v>
      </c>
      <c r="D14" s="62" t="s">
        <v>39</v>
      </c>
      <c r="E14" s="63" t="s">
        <v>40</v>
      </c>
      <c r="F14" s="64" t="n">
        <v>0</v>
      </c>
      <c r="G14" s="65" t="n">
        <f aca="false">Persona!P15</f>
        <v>55</v>
      </c>
      <c r="H14" s="65" t="n">
        <f aca="false">HPS!$G14+HPS!$F14</f>
        <v>55</v>
      </c>
      <c r="I14" s="65" t="n">
        <f aca="false">HPS!$H14*0.5</f>
        <v>27.5</v>
      </c>
      <c r="J14" s="65" t="str">
        <f aca="false">IF(HPS!$G14&gt;=40,"Cleared","NC")</f>
        <v>Cleared</v>
      </c>
      <c r="K14" s="65" t="str">
        <f aca="false">Wellness!K15</f>
        <v>Cleared</v>
      </c>
      <c r="L14" s="65" t="n">
        <f aca="false">Wellness!S15</f>
        <v>43.3333333333333</v>
      </c>
      <c r="M14" s="64" t="n">
        <f aca="false">$L14*0.3</f>
        <v>13</v>
      </c>
      <c r="N14" s="66" t="str">
        <f aca="false">IF(M14&gt;=9,"Cleared","NC")</f>
        <v>Cleared</v>
      </c>
      <c r="O14" s="64" t="n">
        <f aca="false">Behavior!I15</f>
        <v>3</v>
      </c>
      <c r="P14" s="64" t="n">
        <f aca="false">HPS!$O14*2</f>
        <v>6</v>
      </c>
      <c r="Q14" s="65" t="str">
        <f aca="false">IF(HPS!$P14&gt;=6,"Cleared","NC")</f>
        <v>Cleared</v>
      </c>
      <c r="R14" s="65" t="n">
        <f aca="false">Discipline!N15</f>
        <v>57.5</v>
      </c>
      <c r="S14" s="65" t="n">
        <f aca="false">HPS!$R14*0.1</f>
        <v>5.75</v>
      </c>
      <c r="T14" s="65" t="str">
        <f aca="false">IF(HPS!$S14&gt;=4,"Cleared","NC")</f>
        <v>Cleared</v>
      </c>
      <c r="U14" s="65" t="n">
        <f aca="false">HPS!$I14+HPS!$M14+HPS!$P14+HPS!$S14</f>
        <v>52.25</v>
      </c>
      <c r="V14" s="65" t="n">
        <f aca="false">Persona!AB15</f>
        <v>18.2214285714286</v>
      </c>
      <c r="W14" s="65" t="n">
        <f aca="false">Persona!AC15</f>
        <v>49.6</v>
      </c>
      <c r="X14" s="65" t="n">
        <f aca="false">HPS!$V14+HPS!$W14</f>
        <v>67.8214285714286</v>
      </c>
      <c r="Y14" s="65" t="n">
        <f aca="false">X14*0.5</f>
        <v>33.9107142857143</v>
      </c>
      <c r="Z14" s="65" t="str">
        <f aca="false">IF(HPS!$X14&gt;=40,"Cleared","NC")</f>
        <v>Cleared</v>
      </c>
      <c r="AA14" s="65" t="str">
        <f aca="false">Wellness!AC15</f>
        <v>Cleared</v>
      </c>
      <c r="AB14" s="65" t="n">
        <f aca="false">Wellness!AK15</f>
        <v>40</v>
      </c>
      <c r="AC14" s="64" t="n">
        <f aca="false">HPS!AB14*0.3</f>
        <v>12</v>
      </c>
      <c r="AD14" s="66" t="str">
        <f aca="false">IF(AC14&gt;=9,"Cleared","NC")</f>
        <v>Cleared</v>
      </c>
      <c r="AE14" s="65" t="n">
        <f aca="false">Behavior!Q15</f>
        <v>3.58666666666667</v>
      </c>
      <c r="AF14" s="65" t="n">
        <f aca="false">Behavior!R15</f>
        <v>7.17333333333333</v>
      </c>
      <c r="AG14" s="65" t="str">
        <f aca="false">IF(HPS!$AF14&gt;=6,"Cleared","NC")</f>
        <v>Cleared</v>
      </c>
      <c r="AH14" s="65" t="n">
        <f aca="false">Discipline!AA15</f>
        <v>47</v>
      </c>
      <c r="AI14" s="65" t="n">
        <f aca="false">AH14*0.1</f>
        <v>4.7</v>
      </c>
      <c r="AJ14" s="65" t="str">
        <f aca="false">IF(AI14&gt;=4,"Cleared","NC")</f>
        <v>Cleared</v>
      </c>
      <c r="AK14" s="65" t="n">
        <f aca="false">Y14+AC14+AF14+AI14</f>
        <v>57.7840476190476</v>
      </c>
      <c r="AL14" s="65" t="n">
        <f aca="false">Persona!AO15</f>
        <v>19.08</v>
      </c>
      <c r="AM14" s="65" t="n">
        <f aca="false">Persona!AP15</f>
        <v>39</v>
      </c>
      <c r="AN14" s="65" t="n">
        <f aca="false">AL14+AM14</f>
        <v>58.08</v>
      </c>
      <c r="AO14" s="65" t="n">
        <f aca="false">AN14*0.5</f>
        <v>29.04</v>
      </c>
      <c r="AP14" s="65" t="str">
        <f aca="false">IF(HPS!$AN14&gt;=40,"Cleared","NC")</f>
        <v>Cleared</v>
      </c>
      <c r="AQ14" s="65" t="str">
        <f aca="false">Wellness!AU15</f>
        <v>Cleared</v>
      </c>
      <c r="AR14" s="65" t="n">
        <f aca="false">Wellness!BC15</f>
        <v>33.3333333333333</v>
      </c>
      <c r="AS14" s="64" t="n">
        <f aca="false">AR14*0.3</f>
        <v>10</v>
      </c>
      <c r="AT14" s="66" t="str">
        <f aca="false">IF(AS14&gt;=9,"Cleared","NC")</f>
        <v>Cleared</v>
      </c>
      <c r="AU14" s="65" t="n">
        <f aca="false">Behavior!AG15</f>
        <v>3.56</v>
      </c>
      <c r="AV14" s="65" t="n">
        <f aca="false">Behavior!AH15</f>
        <v>7.12</v>
      </c>
      <c r="AW14" s="65" t="str">
        <f aca="false">IF(AV14&gt;=6,"Cleared","NC")</f>
        <v>Cleared</v>
      </c>
      <c r="AX14" s="65" t="n">
        <f aca="false">Discipline!AN15</f>
        <v>46.4571428571429</v>
      </c>
      <c r="AY14" s="65" t="n">
        <f aca="false">AX14*0.1</f>
        <v>4.64571428571429</v>
      </c>
      <c r="AZ14" s="65" t="str">
        <f aca="false">IF(AY14&gt;=4,"Cleared","NC")</f>
        <v>Cleared</v>
      </c>
      <c r="BA14" s="65" t="n">
        <f aca="false">AO14+AS14+AV14+AY14</f>
        <v>50.8057142857143</v>
      </c>
      <c r="BB14" s="65" t="n">
        <f aca="false">Persona!AB15</f>
        <v>18.2214285714286</v>
      </c>
      <c r="BC14" s="65" t="n">
        <f aca="false">Persona!AC15</f>
        <v>49.6</v>
      </c>
      <c r="BD14" s="65" t="n">
        <f aca="false">BB14+BC14</f>
        <v>67.8214285714286</v>
      </c>
      <c r="BE14" s="65" t="n">
        <f aca="false">BD14*0.5</f>
        <v>33.9107142857143</v>
      </c>
      <c r="BF14" s="65" t="str">
        <f aca="false">IF(BD14&gt;=40,"Cleared","NC")</f>
        <v>Cleared</v>
      </c>
      <c r="BG14" s="65" t="str">
        <f aca="false">Wellness!BM15</f>
        <v>Cleared</v>
      </c>
      <c r="BH14" s="65" t="n">
        <f aca="false">Wellness!BU15</f>
        <v>40</v>
      </c>
      <c r="BI14" s="64" t="n">
        <f aca="false">BH14*0.3</f>
        <v>12</v>
      </c>
      <c r="BJ14" s="66" t="str">
        <f aca="false">IF(BI14&gt;=9,"Cleared","NC")</f>
        <v>Cleared</v>
      </c>
      <c r="BK14" s="65" t="n">
        <f aca="false">Behavior!AG15</f>
        <v>3.56</v>
      </c>
      <c r="BL14" s="65" t="n">
        <f aca="false">Behavior!AH15</f>
        <v>7.12</v>
      </c>
      <c r="BM14" s="65" t="str">
        <f aca="false">IF(BL14&gt;=6,"Cleared","NC")</f>
        <v>Cleared</v>
      </c>
      <c r="BN14" s="65" t="n">
        <f aca="false">Discipline!BA15</f>
        <v>55.6666666666667</v>
      </c>
      <c r="BO14" s="65" t="n">
        <f aca="false">BN14*0.1</f>
        <v>5.56666666666667</v>
      </c>
      <c r="BP14" s="65" t="str">
        <f aca="false">IF(BO14&gt;=4,"Cleared","NC")</f>
        <v>Cleared</v>
      </c>
      <c r="BQ14" s="65" t="n">
        <f aca="false">BE14+BI14+BL14+BO14</f>
        <v>58.597380952381</v>
      </c>
    </row>
    <row r="15" customFormat="false" ht="14.25" hidden="false" customHeight="false" outlineLevel="0" collapsed="false">
      <c r="A15" s="61" t="n">
        <v>12</v>
      </c>
      <c r="B15" s="62" t="s">
        <v>17</v>
      </c>
      <c r="C15" s="62" t="s">
        <v>38</v>
      </c>
      <c r="D15" s="62" t="s">
        <v>41</v>
      </c>
      <c r="E15" s="63" t="s">
        <v>42</v>
      </c>
      <c r="F15" s="64" t="n">
        <v>0</v>
      </c>
      <c r="G15" s="65" t="n">
        <f aca="false">Persona!P16</f>
        <v>57.2222222222222</v>
      </c>
      <c r="H15" s="65" t="n">
        <f aca="false">HPS!$G15+HPS!$F15</f>
        <v>57.2222222222222</v>
      </c>
      <c r="I15" s="65" t="n">
        <f aca="false">HPS!$H15*0.5</f>
        <v>28.6111111111111</v>
      </c>
      <c r="J15" s="65" t="str">
        <f aca="false">IF(HPS!$G15&gt;=40,"Cleared","NC")</f>
        <v>Cleared</v>
      </c>
      <c r="K15" s="65" t="str">
        <f aca="false">Wellness!K16</f>
        <v>Cleared</v>
      </c>
      <c r="L15" s="65" t="n">
        <f aca="false">Wellness!S16</f>
        <v>66.6666666666667</v>
      </c>
      <c r="M15" s="64" t="n">
        <f aca="false">$L15*0.3</f>
        <v>20</v>
      </c>
      <c r="N15" s="66" t="str">
        <f aca="false">IF(M15&gt;=9,"Cleared","NC")</f>
        <v>Cleared</v>
      </c>
      <c r="O15" s="64" t="n">
        <f aca="false">Behavior!I16</f>
        <v>3</v>
      </c>
      <c r="P15" s="64" t="n">
        <f aca="false">HPS!$O15*2</f>
        <v>6</v>
      </c>
      <c r="Q15" s="65" t="str">
        <f aca="false">IF(HPS!$P15&gt;=6,"Cleared","NC")</f>
        <v>Cleared</v>
      </c>
      <c r="R15" s="65" t="n">
        <f aca="false">Discipline!N16</f>
        <v>42.5</v>
      </c>
      <c r="S15" s="65" t="n">
        <f aca="false">HPS!$R15*0.1</f>
        <v>4.25</v>
      </c>
      <c r="T15" s="65" t="str">
        <f aca="false">IF(HPS!$S15&gt;=4,"Cleared","NC")</f>
        <v>Cleared</v>
      </c>
      <c r="U15" s="65" t="n">
        <f aca="false">HPS!$I15+HPS!$M15+HPS!$P15+HPS!$S15</f>
        <v>58.8611111111111</v>
      </c>
      <c r="V15" s="65" t="n">
        <f aca="false">Persona!AB16</f>
        <v>0</v>
      </c>
      <c r="W15" s="65" t="n">
        <f aca="false">Persona!AC16</f>
        <v>51.2</v>
      </c>
      <c r="X15" s="65" t="n">
        <f aca="false">HPS!$V15+HPS!$W15</f>
        <v>51.2</v>
      </c>
      <c r="Y15" s="65" t="n">
        <f aca="false">X15*0.5</f>
        <v>25.6</v>
      </c>
      <c r="Z15" s="65" t="str">
        <f aca="false">IF(HPS!$X15&gt;=40,"Cleared","NC")</f>
        <v>Cleared</v>
      </c>
      <c r="AA15" s="65" t="str">
        <f aca="false">Wellness!AC16</f>
        <v>Cleared</v>
      </c>
      <c r="AB15" s="65" t="n">
        <f aca="false">Wellness!AK16</f>
        <v>3.33333333333333</v>
      </c>
      <c r="AC15" s="64" t="n">
        <f aca="false">HPS!AB15*0.3</f>
        <v>1</v>
      </c>
      <c r="AD15" s="66" t="str">
        <f aca="false">IF(AC15&gt;=9,"Cleared","NC")</f>
        <v>NC</v>
      </c>
      <c r="AE15" s="65" t="n">
        <f aca="false">Behavior!Q16</f>
        <v>3.38</v>
      </c>
      <c r="AF15" s="65" t="n">
        <f aca="false">Behavior!R16</f>
        <v>6.76</v>
      </c>
      <c r="AG15" s="65" t="str">
        <f aca="false">IF(HPS!$AF15&gt;=6,"Cleared","NC")</f>
        <v>Cleared</v>
      </c>
      <c r="AH15" s="65" t="n">
        <f aca="false">Discipline!AA16</f>
        <v>52</v>
      </c>
      <c r="AI15" s="65" t="n">
        <f aca="false">AH15*0.1</f>
        <v>5.2</v>
      </c>
      <c r="AJ15" s="65" t="str">
        <f aca="false">IF(AI15&gt;=4,"Cleared","NC")</f>
        <v>Cleared</v>
      </c>
      <c r="AK15" s="65" t="n">
        <f aca="false">Y15+AC15+AF15+AI15</f>
        <v>38.56</v>
      </c>
      <c r="AL15" s="65" t="n">
        <f aca="false">Persona!AO16</f>
        <v>18.24</v>
      </c>
      <c r="AM15" s="65" t="n">
        <f aca="false">Persona!AP16</f>
        <v>40</v>
      </c>
      <c r="AN15" s="65" t="n">
        <f aca="false">AL15+AM15</f>
        <v>58.24</v>
      </c>
      <c r="AO15" s="65" t="n">
        <f aca="false">AN15*0.5</f>
        <v>29.12</v>
      </c>
      <c r="AP15" s="65" t="str">
        <f aca="false">IF(HPS!$AN15&gt;=40,"Cleared","NC")</f>
        <v>Cleared</v>
      </c>
      <c r="AQ15" s="65" t="str">
        <f aca="false">Wellness!AU16</f>
        <v>Cleared</v>
      </c>
      <c r="AR15" s="65" t="n">
        <f aca="false">Wellness!BC16</f>
        <v>46.6666666666667</v>
      </c>
      <c r="AS15" s="64" t="n">
        <f aca="false">AR15*0.3</f>
        <v>14</v>
      </c>
      <c r="AT15" s="66" t="str">
        <f aca="false">IF(AS15&gt;=9,"Cleared","NC")</f>
        <v>Cleared</v>
      </c>
      <c r="AU15" s="65" t="n">
        <f aca="false">Behavior!AG16</f>
        <v>2.9</v>
      </c>
      <c r="AV15" s="65" t="n">
        <f aca="false">Behavior!AH16</f>
        <v>5.8</v>
      </c>
      <c r="AW15" s="65" t="str">
        <f aca="false">IF(AV15&gt;=6,"Cleared","NC")</f>
        <v>NC</v>
      </c>
      <c r="AX15" s="65" t="n">
        <f aca="false">Discipline!AN16</f>
        <v>50.1142857142857</v>
      </c>
      <c r="AY15" s="65" t="n">
        <f aca="false">AX15*0.1</f>
        <v>5.01142857142857</v>
      </c>
      <c r="AZ15" s="65" t="str">
        <f aca="false">IF(AY15&gt;=4,"Cleared","NC")</f>
        <v>Cleared</v>
      </c>
      <c r="BA15" s="65" t="n">
        <f aca="false">AO15+AS15+AV15+AY15</f>
        <v>53.9314285714286</v>
      </c>
      <c r="BB15" s="65" t="n">
        <f aca="false">Persona!AB16</f>
        <v>0</v>
      </c>
      <c r="BC15" s="65" t="n">
        <f aca="false">Persona!AC16</f>
        <v>51.2</v>
      </c>
      <c r="BD15" s="65" t="n">
        <f aca="false">BB15+BC15</f>
        <v>51.2</v>
      </c>
      <c r="BE15" s="65" t="n">
        <f aca="false">BD15*0.5</f>
        <v>25.6</v>
      </c>
      <c r="BF15" s="65" t="str">
        <f aca="false">IF(BD15&gt;=40,"Cleared","NC")</f>
        <v>Cleared</v>
      </c>
      <c r="BG15" s="65" t="str">
        <f aca="false">Wellness!BM16</f>
        <v>Cleared</v>
      </c>
      <c r="BH15" s="65" t="n">
        <f aca="false">Wellness!BU16</f>
        <v>50</v>
      </c>
      <c r="BI15" s="64" t="n">
        <f aca="false">BH15*0.3</f>
        <v>15</v>
      </c>
      <c r="BJ15" s="66" t="str">
        <f aca="false">IF(BI15&gt;=9,"Cleared","NC")</f>
        <v>Cleared</v>
      </c>
      <c r="BK15" s="65" t="n">
        <f aca="false">Behavior!AG16</f>
        <v>2.9</v>
      </c>
      <c r="BL15" s="65" t="n">
        <f aca="false">Behavior!AH16</f>
        <v>5.8</v>
      </c>
      <c r="BM15" s="65" t="str">
        <f aca="false">IF(BL15&gt;=6,"Cleared","NC")</f>
        <v>NC</v>
      </c>
      <c r="BN15" s="65" t="n">
        <f aca="false">Discipline!BA16</f>
        <v>45</v>
      </c>
      <c r="BO15" s="65" t="n">
        <f aca="false">BN15*0.1</f>
        <v>4.5</v>
      </c>
      <c r="BP15" s="65" t="str">
        <f aca="false">IF(BO15&gt;=4,"Cleared","NC")</f>
        <v>Cleared</v>
      </c>
      <c r="BQ15" s="65" t="n">
        <f aca="false">BE15+BI15+BL15+BO15</f>
        <v>50.9</v>
      </c>
    </row>
    <row r="16" customFormat="false" ht="14.25" hidden="false" customHeight="false" outlineLevel="0" collapsed="false">
      <c r="A16" s="61" t="n">
        <v>13</v>
      </c>
      <c r="B16" s="62" t="s">
        <v>17</v>
      </c>
      <c r="C16" s="62" t="s">
        <v>14</v>
      </c>
      <c r="D16" s="62" t="s">
        <v>43</v>
      </c>
      <c r="E16" s="63" t="s">
        <v>44</v>
      </c>
      <c r="F16" s="64" t="n">
        <v>0</v>
      </c>
      <c r="G16" s="65" t="n">
        <f aca="false">Persona!P17</f>
        <v>55.5555555555556</v>
      </c>
      <c r="H16" s="65" t="n">
        <f aca="false">HPS!$G16+HPS!$F16</f>
        <v>55.5555555555556</v>
      </c>
      <c r="I16" s="65" t="n">
        <f aca="false">HPS!$H16*0.5</f>
        <v>27.7777777777778</v>
      </c>
      <c r="J16" s="65" t="str">
        <f aca="false">IF(HPS!$G16&gt;=40,"Cleared","NC")</f>
        <v>Cleared</v>
      </c>
      <c r="K16" s="65" t="str">
        <f aca="false">Wellness!K17</f>
        <v>Cleared</v>
      </c>
      <c r="L16" s="65" t="n">
        <f aca="false">Wellness!S17</f>
        <v>33.3333333333333</v>
      </c>
      <c r="M16" s="64" t="n">
        <f aca="false">$L16*0.3</f>
        <v>10</v>
      </c>
      <c r="N16" s="66" t="str">
        <f aca="false">IF(M16&gt;=9,"Cleared","NC")</f>
        <v>Cleared</v>
      </c>
      <c r="O16" s="64" t="n">
        <f aca="false">Behavior!I17</f>
        <v>3</v>
      </c>
      <c r="P16" s="64" t="n">
        <f aca="false">HPS!$O16*2</f>
        <v>6</v>
      </c>
      <c r="Q16" s="65" t="str">
        <f aca="false">IF(HPS!$P16&gt;=6,"Cleared","NC")</f>
        <v>Cleared</v>
      </c>
      <c r="R16" s="65" t="n">
        <f aca="false">Discipline!N17</f>
        <v>75</v>
      </c>
      <c r="S16" s="65" t="n">
        <f aca="false">HPS!$R16*0.1</f>
        <v>7.5</v>
      </c>
      <c r="T16" s="65" t="str">
        <f aca="false">IF(HPS!$S16&gt;=4,"Cleared","NC")</f>
        <v>Cleared</v>
      </c>
      <c r="U16" s="65" t="n">
        <f aca="false">HPS!$I16+HPS!$M16+HPS!$P16+HPS!$S16</f>
        <v>51.2777777777778</v>
      </c>
      <c r="V16" s="65" t="n">
        <f aca="false">Persona!AB17</f>
        <v>11.2738095238095</v>
      </c>
      <c r="W16" s="65" t="n">
        <f aca="false">Persona!AC17</f>
        <v>48</v>
      </c>
      <c r="X16" s="65" t="n">
        <f aca="false">HPS!$V16+HPS!$W16</f>
        <v>59.2738095238095</v>
      </c>
      <c r="Y16" s="65" t="n">
        <f aca="false">X16*0.5</f>
        <v>29.6369047619048</v>
      </c>
      <c r="Z16" s="65" t="str">
        <f aca="false">IF(HPS!$X16&gt;=40,"Cleared","NC")</f>
        <v>Cleared</v>
      </c>
      <c r="AA16" s="65" t="str">
        <f aca="false">Wellness!AC17</f>
        <v>Cleared</v>
      </c>
      <c r="AB16" s="65" t="n">
        <f aca="false">Wellness!AK17</f>
        <v>30</v>
      </c>
      <c r="AC16" s="64" t="n">
        <f aca="false">HPS!AB16*0.3</f>
        <v>9</v>
      </c>
      <c r="AD16" s="66" t="str">
        <f aca="false">IF(AC16&gt;=9,"Cleared","NC")</f>
        <v>Cleared</v>
      </c>
      <c r="AE16" s="65" t="n">
        <f aca="false">Behavior!Q17</f>
        <v>2.85</v>
      </c>
      <c r="AF16" s="65" t="n">
        <f aca="false">Behavior!R17</f>
        <v>5.7</v>
      </c>
      <c r="AG16" s="65" t="str">
        <f aca="false">IF(HPS!$AF16&gt;=6,"Cleared","NC")</f>
        <v>NC</v>
      </c>
      <c r="AH16" s="65" t="n">
        <f aca="false">Discipline!AA17</f>
        <v>50.3333333333333</v>
      </c>
      <c r="AI16" s="65" t="n">
        <f aca="false">AH16*0.1</f>
        <v>5.03333333333334</v>
      </c>
      <c r="AJ16" s="65" t="str">
        <f aca="false">IF(AI16&gt;=4,"Cleared","NC")</f>
        <v>Cleared</v>
      </c>
      <c r="AK16" s="65" t="n">
        <f aca="false">Y16+AC16+AF16+AI16</f>
        <v>49.3702380952381</v>
      </c>
      <c r="AL16" s="65" t="n">
        <f aca="false">Persona!AO17</f>
        <v>16.48</v>
      </c>
      <c r="AM16" s="65" t="n">
        <f aca="false">Persona!AP17</f>
        <v>40</v>
      </c>
      <c r="AN16" s="65" t="n">
        <f aca="false">AL16+AM16</f>
        <v>56.48</v>
      </c>
      <c r="AO16" s="65" t="n">
        <f aca="false">AN16*0.5</f>
        <v>28.24</v>
      </c>
      <c r="AP16" s="65" t="str">
        <f aca="false">IF(HPS!$AN16&gt;=40,"Cleared","NC")</f>
        <v>Cleared</v>
      </c>
      <c r="AQ16" s="65" t="str">
        <f aca="false">Wellness!AU17</f>
        <v>Cleared</v>
      </c>
      <c r="AR16" s="65" t="n">
        <f aca="false">Wellness!BC17</f>
        <v>30</v>
      </c>
      <c r="AS16" s="64" t="n">
        <f aca="false">AR16*0.3</f>
        <v>9</v>
      </c>
      <c r="AT16" s="66" t="str">
        <f aca="false">IF(AS16&gt;=9,"Cleared","NC")</f>
        <v>Cleared</v>
      </c>
      <c r="AU16" s="65" t="n">
        <f aca="false">Behavior!AG17</f>
        <v>3.6</v>
      </c>
      <c r="AV16" s="65" t="n">
        <f aca="false">Behavior!AH17</f>
        <v>7.2</v>
      </c>
      <c r="AW16" s="65" t="str">
        <f aca="false">IF(AV16&gt;=6,"Cleared","NC")</f>
        <v>Cleared</v>
      </c>
      <c r="AX16" s="65" t="n">
        <f aca="false">Discipline!AN17</f>
        <v>67</v>
      </c>
      <c r="AY16" s="65" t="n">
        <f aca="false">AX16*0.1</f>
        <v>6.7</v>
      </c>
      <c r="AZ16" s="65" t="str">
        <f aca="false">IF(AY16&gt;=4,"Cleared","NC")</f>
        <v>Cleared</v>
      </c>
      <c r="BA16" s="65" t="n">
        <f aca="false">AO16+AS16+AV16+AY16</f>
        <v>51.14</v>
      </c>
      <c r="BB16" s="65" t="n">
        <f aca="false">Persona!AB17</f>
        <v>11.2738095238095</v>
      </c>
      <c r="BC16" s="65" t="n">
        <f aca="false">Persona!AC17</f>
        <v>48</v>
      </c>
      <c r="BD16" s="65" t="n">
        <f aca="false">BB16+BC16</f>
        <v>59.2738095238095</v>
      </c>
      <c r="BE16" s="65" t="n">
        <f aca="false">BD16*0.5</f>
        <v>29.6369047619048</v>
      </c>
      <c r="BF16" s="65" t="str">
        <f aca="false">IF(BD16&gt;=40,"Cleared","NC")</f>
        <v>Cleared</v>
      </c>
      <c r="BG16" s="65" t="str">
        <f aca="false">Wellness!BM17</f>
        <v>Cleared</v>
      </c>
      <c r="BH16" s="65" t="n">
        <f aca="false">Wellness!BU17</f>
        <v>30</v>
      </c>
      <c r="BI16" s="64" t="n">
        <f aca="false">BH16*0.3</f>
        <v>9</v>
      </c>
      <c r="BJ16" s="66" t="str">
        <f aca="false">IF(BI16&gt;=9,"Cleared","NC")</f>
        <v>Cleared</v>
      </c>
      <c r="BK16" s="65" t="n">
        <f aca="false">Behavior!AG17</f>
        <v>3.6</v>
      </c>
      <c r="BL16" s="65" t="n">
        <f aca="false">Behavior!AH17</f>
        <v>7.2</v>
      </c>
      <c r="BM16" s="65" t="str">
        <f aca="false">IF(BL16&gt;=6,"Cleared","NC")</f>
        <v>Cleared</v>
      </c>
      <c r="BN16" s="65" t="n">
        <f aca="false">Discipline!BA17</f>
        <v>82</v>
      </c>
      <c r="BO16" s="65" t="n">
        <f aca="false">BN16*0.1</f>
        <v>8.2</v>
      </c>
      <c r="BP16" s="65" t="str">
        <f aca="false">IF(BO16&gt;=4,"Cleared","NC")</f>
        <v>Cleared</v>
      </c>
      <c r="BQ16" s="65" t="n">
        <f aca="false">BE16+BI16+BL16+BO16</f>
        <v>54.0369047619048</v>
      </c>
    </row>
    <row r="17" customFormat="false" ht="14.25" hidden="false" customHeight="false" outlineLevel="0" collapsed="false">
      <c r="A17" s="61" t="n">
        <v>14</v>
      </c>
      <c r="B17" s="62" t="s">
        <v>13</v>
      </c>
      <c r="C17" s="62" t="s">
        <v>38</v>
      </c>
      <c r="D17" s="62" t="s">
        <v>45</v>
      </c>
      <c r="E17" s="63" t="s">
        <v>46</v>
      </c>
      <c r="F17" s="64" t="n">
        <v>0</v>
      </c>
      <c r="G17" s="65" t="n">
        <f aca="false">Persona!P18</f>
        <v>57.7777777777778</v>
      </c>
      <c r="H17" s="65" t="n">
        <f aca="false">HPS!$G17+HPS!$F17</f>
        <v>57.7777777777778</v>
      </c>
      <c r="I17" s="65" t="n">
        <f aca="false">HPS!$H17*0.5</f>
        <v>28.8888888888889</v>
      </c>
      <c r="J17" s="65" t="str">
        <f aca="false">IF(HPS!$G17&gt;=40,"Cleared","NC")</f>
        <v>Cleared</v>
      </c>
      <c r="K17" s="65" t="str">
        <f aca="false">Wellness!K18</f>
        <v>Cleared</v>
      </c>
      <c r="L17" s="65" t="n">
        <f aca="false">Wellness!S18</f>
        <v>43.3333333333333</v>
      </c>
      <c r="M17" s="64" t="n">
        <f aca="false">$L17*0.3</f>
        <v>13</v>
      </c>
      <c r="N17" s="66" t="str">
        <f aca="false">IF(M17&gt;=9,"Cleared","NC")</f>
        <v>Cleared</v>
      </c>
      <c r="O17" s="64" t="n">
        <f aca="false">Behavior!I18</f>
        <v>3</v>
      </c>
      <c r="P17" s="64" t="n">
        <f aca="false">HPS!$O17*2</f>
        <v>6</v>
      </c>
      <c r="Q17" s="65" t="str">
        <f aca="false">IF(HPS!$P17&gt;=6,"Cleared","NC")</f>
        <v>Cleared</v>
      </c>
      <c r="R17" s="65" t="n">
        <f aca="false">Discipline!N18</f>
        <v>68.75</v>
      </c>
      <c r="S17" s="65" t="n">
        <f aca="false">HPS!$R17*0.1</f>
        <v>6.875</v>
      </c>
      <c r="T17" s="65" t="str">
        <f aca="false">IF(HPS!$S17&gt;=4,"Cleared","NC")</f>
        <v>Cleared</v>
      </c>
      <c r="U17" s="65" t="n">
        <f aca="false">HPS!$I17+HPS!$M17+HPS!$P17+HPS!$S17</f>
        <v>54.7638888888889</v>
      </c>
      <c r="V17" s="65" t="n">
        <f aca="false">Persona!AB18</f>
        <v>30.7238095238095</v>
      </c>
      <c r="W17" s="65" t="n">
        <f aca="false">Persona!AC18</f>
        <v>43.2</v>
      </c>
      <c r="X17" s="65" t="n">
        <f aca="false">HPS!$V17+HPS!$W17</f>
        <v>73.9238095238095</v>
      </c>
      <c r="Y17" s="65" t="n">
        <f aca="false">X17*0.5</f>
        <v>36.9619047619048</v>
      </c>
      <c r="Z17" s="65" t="str">
        <f aca="false">IF(HPS!$X17&gt;=40,"Cleared","NC")</f>
        <v>Cleared</v>
      </c>
      <c r="AA17" s="65" t="str">
        <f aca="false">Wellness!AC18</f>
        <v>NC</v>
      </c>
      <c r="AB17" s="65" t="n">
        <f aca="false">Wellness!AK18</f>
        <v>0</v>
      </c>
      <c r="AC17" s="64" t="n">
        <f aca="false">HPS!AB17*0.3</f>
        <v>0</v>
      </c>
      <c r="AD17" s="66" t="str">
        <f aca="false">IF(AC17&gt;=9,"Cleared","NC")</f>
        <v>NC</v>
      </c>
      <c r="AE17" s="65" t="n">
        <f aca="false">Behavior!Q18</f>
        <v>3.52</v>
      </c>
      <c r="AF17" s="65" t="n">
        <f aca="false">Behavior!R18</f>
        <v>7.04</v>
      </c>
      <c r="AG17" s="65" t="str">
        <f aca="false">IF(HPS!$AF17&gt;=6,"Cleared","NC")</f>
        <v>Cleared</v>
      </c>
      <c r="AH17" s="65" t="n">
        <f aca="false">Discipline!AA18</f>
        <v>50.3333333333333</v>
      </c>
      <c r="AI17" s="65" t="n">
        <f aca="false">AH17*0.1</f>
        <v>5.03333333333334</v>
      </c>
      <c r="AJ17" s="65" t="str">
        <f aca="false">IF(AI17&gt;=4,"Cleared","NC")</f>
        <v>Cleared</v>
      </c>
      <c r="AK17" s="65" t="n">
        <f aca="false">Y17+AC17+AF17+AI17</f>
        <v>49.0352380952381</v>
      </c>
      <c r="AL17" s="65" t="n">
        <f aca="false">Persona!AO18</f>
        <v>18.4666666666667</v>
      </c>
      <c r="AM17" s="65" t="n">
        <f aca="false">Persona!AP18</f>
        <v>36</v>
      </c>
      <c r="AN17" s="65" t="n">
        <f aca="false">AL17+AM17</f>
        <v>54.4666666666667</v>
      </c>
      <c r="AO17" s="65" t="n">
        <f aca="false">AN17*0.5</f>
        <v>27.2333333333333</v>
      </c>
      <c r="AP17" s="65" t="str">
        <f aca="false">IF(HPS!$AN17&gt;=40,"Cleared","NC")</f>
        <v>Cleared</v>
      </c>
      <c r="AQ17" s="65" t="str">
        <f aca="false">Wellness!AU18</f>
        <v>NC</v>
      </c>
      <c r="AR17" s="65" t="n">
        <f aca="false">Wellness!BC18</f>
        <v>46.6666666666667</v>
      </c>
      <c r="AS17" s="64" t="n">
        <f aca="false">AR17*0.3</f>
        <v>14</v>
      </c>
      <c r="AT17" s="66" t="str">
        <f aca="false">IF(AS17&gt;=9,"Cleared","NC")</f>
        <v>Cleared</v>
      </c>
      <c r="AU17" s="65" t="n">
        <f aca="false">Behavior!AG18</f>
        <v>3.6</v>
      </c>
      <c r="AV17" s="65" t="n">
        <f aca="false">Behavior!AH18</f>
        <v>7.2</v>
      </c>
      <c r="AW17" s="65" t="str">
        <f aca="false">IF(AV17&gt;=6,"Cleared","NC")</f>
        <v>Cleared</v>
      </c>
      <c r="AX17" s="65" t="n">
        <f aca="false">Discipline!AN18</f>
        <v>28.5142857142857</v>
      </c>
      <c r="AY17" s="65" t="n">
        <f aca="false">AX17*0.1</f>
        <v>2.85142857142857</v>
      </c>
      <c r="AZ17" s="65" t="str">
        <f aca="false">IF(AY17&gt;=4,"Cleared","NC")</f>
        <v>NC</v>
      </c>
      <c r="BA17" s="65" t="n">
        <f aca="false">AO17+AS17+AV17+AY17</f>
        <v>51.2847619047619</v>
      </c>
      <c r="BB17" s="65" t="n">
        <f aca="false">Persona!AB18</f>
        <v>30.7238095238095</v>
      </c>
      <c r="BC17" s="65" t="n">
        <f aca="false">Persona!AC18</f>
        <v>43.2</v>
      </c>
      <c r="BD17" s="65" t="n">
        <f aca="false">BB17+BC17</f>
        <v>73.9238095238095</v>
      </c>
      <c r="BE17" s="65" t="n">
        <f aca="false">BD17*0.5</f>
        <v>36.9619047619048</v>
      </c>
      <c r="BF17" s="65" t="str">
        <f aca="false">IF(BD17&gt;=40,"Cleared","NC")</f>
        <v>Cleared</v>
      </c>
      <c r="BG17" s="65" t="str">
        <f aca="false">Wellness!BM18</f>
        <v>Cleared</v>
      </c>
      <c r="BH17" s="65" t="n">
        <f aca="false">Wellness!BU18</f>
        <v>23.3333333333333</v>
      </c>
      <c r="BI17" s="64" t="n">
        <f aca="false">BH17*0.3</f>
        <v>7</v>
      </c>
      <c r="BJ17" s="66" t="str">
        <f aca="false">IF(BI17&gt;=9,"Cleared","NC")</f>
        <v>NC</v>
      </c>
      <c r="BK17" s="65" t="n">
        <f aca="false">Behavior!AG18</f>
        <v>3.6</v>
      </c>
      <c r="BL17" s="65" t="n">
        <f aca="false">Behavior!AH18</f>
        <v>7.2</v>
      </c>
      <c r="BM17" s="65" t="str">
        <f aca="false">IF(BL17&gt;=6,"Cleared","NC")</f>
        <v>Cleared</v>
      </c>
      <c r="BN17" s="65" t="n">
        <f aca="false">Discipline!BA18</f>
        <v>62.1666666666667</v>
      </c>
      <c r="BO17" s="65" t="n">
        <f aca="false">BN17*0.1</f>
        <v>6.21666666666667</v>
      </c>
      <c r="BP17" s="65" t="str">
        <f aca="false">IF(BO17&gt;=4,"Cleared","NC")</f>
        <v>Cleared</v>
      </c>
      <c r="BQ17" s="65" t="n">
        <f aca="false">BE17+BI17+BL17+BO17</f>
        <v>57.3785714285714</v>
      </c>
    </row>
    <row r="18" customFormat="false" ht="14.25" hidden="false" customHeight="false" outlineLevel="0" collapsed="false">
      <c r="A18" s="61" t="n">
        <v>15</v>
      </c>
      <c r="B18" s="62" t="s">
        <v>13</v>
      </c>
      <c r="C18" s="62" t="s">
        <v>31</v>
      </c>
      <c r="D18" s="62" t="s">
        <v>47</v>
      </c>
      <c r="E18" s="63" t="s">
        <v>48</v>
      </c>
      <c r="F18" s="64" t="n">
        <v>0</v>
      </c>
      <c r="G18" s="65" t="n">
        <f aca="false">Persona!P19</f>
        <v>65.5555555555555</v>
      </c>
      <c r="H18" s="65" t="n">
        <f aca="false">HPS!$G18+HPS!$F18</f>
        <v>65.5555555555555</v>
      </c>
      <c r="I18" s="65" t="n">
        <f aca="false">HPS!$H18*0.5</f>
        <v>32.7777777777778</v>
      </c>
      <c r="J18" s="65" t="str">
        <f aca="false">IF(HPS!$G18&gt;=40,"Cleared","NC")</f>
        <v>Cleared</v>
      </c>
      <c r="K18" s="65" t="str">
        <f aca="false">Wellness!K19</f>
        <v>NC</v>
      </c>
      <c r="L18" s="65" t="n">
        <f aca="false">Wellness!S19</f>
        <v>30</v>
      </c>
      <c r="M18" s="64" t="n">
        <f aca="false">$L18*0.3</f>
        <v>9</v>
      </c>
      <c r="N18" s="66" t="str">
        <f aca="false">IF(M18&gt;=9,"Cleared","NC")</f>
        <v>Cleared</v>
      </c>
      <c r="O18" s="64" t="n">
        <f aca="false">Behavior!I19</f>
        <v>3</v>
      </c>
      <c r="P18" s="64" t="n">
        <f aca="false">HPS!$O18*2</f>
        <v>6</v>
      </c>
      <c r="Q18" s="65" t="str">
        <f aca="false">IF(HPS!$P18&gt;=6,"Cleared","NC")</f>
        <v>Cleared</v>
      </c>
      <c r="R18" s="65" t="n">
        <f aca="false">Discipline!N19</f>
        <v>36.1160714285714</v>
      </c>
      <c r="S18" s="65" t="n">
        <f aca="false">HPS!$R18*0.1</f>
        <v>3.61160714285714</v>
      </c>
      <c r="T18" s="65" t="str">
        <f aca="false">IF(HPS!$S18&gt;=4,"Cleared","NC")</f>
        <v>NC</v>
      </c>
      <c r="U18" s="65" t="n">
        <f aca="false">HPS!$I18+HPS!$M18+HPS!$P18+HPS!$S18</f>
        <v>51.3893849206349</v>
      </c>
      <c r="V18" s="65" t="n">
        <f aca="false">Persona!AB19</f>
        <v>11</v>
      </c>
      <c r="W18" s="65" t="n">
        <f aca="false">Persona!AC19</f>
        <v>45.6</v>
      </c>
      <c r="X18" s="65" t="n">
        <f aca="false">HPS!$V18+HPS!$W18</f>
        <v>56.6</v>
      </c>
      <c r="Y18" s="65" t="n">
        <f aca="false">X18*0.5</f>
        <v>28.3</v>
      </c>
      <c r="Z18" s="65" t="str">
        <f aca="false">IF(HPS!$X18&gt;=40,"Cleared","NC")</f>
        <v>Cleared</v>
      </c>
      <c r="AA18" s="65" t="str">
        <f aca="false">Wellness!AC19</f>
        <v>NC</v>
      </c>
      <c r="AB18" s="65" t="n">
        <f aca="false">Wellness!AK19</f>
        <v>0</v>
      </c>
      <c r="AC18" s="64" t="n">
        <f aca="false">HPS!AB18*0.3</f>
        <v>0</v>
      </c>
      <c r="AD18" s="66" t="str">
        <f aca="false">IF(AC18&gt;=9,"Cleared","NC")</f>
        <v>NC</v>
      </c>
      <c r="AE18" s="65" t="n">
        <f aca="false">Behavior!Q19</f>
        <v>3.7</v>
      </c>
      <c r="AF18" s="65" t="n">
        <f aca="false">Behavior!R19</f>
        <v>7.4</v>
      </c>
      <c r="AG18" s="65" t="str">
        <f aca="false">IF(HPS!$AF18&gt;=6,"Cleared","NC")</f>
        <v>Cleared</v>
      </c>
      <c r="AH18" s="65" t="n">
        <f aca="false">Discipline!AA19</f>
        <v>17</v>
      </c>
      <c r="AI18" s="65" t="n">
        <f aca="false">AH18*0.1</f>
        <v>1.7</v>
      </c>
      <c r="AJ18" s="65" t="str">
        <f aca="false">IF(AI18&gt;=4,"Cleared","NC")</f>
        <v>NC</v>
      </c>
      <c r="AK18" s="65" t="n">
        <f aca="false">Y18+AC18+AF18+AI18</f>
        <v>37.4</v>
      </c>
      <c r="AL18" s="65" t="n">
        <f aca="false">Persona!AO19</f>
        <v>18.56</v>
      </c>
      <c r="AM18" s="65" t="n">
        <f aca="false">Persona!AP19</f>
        <v>44</v>
      </c>
      <c r="AN18" s="65" t="n">
        <f aca="false">AL18+AM18</f>
        <v>62.56</v>
      </c>
      <c r="AO18" s="65" t="n">
        <f aca="false">AN18*0.5</f>
        <v>31.28</v>
      </c>
      <c r="AP18" s="65" t="str">
        <f aca="false">IF(HPS!$AN18&gt;=40,"Cleared","NC")</f>
        <v>Cleared</v>
      </c>
      <c r="AQ18" s="65" t="str">
        <f aca="false">Wellness!AU19</f>
        <v>NC</v>
      </c>
      <c r="AR18" s="65" t="n">
        <f aca="false">Wellness!BC19</f>
        <v>0</v>
      </c>
      <c r="AS18" s="64" t="n">
        <f aca="false">AR18*0.3</f>
        <v>0</v>
      </c>
      <c r="AT18" s="66" t="str">
        <f aca="false">IF(AS18&gt;=9,"Cleared","NC")</f>
        <v>NC</v>
      </c>
      <c r="AU18" s="65" t="n">
        <f aca="false">Behavior!AG19</f>
        <v>3.6</v>
      </c>
      <c r="AV18" s="65" t="n">
        <f aca="false">Behavior!AH19</f>
        <v>7.2</v>
      </c>
      <c r="AW18" s="65" t="str">
        <f aca="false">IF(AV18&gt;=6,"Cleared","NC")</f>
        <v>Cleared</v>
      </c>
      <c r="AX18" s="65" t="n">
        <f aca="false">Discipline!AN19</f>
        <v>37</v>
      </c>
      <c r="AY18" s="65" t="n">
        <f aca="false">AX18*0.1</f>
        <v>3.7</v>
      </c>
      <c r="AZ18" s="65" t="str">
        <f aca="false">IF(AY18&gt;=4,"Cleared","NC")</f>
        <v>NC</v>
      </c>
      <c r="BA18" s="65" t="n">
        <f aca="false">AO18+AS18+AV18+AY18</f>
        <v>42.18</v>
      </c>
      <c r="BB18" s="65" t="n">
        <f aca="false">Persona!AB19</f>
        <v>11</v>
      </c>
      <c r="BC18" s="65" t="n">
        <f aca="false">Persona!AC19</f>
        <v>45.6</v>
      </c>
      <c r="BD18" s="65" t="n">
        <f aca="false">BB18+BC18</f>
        <v>56.6</v>
      </c>
      <c r="BE18" s="65" t="n">
        <f aca="false">BD18*0.5</f>
        <v>28.3</v>
      </c>
      <c r="BF18" s="65" t="str">
        <f aca="false">IF(BD18&gt;=40,"Cleared","NC")</f>
        <v>Cleared</v>
      </c>
      <c r="BG18" s="65" t="str">
        <f aca="false">Wellness!BM19</f>
        <v>NC</v>
      </c>
      <c r="BH18" s="65" t="n">
        <f aca="false">Wellness!BU19</f>
        <v>0</v>
      </c>
      <c r="BI18" s="64" t="n">
        <f aca="false">BH18*0.3</f>
        <v>0</v>
      </c>
      <c r="BJ18" s="66" t="str">
        <f aca="false">IF(BI18&gt;=9,"Cleared","NC")</f>
        <v>NC</v>
      </c>
      <c r="BK18" s="65" t="n">
        <f aca="false">Behavior!AG19</f>
        <v>3.6</v>
      </c>
      <c r="BL18" s="65" t="n">
        <f aca="false">Behavior!AH19</f>
        <v>7.2</v>
      </c>
      <c r="BM18" s="65" t="str">
        <f aca="false">IF(BL18&gt;=6,"Cleared","NC")</f>
        <v>Cleared</v>
      </c>
      <c r="BN18" s="65" t="n">
        <f aca="false">Discipline!BA19</f>
        <v>8</v>
      </c>
      <c r="BO18" s="65" t="n">
        <f aca="false">BN18*0.1</f>
        <v>0.8</v>
      </c>
      <c r="BP18" s="65" t="str">
        <f aca="false">IF(BO18&gt;=4,"Cleared","NC")</f>
        <v>NC</v>
      </c>
      <c r="BQ18" s="65" t="n">
        <f aca="false">BE18+BI18+BL18+BO18</f>
        <v>36.3</v>
      </c>
    </row>
    <row r="19" customFormat="false" ht="14.25" hidden="false" customHeight="false" outlineLevel="0" collapsed="false">
      <c r="A19" s="61" t="n">
        <v>16</v>
      </c>
      <c r="B19" s="62" t="s">
        <v>17</v>
      </c>
      <c r="C19" s="62" t="s">
        <v>14</v>
      </c>
      <c r="D19" s="62" t="s">
        <v>49</v>
      </c>
      <c r="E19" s="63" t="s">
        <v>50</v>
      </c>
      <c r="F19" s="64" t="n">
        <v>0</v>
      </c>
      <c r="G19" s="65" t="n">
        <f aca="false">Persona!P20</f>
        <v>56.6666666666667</v>
      </c>
      <c r="H19" s="65" t="n">
        <f aca="false">HPS!$G19+HPS!$F19</f>
        <v>56.6666666666667</v>
      </c>
      <c r="I19" s="65" t="n">
        <f aca="false">HPS!$H19*0.5</f>
        <v>28.3333333333333</v>
      </c>
      <c r="J19" s="65" t="str">
        <f aca="false">IF(HPS!$G19&gt;=40,"Cleared","NC")</f>
        <v>Cleared</v>
      </c>
      <c r="K19" s="65" t="str">
        <f aca="false">Wellness!K20</f>
        <v>Cleared</v>
      </c>
      <c r="L19" s="65" t="n">
        <f aca="false">Wellness!S20</f>
        <v>33.3333333333333</v>
      </c>
      <c r="M19" s="64" t="n">
        <f aca="false">$L19*0.3</f>
        <v>10</v>
      </c>
      <c r="N19" s="66" t="str">
        <f aca="false">IF(M19&gt;=9,"Cleared","NC")</f>
        <v>Cleared</v>
      </c>
      <c r="O19" s="64" t="n">
        <f aca="false">Behavior!I20</f>
        <v>3</v>
      </c>
      <c r="P19" s="64" t="n">
        <f aca="false">HPS!$O19*2</f>
        <v>6</v>
      </c>
      <c r="Q19" s="65" t="str">
        <f aca="false">IF(HPS!$P19&gt;=6,"Cleared","NC")</f>
        <v>Cleared</v>
      </c>
      <c r="R19" s="65" t="n">
        <f aca="false">Discipline!N20</f>
        <v>62.5</v>
      </c>
      <c r="S19" s="65" t="n">
        <f aca="false">HPS!$R19*0.1</f>
        <v>6.25</v>
      </c>
      <c r="T19" s="65" t="str">
        <f aca="false">IF(HPS!$S19&gt;=4,"Cleared","NC")</f>
        <v>Cleared</v>
      </c>
      <c r="U19" s="65" t="n">
        <f aca="false">HPS!$I19+HPS!$M19+HPS!$P19+HPS!$S19</f>
        <v>50.5833333333333</v>
      </c>
      <c r="V19" s="65" t="n">
        <f aca="false">Persona!AB20</f>
        <v>12.8428571428571</v>
      </c>
      <c r="W19" s="65" t="n">
        <f aca="false">Persona!AC20</f>
        <v>44.8</v>
      </c>
      <c r="X19" s="65" t="n">
        <f aca="false">HPS!$V19+HPS!$W19</f>
        <v>57.6428571428571</v>
      </c>
      <c r="Y19" s="65" t="n">
        <f aca="false">X19*0.5</f>
        <v>28.8214285714286</v>
      </c>
      <c r="Z19" s="65" t="str">
        <f aca="false">IF(HPS!$X19&gt;=40,"Cleared","NC")</f>
        <v>Cleared</v>
      </c>
      <c r="AA19" s="65" t="str">
        <f aca="false">Wellness!AC20</f>
        <v>NC</v>
      </c>
      <c r="AB19" s="65" t="n">
        <f aca="false">Wellness!AK20</f>
        <v>6.66666666666667</v>
      </c>
      <c r="AC19" s="64" t="n">
        <f aca="false">HPS!AB19*0.3</f>
        <v>2</v>
      </c>
      <c r="AD19" s="66" t="str">
        <f aca="false">IF(AC19&gt;=9,"Cleared","NC")</f>
        <v>NC</v>
      </c>
      <c r="AE19" s="65" t="n">
        <f aca="false">Behavior!Q20</f>
        <v>3.4</v>
      </c>
      <c r="AF19" s="65" t="n">
        <f aca="false">Behavior!R20</f>
        <v>6.8</v>
      </c>
      <c r="AG19" s="65" t="str">
        <f aca="false">IF(HPS!$AF19&gt;=6,"Cleared","NC")</f>
        <v>Cleared</v>
      </c>
      <c r="AH19" s="65" t="n">
        <f aca="false">Discipline!AA20</f>
        <v>24.6666666666667</v>
      </c>
      <c r="AI19" s="65" t="n">
        <f aca="false">AH19*0.1</f>
        <v>2.46666666666667</v>
      </c>
      <c r="AJ19" s="65" t="str">
        <f aca="false">IF(AI19&gt;=4,"Cleared","NC")</f>
        <v>NC</v>
      </c>
      <c r="AK19" s="65" t="n">
        <f aca="false">Y19+AC19+AF19+AI19</f>
        <v>40.0880952380952</v>
      </c>
      <c r="AL19" s="65" t="n">
        <f aca="false">Persona!AO20</f>
        <v>10.8933333333333</v>
      </c>
      <c r="AM19" s="65" t="n">
        <f aca="false">Persona!AP20</f>
        <v>38</v>
      </c>
      <c r="AN19" s="65" t="n">
        <f aca="false">AL19+AM19</f>
        <v>48.8933333333333</v>
      </c>
      <c r="AO19" s="65" t="n">
        <f aca="false">AN19*0.5</f>
        <v>24.4466666666667</v>
      </c>
      <c r="AP19" s="65" t="str">
        <f aca="false">IF(HPS!$AN19&gt;=40,"Cleared","NC")</f>
        <v>Cleared</v>
      </c>
      <c r="AQ19" s="65" t="str">
        <f aca="false">Wellness!AU20</f>
        <v>NC</v>
      </c>
      <c r="AR19" s="65" t="n">
        <f aca="false">Wellness!BC20</f>
        <v>6.66666666666667</v>
      </c>
      <c r="AS19" s="64" t="n">
        <f aca="false">AR19*0.3</f>
        <v>2</v>
      </c>
      <c r="AT19" s="66" t="str">
        <f aca="false">IF(AS19&gt;=9,"Cleared","NC")</f>
        <v>NC</v>
      </c>
      <c r="AU19" s="65" t="n">
        <f aca="false">Behavior!AG20</f>
        <v>2.84</v>
      </c>
      <c r="AV19" s="65" t="n">
        <f aca="false">Behavior!AH20</f>
        <v>5.68</v>
      </c>
      <c r="AW19" s="65" t="str">
        <f aca="false">IF(AV19&gt;=6,"Cleared","NC")</f>
        <v>NC</v>
      </c>
      <c r="AX19" s="65" t="n">
        <f aca="false">Discipline!AN20</f>
        <v>38.2857142857143</v>
      </c>
      <c r="AY19" s="65" t="n">
        <f aca="false">AX19*0.1</f>
        <v>3.82857142857143</v>
      </c>
      <c r="AZ19" s="65" t="str">
        <f aca="false">IF(AY19&gt;=4,"Cleared","NC")</f>
        <v>NC</v>
      </c>
      <c r="BA19" s="65" t="n">
        <f aca="false">AO19+AS19+AV19+AY19</f>
        <v>35.9552380952381</v>
      </c>
      <c r="BB19" s="65" t="n">
        <f aca="false">Persona!AB20</f>
        <v>12.8428571428571</v>
      </c>
      <c r="BC19" s="65" t="n">
        <f aca="false">Persona!AC20</f>
        <v>44.8</v>
      </c>
      <c r="BD19" s="65" t="n">
        <f aca="false">BB19+BC19</f>
        <v>57.6428571428571</v>
      </c>
      <c r="BE19" s="65" t="n">
        <f aca="false">BD19*0.5</f>
        <v>28.8214285714286</v>
      </c>
      <c r="BF19" s="65" t="str">
        <f aca="false">IF(BD19&gt;=40,"Cleared","NC")</f>
        <v>Cleared</v>
      </c>
      <c r="BG19" s="65" t="str">
        <f aca="false">Wellness!BM20</f>
        <v>NC</v>
      </c>
      <c r="BH19" s="65" t="n">
        <f aca="false">Wellness!BU20</f>
        <v>0</v>
      </c>
      <c r="BI19" s="64" t="n">
        <f aca="false">BH19*0.3</f>
        <v>0</v>
      </c>
      <c r="BJ19" s="66" t="str">
        <f aca="false">IF(BI19&gt;=9,"Cleared","NC")</f>
        <v>NC</v>
      </c>
      <c r="BK19" s="65" t="n">
        <f aca="false">Behavior!AG20</f>
        <v>2.84</v>
      </c>
      <c r="BL19" s="65" t="n">
        <f aca="false">Behavior!AH20</f>
        <v>5.68</v>
      </c>
      <c r="BM19" s="65" t="str">
        <f aca="false">IF(BL19&gt;=6,"Cleared","NC")</f>
        <v>NC</v>
      </c>
      <c r="BN19" s="65" t="n">
        <f aca="false">Discipline!BA20</f>
        <v>53</v>
      </c>
      <c r="BO19" s="65" t="n">
        <f aca="false">BN19*0.1</f>
        <v>5.3</v>
      </c>
      <c r="BP19" s="65" t="str">
        <f aca="false">IF(BO19&gt;=4,"Cleared","NC")</f>
        <v>Cleared</v>
      </c>
      <c r="BQ19" s="65" t="n">
        <f aca="false">BE19+BI19+BL19+BO19</f>
        <v>39.8014285714286</v>
      </c>
    </row>
    <row r="20" customFormat="false" ht="14.25" hidden="false" customHeight="false" outlineLevel="0" collapsed="false">
      <c r="A20" s="61" t="n">
        <v>17</v>
      </c>
      <c r="B20" s="62" t="s">
        <v>13</v>
      </c>
      <c r="C20" s="62" t="s">
        <v>31</v>
      </c>
      <c r="D20" s="62" t="s">
        <v>51</v>
      </c>
      <c r="E20" s="63" t="s">
        <v>52</v>
      </c>
      <c r="F20" s="64" t="n">
        <v>0</v>
      </c>
      <c r="G20" s="65" t="n">
        <f aca="false">Persona!P21</f>
        <v>65.5555555555555</v>
      </c>
      <c r="H20" s="65" t="n">
        <f aca="false">HPS!$G20+HPS!$F20</f>
        <v>65.5555555555555</v>
      </c>
      <c r="I20" s="65" t="n">
        <f aca="false">HPS!$H20*0.5</f>
        <v>32.7777777777778</v>
      </c>
      <c r="J20" s="65" t="str">
        <f aca="false">IF(HPS!$G20&gt;=40,"Cleared","NC")</f>
        <v>Cleared</v>
      </c>
      <c r="K20" s="65" t="str">
        <f aca="false">Wellness!K21</f>
        <v>Cleared</v>
      </c>
      <c r="L20" s="65" t="n">
        <f aca="false">Wellness!S21</f>
        <v>36.6666666666667</v>
      </c>
      <c r="M20" s="64" t="n">
        <f aca="false">$L20*0.3</f>
        <v>11</v>
      </c>
      <c r="N20" s="66" t="str">
        <f aca="false">IF(M20&gt;=9,"Cleared","NC")</f>
        <v>Cleared</v>
      </c>
      <c r="O20" s="64" t="n">
        <f aca="false">Behavior!I21</f>
        <v>3</v>
      </c>
      <c r="P20" s="64" t="n">
        <f aca="false">HPS!$O20*2</f>
        <v>6</v>
      </c>
      <c r="Q20" s="65" t="str">
        <f aca="false">IF(HPS!$P20&gt;=6,"Cleared","NC")</f>
        <v>Cleared</v>
      </c>
      <c r="R20" s="65" t="n">
        <f aca="false">Discipline!N21</f>
        <v>64.1517857142857</v>
      </c>
      <c r="S20" s="65" t="n">
        <f aca="false">HPS!$R20*0.1</f>
        <v>6.41517857142857</v>
      </c>
      <c r="T20" s="65" t="str">
        <f aca="false">IF(HPS!$S20&gt;=4,"Cleared","NC")</f>
        <v>Cleared</v>
      </c>
      <c r="U20" s="65" t="n">
        <f aca="false">HPS!$I20+HPS!$M20+HPS!$P20+HPS!$S20</f>
        <v>56.1929563492063</v>
      </c>
      <c r="V20" s="65" t="n">
        <f aca="false">Persona!AB21</f>
        <v>15.0714285714286</v>
      </c>
      <c r="W20" s="65" t="n">
        <f aca="false">Persona!AC21</f>
        <v>52</v>
      </c>
      <c r="X20" s="65" t="n">
        <f aca="false">HPS!$V20+HPS!$W20</f>
        <v>67.0714285714286</v>
      </c>
      <c r="Y20" s="65" t="n">
        <f aca="false">X20*0.5</f>
        <v>33.5357142857143</v>
      </c>
      <c r="Z20" s="65" t="str">
        <f aca="false">IF(HPS!$X20&gt;=40,"Cleared","NC")</f>
        <v>Cleared</v>
      </c>
      <c r="AA20" s="65" t="str">
        <f aca="false">Wellness!AC21</f>
        <v>Cleared</v>
      </c>
      <c r="AB20" s="65" t="n">
        <f aca="false">Wellness!AK21</f>
        <v>33.3333333333333</v>
      </c>
      <c r="AC20" s="64" t="n">
        <f aca="false">HPS!AB20*0.3</f>
        <v>10</v>
      </c>
      <c r="AD20" s="66" t="str">
        <f aca="false">IF(AC20&gt;=9,"Cleared","NC")</f>
        <v>Cleared</v>
      </c>
      <c r="AE20" s="65" t="n">
        <f aca="false">Behavior!Q21</f>
        <v>4.4</v>
      </c>
      <c r="AF20" s="65" t="n">
        <f aca="false">Behavior!R21</f>
        <v>8.8</v>
      </c>
      <c r="AG20" s="65" t="str">
        <f aca="false">IF(HPS!$AF20&gt;=6,"Cleared","NC")</f>
        <v>Cleared</v>
      </c>
      <c r="AH20" s="65" t="n">
        <f aca="false">Discipline!AA21</f>
        <v>43.3333333333333</v>
      </c>
      <c r="AI20" s="65" t="n">
        <f aca="false">AH20*0.1</f>
        <v>4.33333333333333</v>
      </c>
      <c r="AJ20" s="65" t="str">
        <f aca="false">IF(AI20&gt;=4,"Cleared","NC")</f>
        <v>Cleared</v>
      </c>
      <c r="AK20" s="65" t="n">
        <f aca="false">Y20+AC20+AF20+AI20</f>
        <v>56.6690476190476</v>
      </c>
      <c r="AL20" s="65" t="n">
        <f aca="false">Persona!AO21</f>
        <v>18.56</v>
      </c>
      <c r="AM20" s="65" t="n">
        <f aca="false">Persona!AP21</f>
        <v>56</v>
      </c>
      <c r="AN20" s="65" t="n">
        <f aca="false">AL20+AM20</f>
        <v>74.56</v>
      </c>
      <c r="AO20" s="65" t="n">
        <f aca="false">AN20*0.5</f>
        <v>37.28</v>
      </c>
      <c r="AP20" s="65" t="str">
        <f aca="false">IF(HPS!$AN20&gt;=40,"Cleared","NC")</f>
        <v>Cleared</v>
      </c>
      <c r="AQ20" s="65" t="str">
        <f aca="false">Wellness!AU21</f>
        <v>Cleared</v>
      </c>
      <c r="AR20" s="65" t="n">
        <f aca="false">Wellness!BC21</f>
        <v>30</v>
      </c>
      <c r="AS20" s="64" t="n">
        <f aca="false">AR20*0.3</f>
        <v>9</v>
      </c>
      <c r="AT20" s="66" t="str">
        <f aca="false">IF(AS20&gt;=9,"Cleared","NC")</f>
        <v>Cleared</v>
      </c>
      <c r="AU20" s="65" t="n">
        <f aca="false">Behavior!AG21</f>
        <v>4</v>
      </c>
      <c r="AV20" s="65" t="n">
        <f aca="false">Behavior!AH21</f>
        <v>8</v>
      </c>
      <c r="AW20" s="65" t="str">
        <f aca="false">IF(AV20&gt;=6,"Cleared","NC")</f>
        <v>Cleared</v>
      </c>
      <c r="AX20" s="65" t="n">
        <f aca="false">Discipline!AN21</f>
        <v>59.3333333333333</v>
      </c>
      <c r="AY20" s="65" t="n">
        <f aca="false">AX20*0.1</f>
        <v>5.93333333333333</v>
      </c>
      <c r="AZ20" s="65" t="str">
        <f aca="false">IF(AY20&gt;=4,"Cleared","NC")</f>
        <v>Cleared</v>
      </c>
      <c r="BA20" s="65" t="n">
        <f aca="false">AO20+AS20+AV20+AY20</f>
        <v>60.2133333333333</v>
      </c>
      <c r="BB20" s="65" t="n">
        <f aca="false">Persona!AB21</f>
        <v>15.0714285714286</v>
      </c>
      <c r="BC20" s="65" t="n">
        <f aca="false">Persona!AC21</f>
        <v>52</v>
      </c>
      <c r="BD20" s="65" t="n">
        <f aca="false">BB20+BC20</f>
        <v>67.0714285714286</v>
      </c>
      <c r="BE20" s="65" t="n">
        <f aca="false">BD20*0.5</f>
        <v>33.5357142857143</v>
      </c>
      <c r="BF20" s="65" t="str">
        <f aca="false">IF(BD20&gt;=40,"Cleared","NC")</f>
        <v>Cleared</v>
      </c>
      <c r="BG20" s="65" t="str">
        <f aca="false">Wellness!BM21</f>
        <v>Cleared</v>
      </c>
      <c r="BH20" s="65" t="n">
        <f aca="false">Wellness!BU21</f>
        <v>50</v>
      </c>
      <c r="BI20" s="64" t="n">
        <f aca="false">BH20*0.3</f>
        <v>15</v>
      </c>
      <c r="BJ20" s="66" t="str">
        <f aca="false">IF(BI20&gt;=9,"Cleared","NC")</f>
        <v>Cleared</v>
      </c>
      <c r="BK20" s="65" t="n">
        <f aca="false">Behavior!AG21</f>
        <v>4</v>
      </c>
      <c r="BL20" s="65" t="n">
        <f aca="false">Behavior!AH21</f>
        <v>8</v>
      </c>
      <c r="BM20" s="65" t="str">
        <f aca="false">IF(BL20&gt;=6,"Cleared","NC")</f>
        <v>Cleared</v>
      </c>
      <c r="BN20" s="65" t="n">
        <f aca="false">Discipline!BA21</f>
        <v>72</v>
      </c>
      <c r="BO20" s="65" t="n">
        <f aca="false">BN20*0.1</f>
        <v>7.2</v>
      </c>
      <c r="BP20" s="65" t="str">
        <f aca="false">IF(BO20&gt;=4,"Cleared","NC")</f>
        <v>Cleared</v>
      </c>
      <c r="BQ20" s="65" t="n">
        <f aca="false">BE20+BI20+BL20+BO20</f>
        <v>63.7357142857143</v>
      </c>
    </row>
    <row r="21" customFormat="false" ht="14.25" hidden="false" customHeight="false" outlineLevel="0" collapsed="false">
      <c r="A21" s="61" t="n">
        <v>18</v>
      </c>
      <c r="B21" s="62" t="s">
        <v>53</v>
      </c>
      <c r="C21" s="62" t="s">
        <v>14</v>
      </c>
      <c r="D21" s="62" t="s">
        <v>54</v>
      </c>
      <c r="E21" s="63" t="s">
        <v>55</v>
      </c>
      <c r="F21" s="64" t="n">
        <v>0</v>
      </c>
      <c r="G21" s="65" t="n">
        <f aca="false">Persona!P22</f>
        <v>70</v>
      </c>
      <c r="H21" s="65" t="n">
        <f aca="false">HPS!$G21+HPS!$F21</f>
        <v>70</v>
      </c>
      <c r="I21" s="65" t="n">
        <f aca="false">HPS!$H21*0.5</f>
        <v>35</v>
      </c>
      <c r="J21" s="65" t="str">
        <f aca="false">IF(HPS!$G21&gt;=40,"Cleared","NC")</f>
        <v>Cleared</v>
      </c>
      <c r="K21" s="65" t="str">
        <f aca="false">Wellness!K22</f>
        <v>Cleared</v>
      </c>
      <c r="L21" s="65" t="n">
        <f aca="false">Wellness!S22</f>
        <v>30</v>
      </c>
      <c r="M21" s="64" t="n">
        <f aca="false">$L21*0.3</f>
        <v>9</v>
      </c>
      <c r="N21" s="66" t="str">
        <f aca="false">IF(M21&gt;=9,"Cleared","NC")</f>
        <v>Cleared</v>
      </c>
      <c r="O21" s="64" t="n">
        <f aca="false">Behavior!I22</f>
        <v>3</v>
      </c>
      <c r="P21" s="64" t="n">
        <f aca="false">HPS!$O21*2</f>
        <v>6</v>
      </c>
      <c r="Q21" s="65" t="str">
        <f aca="false">IF(HPS!$P21&gt;=6,"Cleared","NC")</f>
        <v>Cleared</v>
      </c>
      <c r="R21" s="65" t="n">
        <f aca="false">Discipline!N22</f>
        <v>66.25</v>
      </c>
      <c r="S21" s="65" t="n">
        <f aca="false">HPS!$R21*0.1</f>
        <v>6.625</v>
      </c>
      <c r="T21" s="65" t="str">
        <f aca="false">IF(HPS!$S21&gt;=4,"Cleared","NC")</f>
        <v>Cleared</v>
      </c>
      <c r="U21" s="65" t="n">
        <f aca="false">HPS!$I21+HPS!$M21+HPS!$P21+HPS!$S21</f>
        <v>56.625</v>
      </c>
      <c r="V21" s="65" t="n">
        <f aca="false">Persona!AB22</f>
        <v>13.1357142857143</v>
      </c>
      <c r="W21" s="65" t="n">
        <f aca="false">Persona!AC22</f>
        <v>48.8</v>
      </c>
      <c r="X21" s="65" t="n">
        <f aca="false">HPS!$V21+HPS!$W21</f>
        <v>61.9357142857143</v>
      </c>
      <c r="Y21" s="65" t="n">
        <f aca="false">X21*0.5</f>
        <v>30.9678571428571</v>
      </c>
      <c r="Z21" s="65" t="str">
        <f aca="false">IF(HPS!$X21&gt;=40,"Cleared","NC")</f>
        <v>Cleared</v>
      </c>
      <c r="AA21" s="65" t="str">
        <f aca="false">Wellness!AC22</f>
        <v>NC</v>
      </c>
      <c r="AB21" s="65" t="n">
        <f aca="false">Wellness!AK22</f>
        <v>6.66666666666667</v>
      </c>
      <c r="AC21" s="64" t="n">
        <f aca="false">HPS!AB21*0.3</f>
        <v>2</v>
      </c>
      <c r="AD21" s="66" t="str">
        <f aca="false">IF(AC21&gt;=9,"Cleared","NC")</f>
        <v>NC</v>
      </c>
      <c r="AE21" s="65" t="n">
        <f aca="false">Behavior!Q22</f>
        <v>3.9</v>
      </c>
      <c r="AF21" s="65" t="n">
        <f aca="false">Behavior!R22</f>
        <v>7.8</v>
      </c>
      <c r="AG21" s="65" t="str">
        <f aca="false">IF(HPS!$AF21&gt;=6,"Cleared","NC")</f>
        <v>Cleared</v>
      </c>
      <c r="AH21" s="65" t="n">
        <f aca="false">Discipline!AA22</f>
        <v>40.6666666666667</v>
      </c>
      <c r="AI21" s="65" t="n">
        <f aca="false">AH21*0.1</f>
        <v>4.06666666666667</v>
      </c>
      <c r="AJ21" s="65" t="str">
        <f aca="false">IF(AI21&gt;=4,"Cleared","NC")</f>
        <v>Cleared</v>
      </c>
      <c r="AK21" s="65" t="n">
        <f aca="false">Y21+AC21+AF21+AI21</f>
        <v>44.8345238095238</v>
      </c>
      <c r="AL21" s="65" t="n">
        <f aca="false">Persona!AO22</f>
        <v>16.3866666666667</v>
      </c>
      <c r="AM21" s="65" t="n">
        <f aca="false">Persona!AP22</f>
        <v>60</v>
      </c>
      <c r="AN21" s="65" t="n">
        <f aca="false">AL21+AM21</f>
        <v>76.3866666666667</v>
      </c>
      <c r="AO21" s="65" t="n">
        <f aca="false">AN21*0.5</f>
        <v>38.1933333333333</v>
      </c>
      <c r="AP21" s="65" t="str">
        <f aca="false">IF(HPS!$AN21&gt;=40,"Cleared","NC")</f>
        <v>Cleared</v>
      </c>
      <c r="AQ21" s="65" t="str">
        <f aca="false">Wellness!AU22</f>
        <v>NC</v>
      </c>
      <c r="AR21" s="65" t="n">
        <f aca="false">Wellness!BC22</f>
        <v>3.33333333333333</v>
      </c>
      <c r="AS21" s="64" t="n">
        <f aca="false">AR21*0.3</f>
        <v>1</v>
      </c>
      <c r="AT21" s="66" t="str">
        <f aca="false">IF(AS21&gt;=9,"Cleared","NC")</f>
        <v>NC</v>
      </c>
      <c r="AU21" s="65" t="n">
        <f aca="false">Behavior!AG22</f>
        <v>3</v>
      </c>
      <c r="AV21" s="65" t="n">
        <f aca="false">Behavior!AH22</f>
        <v>6</v>
      </c>
      <c r="AW21" s="65" t="str">
        <f aca="false">IF(AV21&gt;=6,"Cleared","NC")</f>
        <v>Cleared</v>
      </c>
      <c r="AX21" s="65" t="n">
        <f aca="false">Discipline!AN22</f>
        <v>30</v>
      </c>
      <c r="AY21" s="65" t="n">
        <f aca="false">AX21*0.1</f>
        <v>3</v>
      </c>
      <c r="AZ21" s="65" t="str">
        <f aca="false">IF(AY21&gt;=4,"Cleared","NC")</f>
        <v>NC</v>
      </c>
      <c r="BA21" s="65" t="n">
        <f aca="false">AO21+AS21+AV21+AY21</f>
        <v>48.1933333333333</v>
      </c>
      <c r="BB21" s="65" t="n">
        <f aca="false">Persona!AB22</f>
        <v>13.1357142857143</v>
      </c>
      <c r="BC21" s="65" t="n">
        <f aca="false">Persona!AC22</f>
        <v>48.8</v>
      </c>
      <c r="BD21" s="65" t="n">
        <f aca="false">BB21+BC21</f>
        <v>61.9357142857143</v>
      </c>
      <c r="BE21" s="65" t="n">
        <f aca="false">BD21*0.5</f>
        <v>30.9678571428571</v>
      </c>
      <c r="BF21" s="65" t="str">
        <f aca="false">IF(BD21&gt;=40,"Cleared","NC")</f>
        <v>Cleared</v>
      </c>
      <c r="BG21" s="65" t="str">
        <f aca="false">Wellness!BM22</f>
        <v>NC</v>
      </c>
      <c r="BH21" s="65" t="n">
        <f aca="false">Wellness!BU22</f>
        <v>0</v>
      </c>
      <c r="BI21" s="64" t="n">
        <f aca="false">BH21*0.3</f>
        <v>0</v>
      </c>
      <c r="BJ21" s="66" t="str">
        <f aca="false">IF(BI21&gt;=9,"Cleared","NC")</f>
        <v>NC</v>
      </c>
      <c r="BK21" s="65" t="n">
        <f aca="false">Behavior!AG22</f>
        <v>3</v>
      </c>
      <c r="BL21" s="65" t="n">
        <f aca="false">Behavior!AH22</f>
        <v>6</v>
      </c>
      <c r="BM21" s="65" t="str">
        <f aca="false">IF(BL21&gt;=6,"Cleared","NC")</f>
        <v>Cleared</v>
      </c>
      <c r="BN21" s="65" t="n">
        <f aca="false">Discipline!BA22</f>
        <v>71.3333333333333</v>
      </c>
      <c r="BO21" s="65" t="n">
        <f aca="false">BN21*0.1</f>
        <v>7.13333333333333</v>
      </c>
      <c r="BP21" s="65" t="str">
        <f aca="false">IF(BO21&gt;=4,"Cleared","NC")</f>
        <v>Cleared</v>
      </c>
      <c r="BQ21" s="65" t="n">
        <f aca="false">BE21+BI21+BL21+BO21</f>
        <v>44.1011904761905</v>
      </c>
    </row>
    <row r="22" customFormat="false" ht="14.25" hidden="false" customHeight="false" outlineLevel="0" collapsed="false">
      <c r="A22" s="61" t="n">
        <v>19</v>
      </c>
      <c r="B22" s="62" t="s">
        <v>13</v>
      </c>
      <c r="C22" s="62" t="s">
        <v>14</v>
      </c>
      <c r="D22" s="62" t="s">
        <v>56</v>
      </c>
      <c r="E22" s="63" t="s">
        <v>57</v>
      </c>
      <c r="F22" s="64" t="n">
        <v>0</v>
      </c>
      <c r="G22" s="65" t="n">
        <f aca="false">Persona!P23</f>
        <v>63.3333333333333</v>
      </c>
      <c r="H22" s="65" t="n">
        <f aca="false">HPS!$G22+HPS!$F22</f>
        <v>63.3333333333333</v>
      </c>
      <c r="I22" s="65" t="n">
        <f aca="false">HPS!$H22*0.5</f>
        <v>31.6666666666667</v>
      </c>
      <c r="J22" s="65" t="str">
        <f aca="false">IF(HPS!$G22&gt;=40,"Cleared","NC")</f>
        <v>Cleared</v>
      </c>
      <c r="K22" s="65" t="str">
        <f aca="false">Wellness!K23</f>
        <v>Cleared</v>
      </c>
      <c r="L22" s="65" t="n">
        <f aca="false">Wellness!S23</f>
        <v>50</v>
      </c>
      <c r="M22" s="64" t="n">
        <f aca="false">$L22*0.3</f>
        <v>15</v>
      </c>
      <c r="N22" s="66" t="str">
        <f aca="false">IF(M22&gt;=9,"Cleared","NC")</f>
        <v>Cleared</v>
      </c>
      <c r="O22" s="64" t="n">
        <f aca="false">Behavior!I23</f>
        <v>3</v>
      </c>
      <c r="P22" s="64" t="n">
        <f aca="false">HPS!$O22*2</f>
        <v>6</v>
      </c>
      <c r="Q22" s="65" t="str">
        <f aca="false">IF(HPS!$P22&gt;=6,"Cleared","NC")</f>
        <v>Cleared</v>
      </c>
      <c r="R22" s="65" t="n">
        <f aca="false">Discipline!N23</f>
        <v>67.5</v>
      </c>
      <c r="S22" s="65" t="n">
        <f aca="false">HPS!$R22*0.1</f>
        <v>6.75</v>
      </c>
      <c r="T22" s="65" t="str">
        <f aca="false">IF(HPS!$S22&gt;=4,"Cleared","NC")</f>
        <v>Cleared</v>
      </c>
      <c r="U22" s="65" t="n">
        <f aca="false">HPS!$I22+HPS!$M22+HPS!$P22+HPS!$S22</f>
        <v>59.4166666666667</v>
      </c>
      <c r="V22" s="65" t="n">
        <f aca="false">Persona!AB23</f>
        <v>25.6571428571429</v>
      </c>
      <c r="W22" s="65" t="n">
        <f aca="false">Persona!AC23</f>
        <v>58.4</v>
      </c>
      <c r="X22" s="65" t="n">
        <f aca="false">HPS!$V22+HPS!$W22</f>
        <v>84.0571428571429</v>
      </c>
      <c r="Y22" s="65" t="n">
        <f aca="false">X22*0.5</f>
        <v>42.0285714285714</v>
      </c>
      <c r="Z22" s="65" t="str">
        <f aca="false">IF(HPS!$X22&gt;=40,"Cleared","NC")</f>
        <v>Cleared</v>
      </c>
      <c r="AA22" s="65" t="str">
        <f aca="false">Wellness!AC23</f>
        <v>Cleared</v>
      </c>
      <c r="AB22" s="65" t="n">
        <f aca="false">Wellness!AK23</f>
        <v>3.33333333333333</v>
      </c>
      <c r="AC22" s="64" t="n">
        <f aca="false">HPS!AB22*0.3</f>
        <v>1</v>
      </c>
      <c r="AD22" s="66" t="str">
        <f aca="false">IF(AC22&gt;=9,"Cleared","NC")</f>
        <v>NC</v>
      </c>
      <c r="AE22" s="65" t="n">
        <f aca="false">Behavior!Q23</f>
        <v>3.55</v>
      </c>
      <c r="AF22" s="65" t="n">
        <f aca="false">Behavior!R23</f>
        <v>7.1</v>
      </c>
      <c r="AG22" s="65" t="str">
        <f aca="false">IF(HPS!$AF22&gt;=6,"Cleared","NC")</f>
        <v>Cleared</v>
      </c>
      <c r="AH22" s="65" t="n">
        <f aca="false">Discipline!AA23</f>
        <v>46</v>
      </c>
      <c r="AI22" s="65" t="n">
        <f aca="false">AH22*0.1</f>
        <v>4.6</v>
      </c>
      <c r="AJ22" s="65" t="str">
        <f aca="false">IF(AI22&gt;=4,"Cleared","NC")</f>
        <v>Cleared</v>
      </c>
      <c r="AK22" s="65" t="n">
        <f aca="false">Y22+AC22+AF22+AI22</f>
        <v>54.7285714285714</v>
      </c>
      <c r="AL22" s="65" t="n">
        <f aca="false">Persona!AO23</f>
        <v>11.0533333333333</v>
      </c>
      <c r="AM22" s="65" t="n">
        <f aca="false">Persona!AP23</f>
        <v>54</v>
      </c>
      <c r="AN22" s="65" t="n">
        <f aca="false">AL22+AM22</f>
        <v>65.0533333333333</v>
      </c>
      <c r="AO22" s="65" t="n">
        <f aca="false">AN22*0.5</f>
        <v>32.5266666666667</v>
      </c>
      <c r="AP22" s="65" t="str">
        <f aca="false">IF(HPS!$AN22&gt;=40,"Cleared","NC")</f>
        <v>Cleared</v>
      </c>
      <c r="AQ22" s="65" t="str">
        <f aca="false">Wellness!AU23</f>
        <v>Cleared</v>
      </c>
      <c r="AR22" s="65" t="n">
        <f aca="false">Wellness!BC23</f>
        <v>20</v>
      </c>
      <c r="AS22" s="64" t="n">
        <f aca="false">AR22*0.3</f>
        <v>6</v>
      </c>
      <c r="AT22" s="66" t="str">
        <f aca="false">IF(AS22&gt;=9,"Cleared","NC")</f>
        <v>NC</v>
      </c>
      <c r="AU22" s="65" t="n">
        <f aca="false">Behavior!AG23</f>
        <v>3.96666666666667</v>
      </c>
      <c r="AV22" s="65" t="n">
        <f aca="false">Behavior!AH23</f>
        <v>7.93333333333333</v>
      </c>
      <c r="AW22" s="65" t="str">
        <f aca="false">IF(AV22&gt;=6,"Cleared","NC")</f>
        <v>Cleared</v>
      </c>
      <c r="AX22" s="65" t="n">
        <f aca="false">Discipline!AN23</f>
        <v>30.7142857142857</v>
      </c>
      <c r="AY22" s="65" t="n">
        <f aca="false">AX22*0.1</f>
        <v>3.07142857142857</v>
      </c>
      <c r="AZ22" s="65" t="str">
        <f aca="false">IF(AY22&gt;=4,"Cleared","NC")</f>
        <v>NC</v>
      </c>
      <c r="BA22" s="65" t="n">
        <f aca="false">AO22+AS22+AV22+AY22</f>
        <v>49.5314285714286</v>
      </c>
      <c r="BB22" s="65" t="n">
        <f aca="false">Persona!AB23</f>
        <v>25.6571428571429</v>
      </c>
      <c r="BC22" s="65" t="n">
        <f aca="false">Persona!AC23</f>
        <v>58.4</v>
      </c>
      <c r="BD22" s="65" t="n">
        <f aca="false">BB22+BC22</f>
        <v>84.0571428571429</v>
      </c>
      <c r="BE22" s="65" t="n">
        <f aca="false">BD22*0.5</f>
        <v>42.0285714285714</v>
      </c>
      <c r="BF22" s="65" t="str">
        <f aca="false">IF(BD22&gt;=40,"Cleared","NC")</f>
        <v>Cleared</v>
      </c>
      <c r="BG22" s="65" t="str">
        <f aca="false">Wellness!BM23</f>
        <v>Cleared</v>
      </c>
      <c r="BH22" s="65" t="n">
        <f aca="false">Wellness!BU23</f>
        <v>6.66666666666667</v>
      </c>
      <c r="BI22" s="64" t="n">
        <f aca="false">BH22*0.3</f>
        <v>2</v>
      </c>
      <c r="BJ22" s="66" t="str">
        <f aca="false">IF(BI22&gt;=9,"Cleared","NC")</f>
        <v>NC</v>
      </c>
      <c r="BK22" s="65" t="n">
        <f aca="false">Behavior!AG23</f>
        <v>3.96666666666667</v>
      </c>
      <c r="BL22" s="65" t="n">
        <f aca="false">Behavior!AH23</f>
        <v>7.93333333333333</v>
      </c>
      <c r="BM22" s="65" t="str">
        <f aca="false">IF(BL22&gt;=6,"Cleared","NC")</f>
        <v>Cleared</v>
      </c>
      <c r="BN22" s="65" t="n">
        <f aca="false">Discipline!BA23</f>
        <v>54.1666666666667</v>
      </c>
      <c r="BO22" s="65" t="n">
        <f aca="false">BN22*0.1</f>
        <v>5.41666666666667</v>
      </c>
      <c r="BP22" s="65" t="str">
        <f aca="false">IF(BO22&gt;=4,"Cleared","NC")</f>
        <v>Cleared</v>
      </c>
      <c r="BQ22" s="65" t="n">
        <f aca="false">BE22+BI22+BL22+BO22</f>
        <v>57.3785714285714</v>
      </c>
    </row>
    <row r="23" customFormat="false" ht="14.25" hidden="false" customHeight="false" outlineLevel="0" collapsed="false">
      <c r="A23" s="61" t="n">
        <v>20</v>
      </c>
      <c r="B23" s="62" t="s">
        <v>17</v>
      </c>
      <c r="C23" s="62" t="s">
        <v>38</v>
      </c>
      <c r="D23" s="62" t="s">
        <v>58</v>
      </c>
      <c r="E23" s="63" t="s">
        <v>59</v>
      </c>
      <c r="F23" s="64" t="n">
        <v>0</v>
      </c>
      <c r="G23" s="65" t="n">
        <f aca="false">Persona!P24</f>
        <v>51.6666666666667</v>
      </c>
      <c r="H23" s="65" t="n">
        <f aca="false">HPS!$G23+HPS!$F23</f>
        <v>51.6666666666667</v>
      </c>
      <c r="I23" s="65" t="n">
        <f aca="false">HPS!$H23*0.5</f>
        <v>25.8333333333333</v>
      </c>
      <c r="J23" s="65" t="str">
        <f aca="false">IF(HPS!$G23&gt;=40,"Cleared","NC")</f>
        <v>Cleared</v>
      </c>
      <c r="K23" s="65" t="str">
        <f aca="false">Wellness!K24</f>
        <v>Cleared</v>
      </c>
      <c r="L23" s="65" t="n">
        <f aca="false">Wellness!S24</f>
        <v>40</v>
      </c>
      <c r="M23" s="64" t="n">
        <f aca="false">$L23*0.3</f>
        <v>12</v>
      </c>
      <c r="N23" s="66" t="str">
        <f aca="false">IF(M23&gt;=9,"Cleared","NC")</f>
        <v>Cleared</v>
      </c>
      <c r="O23" s="64" t="n">
        <f aca="false">Behavior!I24</f>
        <v>3</v>
      </c>
      <c r="P23" s="64" t="n">
        <f aca="false">HPS!$O23*2</f>
        <v>6</v>
      </c>
      <c r="Q23" s="65" t="str">
        <f aca="false">IF(HPS!$P23&gt;=6,"Cleared","NC")</f>
        <v>Cleared</v>
      </c>
      <c r="R23" s="65" t="n">
        <f aca="false">Discipline!N24</f>
        <v>65.625</v>
      </c>
      <c r="S23" s="65" t="n">
        <f aca="false">HPS!$R23*0.1</f>
        <v>6.5625</v>
      </c>
      <c r="T23" s="65" t="str">
        <f aca="false">IF(HPS!$S23&gt;=4,"Cleared","NC")</f>
        <v>Cleared</v>
      </c>
      <c r="U23" s="65" t="n">
        <f aca="false">HPS!$I23+HPS!$M23+HPS!$P23+HPS!$S23</f>
        <v>50.3958333333333</v>
      </c>
      <c r="V23" s="65" t="n">
        <f aca="false">Persona!AB24</f>
        <v>26.7785714285714</v>
      </c>
      <c r="W23" s="65" t="n">
        <f aca="false">Persona!AC24</f>
        <v>49.6</v>
      </c>
      <c r="X23" s="65" t="n">
        <f aca="false">HPS!$V23+HPS!$W23</f>
        <v>76.3785714285714</v>
      </c>
      <c r="Y23" s="65" t="n">
        <f aca="false">X23*0.5</f>
        <v>38.1892857142857</v>
      </c>
      <c r="Z23" s="65" t="str">
        <f aca="false">IF(HPS!$X23&gt;=40,"Cleared","NC")</f>
        <v>Cleared</v>
      </c>
      <c r="AA23" s="65" t="str">
        <f aca="false">Wellness!AC24</f>
        <v>NC</v>
      </c>
      <c r="AB23" s="65" t="n">
        <f aca="false">Wellness!AK24</f>
        <v>13.3333333333333</v>
      </c>
      <c r="AC23" s="64" t="n">
        <f aca="false">HPS!AB23*0.3</f>
        <v>4</v>
      </c>
      <c r="AD23" s="66" t="str">
        <f aca="false">IF(AC23&gt;=9,"Cleared","NC")</f>
        <v>NC</v>
      </c>
      <c r="AE23" s="65" t="n">
        <f aca="false">Behavior!Q24</f>
        <v>3.69333333333333</v>
      </c>
      <c r="AF23" s="65" t="n">
        <f aca="false">Behavior!R24</f>
        <v>7.38666666666667</v>
      </c>
      <c r="AG23" s="65" t="str">
        <f aca="false">IF(HPS!$AF23&gt;=6,"Cleared","NC")</f>
        <v>Cleared</v>
      </c>
      <c r="AH23" s="65" t="n">
        <f aca="false">Discipline!AA24</f>
        <v>42.6666666666667</v>
      </c>
      <c r="AI23" s="65" t="n">
        <f aca="false">AH23*0.1</f>
        <v>4.26666666666667</v>
      </c>
      <c r="AJ23" s="65" t="str">
        <f aca="false">IF(AI23&gt;=4,"Cleared","NC")</f>
        <v>Cleared</v>
      </c>
      <c r="AK23" s="65" t="n">
        <f aca="false">Y23+AC23+AF23+AI23</f>
        <v>53.8426190476191</v>
      </c>
      <c r="AL23" s="65" t="n">
        <f aca="false">Persona!AO24</f>
        <v>23.5333333333333</v>
      </c>
      <c r="AM23" s="65" t="n">
        <f aca="false">Persona!AP24</f>
        <v>56</v>
      </c>
      <c r="AN23" s="65" t="n">
        <f aca="false">AL23+AM23</f>
        <v>79.5333333333333</v>
      </c>
      <c r="AO23" s="65" t="n">
        <f aca="false">AN23*0.5</f>
        <v>39.7666666666667</v>
      </c>
      <c r="AP23" s="65" t="str">
        <f aca="false">IF(HPS!$AN23&gt;=40,"Cleared","NC")</f>
        <v>Cleared</v>
      </c>
      <c r="AQ23" s="65" t="str">
        <f aca="false">Wellness!AU24</f>
        <v>NC</v>
      </c>
      <c r="AR23" s="65" t="n">
        <f aca="false">Wellness!BC24</f>
        <v>0</v>
      </c>
      <c r="AS23" s="64" t="n">
        <f aca="false">AR23*0.3</f>
        <v>0</v>
      </c>
      <c r="AT23" s="66" t="str">
        <f aca="false">IF(AS23&gt;=9,"Cleared","NC")</f>
        <v>NC</v>
      </c>
      <c r="AU23" s="65" t="str">
        <f aca="false">Behavior!AG24</f>
        <v>0</v>
      </c>
      <c r="AV23" s="65" t="n">
        <f aca="false">Behavior!AH24</f>
        <v>0</v>
      </c>
      <c r="AW23" s="65" t="str">
        <f aca="false">IF(AV23&gt;=6,"Cleared","NC")</f>
        <v>NC</v>
      </c>
      <c r="AX23" s="65" t="n">
        <f aca="false">Discipline!AN24</f>
        <v>35.3142857142857</v>
      </c>
      <c r="AY23" s="65" t="n">
        <f aca="false">AX23*0.1</f>
        <v>3.53142857142857</v>
      </c>
      <c r="AZ23" s="65" t="str">
        <f aca="false">IF(AY23&gt;=4,"Cleared","NC")</f>
        <v>NC</v>
      </c>
      <c r="BA23" s="65" t="n">
        <f aca="false">AO23+AS23+AV23+AY23</f>
        <v>43.2980952380952</v>
      </c>
      <c r="BB23" s="65" t="n">
        <f aca="false">Persona!AB24</f>
        <v>26.7785714285714</v>
      </c>
      <c r="BC23" s="65" t="n">
        <f aca="false">Persona!AC24</f>
        <v>49.6</v>
      </c>
      <c r="BD23" s="65" t="n">
        <f aca="false">BB23+BC23</f>
        <v>76.3785714285714</v>
      </c>
      <c r="BE23" s="65" t="n">
        <f aca="false">BD23*0.5</f>
        <v>38.1892857142857</v>
      </c>
      <c r="BF23" s="65" t="str">
        <f aca="false">IF(BD23&gt;=40,"Cleared","NC")</f>
        <v>Cleared</v>
      </c>
      <c r="BG23" s="65" t="str">
        <f aca="false">Wellness!BM24</f>
        <v>NC</v>
      </c>
      <c r="BH23" s="65" t="n">
        <f aca="false">Wellness!BU24</f>
        <v>13.3333333333333</v>
      </c>
      <c r="BI23" s="64" t="n">
        <f aca="false">BH23*0.3</f>
        <v>4</v>
      </c>
      <c r="BJ23" s="66" t="str">
        <f aca="false">IF(BI23&gt;=9,"Cleared","NC")</f>
        <v>NC</v>
      </c>
      <c r="BK23" s="65" t="str">
        <f aca="false">Behavior!AG24</f>
        <v>0</v>
      </c>
      <c r="BL23" s="65" t="n">
        <f aca="false">Behavior!AH24</f>
        <v>0</v>
      </c>
      <c r="BM23" s="65" t="str">
        <f aca="false">IF(BL23&gt;=6,"Cleared","NC")</f>
        <v>NC</v>
      </c>
      <c r="BN23" s="65" t="n">
        <f aca="false">Discipline!BA24</f>
        <v>56.6666666666667</v>
      </c>
      <c r="BO23" s="65" t="n">
        <f aca="false">BN23*0.1</f>
        <v>5.66666666666667</v>
      </c>
      <c r="BP23" s="65" t="str">
        <f aca="false">IF(BO23&gt;=4,"Cleared","NC")</f>
        <v>Cleared</v>
      </c>
      <c r="BQ23" s="65" t="n">
        <f aca="false">BE23+BI23+BL23+BO23</f>
        <v>47.8559523809524</v>
      </c>
    </row>
    <row r="24" customFormat="false" ht="14.25" hidden="false" customHeight="false" outlineLevel="0" collapsed="false">
      <c r="A24" s="61" t="n">
        <v>21</v>
      </c>
      <c r="B24" s="62" t="s">
        <v>17</v>
      </c>
      <c r="C24" s="62" t="s">
        <v>38</v>
      </c>
      <c r="D24" s="62" t="s">
        <v>60</v>
      </c>
      <c r="E24" s="63" t="s">
        <v>61</v>
      </c>
      <c r="F24" s="64" t="n">
        <v>0</v>
      </c>
      <c r="G24" s="65" t="n">
        <f aca="false">Persona!P25</f>
        <v>57.2222222222222</v>
      </c>
      <c r="H24" s="65" t="n">
        <f aca="false">HPS!$G24+HPS!$F24</f>
        <v>57.2222222222222</v>
      </c>
      <c r="I24" s="65" t="n">
        <f aca="false">HPS!$H24*0.5</f>
        <v>28.6111111111111</v>
      </c>
      <c r="J24" s="65" t="str">
        <f aca="false">IF(HPS!$G24&gt;=40,"Cleared","NC")</f>
        <v>Cleared</v>
      </c>
      <c r="K24" s="65" t="str">
        <f aca="false">Wellness!K25</f>
        <v>Cleared</v>
      </c>
      <c r="L24" s="65" t="n">
        <f aca="false">Wellness!S25</f>
        <v>56.6666666666667</v>
      </c>
      <c r="M24" s="64" t="n">
        <f aca="false">$L24*0.3</f>
        <v>17</v>
      </c>
      <c r="N24" s="66" t="str">
        <f aca="false">IF(M24&gt;=9,"Cleared","NC")</f>
        <v>Cleared</v>
      </c>
      <c r="O24" s="64" t="n">
        <f aca="false">Behavior!I25</f>
        <v>3</v>
      </c>
      <c r="P24" s="64" t="n">
        <f aca="false">HPS!$O24*2</f>
        <v>6</v>
      </c>
      <c r="Q24" s="65" t="str">
        <f aca="false">IF(HPS!$P24&gt;=6,"Cleared","NC")</f>
        <v>Cleared</v>
      </c>
      <c r="R24" s="65" t="n">
        <f aca="false">Discipline!N25</f>
        <v>60.625</v>
      </c>
      <c r="S24" s="65" t="n">
        <f aca="false">HPS!$R24*0.1</f>
        <v>6.0625</v>
      </c>
      <c r="T24" s="65" t="str">
        <f aca="false">IF(HPS!$S24&gt;=4,"Cleared","NC")</f>
        <v>Cleared</v>
      </c>
      <c r="U24" s="65" t="n">
        <f aca="false">HPS!$I24+HPS!$M24+HPS!$P24+HPS!$S24</f>
        <v>57.6736111111111</v>
      </c>
      <c r="V24" s="65" t="n">
        <f aca="false">Persona!AB25</f>
        <v>19.3309523809524</v>
      </c>
      <c r="W24" s="65" t="n">
        <f aca="false">Persona!AC25</f>
        <v>49.6</v>
      </c>
      <c r="X24" s="65" t="n">
        <f aca="false">HPS!$V24+HPS!$W24</f>
        <v>68.9309523809524</v>
      </c>
      <c r="Y24" s="65" t="n">
        <f aca="false">X24*0.5</f>
        <v>34.4654761904762</v>
      </c>
      <c r="Z24" s="65" t="str">
        <f aca="false">IF(HPS!$X24&gt;=40,"Cleared","NC")</f>
        <v>Cleared</v>
      </c>
      <c r="AA24" s="65" t="str">
        <f aca="false">Wellness!AC25</f>
        <v>Cleared</v>
      </c>
      <c r="AB24" s="65" t="n">
        <f aca="false">Wellness!AK25</f>
        <v>20</v>
      </c>
      <c r="AC24" s="64" t="n">
        <f aca="false">HPS!AB24*0.3</f>
        <v>6</v>
      </c>
      <c r="AD24" s="66" t="str">
        <f aca="false">IF(AC24&gt;=9,"Cleared","NC")</f>
        <v>NC</v>
      </c>
      <c r="AE24" s="65" t="n">
        <f aca="false">Behavior!Q25</f>
        <v>3.30666666666667</v>
      </c>
      <c r="AF24" s="65" t="n">
        <f aca="false">Behavior!R25</f>
        <v>6.61333333333333</v>
      </c>
      <c r="AG24" s="65" t="str">
        <f aca="false">IF(HPS!$AF24&gt;=6,"Cleared","NC")</f>
        <v>Cleared</v>
      </c>
      <c r="AH24" s="65" t="n">
        <f aca="false">Discipline!AA25</f>
        <v>47.3333333333333</v>
      </c>
      <c r="AI24" s="65" t="n">
        <f aca="false">AH24*0.1</f>
        <v>4.73333333333333</v>
      </c>
      <c r="AJ24" s="65" t="str">
        <f aca="false">IF(AI24&gt;=4,"Cleared","NC")</f>
        <v>Cleared</v>
      </c>
      <c r="AK24" s="65" t="n">
        <f aca="false">Y24+AC24+AF24+AI24</f>
        <v>51.8121428571429</v>
      </c>
      <c r="AL24" s="65" t="n">
        <f aca="false">Persona!AO25</f>
        <v>15.5555555555556</v>
      </c>
      <c r="AM24" s="65" t="n">
        <f aca="false">Persona!AP25</f>
        <v>30</v>
      </c>
      <c r="AN24" s="65" t="n">
        <f aca="false">AL24+AM24</f>
        <v>45.5555555555556</v>
      </c>
      <c r="AO24" s="65" t="n">
        <f aca="false">AN24*0.5</f>
        <v>22.7777777777778</v>
      </c>
      <c r="AP24" s="65" t="str">
        <f aca="false">IF(HPS!$AN24&gt;=40,"Cleared","NC")</f>
        <v>Cleared</v>
      </c>
      <c r="AQ24" s="65" t="str">
        <f aca="false">Wellness!AU25</f>
        <v>Cleared</v>
      </c>
      <c r="AR24" s="65" t="n">
        <f aca="false">Wellness!BC25</f>
        <v>0</v>
      </c>
      <c r="AS24" s="64" t="n">
        <f aca="false">AR24*0.3</f>
        <v>0</v>
      </c>
      <c r="AT24" s="66" t="str">
        <f aca="false">IF(AS24&gt;=9,"Cleared","NC")</f>
        <v>NC</v>
      </c>
      <c r="AU24" s="65" t="n">
        <f aca="false">Behavior!AG25</f>
        <v>2.2</v>
      </c>
      <c r="AV24" s="65" t="n">
        <f aca="false">Behavior!AH25</f>
        <v>4.4</v>
      </c>
      <c r="AW24" s="65" t="str">
        <f aca="false">IF(AV24&gt;=6,"Cleared","NC")</f>
        <v>NC</v>
      </c>
      <c r="AX24" s="65" t="n">
        <f aca="false">Discipline!AN25</f>
        <v>56.5333333333333</v>
      </c>
      <c r="AY24" s="65" t="n">
        <f aca="false">AX24*0.1</f>
        <v>5.65333333333333</v>
      </c>
      <c r="AZ24" s="65" t="str">
        <f aca="false">IF(AY24&gt;=4,"Cleared","NC")</f>
        <v>Cleared</v>
      </c>
      <c r="BA24" s="65" t="n">
        <f aca="false">AO24+AS24+AV24+AY24</f>
        <v>32.8311111111111</v>
      </c>
      <c r="BB24" s="65" t="n">
        <f aca="false">Persona!AB25</f>
        <v>19.3309523809524</v>
      </c>
      <c r="BC24" s="65" t="n">
        <f aca="false">Persona!AC25</f>
        <v>49.6</v>
      </c>
      <c r="BD24" s="65" t="n">
        <f aca="false">BB24+BC24</f>
        <v>68.9309523809524</v>
      </c>
      <c r="BE24" s="65" t="n">
        <f aca="false">BD24*0.5</f>
        <v>34.4654761904762</v>
      </c>
      <c r="BF24" s="65" t="str">
        <f aca="false">IF(BD24&gt;=40,"Cleared","NC")</f>
        <v>Cleared</v>
      </c>
      <c r="BG24" s="65" t="str">
        <f aca="false">Wellness!BM25</f>
        <v>Cleared</v>
      </c>
      <c r="BH24" s="65" t="n">
        <f aca="false">Wellness!BU25</f>
        <v>0</v>
      </c>
      <c r="BI24" s="64" t="n">
        <f aca="false">BH24*0.3</f>
        <v>0</v>
      </c>
      <c r="BJ24" s="66" t="str">
        <f aca="false">IF(BI24&gt;=9,"Cleared","NC")</f>
        <v>NC</v>
      </c>
      <c r="BK24" s="65" t="n">
        <f aca="false">Behavior!AG25</f>
        <v>2.2</v>
      </c>
      <c r="BL24" s="65" t="n">
        <f aca="false">Behavior!AH25</f>
        <v>4.4</v>
      </c>
      <c r="BM24" s="65" t="str">
        <f aca="false">IF(BL24&gt;=6,"Cleared","NC")</f>
        <v>NC</v>
      </c>
      <c r="BN24" s="65" t="n">
        <f aca="false">Discipline!BA25</f>
        <v>70</v>
      </c>
      <c r="BO24" s="65" t="n">
        <f aca="false">BN24*0.1</f>
        <v>7</v>
      </c>
      <c r="BP24" s="65" t="str">
        <f aca="false">IF(BO24&gt;=4,"Cleared","NC")</f>
        <v>Cleared</v>
      </c>
      <c r="BQ24" s="65" t="n">
        <f aca="false">BE24+BI24+BL24+BO24</f>
        <v>45.8654761904762</v>
      </c>
    </row>
    <row r="25" customFormat="false" ht="14.25" hidden="false" customHeight="false" outlineLevel="0" collapsed="false">
      <c r="A25" s="61" t="n">
        <v>22</v>
      </c>
      <c r="B25" s="62" t="s">
        <v>17</v>
      </c>
      <c r="C25" s="62" t="s">
        <v>14</v>
      </c>
      <c r="D25" s="62" t="s">
        <v>62</v>
      </c>
      <c r="E25" s="63" t="s">
        <v>63</v>
      </c>
      <c r="F25" s="64" t="n">
        <v>0</v>
      </c>
      <c r="G25" s="65" t="n">
        <f aca="false">Persona!P26</f>
        <v>60</v>
      </c>
      <c r="H25" s="65" t="n">
        <f aca="false">HPS!$G25+HPS!$F25</f>
        <v>60</v>
      </c>
      <c r="I25" s="65" t="n">
        <f aca="false">HPS!$H25*0.5</f>
        <v>30</v>
      </c>
      <c r="J25" s="65" t="str">
        <f aca="false">IF(HPS!$G25&gt;=40,"Cleared","NC")</f>
        <v>Cleared</v>
      </c>
      <c r="K25" s="65" t="str">
        <f aca="false">Wellness!K26</f>
        <v>Cleared</v>
      </c>
      <c r="L25" s="65" t="n">
        <f aca="false">Wellness!S26</f>
        <v>53.3333333333333</v>
      </c>
      <c r="M25" s="64" t="n">
        <f aca="false">$L25*0.3</f>
        <v>16</v>
      </c>
      <c r="N25" s="66" t="str">
        <f aca="false">IF(M25&gt;=9,"Cleared","NC")</f>
        <v>Cleared</v>
      </c>
      <c r="O25" s="64" t="n">
        <f aca="false">Behavior!I26</f>
        <v>3</v>
      </c>
      <c r="P25" s="64" t="n">
        <f aca="false">HPS!$O25*2</f>
        <v>6</v>
      </c>
      <c r="Q25" s="65" t="str">
        <f aca="false">IF(HPS!$P25&gt;=6,"Cleared","NC")</f>
        <v>Cleared</v>
      </c>
      <c r="R25" s="65" t="n">
        <f aca="false">Discipline!N26</f>
        <v>57.5</v>
      </c>
      <c r="S25" s="65" t="n">
        <f aca="false">HPS!$R25*0.1</f>
        <v>5.75</v>
      </c>
      <c r="T25" s="65" t="str">
        <f aca="false">IF(HPS!$S25&gt;=4,"Cleared","NC")</f>
        <v>Cleared</v>
      </c>
      <c r="U25" s="65" t="n">
        <f aca="false">HPS!$I25+HPS!$M25+HPS!$P25+HPS!$S25</f>
        <v>57.75</v>
      </c>
      <c r="V25" s="65" t="n">
        <f aca="false">Persona!AB26</f>
        <v>17.797619047619</v>
      </c>
      <c r="W25" s="65" t="n">
        <f aca="false">Persona!AC26</f>
        <v>52.8</v>
      </c>
      <c r="X25" s="65" t="n">
        <f aca="false">HPS!$V25+HPS!$W25</f>
        <v>70.597619047619</v>
      </c>
      <c r="Y25" s="65" t="n">
        <f aca="false">X25*0.5</f>
        <v>35.2988095238095</v>
      </c>
      <c r="Z25" s="65" t="str">
        <f aca="false">IF(HPS!$X25&gt;=40,"Cleared","NC")</f>
        <v>Cleared</v>
      </c>
      <c r="AA25" s="65" t="str">
        <f aca="false">Wellness!AC26</f>
        <v>NC</v>
      </c>
      <c r="AB25" s="65" t="n">
        <f aca="false">Wellness!AK26</f>
        <v>36.6666666666667</v>
      </c>
      <c r="AC25" s="64" t="n">
        <f aca="false">HPS!AB25*0.3</f>
        <v>11</v>
      </c>
      <c r="AD25" s="66" t="str">
        <f aca="false">IF(AC25&gt;=9,"Cleared","NC")</f>
        <v>Cleared</v>
      </c>
      <c r="AE25" s="65" t="n">
        <f aca="false">Behavior!Q26</f>
        <v>2.6</v>
      </c>
      <c r="AF25" s="65" t="n">
        <f aca="false">Behavior!R26</f>
        <v>5.2</v>
      </c>
      <c r="AG25" s="65" t="str">
        <f aca="false">IF(HPS!$AF25&gt;=6,"Cleared","NC")</f>
        <v>NC</v>
      </c>
      <c r="AH25" s="65" t="n">
        <f aca="false">Discipline!AA26</f>
        <v>30.3333333333333</v>
      </c>
      <c r="AI25" s="65" t="n">
        <f aca="false">AH25*0.1</f>
        <v>3.03333333333333</v>
      </c>
      <c r="AJ25" s="65" t="str">
        <f aca="false">IF(AI25&gt;=4,"Cleared","NC")</f>
        <v>NC</v>
      </c>
      <c r="AK25" s="65" t="n">
        <f aca="false">Y25+AC25+AF25+AI25</f>
        <v>54.5321428571429</v>
      </c>
      <c r="AL25" s="65" t="n">
        <f aca="false">Persona!AO26</f>
        <v>11.2533333333333</v>
      </c>
      <c r="AM25" s="65" t="n">
        <f aca="false">Persona!AP26</f>
        <v>46</v>
      </c>
      <c r="AN25" s="65" t="n">
        <f aca="false">AL25+AM25</f>
        <v>57.2533333333333</v>
      </c>
      <c r="AO25" s="65" t="n">
        <f aca="false">AN25*0.5</f>
        <v>28.6266666666667</v>
      </c>
      <c r="AP25" s="65" t="str">
        <f aca="false">IF(HPS!$AN25&gt;=40,"Cleared","NC")</f>
        <v>Cleared</v>
      </c>
      <c r="AQ25" s="65" t="str">
        <f aca="false">Wellness!AU26</f>
        <v>Cleared</v>
      </c>
      <c r="AR25" s="65" t="n">
        <f aca="false">Wellness!BC26</f>
        <v>3.33333333333333</v>
      </c>
      <c r="AS25" s="64" t="n">
        <f aca="false">AR25*0.3</f>
        <v>1</v>
      </c>
      <c r="AT25" s="66" t="str">
        <f aca="false">IF(AS25&gt;=9,"Cleared","NC")</f>
        <v>NC</v>
      </c>
      <c r="AU25" s="65" t="n">
        <f aca="false">Behavior!AG26</f>
        <v>3.2</v>
      </c>
      <c r="AV25" s="65" t="n">
        <f aca="false">Behavior!AH26</f>
        <v>6.4</v>
      </c>
      <c r="AW25" s="65" t="str">
        <f aca="false">IF(AV25&gt;=6,"Cleared","NC")</f>
        <v>Cleared</v>
      </c>
      <c r="AX25" s="65" t="n">
        <f aca="false">Discipline!AN26</f>
        <v>41.1428571428571</v>
      </c>
      <c r="AY25" s="65" t="n">
        <f aca="false">AX25*0.1</f>
        <v>4.11428571428571</v>
      </c>
      <c r="AZ25" s="65" t="str">
        <f aca="false">IF(AY25&gt;=4,"Cleared","NC")</f>
        <v>Cleared</v>
      </c>
      <c r="BA25" s="65" t="n">
        <f aca="false">AO25+AS25+AV25+AY25</f>
        <v>40.1409523809524</v>
      </c>
      <c r="BB25" s="65" t="n">
        <f aca="false">Persona!AB26</f>
        <v>17.797619047619</v>
      </c>
      <c r="BC25" s="65" t="n">
        <f aca="false">Persona!AC26</f>
        <v>52.8</v>
      </c>
      <c r="BD25" s="65" t="n">
        <f aca="false">BB25+BC25</f>
        <v>70.597619047619</v>
      </c>
      <c r="BE25" s="65" t="n">
        <f aca="false">BD25*0.5</f>
        <v>35.2988095238095</v>
      </c>
      <c r="BF25" s="65" t="str">
        <f aca="false">IF(BD25&gt;=40,"Cleared","NC")</f>
        <v>Cleared</v>
      </c>
      <c r="BG25" s="65" t="str">
        <f aca="false">Wellness!BM26</f>
        <v>NC</v>
      </c>
      <c r="BH25" s="65" t="n">
        <f aca="false">Wellness!BU26</f>
        <v>40</v>
      </c>
      <c r="BI25" s="64" t="n">
        <f aca="false">BH25*0.3</f>
        <v>12</v>
      </c>
      <c r="BJ25" s="66" t="str">
        <f aca="false">IF(BI25&gt;=9,"Cleared","NC")</f>
        <v>Cleared</v>
      </c>
      <c r="BK25" s="65" t="n">
        <f aca="false">Behavior!AG26</f>
        <v>3.2</v>
      </c>
      <c r="BL25" s="65" t="n">
        <f aca="false">Behavior!AH26</f>
        <v>6.4</v>
      </c>
      <c r="BM25" s="65" t="str">
        <f aca="false">IF(BL25&gt;=6,"Cleared","NC")</f>
        <v>Cleared</v>
      </c>
      <c r="BN25" s="65" t="n">
        <f aca="false">Discipline!BA26</f>
        <v>68.6666666666667</v>
      </c>
      <c r="BO25" s="65" t="n">
        <f aca="false">BN25*0.1</f>
        <v>6.86666666666667</v>
      </c>
      <c r="BP25" s="65" t="str">
        <f aca="false">IF(BO25&gt;=4,"Cleared","NC")</f>
        <v>Cleared</v>
      </c>
      <c r="BQ25" s="65" t="n">
        <f aca="false">BE25+BI25+BL25+BO25</f>
        <v>60.5654761904762</v>
      </c>
    </row>
    <row r="26" customFormat="false" ht="14.25" hidden="false" customHeight="false" outlineLevel="0" collapsed="false">
      <c r="A26" s="61" t="n">
        <v>23</v>
      </c>
      <c r="B26" s="62" t="s">
        <v>17</v>
      </c>
      <c r="C26" s="62" t="s">
        <v>38</v>
      </c>
      <c r="D26" s="62" t="s">
        <v>64</v>
      </c>
      <c r="E26" s="63" t="s">
        <v>65</v>
      </c>
      <c r="F26" s="64" t="n">
        <v>0</v>
      </c>
      <c r="G26" s="65" t="n">
        <f aca="false">Persona!P27</f>
        <v>40</v>
      </c>
      <c r="H26" s="65" t="n">
        <f aca="false">HPS!$G26+HPS!$F26</f>
        <v>40</v>
      </c>
      <c r="I26" s="65" t="n">
        <f aca="false">HPS!$H26*0.5</f>
        <v>20</v>
      </c>
      <c r="J26" s="65" t="str">
        <f aca="false">IF(HPS!$G26&gt;=40,"Cleared","NC")</f>
        <v>Cleared</v>
      </c>
      <c r="K26" s="65" t="str">
        <f aca="false">Wellness!K27</f>
        <v>Cleared</v>
      </c>
      <c r="L26" s="65" t="n">
        <f aca="false">Wellness!S27</f>
        <v>46.6666666666667</v>
      </c>
      <c r="M26" s="64" t="n">
        <f aca="false">$L26*0.3</f>
        <v>14</v>
      </c>
      <c r="N26" s="66" t="str">
        <f aca="false">IF(M26&gt;=9,"Cleared","NC")</f>
        <v>Cleared</v>
      </c>
      <c r="O26" s="64" t="n">
        <f aca="false">Behavior!I27</f>
        <v>3</v>
      </c>
      <c r="P26" s="64" t="n">
        <f aca="false">HPS!$O26*2</f>
        <v>6</v>
      </c>
      <c r="Q26" s="65" t="str">
        <f aca="false">IF(HPS!$P26&gt;=6,"Cleared","NC")</f>
        <v>Cleared</v>
      </c>
      <c r="R26" s="65" t="n">
        <f aca="false">Discipline!N27</f>
        <v>56.875</v>
      </c>
      <c r="S26" s="65" t="n">
        <f aca="false">HPS!$R26*0.1</f>
        <v>5.6875</v>
      </c>
      <c r="T26" s="65" t="str">
        <f aca="false">IF(HPS!$S26&gt;=4,"Cleared","NC")</f>
        <v>Cleared</v>
      </c>
      <c r="U26" s="65" t="n">
        <f aca="false">HPS!$I26+HPS!$M26+HPS!$P26+HPS!$S26</f>
        <v>45.6875</v>
      </c>
      <c r="V26" s="65" t="n">
        <f aca="false">Persona!AB27</f>
        <v>15.6095238095238</v>
      </c>
      <c r="W26" s="65" t="n">
        <f aca="false">Persona!AC27</f>
        <v>36</v>
      </c>
      <c r="X26" s="65" t="n">
        <f aca="false">HPS!$V26+HPS!$W26</f>
        <v>51.6095238095238</v>
      </c>
      <c r="Y26" s="65" t="n">
        <f aca="false">X26*0.5</f>
        <v>25.8047619047619</v>
      </c>
      <c r="Z26" s="65" t="str">
        <f aca="false">IF(HPS!$X26&gt;=40,"Cleared","NC")</f>
        <v>Cleared</v>
      </c>
      <c r="AA26" s="65" t="str">
        <f aca="false">Wellness!AC27</f>
        <v>Cleared</v>
      </c>
      <c r="AB26" s="65" t="n">
        <f aca="false">Wellness!AK27</f>
        <v>43.3333333333333</v>
      </c>
      <c r="AC26" s="64" t="n">
        <f aca="false">HPS!AB26*0.3</f>
        <v>13</v>
      </c>
      <c r="AD26" s="66" t="str">
        <f aca="false">IF(AC26&gt;=9,"Cleared","NC")</f>
        <v>Cleared</v>
      </c>
      <c r="AE26" s="65" t="n">
        <f aca="false">Behavior!Q27</f>
        <v>3.2</v>
      </c>
      <c r="AF26" s="65" t="n">
        <f aca="false">Behavior!R27</f>
        <v>6.4</v>
      </c>
      <c r="AG26" s="65" t="str">
        <f aca="false">IF(HPS!$AF26&gt;=6,"Cleared","NC")</f>
        <v>Cleared</v>
      </c>
      <c r="AH26" s="65" t="n">
        <f aca="false">Discipline!AA27</f>
        <v>45</v>
      </c>
      <c r="AI26" s="65" t="n">
        <f aca="false">AH26*0.1</f>
        <v>4.5</v>
      </c>
      <c r="AJ26" s="65" t="str">
        <f aca="false">IF(AI26&gt;=4,"Cleared","NC")</f>
        <v>Cleared</v>
      </c>
      <c r="AK26" s="65" t="n">
        <f aca="false">Y26+AC26+AF26+AI26</f>
        <v>49.7047619047619</v>
      </c>
      <c r="AL26" s="65" t="n">
        <f aca="false">Persona!AO27</f>
        <v>18.3733333333333</v>
      </c>
      <c r="AM26" s="65" t="n">
        <f aca="false">Persona!AP27</f>
        <v>44</v>
      </c>
      <c r="AN26" s="65" t="n">
        <f aca="false">AL26+AM26</f>
        <v>62.3733333333333</v>
      </c>
      <c r="AO26" s="65" t="n">
        <f aca="false">AN26*0.5</f>
        <v>31.1866666666667</v>
      </c>
      <c r="AP26" s="65" t="str">
        <f aca="false">IF(HPS!$AN26&gt;=40,"Cleared","NC")</f>
        <v>Cleared</v>
      </c>
      <c r="AQ26" s="65" t="str">
        <f aca="false">Wellness!AU27</f>
        <v>Cleared</v>
      </c>
      <c r="AR26" s="65" t="n">
        <f aca="false">Wellness!BC27</f>
        <v>10</v>
      </c>
      <c r="AS26" s="64" t="n">
        <f aca="false">AR26*0.3</f>
        <v>3</v>
      </c>
      <c r="AT26" s="66" t="str">
        <f aca="false">IF(AS26&gt;=9,"Cleared","NC")</f>
        <v>NC</v>
      </c>
      <c r="AU26" s="65" t="n">
        <f aca="false">Behavior!AG27</f>
        <v>2.9</v>
      </c>
      <c r="AV26" s="65" t="n">
        <f aca="false">Behavior!AH27</f>
        <v>5.8</v>
      </c>
      <c r="AW26" s="65" t="str">
        <f aca="false">IF(AV26&gt;=6,"Cleared","NC")</f>
        <v>NC</v>
      </c>
      <c r="AX26" s="65" t="n">
        <f aca="false">Discipline!AN27</f>
        <v>40.6857142857143</v>
      </c>
      <c r="AY26" s="65" t="n">
        <f aca="false">AX26*0.1</f>
        <v>4.06857142857143</v>
      </c>
      <c r="AZ26" s="65" t="str">
        <f aca="false">IF(AY26&gt;=4,"Cleared","NC")</f>
        <v>Cleared</v>
      </c>
      <c r="BA26" s="65" t="n">
        <f aca="false">AO26+AS26+AV26+AY26</f>
        <v>44.0552380952381</v>
      </c>
      <c r="BB26" s="65" t="n">
        <f aca="false">Persona!AB27</f>
        <v>15.6095238095238</v>
      </c>
      <c r="BC26" s="65" t="n">
        <f aca="false">Persona!AC27</f>
        <v>36</v>
      </c>
      <c r="BD26" s="65" t="n">
        <f aca="false">BB26+BC26</f>
        <v>51.6095238095238</v>
      </c>
      <c r="BE26" s="65" t="n">
        <f aca="false">BD26*0.5</f>
        <v>25.8047619047619</v>
      </c>
      <c r="BF26" s="65" t="str">
        <f aca="false">IF(BD26&gt;=40,"Cleared","NC")</f>
        <v>Cleared</v>
      </c>
      <c r="BG26" s="65" t="str">
        <f aca="false">Wellness!BM27</f>
        <v>Cleared</v>
      </c>
      <c r="BH26" s="65" t="n">
        <f aca="false">Wellness!BU27</f>
        <v>26.6666666666667</v>
      </c>
      <c r="BI26" s="64" t="n">
        <f aca="false">BH26*0.3</f>
        <v>8</v>
      </c>
      <c r="BJ26" s="66" t="str">
        <f aca="false">IF(BI26&gt;=9,"Cleared","NC")</f>
        <v>NC</v>
      </c>
      <c r="BK26" s="65" t="n">
        <f aca="false">Behavior!AG27</f>
        <v>2.9</v>
      </c>
      <c r="BL26" s="65" t="n">
        <f aca="false">Behavior!AH27</f>
        <v>5.8</v>
      </c>
      <c r="BM26" s="65" t="str">
        <f aca="false">IF(BL26&gt;=6,"Cleared","NC")</f>
        <v>NC</v>
      </c>
      <c r="BN26" s="65" t="n">
        <f aca="false">Discipline!BA27</f>
        <v>47.1666666666667</v>
      </c>
      <c r="BO26" s="65" t="n">
        <f aca="false">BN26*0.1</f>
        <v>4.71666666666667</v>
      </c>
      <c r="BP26" s="65" t="str">
        <f aca="false">IF(BO26&gt;=4,"Cleared","NC")</f>
        <v>Cleared</v>
      </c>
      <c r="BQ26" s="65" t="n">
        <f aca="false">BE26+BI26+BL26+BO26</f>
        <v>44.3214285714286</v>
      </c>
    </row>
    <row r="27" customFormat="false" ht="14.25" hidden="false" customHeight="false" outlineLevel="0" collapsed="false">
      <c r="A27" s="61" t="n">
        <v>24</v>
      </c>
      <c r="B27" s="62" t="s">
        <v>17</v>
      </c>
      <c r="C27" s="62" t="s">
        <v>14</v>
      </c>
      <c r="D27" s="62" t="s">
        <v>66</v>
      </c>
      <c r="E27" s="63" t="s">
        <v>67</v>
      </c>
      <c r="F27" s="64" t="n">
        <v>0</v>
      </c>
      <c r="G27" s="65" t="n">
        <f aca="false">Persona!P28</f>
        <v>50</v>
      </c>
      <c r="H27" s="65" t="n">
        <f aca="false">HPS!$G27+HPS!$F27</f>
        <v>50</v>
      </c>
      <c r="I27" s="65" t="n">
        <f aca="false">HPS!$H27*0.5</f>
        <v>25</v>
      </c>
      <c r="J27" s="65" t="str">
        <f aca="false">IF(HPS!$G27&gt;=40,"Cleared","NC")</f>
        <v>Cleared</v>
      </c>
      <c r="K27" s="65" t="str">
        <f aca="false">Wellness!K28</f>
        <v>Cleared</v>
      </c>
      <c r="L27" s="65" t="n">
        <f aca="false">Wellness!S28</f>
        <v>46.6666666666667</v>
      </c>
      <c r="M27" s="64" t="n">
        <f aca="false">$L27*0.3</f>
        <v>14</v>
      </c>
      <c r="N27" s="66" t="str">
        <f aca="false">IF(M27&gt;=9,"Cleared","NC")</f>
        <v>Cleared</v>
      </c>
      <c r="O27" s="64" t="n">
        <f aca="false">Behavior!I28</f>
        <v>3</v>
      </c>
      <c r="P27" s="64" t="n">
        <f aca="false">HPS!$O27*2</f>
        <v>6</v>
      </c>
      <c r="Q27" s="65" t="str">
        <f aca="false">IF(HPS!$P27&gt;=6,"Cleared","NC")</f>
        <v>Cleared</v>
      </c>
      <c r="R27" s="65" t="n">
        <f aca="false">Discipline!N28</f>
        <v>60</v>
      </c>
      <c r="S27" s="65" t="n">
        <f aca="false">HPS!$R27*0.1</f>
        <v>6</v>
      </c>
      <c r="T27" s="65" t="str">
        <f aca="false">IF(HPS!$S27&gt;=4,"Cleared","NC")</f>
        <v>Cleared</v>
      </c>
      <c r="U27" s="65" t="n">
        <f aca="false">HPS!$I27+HPS!$M27+HPS!$P27+HPS!$S27</f>
        <v>51</v>
      </c>
      <c r="V27" s="65" t="n">
        <f aca="false">Persona!AB28</f>
        <v>0</v>
      </c>
      <c r="W27" s="65" t="n">
        <f aca="false">Persona!AC28</f>
        <v>48.8</v>
      </c>
      <c r="X27" s="65" t="n">
        <f aca="false">HPS!$V27+HPS!$W27</f>
        <v>48.8</v>
      </c>
      <c r="Y27" s="65" t="n">
        <f aca="false">X27*0.5</f>
        <v>24.4</v>
      </c>
      <c r="Z27" s="65" t="str">
        <f aca="false">IF(HPS!$X27&gt;=40,"Cleared","NC")</f>
        <v>Cleared</v>
      </c>
      <c r="AA27" s="65" t="str">
        <f aca="false">Wellness!AC28</f>
        <v>Cleared</v>
      </c>
      <c r="AB27" s="65" t="n">
        <f aca="false">Wellness!AK28</f>
        <v>16.6666666666667</v>
      </c>
      <c r="AC27" s="64" t="n">
        <f aca="false">HPS!AB27*0.3</f>
        <v>5</v>
      </c>
      <c r="AD27" s="66" t="str">
        <f aca="false">IF(AC27&gt;=9,"Cleared","NC")</f>
        <v>NC</v>
      </c>
      <c r="AE27" s="65" t="n">
        <f aca="false">Behavior!Q28</f>
        <v>3</v>
      </c>
      <c r="AF27" s="65" t="n">
        <f aca="false">Behavior!R28</f>
        <v>6</v>
      </c>
      <c r="AG27" s="65" t="str">
        <f aca="false">IF(HPS!$AF27&gt;=6,"Cleared","NC")</f>
        <v>Cleared</v>
      </c>
      <c r="AH27" s="65" t="n">
        <f aca="false">Discipline!AA28</f>
        <v>37.3333333333333</v>
      </c>
      <c r="AI27" s="65" t="n">
        <f aca="false">AH27*0.1</f>
        <v>3.73333333333333</v>
      </c>
      <c r="AJ27" s="65" t="str">
        <f aca="false">IF(AI27&gt;=4,"Cleared","NC")</f>
        <v>NC</v>
      </c>
      <c r="AK27" s="65" t="n">
        <f aca="false">Y27+AC27+AF27+AI27</f>
        <v>39.1333333333333</v>
      </c>
      <c r="AL27" s="65" t="n">
        <f aca="false">Persona!AO28</f>
        <v>11.1733333333333</v>
      </c>
      <c r="AM27" s="65" t="n">
        <f aca="false">Persona!AP28</f>
        <v>46</v>
      </c>
      <c r="AN27" s="65" t="n">
        <f aca="false">AL27+AM27</f>
        <v>57.1733333333333</v>
      </c>
      <c r="AO27" s="65" t="n">
        <f aca="false">AN27*0.5</f>
        <v>28.5866666666667</v>
      </c>
      <c r="AP27" s="65" t="str">
        <f aca="false">IF(HPS!$AN27&gt;=40,"Cleared","NC")</f>
        <v>Cleared</v>
      </c>
      <c r="AQ27" s="65" t="str">
        <f aca="false">Wellness!AU28</f>
        <v>NC</v>
      </c>
      <c r="AR27" s="65" t="n">
        <f aca="false">Wellness!BC28</f>
        <v>0</v>
      </c>
      <c r="AS27" s="64" t="n">
        <f aca="false">AR27*0.3</f>
        <v>0</v>
      </c>
      <c r="AT27" s="66" t="str">
        <f aca="false">IF(AS27&gt;=9,"Cleared","NC")</f>
        <v>NC</v>
      </c>
      <c r="AU27" s="65" t="n">
        <f aca="false">Behavior!AG28</f>
        <v>3.45</v>
      </c>
      <c r="AV27" s="65" t="n">
        <f aca="false">Behavior!AH28</f>
        <v>6.9</v>
      </c>
      <c r="AW27" s="65" t="str">
        <f aca="false">IF(AV27&gt;=6,"Cleared","NC")</f>
        <v>Cleared</v>
      </c>
      <c r="AX27" s="65" t="n">
        <f aca="false">Discipline!AN28</f>
        <v>29</v>
      </c>
      <c r="AY27" s="65" t="n">
        <f aca="false">AX27*0.1</f>
        <v>2.9</v>
      </c>
      <c r="AZ27" s="65" t="str">
        <f aca="false">IF(AY27&gt;=4,"Cleared","NC")</f>
        <v>NC</v>
      </c>
      <c r="BA27" s="65" t="n">
        <f aca="false">AO27+AS27+AV27+AY27</f>
        <v>38.3866666666667</v>
      </c>
      <c r="BB27" s="65" t="n">
        <f aca="false">Persona!AB28</f>
        <v>0</v>
      </c>
      <c r="BC27" s="65" t="n">
        <f aca="false">Persona!AC28</f>
        <v>48.8</v>
      </c>
      <c r="BD27" s="65" t="n">
        <f aca="false">BB27+BC27</f>
        <v>48.8</v>
      </c>
      <c r="BE27" s="65" t="n">
        <f aca="false">BD27*0.5</f>
        <v>24.4</v>
      </c>
      <c r="BF27" s="65" t="str">
        <f aca="false">IF(BD27&gt;=40,"Cleared","NC")</f>
        <v>Cleared</v>
      </c>
      <c r="BG27" s="65" t="str">
        <f aca="false">Wellness!BM28</f>
        <v>NC</v>
      </c>
      <c r="BH27" s="65" t="n">
        <f aca="false">Wellness!BU28</f>
        <v>43.3333333333333</v>
      </c>
      <c r="BI27" s="64" t="n">
        <f aca="false">BH27*0.3</f>
        <v>13</v>
      </c>
      <c r="BJ27" s="66" t="str">
        <f aca="false">IF(BI27&gt;=9,"Cleared","NC")</f>
        <v>Cleared</v>
      </c>
      <c r="BK27" s="65" t="n">
        <f aca="false">Behavior!AG28</f>
        <v>3.45</v>
      </c>
      <c r="BL27" s="65" t="n">
        <f aca="false">Behavior!AH28</f>
        <v>6.9</v>
      </c>
      <c r="BM27" s="65" t="str">
        <f aca="false">IF(BL27&gt;=6,"Cleared","NC")</f>
        <v>Cleared</v>
      </c>
      <c r="BN27" s="65" t="n">
        <f aca="false">Discipline!BA28</f>
        <v>47.6666666666667</v>
      </c>
      <c r="BO27" s="65" t="n">
        <f aca="false">BN27*0.1</f>
        <v>4.76666666666667</v>
      </c>
      <c r="BP27" s="65" t="str">
        <f aca="false">IF(BO27&gt;=4,"Cleared","NC")</f>
        <v>Cleared</v>
      </c>
      <c r="BQ27" s="65" t="n">
        <f aca="false">BE27+BI27+BL27+BO27</f>
        <v>49.0666666666667</v>
      </c>
    </row>
    <row r="28" customFormat="false" ht="14.25" hidden="false" customHeight="false" outlineLevel="0" collapsed="false">
      <c r="A28" s="61" t="n">
        <v>25</v>
      </c>
      <c r="B28" s="62" t="s">
        <v>17</v>
      </c>
      <c r="C28" s="62" t="s">
        <v>38</v>
      </c>
      <c r="D28" s="62" t="s">
        <v>68</v>
      </c>
      <c r="E28" s="63" t="s">
        <v>69</v>
      </c>
      <c r="F28" s="64" t="n">
        <v>0</v>
      </c>
      <c r="G28" s="65" t="n">
        <f aca="false">Persona!P29</f>
        <v>63.3333333333333</v>
      </c>
      <c r="H28" s="65" t="n">
        <f aca="false">HPS!$G28+HPS!$F28</f>
        <v>63.3333333333333</v>
      </c>
      <c r="I28" s="65" t="n">
        <f aca="false">HPS!$H28*0.5</f>
        <v>31.6666666666667</v>
      </c>
      <c r="J28" s="65" t="str">
        <f aca="false">IF(HPS!$G28&gt;=40,"Cleared","NC")</f>
        <v>Cleared</v>
      </c>
      <c r="K28" s="65" t="str">
        <f aca="false">Wellness!K29</f>
        <v>Cleared</v>
      </c>
      <c r="L28" s="65" t="n">
        <f aca="false">Wellness!S29</f>
        <v>46.6666666666667</v>
      </c>
      <c r="M28" s="64" t="n">
        <f aca="false">$L28*0.3</f>
        <v>14</v>
      </c>
      <c r="N28" s="66" t="str">
        <f aca="false">IF(M28&gt;=9,"Cleared","NC")</f>
        <v>Cleared</v>
      </c>
      <c r="O28" s="64" t="n">
        <f aca="false">Behavior!I29</f>
        <v>3</v>
      </c>
      <c r="P28" s="64" t="n">
        <f aca="false">HPS!$O28*2</f>
        <v>6</v>
      </c>
      <c r="Q28" s="65" t="str">
        <f aca="false">IF(HPS!$P28&gt;=6,"Cleared","NC")</f>
        <v>Cleared</v>
      </c>
      <c r="R28" s="65" t="n">
        <f aca="false">Discipline!N29</f>
        <v>70</v>
      </c>
      <c r="S28" s="65" t="n">
        <f aca="false">HPS!$R28*0.1</f>
        <v>7</v>
      </c>
      <c r="T28" s="65" t="str">
        <f aca="false">IF(HPS!$S28&gt;=4,"Cleared","NC")</f>
        <v>Cleared</v>
      </c>
      <c r="U28" s="65" t="n">
        <f aca="false">HPS!$I28+HPS!$M28+HPS!$P28+HPS!$S28</f>
        <v>58.6666666666667</v>
      </c>
      <c r="V28" s="65" t="n">
        <f aca="false">Persona!AB29</f>
        <v>23.5380952380952</v>
      </c>
      <c r="W28" s="65" t="n">
        <f aca="false">Persona!AC29</f>
        <v>48</v>
      </c>
      <c r="X28" s="65" t="n">
        <f aca="false">HPS!$V28+HPS!$W28</f>
        <v>71.5380952380952</v>
      </c>
      <c r="Y28" s="65" t="n">
        <f aca="false">X28*0.5</f>
        <v>35.7690476190476</v>
      </c>
      <c r="Z28" s="65" t="str">
        <f aca="false">IF(HPS!$X28&gt;=40,"Cleared","NC")</f>
        <v>Cleared</v>
      </c>
      <c r="AA28" s="65" t="str">
        <f aca="false">Wellness!AC29</f>
        <v>NC</v>
      </c>
      <c r="AB28" s="65" t="n">
        <f aca="false">Wellness!AK29</f>
        <v>3.33333333333333</v>
      </c>
      <c r="AC28" s="64" t="n">
        <f aca="false">HPS!AB28*0.3</f>
        <v>1</v>
      </c>
      <c r="AD28" s="66" t="str">
        <f aca="false">IF(AC28&gt;=9,"Cleared","NC")</f>
        <v>NC</v>
      </c>
      <c r="AE28" s="65" t="n">
        <f aca="false">Behavior!Q29</f>
        <v>3.36</v>
      </c>
      <c r="AF28" s="65" t="n">
        <f aca="false">Behavior!R29</f>
        <v>6.72</v>
      </c>
      <c r="AG28" s="65" t="str">
        <f aca="false">IF(HPS!$AF28&gt;=6,"Cleared","NC")</f>
        <v>Cleared</v>
      </c>
      <c r="AH28" s="65" t="n">
        <f aca="false">Discipline!AA29</f>
        <v>41</v>
      </c>
      <c r="AI28" s="65" t="n">
        <f aca="false">AH28*0.1</f>
        <v>4.1</v>
      </c>
      <c r="AJ28" s="65" t="str">
        <f aca="false">IF(AI28&gt;=4,"Cleared","NC")</f>
        <v>Cleared</v>
      </c>
      <c r="AK28" s="65" t="n">
        <f aca="false">Y28+AC28+AF28+AI28</f>
        <v>47.5890476190476</v>
      </c>
      <c r="AL28" s="65" t="n">
        <f aca="false">Persona!AO29</f>
        <v>24.2133333333333</v>
      </c>
      <c r="AM28" s="65" t="n">
        <f aca="false">Persona!AP29</f>
        <v>34</v>
      </c>
      <c r="AN28" s="65" t="n">
        <f aca="false">AL28+AM28</f>
        <v>58.2133333333333</v>
      </c>
      <c r="AO28" s="65" t="n">
        <f aca="false">AN28*0.5</f>
        <v>29.1066666666667</v>
      </c>
      <c r="AP28" s="65" t="str">
        <f aca="false">IF(HPS!$AN28&gt;=40,"Cleared","NC")</f>
        <v>Cleared</v>
      </c>
      <c r="AQ28" s="65" t="str">
        <f aca="false">Wellness!AU29</f>
        <v>NC</v>
      </c>
      <c r="AR28" s="65" t="n">
        <f aca="false">Wellness!BC29</f>
        <v>36.6666666666667</v>
      </c>
      <c r="AS28" s="64" t="n">
        <f aca="false">AR28*0.3</f>
        <v>11</v>
      </c>
      <c r="AT28" s="66" t="str">
        <f aca="false">IF(AS28&gt;=9,"Cleared","NC")</f>
        <v>Cleared</v>
      </c>
      <c r="AU28" s="65" t="n">
        <f aca="false">Behavior!AG29</f>
        <v>3</v>
      </c>
      <c r="AV28" s="65" t="n">
        <f aca="false">Behavior!AH29</f>
        <v>6</v>
      </c>
      <c r="AW28" s="65" t="str">
        <f aca="false">IF(AV28&gt;=6,"Cleared","NC")</f>
        <v>Cleared</v>
      </c>
      <c r="AX28" s="65" t="n">
        <f aca="false">Discipline!AN29</f>
        <v>50.4571428571429</v>
      </c>
      <c r="AY28" s="65" t="n">
        <f aca="false">AX28*0.1</f>
        <v>5.04571428571429</v>
      </c>
      <c r="AZ28" s="65" t="str">
        <f aca="false">IF(AY28&gt;=4,"Cleared","NC")</f>
        <v>Cleared</v>
      </c>
      <c r="BA28" s="65" t="n">
        <f aca="false">AO28+AS28+AV28+AY28</f>
        <v>51.152380952381</v>
      </c>
      <c r="BB28" s="65" t="n">
        <f aca="false">Persona!AB29</f>
        <v>23.5380952380952</v>
      </c>
      <c r="BC28" s="65" t="n">
        <f aca="false">Persona!AC29</f>
        <v>48</v>
      </c>
      <c r="BD28" s="65" t="n">
        <f aca="false">BB28+BC28</f>
        <v>71.5380952380952</v>
      </c>
      <c r="BE28" s="65" t="n">
        <f aca="false">BD28*0.5</f>
        <v>35.7690476190476</v>
      </c>
      <c r="BF28" s="65" t="str">
        <f aca="false">IF(BD28&gt;=40,"Cleared","NC")</f>
        <v>Cleared</v>
      </c>
      <c r="BG28" s="65" t="str">
        <f aca="false">Wellness!BM29</f>
        <v>Cleared</v>
      </c>
      <c r="BH28" s="65" t="n">
        <f aca="false">Wellness!BU29</f>
        <v>23.3333333333333</v>
      </c>
      <c r="BI28" s="64" t="n">
        <f aca="false">BH28*0.3</f>
        <v>7</v>
      </c>
      <c r="BJ28" s="66" t="str">
        <f aca="false">IF(BI28&gt;=9,"Cleared","NC")</f>
        <v>NC</v>
      </c>
      <c r="BK28" s="65" t="n">
        <f aca="false">Behavior!AG29</f>
        <v>3</v>
      </c>
      <c r="BL28" s="65" t="n">
        <f aca="false">Behavior!AH29</f>
        <v>6</v>
      </c>
      <c r="BM28" s="65" t="str">
        <f aca="false">IF(BL28&gt;=6,"Cleared","NC")</f>
        <v>Cleared</v>
      </c>
      <c r="BN28" s="65" t="n">
        <f aca="false">Discipline!BA29</f>
        <v>71</v>
      </c>
      <c r="BO28" s="65" t="n">
        <f aca="false">BN28*0.1</f>
        <v>7.1</v>
      </c>
      <c r="BP28" s="65" t="str">
        <f aca="false">IF(HPS!BO28&gt;=6,"Cleared","NC")</f>
        <v>Cleared</v>
      </c>
      <c r="BQ28" s="65" t="n">
        <f aca="false">BE28+BI28+BL28+BO28</f>
        <v>55.8690476190476</v>
      </c>
    </row>
    <row r="29" customFormat="false" ht="14.25" hidden="false" customHeight="false" outlineLevel="0" collapsed="false">
      <c r="A29" s="61" t="n">
        <v>26</v>
      </c>
      <c r="B29" s="62" t="s">
        <v>13</v>
      </c>
      <c r="C29" s="62" t="s">
        <v>31</v>
      </c>
      <c r="D29" s="62" t="s">
        <v>70</v>
      </c>
      <c r="E29" s="63" t="s">
        <v>71</v>
      </c>
      <c r="F29" s="64" t="n">
        <v>0</v>
      </c>
      <c r="G29" s="65" t="n">
        <f aca="false">Persona!P30</f>
        <v>73.3333333333333</v>
      </c>
      <c r="H29" s="65" t="n">
        <f aca="false">HPS!$G29+HPS!$F29</f>
        <v>73.3333333333333</v>
      </c>
      <c r="I29" s="65" t="n">
        <f aca="false">HPS!$H29*0.5</f>
        <v>36.6666666666667</v>
      </c>
      <c r="J29" s="65" t="str">
        <f aca="false">IF(HPS!$G29&gt;=40,"Cleared","NC")</f>
        <v>Cleared</v>
      </c>
      <c r="K29" s="65" t="str">
        <f aca="false">Wellness!K30</f>
        <v>Cleared</v>
      </c>
      <c r="L29" s="65" t="n">
        <f aca="false">Wellness!S30</f>
        <v>53.3333333333333</v>
      </c>
      <c r="M29" s="64" t="n">
        <f aca="false">$L29*0.3</f>
        <v>16</v>
      </c>
      <c r="N29" s="66" t="str">
        <f aca="false">IF(M29&gt;=9,"Cleared","NC")</f>
        <v>Cleared</v>
      </c>
      <c r="O29" s="64" t="n">
        <f aca="false">Behavior!I30</f>
        <v>3</v>
      </c>
      <c r="P29" s="64" t="n">
        <f aca="false">HPS!$O29*2</f>
        <v>6</v>
      </c>
      <c r="Q29" s="65" t="str">
        <f aca="false">IF(HPS!$P29&gt;=6,"Cleared","NC")</f>
        <v>Cleared</v>
      </c>
      <c r="R29" s="65" t="n">
        <f aca="false">Discipline!N30</f>
        <v>60.8482142857143</v>
      </c>
      <c r="S29" s="65" t="n">
        <f aca="false">HPS!$R29*0.1</f>
        <v>6.08482142857143</v>
      </c>
      <c r="T29" s="65" t="str">
        <f aca="false">IF(HPS!$S29&gt;=4,"Cleared","NC")</f>
        <v>Cleared</v>
      </c>
      <c r="U29" s="65" t="n">
        <f aca="false">HPS!$I29+HPS!$M29+HPS!$P29+HPS!$S29</f>
        <v>64.7514880952381</v>
      </c>
      <c r="V29" s="65" t="n">
        <f aca="false">Persona!AB30</f>
        <v>17.1714285714286</v>
      </c>
      <c r="W29" s="65" t="n">
        <f aca="false">Persona!AC30</f>
        <v>53.6</v>
      </c>
      <c r="X29" s="65" t="n">
        <f aca="false">HPS!$V29+HPS!$W29</f>
        <v>70.7714285714286</v>
      </c>
      <c r="Y29" s="65" t="n">
        <f aca="false">X29*0.5</f>
        <v>35.3857142857143</v>
      </c>
      <c r="Z29" s="65" t="str">
        <f aca="false">IF(HPS!$X29&gt;=40,"Cleared","NC")</f>
        <v>Cleared</v>
      </c>
      <c r="AA29" s="65" t="str">
        <f aca="false">Wellness!AC30</f>
        <v>Cleared</v>
      </c>
      <c r="AB29" s="65" t="n">
        <f aca="false">Wellness!AK30</f>
        <v>16.6666666666667</v>
      </c>
      <c r="AC29" s="64" t="n">
        <f aca="false">HPS!AB29*0.3</f>
        <v>5</v>
      </c>
      <c r="AD29" s="66" t="str">
        <f aca="false">IF(AC29&gt;=9,"Cleared","NC")</f>
        <v>NC</v>
      </c>
      <c r="AE29" s="65" t="n">
        <f aca="false">Behavior!Q30</f>
        <v>3.38666666666667</v>
      </c>
      <c r="AF29" s="65" t="n">
        <f aca="false">Behavior!R30</f>
        <v>6.77333333333333</v>
      </c>
      <c r="AG29" s="65" t="str">
        <f aca="false">IF(HPS!$AF29&gt;=6,"Cleared","NC")</f>
        <v>Cleared</v>
      </c>
      <c r="AH29" s="65" t="n">
        <f aca="false">Discipline!AA30</f>
        <v>35.3333333333333</v>
      </c>
      <c r="AI29" s="65" t="n">
        <f aca="false">AH29*0.1</f>
        <v>3.53333333333333</v>
      </c>
      <c r="AJ29" s="65" t="str">
        <f aca="false">IF(AI29&gt;=4,"Cleared","NC")</f>
        <v>NC</v>
      </c>
      <c r="AK29" s="65" t="n">
        <f aca="false">Y29+AC29+AF29+AI29</f>
        <v>50.692380952381</v>
      </c>
      <c r="AL29" s="65" t="n">
        <f aca="false">Persona!AO30</f>
        <v>13.6533333333333</v>
      </c>
      <c r="AM29" s="65" t="n">
        <f aca="false">Persona!AP30</f>
        <v>46</v>
      </c>
      <c r="AN29" s="65" t="n">
        <f aca="false">AL29+AM29</f>
        <v>59.6533333333333</v>
      </c>
      <c r="AO29" s="65" t="n">
        <f aca="false">AN29*0.5</f>
        <v>29.8266666666667</v>
      </c>
      <c r="AP29" s="65" t="str">
        <f aca="false">IF(HPS!$AN29&gt;=40,"Cleared","NC")</f>
        <v>Cleared</v>
      </c>
      <c r="AQ29" s="65" t="str">
        <f aca="false">Wellness!AU30</f>
        <v>Cleared</v>
      </c>
      <c r="AR29" s="65" t="n">
        <f aca="false">Wellness!BC30</f>
        <v>50</v>
      </c>
      <c r="AS29" s="64" t="n">
        <f aca="false">AR29*0.3</f>
        <v>15</v>
      </c>
      <c r="AT29" s="66" t="str">
        <f aca="false">IF(AS29&gt;=9,"Cleared","NC")</f>
        <v>Cleared</v>
      </c>
      <c r="AU29" s="65" t="n">
        <f aca="false">Behavior!AG30</f>
        <v>4</v>
      </c>
      <c r="AV29" s="65" t="n">
        <f aca="false">Behavior!AH30</f>
        <v>8</v>
      </c>
      <c r="AW29" s="65" t="str">
        <f aca="false">IF(AV29&gt;=6,"Cleared","NC")</f>
        <v>Cleared</v>
      </c>
      <c r="AX29" s="65" t="n">
        <f aca="false">Discipline!AN30</f>
        <v>44</v>
      </c>
      <c r="AY29" s="65" t="n">
        <f aca="false">AX29*0.1</f>
        <v>4.4</v>
      </c>
      <c r="AZ29" s="65" t="str">
        <f aca="false">IF(AY29&gt;=4,"Cleared","NC")</f>
        <v>Cleared</v>
      </c>
      <c r="BA29" s="65" t="n">
        <f aca="false">AO29+AS29+AV29+AY29</f>
        <v>57.2266666666667</v>
      </c>
      <c r="BB29" s="65" t="n">
        <f aca="false">Persona!AB30</f>
        <v>17.1714285714286</v>
      </c>
      <c r="BC29" s="65" t="n">
        <f aca="false">Persona!AC30</f>
        <v>53.6</v>
      </c>
      <c r="BD29" s="65" t="n">
        <f aca="false">BB29+BC29</f>
        <v>70.7714285714286</v>
      </c>
      <c r="BE29" s="65" t="n">
        <f aca="false">BD29*0.5</f>
        <v>35.3857142857143</v>
      </c>
      <c r="BF29" s="65" t="str">
        <f aca="false">IF(BD29&gt;=40,"Cleared","NC")</f>
        <v>Cleared</v>
      </c>
      <c r="BG29" s="65" t="str">
        <f aca="false">Wellness!BM30</f>
        <v>Cleared</v>
      </c>
      <c r="BH29" s="65" t="n">
        <f aca="false">Wellness!BU30</f>
        <v>10</v>
      </c>
      <c r="BI29" s="64" t="n">
        <f aca="false">BH29*0.3</f>
        <v>3</v>
      </c>
      <c r="BJ29" s="66" t="str">
        <f aca="false">IF(BI29&gt;=9,"Cleared","NC")</f>
        <v>NC</v>
      </c>
      <c r="BK29" s="65" t="n">
        <f aca="false">Behavior!AG30</f>
        <v>4</v>
      </c>
      <c r="BL29" s="65" t="n">
        <f aca="false">Behavior!AH30</f>
        <v>8</v>
      </c>
      <c r="BM29" s="65" t="str">
        <f aca="false">IF(BL29&gt;=6,"Cleared","NC")</f>
        <v>Cleared</v>
      </c>
      <c r="BN29" s="65" t="n">
        <f aca="false">Discipline!BA30</f>
        <v>59.3333333333333</v>
      </c>
      <c r="BO29" s="65" t="n">
        <f aca="false">BN29*0.1</f>
        <v>5.93333333333333</v>
      </c>
      <c r="BP29" s="65" t="str">
        <f aca="false">IF(HPS!BO29&gt;=6,"Cleared","NC")</f>
        <v>NC</v>
      </c>
      <c r="BQ29" s="65" t="n">
        <f aca="false">BE29+BI29+BL29+BO29</f>
        <v>52.3190476190476</v>
      </c>
    </row>
    <row r="30" customFormat="false" ht="14.25" hidden="false" customHeight="false" outlineLevel="0" collapsed="false">
      <c r="A30" s="61" t="n">
        <v>27</v>
      </c>
      <c r="B30" s="62" t="s">
        <v>17</v>
      </c>
      <c r="C30" s="62" t="s">
        <v>38</v>
      </c>
      <c r="D30" s="62" t="s">
        <v>72</v>
      </c>
      <c r="E30" s="63" t="s">
        <v>73</v>
      </c>
      <c r="F30" s="64" t="n">
        <v>0</v>
      </c>
      <c r="G30" s="65" t="n">
        <f aca="false">Persona!P31</f>
        <v>59.4444444444445</v>
      </c>
      <c r="H30" s="65" t="n">
        <f aca="false">HPS!$G30+HPS!$F30</f>
        <v>59.4444444444445</v>
      </c>
      <c r="I30" s="65" t="n">
        <f aca="false">HPS!$H30*0.5</f>
        <v>29.7222222222222</v>
      </c>
      <c r="J30" s="65" t="str">
        <f aca="false">IF(HPS!$G30&gt;=40,"Cleared","NC")</f>
        <v>Cleared</v>
      </c>
      <c r="K30" s="65" t="str">
        <f aca="false">Wellness!K31</f>
        <v>Cleared</v>
      </c>
      <c r="L30" s="65" t="n">
        <f aca="false">Wellness!S31</f>
        <v>60</v>
      </c>
      <c r="M30" s="64" t="n">
        <f aca="false">$L30*0.3</f>
        <v>18</v>
      </c>
      <c r="N30" s="66" t="str">
        <f aca="false">IF(M30&gt;=9,"Cleared","NC")</f>
        <v>Cleared</v>
      </c>
      <c r="O30" s="64" t="n">
        <f aca="false">Behavior!I31</f>
        <v>3</v>
      </c>
      <c r="P30" s="64" t="n">
        <f aca="false">HPS!$O30*2</f>
        <v>6</v>
      </c>
      <c r="Q30" s="65" t="str">
        <f aca="false">IF(HPS!$P30&gt;=6,"Cleared","NC")</f>
        <v>Cleared</v>
      </c>
      <c r="R30" s="65" t="n">
        <f aca="false">Discipline!N31</f>
        <v>49.375</v>
      </c>
      <c r="S30" s="65" t="n">
        <f aca="false">HPS!$R30*0.1</f>
        <v>4.9375</v>
      </c>
      <c r="T30" s="65" t="str">
        <f aca="false">IF(HPS!$S30&gt;=4,"Cleared","NC")</f>
        <v>Cleared</v>
      </c>
      <c r="U30" s="65" t="n">
        <f aca="false">HPS!$I30+HPS!$M30+HPS!$P30+HPS!$S30</f>
        <v>58.6597222222222</v>
      </c>
      <c r="V30" s="65" t="n">
        <f aca="false">Persona!AB31</f>
        <v>30.652380952381</v>
      </c>
      <c r="W30" s="65" t="n">
        <f aca="false">Persona!AC31</f>
        <v>56</v>
      </c>
      <c r="X30" s="65" t="n">
        <f aca="false">HPS!$V30+HPS!$W30</f>
        <v>86.652380952381</v>
      </c>
      <c r="Y30" s="65" t="n">
        <f aca="false">X30*0.5</f>
        <v>43.3261904761905</v>
      </c>
      <c r="Z30" s="65" t="str">
        <f aca="false">IF(HPS!$X30&gt;=40,"Cleared","NC")</f>
        <v>Cleared</v>
      </c>
      <c r="AA30" s="65" t="str">
        <f aca="false">Wellness!AC31</f>
        <v>Cleared</v>
      </c>
      <c r="AB30" s="65" t="n">
        <f aca="false">Wellness!AK31</f>
        <v>20</v>
      </c>
      <c r="AC30" s="64" t="n">
        <f aca="false">HPS!AB30*0.3</f>
        <v>6</v>
      </c>
      <c r="AD30" s="66" t="str">
        <f aca="false">IF(AC30&gt;=9,"Cleared","NC")</f>
        <v>NC</v>
      </c>
      <c r="AE30" s="65" t="n">
        <f aca="false">Behavior!Q31</f>
        <v>3.27666666666667</v>
      </c>
      <c r="AF30" s="65" t="n">
        <f aca="false">Behavior!R31</f>
        <v>6.55333333333333</v>
      </c>
      <c r="AG30" s="65" t="str">
        <f aca="false">IF(HPS!$AF30&gt;=6,"Cleared","NC")</f>
        <v>Cleared</v>
      </c>
      <c r="AH30" s="65" t="n">
        <f aca="false">Discipline!AA31</f>
        <v>62.3333333333333</v>
      </c>
      <c r="AI30" s="65" t="n">
        <f aca="false">AH30*0.1</f>
        <v>6.23333333333333</v>
      </c>
      <c r="AJ30" s="65" t="str">
        <f aca="false">IF(AI30&gt;=4,"Cleared","NC")</f>
        <v>Cleared</v>
      </c>
      <c r="AK30" s="65" t="n">
        <f aca="false">Y30+AC30+AF30+AI30</f>
        <v>62.1128571428571</v>
      </c>
      <c r="AL30" s="65" t="n">
        <f aca="false">Persona!AO31</f>
        <v>21.3866666666667</v>
      </c>
      <c r="AM30" s="65" t="n">
        <f aca="false">Persona!AP31</f>
        <v>52</v>
      </c>
      <c r="AN30" s="65" t="n">
        <f aca="false">AL30+AM30</f>
        <v>73.3866666666667</v>
      </c>
      <c r="AO30" s="65" t="n">
        <f aca="false">AN30*0.5</f>
        <v>36.6933333333333</v>
      </c>
      <c r="AP30" s="65" t="str">
        <f aca="false">IF(HPS!$AN30&gt;=40,"Cleared","NC")</f>
        <v>Cleared</v>
      </c>
      <c r="AQ30" s="65" t="str">
        <f aca="false">Wellness!AU31</f>
        <v>Cleared</v>
      </c>
      <c r="AR30" s="65" t="n">
        <f aca="false">Wellness!BC31</f>
        <v>20</v>
      </c>
      <c r="AS30" s="64" t="n">
        <f aca="false">AR30*0.3</f>
        <v>6</v>
      </c>
      <c r="AT30" s="66" t="str">
        <f aca="false">IF(AS30&gt;=9,"Cleared","NC")</f>
        <v>NC</v>
      </c>
      <c r="AU30" s="65" t="n">
        <f aca="false">Behavior!AG31</f>
        <v>3.9</v>
      </c>
      <c r="AV30" s="65" t="n">
        <f aca="false">Behavior!AH31</f>
        <v>7.8</v>
      </c>
      <c r="AW30" s="65" t="str">
        <f aca="false">IF(AV30&gt;=6,"Cleared","NC")</f>
        <v>Cleared</v>
      </c>
      <c r="AX30" s="65" t="n">
        <f aca="false">Discipline!AN31</f>
        <v>55.8</v>
      </c>
      <c r="AY30" s="65" t="n">
        <f aca="false">AX30*0.1</f>
        <v>5.58</v>
      </c>
      <c r="AZ30" s="65" t="str">
        <f aca="false">IF(AY30&gt;=4,"Cleared","NC")</f>
        <v>Cleared</v>
      </c>
      <c r="BA30" s="65" t="n">
        <f aca="false">AO30+AS30+AV30+AY30</f>
        <v>56.0733333333333</v>
      </c>
      <c r="BB30" s="65" t="n">
        <f aca="false">Persona!AB31</f>
        <v>30.652380952381</v>
      </c>
      <c r="BC30" s="65" t="n">
        <f aca="false">Persona!AC31</f>
        <v>56</v>
      </c>
      <c r="BD30" s="65" t="n">
        <f aca="false">BB30+BC30</f>
        <v>86.652380952381</v>
      </c>
      <c r="BE30" s="65" t="n">
        <f aca="false">BD30*0.5</f>
        <v>43.3261904761905</v>
      </c>
      <c r="BF30" s="65" t="str">
        <f aca="false">IF(BD30&gt;=40,"Cleared","NC")</f>
        <v>Cleared</v>
      </c>
      <c r="BG30" s="65" t="str">
        <f aca="false">Wellness!BM31</f>
        <v>Cleared</v>
      </c>
      <c r="BH30" s="65" t="n">
        <f aca="false">Wellness!BU31</f>
        <v>46.6666666666667</v>
      </c>
      <c r="BI30" s="64" t="n">
        <f aca="false">BH30*0.3</f>
        <v>14</v>
      </c>
      <c r="BJ30" s="66" t="str">
        <f aca="false">IF(BI30&gt;=9,"Cleared","NC")</f>
        <v>Cleared</v>
      </c>
      <c r="BK30" s="65" t="n">
        <f aca="false">Behavior!AG31</f>
        <v>3.9</v>
      </c>
      <c r="BL30" s="65" t="n">
        <f aca="false">Behavior!AH31</f>
        <v>7.8</v>
      </c>
      <c r="BM30" s="65" t="str">
        <f aca="false">IF(BL30&gt;=6,"Cleared","NC")</f>
        <v>Cleared</v>
      </c>
      <c r="BN30" s="65" t="n">
        <f aca="false">Discipline!BA31</f>
        <v>63</v>
      </c>
      <c r="BO30" s="65" t="n">
        <f aca="false">BN30*0.1</f>
        <v>6.3</v>
      </c>
      <c r="BP30" s="65" t="str">
        <f aca="false">IF(HPS!BO30&gt;=6,"Cleared","NC")</f>
        <v>Cleared</v>
      </c>
      <c r="BQ30" s="65" t="n">
        <f aca="false">BE30+BI30+BL30+BO30</f>
        <v>71.4261904761905</v>
      </c>
    </row>
    <row r="31" customFormat="false" ht="14.25" hidden="false" customHeight="false" outlineLevel="0" collapsed="false">
      <c r="A31" s="61" t="n">
        <v>28</v>
      </c>
      <c r="B31" s="62" t="s">
        <v>17</v>
      </c>
      <c r="C31" s="62" t="s">
        <v>14</v>
      </c>
      <c r="D31" s="62" t="s">
        <v>74</v>
      </c>
      <c r="E31" s="63" t="s">
        <v>75</v>
      </c>
      <c r="F31" s="64" t="n">
        <v>0</v>
      </c>
      <c r="G31" s="65" t="n">
        <f aca="false">Persona!P32</f>
        <v>73.3333333333333</v>
      </c>
      <c r="H31" s="65" t="n">
        <f aca="false">HPS!$G31+HPS!$F31</f>
        <v>73.3333333333333</v>
      </c>
      <c r="I31" s="65" t="n">
        <f aca="false">HPS!$H31*0.5</f>
        <v>36.6666666666667</v>
      </c>
      <c r="J31" s="65" t="str">
        <f aca="false">IF(HPS!$G31&gt;=40,"Cleared","NC")</f>
        <v>Cleared</v>
      </c>
      <c r="K31" s="65" t="str">
        <f aca="false">Wellness!K32</f>
        <v>NC</v>
      </c>
      <c r="L31" s="65" t="n">
        <f aca="false">Wellness!S32</f>
        <v>30</v>
      </c>
      <c r="M31" s="64" t="n">
        <f aca="false">$L31*0.3</f>
        <v>9</v>
      </c>
      <c r="N31" s="66" t="str">
        <f aca="false">IF(M31&gt;=9,"Cleared","NC")</f>
        <v>Cleared</v>
      </c>
      <c r="O31" s="64" t="n">
        <f aca="false">Behavior!I32</f>
        <v>3</v>
      </c>
      <c r="P31" s="64" t="n">
        <f aca="false">HPS!$O31*2</f>
        <v>6</v>
      </c>
      <c r="Q31" s="65" t="str">
        <f aca="false">IF(HPS!$P31&gt;=6,"Cleared","NC")</f>
        <v>Cleared</v>
      </c>
      <c r="R31" s="65" t="n">
        <f aca="false">Discipline!N32</f>
        <v>40</v>
      </c>
      <c r="S31" s="65" t="n">
        <f aca="false">HPS!$R31*0.1</f>
        <v>4</v>
      </c>
      <c r="T31" s="65" t="str">
        <f aca="false">IF(HPS!$S31&gt;=4,"Cleared","NC")</f>
        <v>Cleared</v>
      </c>
      <c r="U31" s="65" t="n">
        <f aca="false">HPS!$I31+HPS!$M31+HPS!$P31+HPS!$S31</f>
        <v>55.6666666666667</v>
      </c>
      <c r="V31" s="65" t="n">
        <f aca="false">Persona!AB32</f>
        <v>11.8952380952381</v>
      </c>
      <c r="W31" s="65" t="n">
        <f aca="false">Persona!AC32</f>
        <v>50.4</v>
      </c>
      <c r="X31" s="65" t="n">
        <f aca="false">HPS!$V31+HPS!$W31</f>
        <v>62.2952380952381</v>
      </c>
      <c r="Y31" s="65" t="n">
        <f aca="false">X31*0.5</f>
        <v>31.147619047619</v>
      </c>
      <c r="Z31" s="65" t="str">
        <f aca="false">IF(HPS!$X31&gt;=40,"Cleared","NC")</f>
        <v>Cleared</v>
      </c>
      <c r="AA31" s="65" t="str">
        <f aca="false">Wellness!AC32</f>
        <v>NC</v>
      </c>
      <c r="AB31" s="65" t="n">
        <f aca="false">Wellness!AK32</f>
        <v>0</v>
      </c>
      <c r="AC31" s="64" t="n">
        <f aca="false">HPS!AB31*0.3</f>
        <v>0</v>
      </c>
      <c r="AD31" s="66" t="str">
        <f aca="false">IF(AC31&gt;=9,"Cleared","NC")</f>
        <v>NC</v>
      </c>
      <c r="AE31" s="65" t="n">
        <f aca="false">Behavior!Q32</f>
        <v>2.8</v>
      </c>
      <c r="AF31" s="65" t="n">
        <f aca="false">Behavior!R32</f>
        <v>5.6</v>
      </c>
      <c r="AG31" s="65" t="str">
        <f aca="false">IF(HPS!$AF31&gt;=6,"Cleared","NC")</f>
        <v>NC</v>
      </c>
      <c r="AH31" s="65" t="n">
        <f aca="false">Discipline!AA32</f>
        <v>25.3333333333333</v>
      </c>
      <c r="AI31" s="65" t="n">
        <f aca="false">AH31*0.1</f>
        <v>2.53333333333333</v>
      </c>
      <c r="AJ31" s="65" t="str">
        <f aca="false">IF(AI31&gt;=4,"Cleared","NC")</f>
        <v>NC</v>
      </c>
      <c r="AK31" s="65" t="n">
        <f aca="false">Y31+AC31+AF31+AI31</f>
        <v>39.2809523809524</v>
      </c>
      <c r="AL31" s="65" t="n">
        <f aca="false">Persona!AO32</f>
        <v>8.38666666666667</v>
      </c>
      <c r="AM31" s="65" t="n">
        <f aca="false">Persona!AP32</f>
        <v>48</v>
      </c>
      <c r="AN31" s="65" t="n">
        <f aca="false">AL31+AM31</f>
        <v>56.3866666666667</v>
      </c>
      <c r="AO31" s="65" t="n">
        <f aca="false">AN31*0.5</f>
        <v>28.1933333333333</v>
      </c>
      <c r="AP31" s="65" t="str">
        <f aca="false">IF(HPS!$AN31&gt;=40,"Cleared","NC")</f>
        <v>Cleared</v>
      </c>
      <c r="AQ31" s="65" t="str">
        <f aca="false">Wellness!AU32</f>
        <v>NC</v>
      </c>
      <c r="AR31" s="65" t="n">
        <f aca="false">Wellness!BC32</f>
        <v>0</v>
      </c>
      <c r="AS31" s="64" t="n">
        <f aca="false">AR31*0.3</f>
        <v>0</v>
      </c>
      <c r="AT31" s="66" t="str">
        <f aca="false">IF(AS31&gt;=9,"Cleared","NC")</f>
        <v>NC</v>
      </c>
      <c r="AU31" s="65" t="n">
        <f aca="false">Behavior!AG32</f>
        <v>4</v>
      </c>
      <c r="AV31" s="65" t="n">
        <f aca="false">Behavior!AH32</f>
        <v>8</v>
      </c>
      <c r="AW31" s="65" t="str">
        <f aca="false">IF(AV31&gt;=6,"Cleared","NC")</f>
        <v>Cleared</v>
      </c>
      <c r="AX31" s="65" t="n">
        <f aca="false">Discipline!AN32</f>
        <v>19.7142857142857</v>
      </c>
      <c r="AY31" s="65" t="n">
        <f aca="false">AX31*0.1</f>
        <v>1.97142857142857</v>
      </c>
      <c r="AZ31" s="65" t="str">
        <f aca="false">IF(AY31&gt;=4,"Cleared","NC")</f>
        <v>NC</v>
      </c>
      <c r="BA31" s="65" t="n">
        <f aca="false">AO31+AS31+AV31+AY31</f>
        <v>38.1647619047619</v>
      </c>
      <c r="BB31" s="65" t="n">
        <f aca="false">Persona!AB32</f>
        <v>11.8952380952381</v>
      </c>
      <c r="BC31" s="65" t="n">
        <f aca="false">Persona!AC32</f>
        <v>50.4</v>
      </c>
      <c r="BD31" s="65" t="n">
        <f aca="false">BB31+BC31</f>
        <v>62.2952380952381</v>
      </c>
      <c r="BE31" s="65" t="n">
        <f aca="false">BD31*0.5</f>
        <v>31.147619047619</v>
      </c>
      <c r="BF31" s="65" t="str">
        <f aca="false">IF(BD31&gt;=40,"Cleared","NC")</f>
        <v>Cleared</v>
      </c>
      <c r="BG31" s="65" t="str">
        <f aca="false">Wellness!BM32</f>
        <v>NC</v>
      </c>
      <c r="BH31" s="65" t="n">
        <f aca="false">Wellness!BU32</f>
        <v>16.6666666666667</v>
      </c>
      <c r="BI31" s="64" t="n">
        <f aca="false">BH31*0.3</f>
        <v>5</v>
      </c>
      <c r="BJ31" s="66" t="str">
        <f aca="false">IF(BI31&gt;=9,"Cleared","NC")</f>
        <v>NC</v>
      </c>
      <c r="BK31" s="65" t="n">
        <f aca="false">Behavior!AG32</f>
        <v>4</v>
      </c>
      <c r="BL31" s="65" t="n">
        <f aca="false">Behavior!AH32</f>
        <v>8</v>
      </c>
      <c r="BM31" s="65" t="str">
        <f aca="false">IF(BL31&gt;=6,"Cleared","NC")</f>
        <v>Cleared</v>
      </c>
      <c r="BN31" s="65" t="n">
        <f aca="false">Discipline!BA32</f>
        <v>53.6666666666667</v>
      </c>
      <c r="BO31" s="65" t="n">
        <f aca="false">BN31*0.1</f>
        <v>5.36666666666667</v>
      </c>
      <c r="BP31" s="65" t="str">
        <f aca="false">IF(HPS!BO31&gt;=6,"Cleared","NC")</f>
        <v>NC</v>
      </c>
      <c r="BQ31" s="65" t="n">
        <f aca="false">BE31+BI31+BL31+BO31</f>
        <v>49.5142857142857</v>
      </c>
    </row>
    <row r="32" customFormat="false" ht="14.25" hidden="false" customHeight="false" outlineLevel="0" collapsed="false">
      <c r="A32" s="61" t="n">
        <v>29</v>
      </c>
      <c r="B32" s="62" t="s">
        <v>17</v>
      </c>
      <c r="C32" s="62" t="s">
        <v>31</v>
      </c>
      <c r="D32" s="62" t="s">
        <v>76</v>
      </c>
      <c r="E32" s="63" t="s">
        <v>77</v>
      </c>
      <c r="F32" s="64" t="n">
        <v>0</v>
      </c>
      <c r="G32" s="65" t="n">
        <f aca="false">Persona!P33</f>
        <v>53.3333333333333</v>
      </c>
      <c r="H32" s="65" t="n">
        <f aca="false">HPS!$G32+HPS!$F32</f>
        <v>53.3333333333333</v>
      </c>
      <c r="I32" s="65" t="n">
        <f aca="false">HPS!$H32*0.5</f>
        <v>26.6666666666667</v>
      </c>
      <c r="J32" s="65" t="str">
        <f aca="false">IF(HPS!$G32&gt;=40,"Cleared","NC")</f>
        <v>Cleared</v>
      </c>
      <c r="K32" s="65" t="str">
        <f aca="false">Wellness!K33</f>
        <v>Cleared</v>
      </c>
      <c r="L32" s="65" t="n">
        <f aca="false">Wellness!S33</f>
        <v>53.3333333333333</v>
      </c>
      <c r="M32" s="64" t="n">
        <f aca="false">$L32*0.3</f>
        <v>16</v>
      </c>
      <c r="N32" s="66" t="str">
        <f aca="false">IF(M32&gt;=9,"Cleared","NC")</f>
        <v>Cleared</v>
      </c>
      <c r="O32" s="64" t="n">
        <f aca="false">Behavior!I33</f>
        <v>3</v>
      </c>
      <c r="P32" s="64" t="n">
        <f aca="false">HPS!$O32*2</f>
        <v>6</v>
      </c>
      <c r="Q32" s="65" t="str">
        <f aca="false">IF(HPS!$P32&gt;=6,"Cleared","NC")</f>
        <v>Cleared</v>
      </c>
      <c r="R32" s="65" t="n">
        <f aca="false">Discipline!N33</f>
        <v>64.2410714285714</v>
      </c>
      <c r="S32" s="65" t="n">
        <f aca="false">HPS!$R32*0.1</f>
        <v>6.42410714285714</v>
      </c>
      <c r="T32" s="65" t="str">
        <f aca="false">IF(HPS!$S32&gt;=4,"Cleared","NC")</f>
        <v>Cleared</v>
      </c>
      <c r="U32" s="65" t="n">
        <f aca="false">HPS!$I32+HPS!$M32+HPS!$P32+HPS!$S32</f>
        <v>55.0907738095238</v>
      </c>
      <c r="V32" s="65" t="n">
        <f aca="false">Persona!AB33</f>
        <v>13.2095238095238</v>
      </c>
      <c r="W32" s="65" t="n">
        <f aca="false">Persona!AC33</f>
        <v>29.6</v>
      </c>
      <c r="X32" s="65" t="n">
        <f aca="false">HPS!$V32+HPS!$W32</f>
        <v>42.8095238095238</v>
      </c>
      <c r="Y32" s="65" t="n">
        <f aca="false">X32*0.5</f>
        <v>21.4047619047619</v>
      </c>
      <c r="Z32" s="65" t="str">
        <f aca="false">IF(HPS!$X32&gt;=40,"Cleared","NC")</f>
        <v>Cleared</v>
      </c>
      <c r="AA32" s="65" t="str">
        <f aca="false">Wellness!AC33</f>
        <v>Cleared</v>
      </c>
      <c r="AB32" s="65" t="n">
        <f aca="false">Wellness!AK33</f>
        <v>20</v>
      </c>
      <c r="AC32" s="64" t="n">
        <f aca="false">HPS!AB32*0.3</f>
        <v>6</v>
      </c>
      <c r="AD32" s="66" t="str">
        <f aca="false">IF(AC32&gt;=9,"Cleared","NC")</f>
        <v>NC</v>
      </c>
      <c r="AE32" s="65" t="n">
        <f aca="false">Behavior!Q33</f>
        <v>3.1</v>
      </c>
      <c r="AF32" s="65" t="n">
        <f aca="false">Behavior!R33</f>
        <v>6.2</v>
      </c>
      <c r="AG32" s="65" t="str">
        <f aca="false">IF(HPS!$AF32&gt;=6,"Cleared","NC")</f>
        <v>Cleared</v>
      </c>
      <c r="AH32" s="65" t="n">
        <f aca="false">Discipline!AA33</f>
        <v>39</v>
      </c>
      <c r="AI32" s="65" t="n">
        <f aca="false">AH32*0.1</f>
        <v>3.9</v>
      </c>
      <c r="AJ32" s="65" t="str">
        <f aca="false">IF(AI32&gt;=4,"Cleared","NC")</f>
        <v>NC</v>
      </c>
      <c r="AK32" s="65" t="n">
        <f aca="false">Y32+AC32+AF32+AI32</f>
        <v>37.5047619047619</v>
      </c>
      <c r="AL32" s="65" t="n">
        <f aca="false">Persona!AO33</f>
        <v>16.3733333333333</v>
      </c>
      <c r="AM32" s="65" t="n">
        <f aca="false">Persona!AP33</f>
        <v>42</v>
      </c>
      <c r="AN32" s="65" t="n">
        <f aca="false">AL32+AM32</f>
        <v>58.3733333333333</v>
      </c>
      <c r="AO32" s="65" t="n">
        <f aca="false">AN32*0.5</f>
        <v>29.1866666666667</v>
      </c>
      <c r="AP32" s="65" t="str">
        <f aca="false">IF(HPS!$AN32&gt;=40,"Cleared","NC")</f>
        <v>Cleared</v>
      </c>
      <c r="AQ32" s="65" t="str">
        <f aca="false">Wellness!AU33</f>
        <v>Cleared</v>
      </c>
      <c r="AR32" s="65" t="n">
        <f aca="false">Wellness!BC33</f>
        <v>43.3333333333333</v>
      </c>
      <c r="AS32" s="64" t="n">
        <f aca="false">AR32*0.3</f>
        <v>13</v>
      </c>
      <c r="AT32" s="66" t="str">
        <f aca="false">IF(AS32&gt;=9,"Cleared","NC")</f>
        <v>Cleared</v>
      </c>
      <c r="AU32" s="65" t="n">
        <f aca="false">Behavior!AG33</f>
        <v>3.8</v>
      </c>
      <c r="AV32" s="65" t="n">
        <f aca="false">Behavior!AH33</f>
        <v>7.6</v>
      </c>
      <c r="AW32" s="65" t="str">
        <f aca="false">IF(AV32&gt;=6,"Cleared","NC")</f>
        <v>Cleared</v>
      </c>
      <c r="AX32" s="65" t="n">
        <f aca="false">Discipline!AN33</f>
        <v>49</v>
      </c>
      <c r="AY32" s="65" t="n">
        <f aca="false">AX32*0.1</f>
        <v>4.9</v>
      </c>
      <c r="AZ32" s="65" t="str">
        <f aca="false">IF(AY32&gt;=4,"Cleared","NC")</f>
        <v>Cleared</v>
      </c>
      <c r="BA32" s="65" t="n">
        <f aca="false">AO32+AS32+AV32+AY32</f>
        <v>54.6866666666667</v>
      </c>
      <c r="BB32" s="65" t="n">
        <f aca="false">Persona!AB33</f>
        <v>13.2095238095238</v>
      </c>
      <c r="BC32" s="65" t="n">
        <f aca="false">Persona!AC33</f>
        <v>29.6</v>
      </c>
      <c r="BD32" s="65" t="n">
        <f aca="false">BB32+BC32</f>
        <v>42.8095238095238</v>
      </c>
      <c r="BE32" s="65" t="n">
        <f aca="false">BD32*0.5</f>
        <v>21.4047619047619</v>
      </c>
      <c r="BF32" s="65" t="str">
        <f aca="false">IF(BD32&gt;=40,"Cleared","NC")</f>
        <v>Cleared</v>
      </c>
      <c r="BG32" s="65" t="str">
        <f aca="false">Wellness!BM33</f>
        <v>Cleared</v>
      </c>
      <c r="BH32" s="65" t="n">
        <f aca="false">Wellness!BU33</f>
        <v>53.3333333333333</v>
      </c>
      <c r="BI32" s="64" t="n">
        <f aca="false">BH32*0.3</f>
        <v>16</v>
      </c>
      <c r="BJ32" s="66" t="str">
        <f aca="false">IF(BI32&gt;=9,"Cleared","NC")</f>
        <v>Cleared</v>
      </c>
      <c r="BK32" s="65" t="n">
        <f aca="false">Behavior!AG33</f>
        <v>3.8</v>
      </c>
      <c r="BL32" s="65" t="n">
        <f aca="false">Behavior!AH33</f>
        <v>7.6</v>
      </c>
      <c r="BM32" s="65" t="str">
        <f aca="false">IF(BL32&gt;=6,"Cleared","NC")</f>
        <v>Cleared</v>
      </c>
      <c r="BN32" s="65" t="n">
        <f aca="false">Discipline!BA33</f>
        <v>64.6666666666667</v>
      </c>
      <c r="BO32" s="65" t="n">
        <f aca="false">BN32*0.1</f>
        <v>6.46666666666667</v>
      </c>
      <c r="BP32" s="65" t="str">
        <f aca="false">IF(HPS!BO32&gt;=6,"Cleared","NC")</f>
        <v>Cleared</v>
      </c>
      <c r="BQ32" s="65" t="n">
        <f aca="false">BE32+BI32+BL32+BO32</f>
        <v>51.4714285714286</v>
      </c>
    </row>
    <row r="33" customFormat="false" ht="14.25" hidden="false" customHeight="false" outlineLevel="0" collapsed="false">
      <c r="A33" s="61" t="n">
        <v>30</v>
      </c>
      <c r="B33" s="62" t="s">
        <v>17</v>
      </c>
      <c r="C33" s="62" t="s">
        <v>14</v>
      </c>
      <c r="D33" s="62" t="s">
        <v>78</v>
      </c>
      <c r="E33" s="63" t="s">
        <v>79</v>
      </c>
      <c r="F33" s="64" t="n">
        <v>0</v>
      </c>
      <c r="G33" s="65" t="n">
        <f aca="false">Persona!P34</f>
        <v>48.8888888888889</v>
      </c>
      <c r="H33" s="65" t="n">
        <f aca="false">HPS!$G33+HPS!$F33</f>
        <v>48.8888888888889</v>
      </c>
      <c r="I33" s="65" t="n">
        <f aca="false">HPS!$H33*0.5</f>
        <v>24.4444444444444</v>
      </c>
      <c r="J33" s="65" t="str">
        <f aca="false">IF(HPS!$G33&gt;=40,"Cleared","NC")</f>
        <v>Cleared</v>
      </c>
      <c r="K33" s="65" t="str">
        <f aca="false">Wellness!K34</f>
        <v>Cleared</v>
      </c>
      <c r="L33" s="65" t="n">
        <f aca="false">Wellness!S34</f>
        <v>53.3333333333333</v>
      </c>
      <c r="M33" s="64" t="n">
        <f aca="false">$L33*0.3</f>
        <v>16</v>
      </c>
      <c r="N33" s="66" t="str">
        <f aca="false">IF(M33&gt;=9,"Cleared","NC")</f>
        <v>Cleared</v>
      </c>
      <c r="O33" s="64" t="n">
        <f aca="false">Behavior!I34</f>
        <v>3</v>
      </c>
      <c r="P33" s="64" t="n">
        <f aca="false">HPS!$O33*2</f>
        <v>6</v>
      </c>
      <c r="Q33" s="65" t="str">
        <f aca="false">IF(HPS!$P33&gt;=6,"Cleared","NC")</f>
        <v>Cleared</v>
      </c>
      <c r="R33" s="65" t="n">
        <f aca="false">Discipline!N34</f>
        <v>52.5</v>
      </c>
      <c r="S33" s="65" t="n">
        <f aca="false">HPS!$R33*0.1</f>
        <v>5.25</v>
      </c>
      <c r="T33" s="65" t="str">
        <f aca="false">IF(HPS!$S33&gt;=4,"Cleared","NC")</f>
        <v>Cleared</v>
      </c>
      <c r="U33" s="65" t="n">
        <f aca="false">HPS!$I33+HPS!$M33+HPS!$P33+HPS!$S33</f>
        <v>51.6944444444444</v>
      </c>
      <c r="V33" s="65" t="n">
        <f aca="false">Persona!AB34</f>
        <v>17.5190476190476</v>
      </c>
      <c r="W33" s="65" t="n">
        <f aca="false">Persona!AC34</f>
        <v>45.6</v>
      </c>
      <c r="X33" s="65" t="n">
        <f aca="false">HPS!$V33+HPS!$W33</f>
        <v>63.1190476190476</v>
      </c>
      <c r="Y33" s="65" t="n">
        <f aca="false">X33*0.5</f>
        <v>31.5595238095238</v>
      </c>
      <c r="Z33" s="65" t="str">
        <f aca="false">IF(HPS!$X33&gt;=40,"Cleared","NC")</f>
        <v>Cleared</v>
      </c>
      <c r="AA33" s="65" t="str">
        <f aca="false">Wellness!AC34</f>
        <v>Cleared</v>
      </c>
      <c r="AB33" s="65" t="n">
        <f aca="false">Wellness!AK34</f>
        <v>53.3333333333333</v>
      </c>
      <c r="AC33" s="64" t="n">
        <f aca="false">HPS!AB33*0.3</f>
        <v>16</v>
      </c>
      <c r="AD33" s="66" t="str">
        <f aca="false">IF(AC33&gt;=9,"Cleared","NC")</f>
        <v>Cleared</v>
      </c>
      <c r="AE33" s="65" t="n">
        <f aca="false">Behavior!Q34</f>
        <v>3.05</v>
      </c>
      <c r="AF33" s="65" t="n">
        <f aca="false">Behavior!R34</f>
        <v>6.1</v>
      </c>
      <c r="AG33" s="65" t="str">
        <f aca="false">IF(HPS!$AF33&gt;=6,"Cleared","NC")</f>
        <v>Cleared</v>
      </c>
      <c r="AH33" s="65" t="n">
        <f aca="false">Discipline!AA34</f>
        <v>51.3333333333333</v>
      </c>
      <c r="AI33" s="65" t="n">
        <f aca="false">AH33*0.1</f>
        <v>5.13333333333333</v>
      </c>
      <c r="AJ33" s="65" t="str">
        <f aca="false">IF(AI33&gt;=4,"Cleared","NC")</f>
        <v>Cleared</v>
      </c>
      <c r="AK33" s="65" t="n">
        <f aca="false">Y33+AC33+AF33+AI33</f>
        <v>58.7928571428571</v>
      </c>
      <c r="AL33" s="65" t="n">
        <f aca="false">Persona!AO34</f>
        <v>7.12</v>
      </c>
      <c r="AM33" s="65" t="n">
        <f aca="false">Persona!AP34</f>
        <v>38</v>
      </c>
      <c r="AN33" s="65" t="n">
        <f aca="false">AL33+AM33</f>
        <v>45.12</v>
      </c>
      <c r="AO33" s="65" t="n">
        <f aca="false">AN33*0.5</f>
        <v>22.56</v>
      </c>
      <c r="AP33" s="65" t="str">
        <f aca="false">IF(HPS!$AN33&gt;=40,"Cleared","NC")</f>
        <v>Cleared</v>
      </c>
      <c r="AQ33" s="65" t="str">
        <f aca="false">Wellness!AU34</f>
        <v>Cleared</v>
      </c>
      <c r="AR33" s="65" t="n">
        <f aca="false">Wellness!BC34</f>
        <v>36.6666666666667</v>
      </c>
      <c r="AS33" s="64" t="n">
        <f aca="false">AR33*0.3</f>
        <v>11</v>
      </c>
      <c r="AT33" s="66" t="str">
        <f aca="false">IF(AS33&gt;=9,"Cleared","NC")</f>
        <v>Cleared</v>
      </c>
      <c r="AU33" s="65" t="n">
        <f aca="false">Behavior!AG34</f>
        <v>3</v>
      </c>
      <c r="AV33" s="65" t="n">
        <f aca="false">Behavior!AH34</f>
        <v>6</v>
      </c>
      <c r="AW33" s="65" t="str">
        <f aca="false">IF(AV33&gt;=6,"Cleared","NC")</f>
        <v>Cleared</v>
      </c>
      <c r="AX33" s="65" t="n">
        <f aca="false">Discipline!AN34</f>
        <v>38.8571428571429</v>
      </c>
      <c r="AY33" s="65" t="n">
        <f aca="false">AX33*0.1</f>
        <v>3.88571428571429</v>
      </c>
      <c r="AZ33" s="65" t="str">
        <f aca="false">IF(AY33&gt;=4,"Cleared","NC")</f>
        <v>NC</v>
      </c>
      <c r="BA33" s="65" t="n">
        <f aca="false">AO33+AS33+AV33+AY33</f>
        <v>43.4457142857143</v>
      </c>
      <c r="BB33" s="65" t="n">
        <f aca="false">Persona!AB34</f>
        <v>17.5190476190476</v>
      </c>
      <c r="BC33" s="65" t="n">
        <f aca="false">Persona!AC34</f>
        <v>45.6</v>
      </c>
      <c r="BD33" s="65" t="n">
        <f aca="false">BB33+BC33</f>
        <v>63.1190476190476</v>
      </c>
      <c r="BE33" s="65" t="n">
        <f aca="false">BD33*0.5</f>
        <v>31.5595238095238</v>
      </c>
      <c r="BF33" s="65" t="str">
        <f aca="false">IF(BD33&gt;=40,"Cleared","NC")</f>
        <v>Cleared</v>
      </c>
      <c r="BG33" s="65" t="str">
        <f aca="false">Wellness!BM34</f>
        <v>Cleared</v>
      </c>
      <c r="BH33" s="65" t="n">
        <f aca="false">Wellness!BU34</f>
        <v>56.6666666666667</v>
      </c>
      <c r="BI33" s="64" t="n">
        <f aca="false">BH33*0.3</f>
        <v>17</v>
      </c>
      <c r="BJ33" s="66" t="str">
        <f aca="false">IF(BI33&gt;=9,"Cleared","NC")</f>
        <v>Cleared</v>
      </c>
      <c r="BK33" s="65" t="n">
        <f aca="false">Behavior!AG34</f>
        <v>3</v>
      </c>
      <c r="BL33" s="65" t="n">
        <f aca="false">Behavior!AH34</f>
        <v>6</v>
      </c>
      <c r="BM33" s="65" t="str">
        <f aca="false">IF(BL33&gt;=6,"Cleared","NC")</f>
        <v>Cleared</v>
      </c>
      <c r="BN33" s="65" t="n">
        <f aca="false">Discipline!BA34</f>
        <v>57</v>
      </c>
      <c r="BO33" s="65" t="n">
        <f aca="false">BN33*0.1</f>
        <v>5.7</v>
      </c>
      <c r="BP33" s="65" t="str">
        <f aca="false">IF(HPS!BO33&gt;=6,"Cleared","NC")</f>
        <v>NC</v>
      </c>
      <c r="BQ33" s="65" t="n">
        <f aca="false">BE33+BI33+BL33+BO33</f>
        <v>60.2595238095238</v>
      </c>
    </row>
    <row r="34" customFormat="false" ht="14.25" hidden="false" customHeight="false" outlineLevel="0" collapsed="false">
      <c r="A34" s="61" t="n">
        <v>31</v>
      </c>
      <c r="B34" s="62" t="s">
        <v>17</v>
      </c>
      <c r="C34" s="62" t="s">
        <v>14</v>
      </c>
      <c r="D34" s="62" t="s">
        <v>80</v>
      </c>
      <c r="E34" s="63" t="s">
        <v>81</v>
      </c>
      <c r="F34" s="64" t="n">
        <v>0</v>
      </c>
      <c r="G34" s="65" t="n">
        <f aca="false">Persona!P35</f>
        <v>40</v>
      </c>
      <c r="H34" s="65" t="n">
        <f aca="false">HPS!$G34+HPS!$F34</f>
        <v>40</v>
      </c>
      <c r="I34" s="65" t="n">
        <f aca="false">HPS!$H34*0.5</f>
        <v>20</v>
      </c>
      <c r="J34" s="65" t="str">
        <f aca="false">IF(HPS!$G34&gt;=40,"Cleared","NC")</f>
        <v>Cleared</v>
      </c>
      <c r="K34" s="65" t="str">
        <f aca="false">Wellness!K35</f>
        <v>Cleared</v>
      </c>
      <c r="L34" s="65" t="n">
        <f aca="false">Wellness!S35</f>
        <v>30</v>
      </c>
      <c r="M34" s="64" t="n">
        <f aca="false">$L34*0.3</f>
        <v>9</v>
      </c>
      <c r="N34" s="66" t="str">
        <f aca="false">IF(M34&gt;=9,"Cleared","NC")</f>
        <v>Cleared</v>
      </c>
      <c r="O34" s="64" t="n">
        <f aca="false">Behavior!I35</f>
        <v>3</v>
      </c>
      <c r="P34" s="64" t="n">
        <f aca="false">HPS!$O34*2</f>
        <v>6</v>
      </c>
      <c r="Q34" s="65" t="str">
        <f aca="false">IF(HPS!$P34&gt;=6,"Cleared","NC")</f>
        <v>Cleared</v>
      </c>
      <c r="R34" s="65" t="n">
        <f aca="false">Discipline!N35</f>
        <v>43.75</v>
      </c>
      <c r="S34" s="65" t="n">
        <f aca="false">HPS!$R34*0.1</f>
        <v>4.375</v>
      </c>
      <c r="T34" s="65" t="str">
        <f aca="false">IF(HPS!$S34&gt;=4,"Cleared","NC")</f>
        <v>Cleared</v>
      </c>
      <c r="U34" s="65" t="n">
        <f aca="false">HPS!$I34+HPS!$M34+HPS!$P34+HPS!$S34</f>
        <v>39.375</v>
      </c>
      <c r="V34" s="65" t="n">
        <f aca="false">Persona!AB35</f>
        <v>9.16190476190476</v>
      </c>
      <c r="W34" s="65" t="n">
        <f aca="false">Persona!AC35</f>
        <v>45.6</v>
      </c>
      <c r="X34" s="65" t="n">
        <f aca="false">HPS!$V34+HPS!$W34</f>
        <v>54.7619047619048</v>
      </c>
      <c r="Y34" s="65" t="n">
        <f aca="false">X34*0.5</f>
        <v>27.3809523809524</v>
      </c>
      <c r="Z34" s="65" t="str">
        <f aca="false">IF(HPS!$X34&gt;=40,"Cleared","NC")</f>
        <v>Cleared</v>
      </c>
      <c r="AA34" s="65" t="str">
        <f aca="false">Wellness!AC35</f>
        <v>Cleared</v>
      </c>
      <c r="AB34" s="65" t="n">
        <f aca="false">Wellness!AK35</f>
        <v>26.6666666666667</v>
      </c>
      <c r="AC34" s="64" t="n">
        <f aca="false">HPS!AB34*0.3</f>
        <v>8</v>
      </c>
      <c r="AD34" s="66" t="str">
        <f aca="false">IF(AC34&gt;=9,"Cleared","NC")</f>
        <v>NC</v>
      </c>
      <c r="AE34" s="65" t="n">
        <f aca="false">Behavior!Q35</f>
        <v>2.5</v>
      </c>
      <c r="AF34" s="65" t="n">
        <f aca="false">Behavior!R35</f>
        <v>5</v>
      </c>
      <c r="AG34" s="65" t="str">
        <f aca="false">IF(HPS!$AF34&gt;=6,"Cleared","NC")</f>
        <v>NC</v>
      </c>
      <c r="AH34" s="65" t="n">
        <f aca="false">Discipline!AA35</f>
        <v>33.6666666666667</v>
      </c>
      <c r="AI34" s="65" t="n">
        <f aca="false">AH34*0.1</f>
        <v>3.36666666666667</v>
      </c>
      <c r="AJ34" s="65" t="str">
        <f aca="false">IF(AI34&gt;=4,"Cleared","NC")</f>
        <v>NC</v>
      </c>
      <c r="AK34" s="65" t="n">
        <f aca="false">Y34+AC34+AF34+AI34</f>
        <v>43.7476190476191</v>
      </c>
      <c r="AL34" s="65" t="n">
        <f aca="false">Persona!AO35</f>
        <v>1.18666666666667</v>
      </c>
      <c r="AM34" s="65" t="n">
        <f aca="false">Persona!AP35</f>
        <v>38</v>
      </c>
      <c r="AN34" s="65" t="n">
        <f aca="false">AL34+AM34</f>
        <v>39.1866666666667</v>
      </c>
      <c r="AO34" s="65" t="n">
        <f aca="false">AN34*0.5</f>
        <v>19.5933333333333</v>
      </c>
      <c r="AP34" s="65" t="str">
        <f aca="false">IF(HPS!$AN34&gt;=40,"Cleared","NC")</f>
        <v>NC</v>
      </c>
      <c r="AQ34" s="65" t="str">
        <f aca="false">Wellness!AU35</f>
        <v>NC</v>
      </c>
      <c r="AR34" s="65" t="n">
        <f aca="false">Wellness!BC35</f>
        <v>26.6666666666667</v>
      </c>
      <c r="AS34" s="64" t="n">
        <f aca="false">AR34*0.3</f>
        <v>8</v>
      </c>
      <c r="AT34" s="66" t="str">
        <f aca="false">IF(AS34&gt;=9,"Cleared","NC")</f>
        <v>NC</v>
      </c>
      <c r="AU34" s="65" t="n">
        <f aca="false">Behavior!AG35</f>
        <v>4</v>
      </c>
      <c r="AV34" s="65" t="n">
        <f aca="false">Behavior!AH35</f>
        <v>8</v>
      </c>
      <c r="AW34" s="65" t="str">
        <f aca="false">IF(AV34&gt;=6,"Cleared","NC")</f>
        <v>Cleared</v>
      </c>
      <c r="AX34" s="65" t="n">
        <f aca="false">Discipline!AN35</f>
        <v>2.85714285714286</v>
      </c>
      <c r="AY34" s="65" t="n">
        <f aca="false">AX34*0.1</f>
        <v>0.285714285714286</v>
      </c>
      <c r="AZ34" s="65" t="str">
        <f aca="false">IF(AY34&gt;=4,"Cleared","NC")</f>
        <v>NC</v>
      </c>
      <c r="BA34" s="65" t="n">
        <f aca="false">AO34+AS34+AV34+AY34</f>
        <v>35.8790476190476</v>
      </c>
      <c r="BB34" s="65" t="n">
        <f aca="false">Persona!AB35</f>
        <v>9.16190476190476</v>
      </c>
      <c r="BC34" s="65" t="n">
        <f aca="false">Persona!AC35</f>
        <v>45.6</v>
      </c>
      <c r="BD34" s="65" t="n">
        <f aca="false">BB34+BC34</f>
        <v>54.7619047619048</v>
      </c>
      <c r="BE34" s="65" t="n">
        <f aca="false">BD34*0.5</f>
        <v>27.3809523809524</v>
      </c>
      <c r="BF34" s="65" t="str">
        <f aca="false">IF(BD34&gt;=40,"Cleared","NC")</f>
        <v>Cleared</v>
      </c>
      <c r="BG34" s="65" t="str">
        <f aca="false">Wellness!BM35</f>
        <v>NC</v>
      </c>
      <c r="BH34" s="65" t="n">
        <f aca="false">Wellness!BU35</f>
        <v>16.6666666666667</v>
      </c>
      <c r="BI34" s="64" t="n">
        <f aca="false">BH34*0.3</f>
        <v>5</v>
      </c>
      <c r="BJ34" s="66" t="str">
        <f aca="false">IF(BI34&gt;=9,"Cleared","NC")</f>
        <v>NC</v>
      </c>
      <c r="BK34" s="65" t="n">
        <f aca="false">Behavior!AG35</f>
        <v>4</v>
      </c>
      <c r="BL34" s="65" t="n">
        <f aca="false">Behavior!AH35</f>
        <v>8</v>
      </c>
      <c r="BM34" s="65" t="str">
        <f aca="false">IF(BL34&gt;=6,"Cleared","NC")</f>
        <v>Cleared</v>
      </c>
      <c r="BN34" s="65" t="n">
        <f aca="false">Discipline!BA35</f>
        <v>49.6666666666667</v>
      </c>
      <c r="BO34" s="65" t="n">
        <f aca="false">BN34*0.1</f>
        <v>4.96666666666667</v>
      </c>
      <c r="BP34" s="65" t="str">
        <f aca="false">IF(HPS!BO34&gt;=6,"Cleared","NC")</f>
        <v>NC</v>
      </c>
      <c r="BQ34" s="65" t="n">
        <f aca="false">BE34+BI34+BL34+BO34</f>
        <v>45.3476190476191</v>
      </c>
    </row>
    <row r="35" customFormat="false" ht="14.25" hidden="false" customHeight="false" outlineLevel="0" collapsed="false">
      <c r="A35" s="61" t="n">
        <v>32</v>
      </c>
      <c r="B35" s="62" t="s">
        <v>13</v>
      </c>
      <c r="C35" s="62" t="s">
        <v>38</v>
      </c>
      <c r="D35" s="62" t="s">
        <v>82</v>
      </c>
      <c r="E35" s="63" t="s">
        <v>83</v>
      </c>
      <c r="F35" s="64" t="n">
        <v>0</v>
      </c>
      <c r="G35" s="65" t="n">
        <f aca="false">Persona!P36</f>
        <v>46.1111111111111</v>
      </c>
      <c r="H35" s="65" t="n">
        <f aca="false">HPS!$G35+HPS!$F35</f>
        <v>46.1111111111111</v>
      </c>
      <c r="I35" s="65" t="n">
        <f aca="false">HPS!$H35*0.5</f>
        <v>23.0555555555556</v>
      </c>
      <c r="J35" s="65" t="str">
        <f aca="false">IF(HPS!$G35&gt;=40,"Cleared","NC")</f>
        <v>Cleared</v>
      </c>
      <c r="K35" s="65" t="str">
        <f aca="false">Wellness!K36</f>
        <v>NC</v>
      </c>
      <c r="L35" s="65" t="n">
        <f aca="false">Wellness!S36</f>
        <v>36.6666666666667</v>
      </c>
      <c r="M35" s="64" t="n">
        <f aca="false">$L35*0.3</f>
        <v>11</v>
      </c>
      <c r="N35" s="66" t="str">
        <f aca="false">IF(M35&gt;=9,"Cleared","NC")</f>
        <v>Cleared</v>
      </c>
      <c r="O35" s="64" t="n">
        <f aca="false">Behavior!I36</f>
        <v>3</v>
      </c>
      <c r="P35" s="64" t="n">
        <f aca="false">HPS!$O35*2</f>
        <v>6</v>
      </c>
      <c r="Q35" s="65" t="str">
        <f aca="false">IF(HPS!$P35&gt;=6,"Cleared","NC")</f>
        <v>Cleared</v>
      </c>
      <c r="R35" s="65" t="n">
        <f aca="false">Discipline!N36</f>
        <v>46.25</v>
      </c>
      <c r="S35" s="65" t="n">
        <f aca="false">HPS!$R35*0.1</f>
        <v>4.625</v>
      </c>
      <c r="T35" s="65" t="str">
        <f aca="false">IF(HPS!$S35&gt;=4,"Cleared","NC")</f>
        <v>Cleared</v>
      </c>
      <c r="U35" s="65" t="n">
        <f aca="false">HPS!$I35+HPS!$M35+HPS!$P35+HPS!$S35</f>
        <v>44.6805555555556</v>
      </c>
      <c r="V35" s="65" t="n">
        <f aca="false">Persona!AB36</f>
        <v>29.5452380952381</v>
      </c>
      <c r="W35" s="65" t="n">
        <f aca="false">Persona!AC36</f>
        <v>49.6</v>
      </c>
      <c r="X35" s="65" t="n">
        <f aca="false">HPS!$V35+HPS!$W35</f>
        <v>79.1452380952381</v>
      </c>
      <c r="Y35" s="65" t="n">
        <f aca="false">X35*0.5</f>
        <v>39.572619047619</v>
      </c>
      <c r="Z35" s="65" t="str">
        <f aca="false">IF(HPS!$X35&gt;=40,"Cleared","NC")</f>
        <v>Cleared</v>
      </c>
      <c r="AA35" s="65" t="str">
        <f aca="false">Wellness!AC36</f>
        <v>NC</v>
      </c>
      <c r="AB35" s="65" t="n">
        <f aca="false">Wellness!AK36</f>
        <v>13.3333333333333</v>
      </c>
      <c r="AC35" s="64" t="n">
        <f aca="false">HPS!AB35*0.3</f>
        <v>4</v>
      </c>
      <c r="AD35" s="66" t="str">
        <f aca="false">IF(AC35&gt;=9,"Cleared","NC")</f>
        <v>NC</v>
      </c>
      <c r="AE35" s="65" t="n">
        <f aca="false">Behavior!Q36</f>
        <v>3.285</v>
      </c>
      <c r="AF35" s="65" t="n">
        <f aca="false">Behavior!R36</f>
        <v>6.57</v>
      </c>
      <c r="AG35" s="65" t="str">
        <f aca="false">IF(HPS!$AF35&gt;=6,"Cleared","NC")</f>
        <v>Cleared</v>
      </c>
      <c r="AH35" s="65" t="n">
        <f aca="false">Discipline!AA36</f>
        <v>54</v>
      </c>
      <c r="AI35" s="65" t="n">
        <f aca="false">AH35*0.1</f>
        <v>5.4</v>
      </c>
      <c r="AJ35" s="65" t="str">
        <f aca="false">IF(AI35&gt;=4,"Cleared","NC")</f>
        <v>Cleared</v>
      </c>
      <c r="AK35" s="65" t="n">
        <f aca="false">Y35+AC35+AF35+AI35</f>
        <v>55.5426190476191</v>
      </c>
      <c r="AL35" s="65" t="n">
        <f aca="false">Persona!AO36</f>
        <v>17.6933333333333</v>
      </c>
      <c r="AM35" s="65" t="n">
        <f aca="false">Persona!AP36</f>
        <v>52</v>
      </c>
      <c r="AN35" s="65" t="n">
        <f aca="false">AL35+AM35</f>
        <v>69.6933333333333</v>
      </c>
      <c r="AO35" s="65" t="n">
        <f aca="false">AN35*0.5</f>
        <v>34.8466666666667</v>
      </c>
      <c r="AP35" s="65" t="str">
        <f aca="false">IF(HPS!$AN35&gt;=40,"Cleared","NC")</f>
        <v>Cleared</v>
      </c>
      <c r="AQ35" s="65" t="str">
        <f aca="false">Wellness!AU36</f>
        <v>NC</v>
      </c>
      <c r="AR35" s="65" t="n">
        <f aca="false">Wellness!BC36</f>
        <v>6.66666666666667</v>
      </c>
      <c r="AS35" s="64" t="n">
        <f aca="false">AR35*0.3</f>
        <v>2</v>
      </c>
      <c r="AT35" s="66" t="str">
        <f aca="false">IF(AS35&gt;=9,"Cleared","NC")</f>
        <v>NC</v>
      </c>
      <c r="AU35" s="65" t="n">
        <f aca="false">Behavior!AG36</f>
        <v>3.2</v>
      </c>
      <c r="AV35" s="65" t="n">
        <f aca="false">Behavior!AH36</f>
        <v>6.4</v>
      </c>
      <c r="AW35" s="65" t="str">
        <f aca="false">IF(AV35&gt;=6,"Cleared","NC")</f>
        <v>Cleared</v>
      </c>
      <c r="AX35" s="65" t="n">
        <f aca="false">Discipline!AN36</f>
        <v>49.4571428571429</v>
      </c>
      <c r="AY35" s="65" t="n">
        <f aca="false">AX35*0.1</f>
        <v>4.94571428571429</v>
      </c>
      <c r="AZ35" s="65" t="str">
        <f aca="false">IF(AY35&gt;=4,"Cleared","NC")</f>
        <v>Cleared</v>
      </c>
      <c r="BA35" s="65" t="n">
        <f aca="false">AO35+AS35+AV35+AY35</f>
        <v>48.192380952381</v>
      </c>
      <c r="BB35" s="65" t="n">
        <f aca="false">Persona!AB36</f>
        <v>29.5452380952381</v>
      </c>
      <c r="BC35" s="65" t="n">
        <f aca="false">Persona!AC36</f>
        <v>49.6</v>
      </c>
      <c r="BD35" s="65" t="n">
        <f aca="false">BB35+BC35</f>
        <v>79.1452380952381</v>
      </c>
      <c r="BE35" s="65" t="n">
        <f aca="false">BD35*0.5</f>
        <v>39.572619047619</v>
      </c>
      <c r="BF35" s="65" t="str">
        <f aca="false">IF(BD35&gt;=40,"Cleared","NC")</f>
        <v>Cleared</v>
      </c>
      <c r="BG35" s="65" t="str">
        <f aca="false">Wellness!BM36</f>
        <v>NC</v>
      </c>
      <c r="BH35" s="65" t="n">
        <f aca="false">Wellness!BU36</f>
        <v>6.66666666666667</v>
      </c>
      <c r="BI35" s="64" t="n">
        <f aca="false">BH35*0.3</f>
        <v>2</v>
      </c>
      <c r="BJ35" s="66" t="str">
        <f aca="false">IF(BI35&gt;=9,"Cleared","NC")</f>
        <v>NC</v>
      </c>
      <c r="BK35" s="65" t="n">
        <f aca="false">Behavior!AG36</f>
        <v>3.2</v>
      </c>
      <c r="BL35" s="65" t="n">
        <f aca="false">Behavior!AH36</f>
        <v>6.4</v>
      </c>
      <c r="BM35" s="65" t="str">
        <f aca="false">IF(BL35&gt;=6,"Cleared","NC")</f>
        <v>Cleared</v>
      </c>
      <c r="BN35" s="65" t="n">
        <f aca="false">Discipline!BA36</f>
        <v>53</v>
      </c>
      <c r="BO35" s="65" t="n">
        <f aca="false">BN35*0.1</f>
        <v>5.3</v>
      </c>
      <c r="BP35" s="65" t="str">
        <f aca="false">IF(HPS!BO35&gt;=6,"Cleared","NC")</f>
        <v>NC</v>
      </c>
      <c r="BQ35" s="65" t="n">
        <f aca="false">BE35+BI35+BL35+BO35</f>
        <v>53.272619047619</v>
      </c>
    </row>
    <row r="36" customFormat="false" ht="14.25" hidden="false" customHeight="false" outlineLevel="0" collapsed="false">
      <c r="A36" s="61" t="n">
        <v>33</v>
      </c>
      <c r="B36" s="62" t="s">
        <v>13</v>
      </c>
      <c r="C36" s="62" t="s">
        <v>38</v>
      </c>
      <c r="D36" s="62" t="s">
        <v>84</v>
      </c>
      <c r="E36" s="63" t="s">
        <v>85</v>
      </c>
      <c r="F36" s="64" t="n">
        <v>0</v>
      </c>
      <c r="G36" s="65" t="n">
        <f aca="false">Persona!P37</f>
        <v>47.2222222222222</v>
      </c>
      <c r="H36" s="65" t="n">
        <f aca="false">HPS!$G36+HPS!$F36</f>
        <v>47.2222222222222</v>
      </c>
      <c r="I36" s="65" t="n">
        <f aca="false">HPS!$H36*0.5</f>
        <v>23.6111111111111</v>
      </c>
      <c r="J36" s="65" t="str">
        <f aca="false">IF(HPS!$G36&gt;=40,"Cleared","NC")</f>
        <v>Cleared</v>
      </c>
      <c r="K36" s="65" t="str">
        <f aca="false">Wellness!K37</f>
        <v>Cleared</v>
      </c>
      <c r="L36" s="65" t="n">
        <f aca="false">Wellness!S37</f>
        <v>40</v>
      </c>
      <c r="M36" s="64" t="n">
        <f aca="false">$L36*0.3</f>
        <v>12</v>
      </c>
      <c r="N36" s="66" t="str">
        <f aca="false">IF(M36&gt;=9,"Cleared","NC")</f>
        <v>Cleared</v>
      </c>
      <c r="O36" s="64" t="n">
        <f aca="false">Behavior!I37</f>
        <v>3</v>
      </c>
      <c r="P36" s="64" t="n">
        <f aca="false">HPS!$O36*2</f>
        <v>6</v>
      </c>
      <c r="Q36" s="65" t="str">
        <f aca="false">IF(HPS!$P36&gt;=6,"Cleared","NC")</f>
        <v>Cleared</v>
      </c>
      <c r="R36" s="65" t="n">
        <f aca="false">Discipline!N37</f>
        <v>63.75</v>
      </c>
      <c r="S36" s="65" t="n">
        <f aca="false">HPS!$R36*0.1</f>
        <v>6.375</v>
      </c>
      <c r="T36" s="65" t="str">
        <f aca="false">IF(HPS!$S36&gt;=4,"Cleared","NC")</f>
        <v>Cleared</v>
      </c>
      <c r="U36" s="65" t="n">
        <f aca="false">HPS!$I36+HPS!$M36+HPS!$P36+HPS!$S36</f>
        <v>47.9861111111111</v>
      </c>
      <c r="V36" s="65" t="n">
        <f aca="false">Persona!AB37</f>
        <v>23.3714285714286</v>
      </c>
      <c r="W36" s="65" t="n">
        <f aca="false">Persona!AC37</f>
        <v>48</v>
      </c>
      <c r="X36" s="65" t="n">
        <f aca="false">HPS!$V36+HPS!$W36</f>
        <v>71.3714285714286</v>
      </c>
      <c r="Y36" s="65" t="n">
        <f aca="false">X36*0.5</f>
        <v>35.6857142857143</v>
      </c>
      <c r="Z36" s="65" t="str">
        <f aca="false">IF(HPS!$X36&gt;=40,"Cleared","NC")</f>
        <v>Cleared</v>
      </c>
      <c r="AA36" s="65" t="str">
        <f aca="false">Wellness!AC37</f>
        <v>Cleared</v>
      </c>
      <c r="AB36" s="65" t="n">
        <f aca="false">Wellness!AK37</f>
        <v>20</v>
      </c>
      <c r="AC36" s="64" t="n">
        <f aca="false">HPS!AB36*0.3</f>
        <v>6</v>
      </c>
      <c r="AD36" s="66" t="str">
        <f aca="false">IF(AC36&gt;=9,"Cleared","NC")</f>
        <v>NC</v>
      </c>
      <c r="AE36" s="65" t="n">
        <f aca="false">Behavior!Q37</f>
        <v>3.67125</v>
      </c>
      <c r="AF36" s="65" t="n">
        <f aca="false">Behavior!R37</f>
        <v>7.3425</v>
      </c>
      <c r="AG36" s="65" t="str">
        <f aca="false">IF(HPS!$AF36&gt;=6,"Cleared","NC")</f>
        <v>Cleared</v>
      </c>
      <c r="AH36" s="65" t="n">
        <f aca="false">Discipline!AA37</f>
        <v>52</v>
      </c>
      <c r="AI36" s="65" t="n">
        <f aca="false">AH36*0.1</f>
        <v>5.2</v>
      </c>
      <c r="AJ36" s="65" t="str">
        <f aca="false">IF(AI36&gt;=4,"Cleared","NC")</f>
        <v>Cleared</v>
      </c>
      <c r="AK36" s="65" t="n">
        <f aca="false">Y36+AC36+AF36+AI36</f>
        <v>54.2282142857143</v>
      </c>
      <c r="AL36" s="65" t="n">
        <f aca="false">Persona!AO37</f>
        <v>24.2666666666667</v>
      </c>
      <c r="AM36" s="65" t="n">
        <f aca="false">Persona!AP37</f>
        <v>44</v>
      </c>
      <c r="AN36" s="65" t="n">
        <f aca="false">AL36+AM36</f>
        <v>68.2666666666667</v>
      </c>
      <c r="AO36" s="65" t="n">
        <f aca="false">AN36*0.5</f>
        <v>34.1333333333333</v>
      </c>
      <c r="AP36" s="65" t="str">
        <f aca="false">IF(HPS!$AN36&gt;=40,"Cleared","NC")</f>
        <v>Cleared</v>
      </c>
      <c r="AQ36" s="65" t="str">
        <f aca="false">Wellness!AU37</f>
        <v>Cleared</v>
      </c>
      <c r="AR36" s="65" t="n">
        <f aca="false">Wellness!BC37</f>
        <v>40</v>
      </c>
      <c r="AS36" s="64" t="n">
        <f aca="false">AR36*0.3</f>
        <v>12</v>
      </c>
      <c r="AT36" s="66" t="str">
        <f aca="false">IF(AS36&gt;=9,"Cleared","NC")</f>
        <v>Cleared</v>
      </c>
      <c r="AU36" s="65" t="n">
        <f aca="false">Behavior!AG37</f>
        <v>2.9</v>
      </c>
      <c r="AV36" s="65" t="n">
        <f aca="false">Behavior!AH37</f>
        <v>5.8</v>
      </c>
      <c r="AW36" s="65" t="str">
        <f aca="false">IF(AV36&gt;=6,"Cleared","NC")</f>
        <v>NC</v>
      </c>
      <c r="AX36" s="65" t="n">
        <f aca="false">Discipline!AN37</f>
        <v>45.9714285714286</v>
      </c>
      <c r="AY36" s="65" t="n">
        <f aca="false">AX36*0.1</f>
        <v>4.59714285714286</v>
      </c>
      <c r="AZ36" s="65" t="str">
        <f aca="false">IF(AY36&gt;=4,"Cleared","NC")</f>
        <v>Cleared</v>
      </c>
      <c r="BA36" s="65" t="n">
        <f aca="false">AO36+AS36+AV36+AY36</f>
        <v>56.5304761904762</v>
      </c>
      <c r="BB36" s="65" t="n">
        <f aca="false">Persona!AB37</f>
        <v>23.3714285714286</v>
      </c>
      <c r="BC36" s="65" t="n">
        <f aca="false">Persona!AC37</f>
        <v>48</v>
      </c>
      <c r="BD36" s="65" t="n">
        <f aca="false">BB36+BC36</f>
        <v>71.3714285714286</v>
      </c>
      <c r="BE36" s="65" t="n">
        <f aca="false">BD36*0.5</f>
        <v>35.6857142857143</v>
      </c>
      <c r="BF36" s="65" t="str">
        <f aca="false">IF(BD36&gt;=40,"Cleared","NC")</f>
        <v>Cleared</v>
      </c>
      <c r="BG36" s="65" t="str">
        <f aca="false">Wellness!BM37</f>
        <v>Cleared</v>
      </c>
      <c r="BH36" s="65" t="n">
        <f aca="false">Wellness!BU37</f>
        <v>46.6666666666667</v>
      </c>
      <c r="BI36" s="64" t="n">
        <f aca="false">BH36*0.3</f>
        <v>14</v>
      </c>
      <c r="BJ36" s="66" t="str">
        <f aca="false">IF(BI36&gt;=9,"Cleared","NC")</f>
        <v>Cleared</v>
      </c>
      <c r="BK36" s="65" t="n">
        <f aca="false">Behavior!AG37</f>
        <v>2.9</v>
      </c>
      <c r="BL36" s="65" t="n">
        <f aca="false">Behavior!AH37</f>
        <v>5.8</v>
      </c>
      <c r="BM36" s="65" t="str">
        <f aca="false">IF(BL36&gt;=6,"Cleared","NC")</f>
        <v>NC</v>
      </c>
      <c r="BN36" s="65" t="n">
        <f aca="false">Discipline!BA37</f>
        <v>68</v>
      </c>
      <c r="BO36" s="65" t="n">
        <f aca="false">BN36*0.1</f>
        <v>6.8</v>
      </c>
      <c r="BP36" s="65" t="str">
        <f aca="false">IF(HPS!BO36&gt;=6,"Cleared","NC")</f>
        <v>Cleared</v>
      </c>
      <c r="BQ36" s="65" t="n">
        <f aca="false">BE36+BI36+BL36+BO36</f>
        <v>62.2857142857143</v>
      </c>
    </row>
    <row r="37" customFormat="false" ht="14.25" hidden="false" customHeight="false" outlineLevel="0" collapsed="false">
      <c r="A37" s="61" t="n">
        <v>34</v>
      </c>
      <c r="B37" s="62" t="s">
        <v>13</v>
      </c>
      <c r="C37" s="62" t="s">
        <v>14</v>
      </c>
      <c r="D37" s="62" t="s">
        <v>86</v>
      </c>
      <c r="E37" s="63" t="s">
        <v>87</v>
      </c>
      <c r="F37" s="64" t="n">
        <v>0</v>
      </c>
      <c r="G37" s="65" t="n">
        <f aca="false">Persona!P38</f>
        <v>70</v>
      </c>
      <c r="H37" s="65" t="n">
        <f aca="false">HPS!$G37+HPS!$F37</f>
        <v>70</v>
      </c>
      <c r="I37" s="65" t="n">
        <f aca="false">HPS!$H37*0.5</f>
        <v>35</v>
      </c>
      <c r="J37" s="65" t="str">
        <f aca="false">IF(HPS!$G37&gt;=40,"Cleared","NC")</f>
        <v>Cleared</v>
      </c>
      <c r="K37" s="65" t="str">
        <f aca="false">Wellness!K38</f>
        <v>Cleared</v>
      </c>
      <c r="L37" s="65" t="n">
        <f aca="false">Wellness!S38</f>
        <v>43.3333333333333</v>
      </c>
      <c r="M37" s="64" t="n">
        <f aca="false">$L37*0.3</f>
        <v>13</v>
      </c>
      <c r="N37" s="66" t="str">
        <f aca="false">IF(M37&gt;=9,"Cleared","NC")</f>
        <v>Cleared</v>
      </c>
      <c r="O37" s="64" t="n">
        <f aca="false">Behavior!I38</f>
        <v>3</v>
      </c>
      <c r="P37" s="64" t="n">
        <f aca="false">HPS!$O37*2</f>
        <v>6</v>
      </c>
      <c r="Q37" s="65" t="str">
        <f aca="false">IF(HPS!$P37&gt;=6,"Cleared","NC")</f>
        <v>Cleared</v>
      </c>
      <c r="R37" s="65" t="n">
        <f aca="false">Discipline!N38</f>
        <v>72.5</v>
      </c>
      <c r="S37" s="65" t="n">
        <f aca="false">HPS!$R37*0.1</f>
        <v>7.25</v>
      </c>
      <c r="T37" s="65" t="str">
        <f aca="false">IF(HPS!$S37&gt;=4,"Cleared","NC")</f>
        <v>Cleared</v>
      </c>
      <c r="U37" s="65" t="n">
        <f aca="false">HPS!$I37+HPS!$M37+HPS!$P37+HPS!$S37</f>
        <v>61.25</v>
      </c>
      <c r="V37" s="65" t="n">
        <f aca="false">Persona!AB38</f>
        <v>17.4190476190476</v>
      </c>
      <c r="W37" s="65" t="n">
        <f aca="false">Persona!AC38</f>
        <v>56</v>
      </c>
      <c r="X37" s="65" t="n">
        <f aca="false">HPS!$V37+HPS!$W37</f>
        <v>73.4190476190476</v>
      </c>
      <c r="Y37" s="65" t="n">
        <f aca="false">X37*0.5</f>
        <v>36.7095238095238</v>
      </c>
      <c r="Z37" s="65" t="str">
        <f aca="false">IF(HPS!$X37&gt;=40,"Cleared","NC")</f>
        <v>Cleared</v>
      </c>
      <c r="AA37" s="65" t="str">
        <f aca="false">Wellness!AC38</f>
        <v>Cleared</v>
      </c>
      <c r="AB37" s="65" t="n">
        <f aca="false">Wellness!AK38</f>
        <v>33.3333333333333</v>
      </c>
      <c r="AC37" s="64" t="n">
        <f aca="false">HPS!AB37*0.3</f>
        <v>10</v>
      </c>
      <c r="AD37" s="66" t="str">
        <f aca="false">IF(AC37&gt;=9,"Cleared","NC")</f>
        <v>Cleared</v>
      </c>
      <c r="AE37" s="65" t="n">
        <f aca="false">Behavior!Q38</f>
        <v>4.2</v>
      </c>
      <c r="AF37" s="65" t="n">
        <f aca="false">Behavior!R38</f>
        <v>8.4</v>
      </c>
      <c r="AG37" s="65" t="str">
        <f aca="false">IF(HPS!$AF37&gt;=6,"Cleared","NC")</f>
        <v>Cleared</v>
      </c>
      <c r="AH37" s="65" t="n">
        <f aca="false">Discipline!AA38</f>
        <v>44.6666666666667</v>
      </c>
      <c r="AI37" s="65" t="n">
        <f aca="false">AH37*0.1</f>
        <v>4.46666666666667</v>
      </c>
      <c r="AJ37" s="65" t="str">
        <f aca="false">IF(AI37&gt;=4,"Cleared","NC")</f>
        <v>Cleared</v>
      </c>
      <c r="AK37" s="65" t="n">
        <f aca="false">Y37+AC37+AF37+AI37</f>
        <v>59.5761904761905</v>
      </c>
      <c r="AL37" s="65" t="n">
        <f aca="false">Persona!AO38</f>
        <v>18.44</v>
      </c>
      <c r="AM37" s="65" t="n">
        <f aca="false">Persona!AP38</f>
        <v>60</v>
      </c>
      <c r="AN37" s="65" t="n">
        <f aca="false">AL37+AM37</f>
        <v>78.44</v>
      </c>
      <c r="AO37" s="65" t="n">
        <f aca="false">AN37*0.5</f>
        <v>39.22</v>
      </c>
      <c r="AP37" s="65" t="str">
        <f aca="false">IF(HPS!$AN37&gt;=40,"Cleared","NC")</f>
        <v>Cleared</v>
      </c>
      <c r="AQ37" s="65" t="str">
        <f aca="false">Wellness!AU38</f>
        <v>Cleared</v>
      </c>
      <c r="AR37" s="65" t="n">
        <f aca="false">Wellness!BC38</f>
        <v>6.66666666666667</v>
      </c>
      <c r="AS37" s="64" t="n">
        <f aca="false">AR37*0.3</f>
        <v>2</v>
      </c>
      <c r="AT37" s="66" t="str">
        <f aca="false">IF(AS37&gt;=9,"Cleared","NC")</f>
        <v>NC</v>
      </c>
      <c r="AU37" s="65" t="n">
        <f aca="false">Behavior!AG38</f>
        <v>3.8</v>
      </c>
      <c r="AV37" s="65" t="n">
        <f aca="false">Behavior!AH38</f>
        <v>7.6</v>
      </c>
      <c r="AW37" s="65" t="str">
        <f aca="false">IF(AV37&gt;=6,"Cleared","NC")</f>
        <v>Cleared</v>
      </c>
      <c r="AX37" s="65" t="n">
        <f aca="false">Discipline!AN38</f>
        <v>57.7142857142857</v>
      </c>
      <c r="AY37" s="65" t="n">
        <f aca="false">AX37*0.1</f>
        <v>5.77142857142857</v>
      </c>
      <c r="AZ37" s="65" t="str">
        <f aca="false">IF(AY37&gt;=4,"Cleared","NC")</f>
        <v>Cleared</v>
      </c>
      <c r="BA37" s="65" t="n">
        <f aca="false">AO37+AS37+AV37+AY37</f>
        <v>54.5914285714286</v>
      </c>
      <c r="BB37" s="65" t="n">
        <f aca="false">Persona!AB38</f>
        <v>17.4190476190476</v>
      </c>
      <c r="BC37" s="65" t="n">
        <f aca="false">Persona!AC38</f>
        <v>56</v>
      </c>
      <c r="BD37" s="65" t="n">
        <f aca="false">BB37+BC37</f>
        <v>73.4190476190476</v>
      </c>
      <c r="BE37" s="65" t="n">
        <f aca="false">BD37*0.5</f>
        <v>36.7095238095238</v>
      </c>
      <c r="BF37" s="65" t="str">
        <f aca="false">IF(BD37&gt;=40,"Cleared","NC")</f>
        <v>Cleared</v>
      </c>
      <c r="BG37" s="65" t="str">
        <f aca="false">Wellness!BM38</f>
        <v>Cleared</v>
      </c>
      <c r="BH37" s="65" t="n">
        <f aca="false">Wellness!BU38</f>
        <v>13.3333333333333</v>
      </c>
      <c r="BI37" s="64" t="n">
        <f aca="false">BH37*0.3</f>
        <v>4</v>
      </c>
      <c r="BJ37" s="66" t="str">
        <f aca="false">IF(BI37&gt;=9,"Cleared","NC")</f>
        <v>NC</v>
      </c>
      <c r="BK37" s="65" t="n">
        <f aca="false">Behavior!AG38</f>
        <v>3.8</v>
      </c>
      <c r="BL37" s="65" t="n">
        <f aca="false">Behavior!AH38</f>
        <v>7.6</v>
      </c>
      <c r="BM37" s="65" t="str">
        <f aca="false">IF(BL37&gt;=6,"Cleared","NC")</f>
        <v>Cleared</v>
      </c>
      <c r="BN37" s="65" t="n">
        <f aca="false">Discipline!BA38</f>
        <v>64</v>
      </c>
      <c r="BO37" s="65" t="n">
        <f aca="false">BN37*0.1</f>
        <v>6.4</v>
      </c>
      <c r="BP37" s="65" t="str">
        <f aca="false">IF(HPS!BO37&gt;=6,"Cleared","NC")</f>
        <v>Cleared</v>
      </c>
      <c r="BQ37" s="65" t="n">
        <f aca="false">BE37+BI37+BL37+BO37</f>
        <v>54.7095238095238</v>
      </c>
    </row>
    <row r="38" customFormat="false" ht="14.25" hidden="false" customHeight="false" outlineLevel="0" collapsed="false">
      <c r="A38" s="61" t="n">
        <v>35</v>
      </c>
      <c r="B38" s="62" t="s">
        <v>17</v>
      </c>
      <c r="C38" s="62" t="s">
        <v>38</v>
      </c>
      <c r="D38" s="62" t="s">
        <v>88</v>
      </c>
      <c r="E38" s="63" t="s">
        <v>89</v>
      </c>
      <c r="F38" s="64" t="n">
        <v>0</v>
      </c>
      <c r="G38" s="65" t="n">
        <f aca="false">Persona!P39</f>
        <v>54.4444444444444</v>
      </c>
      <c r="H38" s="65" t="n">
        <f aca="false">HPS!$G38+HPS!$F38</f>
        <v>54.4444444444444</v>
      </c>
      <c r="I38" s="65" t="n">
        <f aca="false">HPS!$H38*0.5</f>
        <v>27.2222222222222</v>
      </c>
      <c r="J38" s="65" t="str">
        <f aca="false">IF(HPS!$G38&gt;=40,"Cleared","NC")</f>
        <v>Cleared</v>
      </c>
      <c r="K38" s="65" t="str">
        <f aca="false">Wellness!K39</f>
        <v>Cleared</v>
      </c>
      <c r="L38" s="65" t="n">
        <f aca="false">Wellness!S39</f>
        <v>40</v>
      </c>
      <c r="M38" s="64" t="n">
        <f aca="false">$L38*0.3</f>
        <v>12</v>
      </c>
      <c r="N38" s="66" t="str">
        <f aca="false">IF(M38&gt;=9,"Cleared","NC")</f>
        <v>Cleared</v>
      </c>
      <c r="O38" s="64" t="n">
        <f aca="false">Behavior!I39</f>
        <v>3</v>
      </c>
      <c r="P38" s="64" t="n">
        <f aca="false">HPS!$O38*2</f>
        <v>6</v>
      </c>
      <c r="Q38" s="65" t="str">
        <f aca="false">IF(HPS!$P38&gt;=6,"Cleared","NC")</f>
        <v>Cleared</v>
      </c>
      <c r="R38" s="65" t="n">
        <f aca="false">Discipline!N39</f>
        <v>60.625</v>
      </c>
      <c r="S38" s="65" t="n">
        <f aca="false">HPS!$R38*0.1</f>
        <v>6.0625</v>
      </c>
      <c r="T38" s="65" t="str">
        <f aca="false">IF(HPS!$S38&gt;=4,"Cleared","NC")</f>
        <v>Cleared</v>
      </c>
      <c r="U38" s="65" t="n">
        <f aca="false">HPS!$I38+HPS!$M38+HPS!$P38+HPS!$S38</f>
        <v>51.2847222222222</v>
      </c>
      <c r="V38" s="65" t="n">
        <f aca="false">Persona!AB39</f>
        <v>15.4428571428571</v>
      </c>
      <c r="W38" s="65" t="n">
        <f aca="false">Persona!AC39</f>
        <v>48.8</v>
      </c>
      <c r="X38" s="65" t="n">
        <f aca="false">HPS!$V38+HPS!$W38</f>
        <v>64.2428571428571</v>
      </c>
      <c r="Y38" s="65" t="n">
        <f aca="false">X38*0.5</f>
        <v>32.1214285714286</v>
      </c>
      <c r="Z38" s="65" t="str">
        <f aca="false">IF(HPS!$X38&gt;=40,"Cleared","NC")</f>
        <v>Cleared</v>
      </c>
      <c r="AA38" s="65" t="str">
        <f aca="false">Wellness!AC39</f>
        <v>Cleared</v>
      </c>
      <c r="AB38" s="65" t="n">
        <f aca="false">Wellness!AK39</f>
        <v>26.6666666666667</v>
      </c>
      <c r="AC38" s="64" t="n">
        <f aca="false">HPS!AB38*0.3</f>
        <v>8</v>
      </c>
      <c r="AD38" s="66" t="str">
        <f aca="false">IF(AC38&gt;=9,"Cleared","NC")</f>
        <v>NC</v>
      </c>
      <c r="AE38" s="65" t="n">
        <f aca="false">Behavior!Q39</f>
        <v>3.82</v>
      </c>
      <c r="AF38" s="65" t="n">
        <f aca="false">Behavior!R39</f>
        <v>7.64</v>
      </c>
      <c r="AG38" s="65" t="str">
        <f aca="false">IF(HPS!$AF38&gt;=6,"Cleared","NC")</f>
        <v>Cleared</v>
      </c>
      <c r="AH38" s="65" t="n">
        <f aca="false">Discipline!AA39</f>
        <v>40</v>
      </c>
      <c r="AI38" s="65" t="n">
        <f aca="false">AH38*0.1</f>
        <v>4</v>
      </c>
      <c r="AJ38" s="65" t="str">
        <f aca="false">IF(AI38&gt;=4,"Cleared","NC")</f>
        <v>Cleared</v>
      </c>
      <c r="AK38" s="65" t="n">
        <f aca="false">Y38+AC38+AF38+AI38</f>
        <v>51.7614285714286</v>
      </c>
      <c r="AL38" s="65" t="n">
        <f aca="false">Persona!AO39</f>
        <v>16.8266666666667</v>
      </c>
      <c r="AM38" s="65" t="n">
        <f aca="false">Persona!AP39</f>
        <v>30</v>
      </c>
      <c r="AN38" s="65" t="n">
        <f aca="false">AL38+AM38</f>
        <v>46.8266666666667</v>
      </c>
      <c r="AO38" s="65" t="n">
        <f aca="false">AN38*0.5</f>
        <v>23.4133333333333</v>
      </c>
      <c r="AP38" s="65" t="str">
        <f aca="false">IF(HPS!$AN38&gt;=40,"Cleared","NC")</f>
        <v>Cleared</v>
      </c>
      <c r="AQ38" s="65" t="str">
        <f aca="false">Wellness!AU39</f>
        <v>NC</v>
      </c>
      <c r="AR38" s="65" t="n">
        <f aca="false">Wellness!BC39</f>
        <v>30</v>
      </c>
      <c r="AS38" s="64" t="n">
        <f aca="false">AR38*0.3</f>
        <v>9</v>
      </c>
      <c r="AT38" s="66" t="str">
        <f aca="false">IF(AS38&gt;=9,"Cleared","NC")</f>
        <v>Cleared</v>
      </c>
      <c r="AU38" s="65" t="n">
        <f aca="false">Behavior!AG39</f>
        <v>3.55</v>
      </c>
      <c r="AV38" s="65" t="n">
        <f aca="false">Behavior!AH39</f>
        <v>7.1</v>
      </c>
      <c r="AW38" s="65" t="str">
        <f aca="false">IF(AV38&gt;=6,"Cleared","NC")</f>
        <v>Cleared</v>
      </c>
      <c r="AX38" s="65" t="n">
        <f aca="false">Discipline!AN39</f>
        <v>47.6666666666667</v>
      </c>
      <c r="AY38" s="65" t="n">
        <f aca="false">AX38*0.1</f>
        <v>4.76666666666667</v>
      </c>
      <c r="AZ38" s="65" t="str">
        <f aca="false">IF(AY38&gt;=4,"Cleared","NC")</f>
        <v>Cleared</v>
      </c>
      <c r="BA38" s="65" t="n">
        <f aca="false">AO38+AS38+AV38+AY38</f>
        <v>44.28</v>
      </c>
      <c r="BB38" s="65" t="n">
        <f aca="false">Persona!AB39</f>
        <v>15.4428571428571</v>
      </c>
      <c r="BC38" s="65" t="n">
        <f aca="false">Persona!AC39</f>
        <v>48.8</v>
      </c>
      <c r="BD38" s="65" t="n">
        <f aca="false">BB38+BC38</f>
        <v>64.2428571428571</v>
      </c>
      <c r="BE38" s="65" t="n">
        <f aca="false">BD38*0.5</f>
        <v>32.1214285714286</v>
      </c>
      <c r="BF38" s="65" t="str">
        <f aca="false">IF(BD38&gt;=40,"Cleared","NC")</f>
        <v>Cleared</v>
      </c>
      <c r="BG38" s="65" t="str">
        <f aca="false">Wellness!BM39</f>
        <v>NC</v>
      </c>
      <c r="BH38" s="65" t="n">
        <f aca="false">Wellness!BU39</f>
        <v>16.6666666666667</v>
      </c>
      <c r="BI38" s="64" t="n">
        <f aca="false">BH38*0.3</f>
        <v>5</v>
      </c>
      <c r="BJ38" s="66" t="str">
        <f aca="false">IF(BI38&gt;=9,"Cleared","NC")</f>
        <v>NC</v>
      </c>
      <c r="BK38" s="65" t="n">
        <f aca="false">Behavior!AG39</f>
        <v>3.55</v>
      </c>
      <c r="BL38" s="65" t="n">
        <f aca="false">Behavior!AH39</f>
        <v>7.1</v>
      </c>
      <c r="BM38" s="65" t="str">
        <f aca="false">IF(BL38&gt;=6,"Cleared","NC")</f>
        <v>Cleared</v>
      </c>
      <c r="BN38" s="65" t="n">
        <f aca="false">Discipline!BA39</f>
        <v>66.6666666666667</v>
      </c>
      <c r="BO38" s="65" t="n">
        <f aca="false">BN38*0.1</f>
        <v>6.66666666666667</v>
      </c>
      <c r="BP38" s="65" t="str">
        <f aca="false">IF(HPS!BO38&gt;=6,"Cleared","NC")</f>
        <v>Cleared</v>
      </c>
      <c r="BQ38" s="65" t="n">
        <f aca="false">BE38+BI38+BL38+BO38</f>
        <v>50.8880952380952</v>
      </c>
    </row>
    <row r="39" customFormat="false" ht="14.25" hidden="false" customHeight="false" outlineLevel="0" collapsed="false">
      <c r="A39" s="61" t="n">
        <v>36</v>
      </c>
      <c r="B39" s="62" t="s">
        <v>17</v>
      </c>
      <c r="C39" s="62" t="s">
        <v>14</v>
      </c>
      <c r="D39" s="62" t="s">
        <v>90</v>
      </c>
      <c r="E39" s="63" t="s">
        <v>91</v>
      </c>
      <c r="F39" s="64" t="n">
        <v>0</v>
      </c>
      <c r="G39" s="65" t="n">
        <f aca="false">Persona!P40</f>
        <v>58.8888888888889</v>
      </c>
      <c r="H39" s="65" t="n">
        <f aca="false">HPS!$G39+HPS!$F39</f>
        <v>58.8888888888889</v>
      </c>
      <c r="I39" s="65" t="n">
        <f aca="false">HPS!$H39*0.5</f>
        <v>29.4444444444444</v>
      </c>
      <c r="J39" s="65" t="str">
        <f aca="false">IF(HPS!$G39&gt;=40,"Cleared","NC")</f>
        <v>Cleared</v>
      </c>
      <c r="K39" s="65" t="str">
        <f aca="false">Wellness!K40</f>
        <v>Cleared</v>
      </c>
      <c r="L39" s="65" t="n">
        <f aca="false">Wellness!S40</f>
        <v>73.3333333333333</v>
      </c>
      <c r="M39" s="64" t="n">
        <f aca="false">$L39*0.3</f>
        <v>22</v>
      </c>
      <c r="N39" s="66" t="str">
        <f aca="false">IF(M39&gt;=9,"Cleared","NC")</f>
        <v>Cleared</v>
      </c>
      <c r="O39" s="64" t="n">
        <f aca="false">Behavior!I40</f>
        <v>3</v>
      </c>
      <c r="P39" s="64" t="n">
        <f aca="false">HPS!$O39*2</f>
        <v>6</v>
      </c>
      <c r="Q39" s="65" t="str">
        <f aca="false">IF(HPS!$P39&gt;=6,"Cleared","NC")</f>
        <v>Cleared</v>
      </c>
      <c r="R39" s="65" t="n">
        <f aca="false">Discipline!N40</f>
        <v>67.5892857142857</v>
      </c>
      <c r="S39" s="65" t="n">
        <f aca="false">HPS!$R39*0.1</f>
        <v>6.75892857142857</v>
      </c>
      <c r="T39" s="65" t="str">
        <f aca="false">IF(HPS!$S39&gt;=4,"Cleared","NC")</f>
        <v>Cleared</v>
      </c>
      <c r="U39" s="65" t="n">
        <f aca="false">HPS!$I39+HPS!$M39+HPS!$P39+HPS!$S39</f>
        <v>64.203373015873</v>
      </c>
      <c r="V39" s="65" t="n">
        <f aca="false">Persona!AB40</f>
        <v>15.6952380952381</v>
      </c>
      <c r="W39" s="65" t="n">
        <f aca="false">Persona!AC40</f>
        <v>32.8</v>
      </c>
      <c r="X39" s="65" t="n">
        <f aca="false">HPS!$V39+HPS!$W39</f>
        <v>48.4952380952381</v>
      </c>
      <c r="Y39" s="65" t="n">
        <f aca="false">X39*0.5</f>
        <v>24.247619047619</v>
      </c>
      <c r="Z39" s="65" t="str">
        <f aca="false">IF(HPS!$X39&gt;=40,"Cleared","NC")</f>
        <v>Cleared</v>
      </c>
      <c r="AA39" s="65" t="str">
        <f aca="false">Wellness!AC40</f>
        <v>Cleared</v>
      </c>
      <c r="AB39" s="65" t="n">
        <f aca="false">Wellness!AK40</f>
        <v>50</v>
      </c>
      <c r="AC39" s="64" t="n">
        <f aca="false">HPS!AB39*0.3</f>
        <v>15</v>
      </c>
      <c r="AD39" s="66" t="str">
        <f aca="false">IF(AC39&gt;=9,"Cleared","NC")</f>
        <v>Cleared</v>
      </c>
      <c r="AE39" s="65" t="n">
        <f aca="false">Behavior!Q40</f>
        <v>2.55</v>
      </c>
      <c r="AF39" s="65" t="n">
        <f aca="false">Behavior!R40</f>
        <v>5.1</v>
      </c>
      <c r="AG39" s="65" t="str">
        <f aca="false">IF(HPS!$AF39&gt;=6,"Cleared","NC")</f>
        <v>NC</v>
      </c>
      <c r="AH39" s="65" t="n">
        <f aca="false">Discipline!AA40</f>
        <v>39.6666666666667</v>
      </c>
      <c r="AI39" s="65" t="n">
        <f aca="false">AH39*0.1</f>
        <v>3.96666666666667</v>
      </c>
      <c r="AJ39" s="65" t="str">
        <f aca="false">IF(AI39&gt;=4,"Cleared","NC")</f>
        <v>NC</v>
      </c>
      <c r="AK39" s="65" t="n">
        <f aca="false">Y39+AC39+AF39+AI39</f>
        <v>48.3142857142857</v>
      </c>
      <c r="AL39" s="65" t="n">
        <f aca="false">Persona!AO40</f>
        <v>13.1333333333333</v>
      </c>
      <c r="AM39" s="65" t="n">
        <f aca="false">Persona!AP40</f>
        <v>38</v>
      </c>
      <c r="AN39" s="65" t="n">
        <f aca="false">AL39+AM39</f>
        <v>51.1333333333333</v>
      </c>
      <c r="AO39" s="65" t="n">
        <f aca="false">AN39*0.5</f>
        <v>25.5666666666667</v>
      </c>
      <c r="AP39" s="65" t="str">
        <f aca="false">IF(HPS!$AN39&gt;=40,"Cleared","NC")</f>
        <v>Cleared</v>
      </c>
      <c r="AQ39" s="65" t="str">
        <f aca="false">Wellness!AU40</f>
        <v>Cleared</v>
      </c>
      <c r="AR39" s="65" t="n">
        <f aca="false">Wellness!BC40</f>
        <v>23.3333333333333</v>
      </c>
      <c r="AS39" s="64" t="n">
        <f aca="false">AR39*0.3</f>
        <v>7</v>
      </c>
      <c r="AT39" s="66" t="str">
        <f aca="false">IF(AS39&gt;=9,"Cleared","NC")</f>
        <v>NC</v>
      </c>
      <c r="AU39" s="65" t="n">
        <f aca="false">Behavior!AG40</f>
        <v>3.4</v>
      </c>
      <c r="AV39" s="65" t="n">
        <f aca="false">Behavior!AH40</f>
        <v>6.8</v>
      </c>
      <c r="AW39" s="65" t="str">
        <f aca="false">IF(AV39&gt;=6,"Cleared","NC")</f>
        <v>Cleared</v>
      </c>
      <c r="AX39" s="65" t="n">
        <f aca="false">Discipline!AN40</f>
        <v>37.2857142857143</v>
      </c>
      <c r="AY39" s="65" t="n">
        <f aca="false">AX39*0.1</f>
        <v>3.72857142857143</v>
      </c>
      <c r="AZ39" s="65" t="str">
        <f aca="false">IF(AY39&gt;=4,"Cleared","NC")</f>
        <v>NC</v>
      </c>
      <c r="BA39" s="65" t="n">
        <f aca="false">AO39+AS39+AV39+AY39</f>
        <v>43.0952380952381</v>
      </c>
      <c r="BB39" s="65" t="n">
        <f aca="false">Persona!AB40</f>
        <v>15.6952380952381</v>
      </c>
      <c r="BC39" s="65" t="n">
        <f aca="false">Persona!AC40</f>
        <v>32.8</v>
      </c>
      <c r="BD39" s="65" t="n">
        <f aca="false">BB39+BC39</f>
        <v>48.4952380952381</v>
      </c>
      <c r="BE39" s="65" t="n">
        <f aca="false">BD39*0.5</f>
        <v>24.247619047619</v>
      </c>
      <c r="BF39" s="65" t="str">
        <f aca="false">IF(BD39&gt;=40,"Cleared","NC")</f>
        <v>Cleared</v>
      </c>
      <c r="BG39" s="65" t="str">
        <f aca="false">Wellness!BM40</f>
        <v>Cleared</v>
      </c>
      <c r="BH39" s="65" t="n">
        <f aca="false">Wellness!BU40</f>
        <v>56.6666666666667</v>
      </c>
      <c r="BI39" s="64" t="n">
        <f aca="false">BH39*0.3</f>
        <v>17</v>
      </c>
      <c r="BJ39" s="66" t="str">
        <f aca="false">IF(BI39&gt;=9,"Cleared","NC")</f>
        <v>Cleared</v>
      </c>
      <c r="BK39" s="65" t="n">
        <f aca="false">Behavior!AG40</f>
        <v>3.4</v>
      </c>
      <c r="BL39" s="65" t="n">
        <f aca="false">Behavior!AH40</f>
        <v>6.8</v>
      </c>
      <c r="BM39" s="65" t="str">
        <f aca="false">IF(BL39&gt;=6,"Cleared","NC")</f>
        <v>Cleared</v>
      </c>
      <c r="BN39" s="65" t="n">
        <f aca="false">Discipline!BA40</f>
        <v>68</v>
      </c>
      <c r="BO39" s="65" t="n">
        <f aca="false">BN39*0.1</f>
        <v>6.8</v>
      </c>
      <c r="BP39" s="65" t="str">
        <f aca="false">IF(HPS!BO39&gt;=6,"Cleared","NC")</f>
        <v>Cleared</v>
      </c>
      <c r="BQ39" s="65" t="n">
        <f aca="false">BE39+BI39+BL39+BO39</f>
        <v>54.8476190476191</v>
      </c>
    </row>
    <row r="40" customFormat="false" ht="14.25" hidden="false" customHeight="false" outlineLevel="0" collapsed="false">
      <c r="A40" s="61" t="n">
        <v>37</v>
      </c>
      <c r="B40" s="62" t="s">
        <v>17</v>
      </c>
      <c r="C40" s="62" t="s">
        <v>31</v>
      </c>
      <c r="D40" s="62" t="s">
        <v>92</v>
      </c>
      <c r="E40" s="63" t="s">
        <v>93</v>
      </c>
      <c r="F40" s="64" t="n">
        <v>0</v>
      </c>
      <c r="G40" s="65" t="n">
        <f aca="false">Persona!P41</f>
        <v>57.7777777777778</v>
      </c>
      <c r="H40" s="65" t="n">
        <f aca="false">HPS!$G40+HPS!$F40</f>
        <v>57.7777777777778</v>
      </c>
      <c r="I40" s="65" t="n">
        <f aca="false">HPS!$H40*0.5</f>
        <v>28.8888888888889</v>
      </c>
      <c r="J40" s="65" t="str">
        <f aca="false">IF(HPS!$G40&gt;=40,"Cleared","NC")</f>
        <v>Cleared</v>
      </c>
      <c r="K40" s="65" t="str">
        <f aca="false">Wellness!K41</f>
        <v>Cleared</v>
      </c>
      <c r="L40" s="65" t="n">
        <f aca="false">Wellness!S41</f>
        <v>33.3333333333333</v>
      </c>
      <c r="M40" s="64" t="n">
        <f aca="false">$L40*0.3</f>
        <v>10</v>
      </c>
      <c r="N40" s="66" t="str">
        <f aca="false">IF(M40&gt;=9,"Cleared","NC")</f>
        <v>Cleared</v>
      </c>
      <c r="O40" s="64" t="n">
        <f aca="false">Behavior!I41</f>
        <v>3</v>
      </c>
      <c r="P40" s="64" t="n">
        <f aca="false">HPS!$O40*2</f>
        <v>6</v>
      </c>
      <c r="Q40" s="65" t="str">
        <f aca="false">IF(HPS!$P40&gt;=6,"Cleared","NC")</f>
        <v>Cleared</v>
      </c>
      <c r="R40" s="65" t="n">
        <f aca="false">Discipline!N41</f>
        <v>65</v>
      </c>
      <c r="S40" s="65" t="n">
        <f aca="false">HPS!$R40*0.1</f>
        <v>6.5</v>
      </c>
      <c r="T40" s="65" t="str">
        <f aca="false">IF(HPS!$S40&gt;=4,"Cleared","NC")</f>
        <v>Cleared</v>
      </c>
      <c r="U40" s="65" t="n">
        <f aca="false">HPS!$I40+HPS!$M40+HPS!$P40+HPS!$S40</f>
        <v>51.3888888888889</v>
      </c>
      <c r="V40" s="65" t="n">
        <f aca="false">Persona!AB41</f>
        <v>14.2190476190476</v>
      </c>
      <c r="W40" s="65" t="n">
        <f aca="false">Persona!AC41</f>
        <v>48</v>
      </c>
      <c r="X40" s="65" t="n">
        <f aca="false">HPS!$V40+HPS!$W40</f>
        <v>62.2190476190476</v>
      </c>
      <c r="Y40" s="65" t="n">
        <f aca="false">X40*0.5</f>
        <v>31.1095238095238</v>
      </c>
      <c r="Z40" s="65" t="str">
        <f aca="false">IF(HPS!$X40&gt;=40,"Cleared","NC")</f>
        <v>Cleared</v>
      </c>
      <c r="AA40" s="65" t="str">
        <f aca="false">Wellness!AC41</f>
        <v>Cleared</v>
      </c>
      <c r="AB40" s="65" t="n">
        <f aca="false">Wellness!AK41</f>
        <v>33.3333333333333</v>
      </c>
      <c r="AC40" s="64" t="n">
        <f aca="false">HPS!AB40*0.3</f>
        <v>10</v>
      </c>
      <c r="AD40" s="66" t="str">
        <f aca="false">IF(AC40&gt;=9,"Cleared","NC")</f>
        <v>Cleared</v>
      </c>
      <c r="AE40" s="65" t="n">
        <f aca="false">Behavior!Q41</f>
        <v>4.8</v>
      </c>
      <c r="AF40" s="65" t="n">
        <f aca="false">Behavior!R41</f>
        <v>9.6</v>
      </c>
      <c r="AG40" s="65" t="str">
        <f aca="false">IF(HPS!$AF40&gt;=6,"Cleared","NC")</f>
        <v>Cleared</v>
      </c>
      <c r="AH40" s="65" t="n">
        <f aca="false">Discipline!AA41</f>
        <v>49.6666666666667</v>
      </c>
      <c r="AI40" s="65" t="n">
        <f aca="false">AH40*0.1</f>
        <v>4.96666666666667</v>
      </c>
      <c r="AJ40" s="65" t="str">
        <f aca="false">IF(AI40&gt;=4,"Cleared","NC")</f>
        <v>Cleared</v>
      </c>
      <c r="AK40" s="65" t="n">
        <f aca="false">Y40+AC40+AF40+AI40</f>
        <v>55.6761904761905</v>
      </c>
      <c r="AL40" s="65" t="n">
        <f aca="false">Persona!AO41</f>
        <v>19.4844444444444</v>
      </c>
      <c r="AM40" s="65" t="n">
        <f aca="false">Persona!AP41</f>
        <v>48</v>
      </c>
      <c r="AN40" s="65" t="n">
        <f aca="false">AL40+AM40</f>
        <v>67.4844444444445</v>
      </c>
      <c r="AO40" s="65" t="n">
        <f aca="false">AN40*0.5</f>
        <v>33.7422222222222</v>
      </c>
      <c r="AP40" s="65" t="str">
        <f aca="false">IF(HPS!$AN40&gt;=40,"Cleared","NC")</f>
        <v>Cleared</v>
      </c>
      <c r="AQ40" s="65" t="str">
        <f aca="false">Wellness!AU41</f>
        <v>Cleared</v>
      </c>
      <c r="AR40" s="65" t="n">
        <f aca="false">Wellness!BC41</f>
        <v>33.3333333333333</v>
      </c>
      <c r="AS40" s="64" t="n">
        <f aca="false">AR40*0.3</f>
        <v>10</v>
      </c>
      <c r="AT40" s="66" t="str">
        <f aca="false">IF(AS40&gt;=9,"Cleared","NC")</f>
        <v>Cleared</v>
      </c>
      <c r="AU40" s="65" t="n">
        <f aca="false">Behavior!AG41</f>
        <v>3.72</v>
      </c>
      <c r="AV40" s="65" t="n">
        <f aca="false">Behavior!AH41</f>
        <v>7.44</v>
      </c>
      <c r="AW40" s="65" t="str">
        <f aca="false">IF(AV40&gt;=6,"Cleared","NC")</f>
        <v>Cleared</v>
      </c>
      <c r="AX40" s="65" t="n">
        <f aca="false">Discipline!AN41</f>
        <v>59.6666666666667</v>
      </c>
      <c r="AY40" s="65" t="n">
        <f aca="false">AX40*0.1</f>
        <v>5.96666666666667</v>
      </c>
      <c r="AZ40" s="65" t="str">
        <f aca="false">IF(AY40&gt;=4,"Cleared","NC")</f>
        <v>Cleared</v>
      </c>
      <c r="BA40" s="65" t="n">
        <f aca="false">AO40+AS40+AV40+AY40</f>
        <v>57.1488888888889</v>
      </c>
      <c r="BB40" s="65" t="n">
        <f aca="false">Persona!AB41</f>
        <v>14.2190476190476</v>
      </c>
      <c r="BC40" s="65" t="n">
        <f aca="false">Persona!AC41</f>
        <v>48</v>
      </c>
      <c r="BD40" s="65" t="n">
        <f aca="false">BB40+BC40</f>
        <v>62.2190476190476</v>
      </c>
      <c r="BE40" s="65" t="n">
        <f aca="false">BD40*0.5</f>
        <v>31.1095238095238</v>
      </c>
      <c r="BF40" s="65" t="str">
        <f aca="false">IF(BD40&gt;=40,"Cleared","NC")</f>
        <v>Cleared</v>
      </c>
      <c r="BG40" s="65" t="str">
        <f aca="false">Wellness!BM41</f>
        <v>NC</v>
      </c>
      <c r="BH40" s="65" t="n">
        <f aca="false">Wellness!BU41</f>
        <v>20</v>
      </c>
      <c r="BI40" s="64" t="n">
        <f aca="false">BH40*0.3</f>
        <v>6</v>
      </c>
      <c r="BJ40" s="66" t="str">
        <f aca="false">IF(BI40&gt;=9,"Cleared","NC")</f>
        <v>NC</v>
      </c>
      <c r="BK40" s="65" t="n">
        <f aca="false">Behavior!AG41</f>
        <v>3.72</v>
      </c>
      <c r="BL40" s="65" t="n">
        <f aca="false">Behavior!AH41</f>
        <v>7.44</v>
      </c>
      <c r="BM40" s="65" t="str">
        <f aca="false">IF(BL40&gt;=6,"Cleared","NC")</f>
        <v>Cleared</v>
      </c>
      <c r="BN40" s="65" t="n">
        <f aca="false">Discipline!BA41</f>
        <v>64.6666666666667</v>
      </c>
      <c r="BO40" s="65" t="n">
        <f aca="false">BN40*0.1</f>
        <v>6.46666666666667</v>
      </c>
      <c r="BP40" s="65" t="str">
        <f aca="false">IF(HPS!BO40&gt;=6,"Cleared","NC")</f>
        <v>Cleared</v>
      </c>
      <c r="BQ40" s="65" t="n">
        <f aca="false">BE40+BI40+BL40+BO40</f>
        <v>51.0161904761905</v>
      </c>
    </row>
    <row r="41" customFormat="false" ht="14.25" hidden="false" customHeight="false" outlineLevel="0" collapsed="false">
      <c r="A41" s="61" t="n">
        <v>38</v>
      </c>
      <c r="B41" s="62" t="s">
        <v>13</v>
      </c>
      <c r="C41" s="62" t="s">
        <v>38</v>
      </c>
      <c r="D41" s="62" t="s">
        <v>94</v>
      </c>
      <c r="E41" s="63" t="s">
        <v>95</v>
      </c>
      <c r="F41" s="64" t="n">
        <v>0</v>
      </c>
      <c r="G41" s="65" t="n">
        <f aca="false">Persona!P42</f>
        <v>47.2222222222222</v>
      </c>
      <c r="H41" s="65" t="n">
        <f aca="false">HPS!$G41+HPS!$F41</f>
        <v>47.2222222222222</v>
      </c>
      <c r="I41" s="65" t="n">
        <f aca="false">HPS!$H41*0.5</f>
        <v>23.6111111111111</v>
      </c>
      <c r="J41" s="65" t="str">
        <f aca="false">IF(HPS!$G41&gt;=40,"Cleared","NC")</f>
        <v>Cleared</v>
      </c>
      <c r="K41" s="65" t="str">
        <f aca="false">Wellness!K42</f>
        <v>Cleared</v>
      </c>
      <c r="L41" s="65" t="n">
        <f aca="false">Wellness!S42</f>
        <v>36.6666666666667</v>
      </c>
      <c r="M41" s="64" t="n">
        <f aca="false">$L41*0.3</f>
        <v>11</v>
      </c>
      <c r="N41" s="66" t="str">
        <f aca="false">IF(M41&gt;=9,"Cleared","NC")</f>
        <v>Cleared</v>
      </c>
      <c r="O41" s="64" t="n">
        <f aca="false">Behavior!I42</f>
        <v>3</v>
      </c>
      <c r="P41" s="64" t="n">
        <f aca="false">HPS!$O41*2</f>
        <v>6</v>
      </c>
      <c r="Q41" s="65" t="str">
        <f aca="false">IF(HPS!$P41&gt;=6,"Cleared","NC")</f>
        <v>Cleared</v>
      </c>
      <c r="R41" s="65" t="n">
        <f aca="false">Discipline!N42</f>
        <v>57.8125</v>
      </c>
      <c r="S41" s="65" t="n">
        <f aca="false">HPS!$R41*0.1</f>
        <v>5.78125</v>
      </c>
      <c r="T41" s="65" t="str">
        <f aca="false">IF(HPS!$S41&gt;=4,"Cleared","NC")</f>
        <v>Cleared</v>
      </c>
      <c r="U41" s="65" t="n">
        <f aca="false">HPS!$I41+HPS!$M41+HPS!$P41+HPS!$S41</f>
        <v>46.3923611111111</v>
      </c>
      <c r="V41" s="65" t="n">
        <f aca="false">Persona!AB42</f>
        <v>19.4738095238095</v>
      </c>
      <c r="W41" s="65" t="n">
        <f aca="false">Persona!AC42</f>
        <v>48</v>
      </c>
      <c r="X41" s="65" t="n">
        <f aca="false">HPS!$V41+HPS!$W41</f>
        <v>67.4738095238095</v>
      </c>
      <c r="Y41" s="65" t="n">
        <f aca="false">X41*0.5</f>
        <v>33.7369047619048</v>
      </c>
      <c r="Z41" s="65" t="str">
        <f aca="false">IF(HPS!$X41&gt;=40,"Cleared","NC")</f>
        <v>Cleared</v>
      </c>
      <c r="AA41" s="65" t="str">
        <f aca="false">Wellness!AC42</f>
        <v>NC</v>
      </c>
      <c r="AB41" s="65" t="n">
        <f aca="false">Wellness!AK42</f>
        <v>0</v>
      </c>
      <c r="AC41" s="64" t="n">
        <f aca="false">HPS!AB41*0.3</f>
        <v>0</v>
      </c>
      <c r="AD41" s="66" t="str">
        <f aca="false">IF(AC41&gt;=9,"Cleared","NC")</f>
        <v>NC</v>
      </c>
      <c r="AE41" s="65" t="n">
        <f aca="false">Behavior!Q42</f>
        <v>3.86</v>
      </c>
      <c r="AF41" s="65" t="n">
        <f aca="false">Behavior!R42</f>
        <v>7.72</v>
      </c>
      <c r="AG41" s="65" t="str">
        <f aca="false">IF(HPS!$AF41&gt;=6,"Cleared","NC")</f>
        <v>Cleared</v>
      </c>
      <c r="AH41" s="65" t="n">
        <f aca="false">Discipline!AA42</f>
        <v>31.3333333333333</v>
      </c>
      <c r="AI41" s="65" t="n">
        <f aca="false">AH41*0.1</f>
        <v>3.13333333333333</v>
      </c>
      <c r="AJ41" s="65" t="str">
        <f aca="false">IF(AI41&gt;=4,"Cleared","NC")</f>
        <v>NC</v>
      </c>
      <c r="AK41" s="65" t="n">
        <f aca="false">Y41+AC41+AF41+AI41</f>
        <v>44.5902380952381</v>
      </c>
      <c r="AL41" s="65" t="n">
        <f aca="false">Persona!AO42</f>
        <v>16.1066666666667</v>
      </c>
      <c r="AM41" s="65" t="n">
        <f aca="false">Persona!AP42</f>
        <v>46</v>
      </c>
      <c r="AN41" s="65" t="n">
        <f aca="false">AL41+AM41</f>
        <v>62.1066666666667</v>
      </c>
      <c r="AO41" s="65" t="n">
        <f aca="false">AN41*0.5</f>
        <v>31.0533333333333</v>
      </c>
      <c r="AP41" s="65" t="str">
        <f aca="false">IF(HPS!$AN41&gt;=40,"Cleared","NC")</f>
        <v>Cleared</v>
      </c>
      <c r="AQ41" s="65" t="str">
        <f aca="false">Wellness!AU42</f>
        <v>NC</v>
      </c>
      <c r="AR41" s="65" t="n">
        <f aca="false">Wellness!BC42</f>
        <v>0</v>
      </c>
      <c r="AS41" s="64" t="n">
        <f aca="false">AR41*0.3</f>
        <v>0</v>
      </c>
      <c r="AT41" s="66" t="str">
        <f aca="false">IF(AS41&gt;=9,"Cleared","NC")</f>
        <v>NC</v>
      </c>
      <c r="AU41" s="65" t="n">
        <f aca="false">Behavior!AG42</f>
        <v>3.35</v>
      </c>
      <c r="AV41" s="65" t="n">
        <f aca="false">Behavior!AH42</f>
        <v>6.7</v>
      </c>
      <c r="AW41" s="65" t="str">
        <f aca="false">IF(AV41&gt;=6,"Cleared","NC")</f>
        <v>Cleared</v>
      </c>
      <c r="AX41" s="65" t="n">
        <f aca="false">Discipline!AN42</f>
        <v>22.1333333333333</v>
      </c>
      <c r="AY41" s="65" t="n">
        <f aca="false">AX41*0.1</f>
        <v>2.21333333333333</v>
      </c>
      <c r="AZ41" s="65" t="str">
        <f aca="false">IF(AY41&gt;=4,"Cleared","NC")</f>
        <v>NC</v>
      </c>
      <c r="BA41" s="65" t="n">
        <f aca="false">AO41+AS41+AV41+AY41</f>
        <v>39.9666666666667</v>
      </c>
      <c r="BB41" s="65" t="n">
        <f aca="false">Persona!AB42</f>
        <v>19.4738095238095</v>
      </c>
      <c r="BC41" s="65" t="n">
        <f aca="false">Persona!AC42</f>
        <v>48</v>
      </c>
      <c r="BD41" s="65" t="n">
        <f aca="false">BB41+BC41</f>
        <v>67.4738095238095</v>
      </c>
      <c r="BE41" s="65" t="n">
        <f aca="false">BD41*0.5</f>
        <v>33.7369047619048</v>
      </c>
      <c r="BF41" s="65" t="str">
        <f aca="false">IF(BD41&gt;=40,"Cleared","NC")</f>
        <v>Cleared</v>
      </c>
      <c r="BG41" s="65" t="str">
        <f aca="false">Wellness!BM42</f>
        <v>Cleared</v>
      </c>
      <c r="BH41" s="65" t="n">
        <f aca="false">Wellness!BU42</f>
        <v>0</v>
      </c>
      <c r="BI41" s="64" t="n">
        <f aca="false">BH41*0.3</f>
        <v>0</v>
      </c>
      <c r="BJ41" s="66" t="str">
        <f aca="false">IF(BI41&gt;=9,"Cleared","NC")</f>
        <v>NC</v>
      </c>
      <c r="BK41" s="65" t="n">
        <f aca="false">Behavior!AG42</f>
        <v>3.35</v>
      </c>
      <c r="BL41" s="65" t="n">
        <f aca="false">Behavior!AH42</f>
        <v>6.7</v>
      </c>
      <c r="BM41" s="65" t="str">
        <f aca="false">IF(BL41&gt;=6,"Cleared","NC")</f>
        <v>Cleared</v>
      </c>
      <c r="BN41" s="65" t="n">
        <f aca="false">Discipline!BA42</f>
        <v>40.8333333333333</v>
      </c>
      <c r="BO41" s="65" t="n">
        <f aca="false">BN41*0.1</f>
        <v>4.08333333333333</v>
      </c>
      <c r="BP41" s="65" t="str">
        <f aca="false">IF(HPS!BO41&gt;=6,"Cleared","NC")</f>
        <v>NC</v>
      </c>
      <c r="BQ41" s="65" t="n">
        <f aca="false">BE41+BI41+BL41+BO41</f>
        <v>44.5202380952381</v>
      </c>
    </row>
    <row r="42" customFormat="false" ht="14.25" hidden="false" customHeight="false" outlineLevel="0" collapsed="false">
      <c r="A42" s="61" t="n">
        <v>39</v>
      </c>
      <c r="B42" s="62" t="s">
        <v>13</v>
      </c>
      <c r="C42" s="62" t="s">
        <v>31</v>
      </c>
      <c r="D42" s="62" t="s">
        <v>96</v>
      </c>
      <c r="E42" s="63" t="s">
        <v>97</v>
      </c>
      <c r="F42" s="64" t="n">
        <v>0</v>
      </c>
      <c r="G42" s="65" t="n">
        <f aca="false">Persona!P43</f>
        <v>80</v>
      </c>
      <c r="H42" s="65" t="n">
        <f aca="false">HPS!$G42+HPS!$F42</f>
        <v>80</v>
      </c>
      <c r="I42" s="65" t="n">
        <f aca="false">HPS!$H42*0.5</f>
        <v>40</v>
      </c>
      <c r="J42" s="65" t="str">
        <f aca="false">IF(HPS!$G42&gt;=40,"Cleared","NC")</f>
        <v>Cleared</v>
      </c>
      <c r="K42" s="65" t="str">
        <f aca="false">Wellness!K43</f>
        <v>Cleared</v>
      </c>
      <c r="L42" s="65" t="n">
        <f aca="false">Wellness!S43</f>
        <v>30</v>
      </c>
      <c r="M42" s="64" t="n">
        <f aca="false">$L42*0.3</f>
        <v>9</v>
      </c>
      <c r="N42" s="66" t="str">
        <f aca="false">IF(M42&gt;=9,"Cleared","NC")</f>
        <v>Cleared</v>
      </c>
      <c r="O42" s="64" t="n">
        <f aca="false">Behavior!I43</f>
        <v>3</v>
      </c>
      <c r="P42" s="64" t="n">
        <f aca="false">HPS!$O42*2</f>
        <v>6</v>
      </c>
      <c r="Q42" s="65" t="str">
        <f aca="false">IF(HPS!$P42&gt;=6,"Cleared","NC")</f>
        <v>Cleared</v>
      </c>
      <c r="R42" s="65" t="n">
        <f aca="false">Discipline!N43</f>
        <v>65</v>
      </c>
      <c r="S42" s="65" t="n">
        <f aca="false">HPS!$R42*0.1</f>
        <v>6.5</v>
      </c>
      <c r="T42" s="65" t="str">
        <f aca="false">IF(HPS!$S42&gt;=4,"Cleared","NC")</f>
        <v>Cleared</v>
      </c>
      <c r="U42" s="65" t="n">
        <f aca="false">HPS!$I42+HPS!$M42+HPS!$P42+HPS!$S42</f>
        <v>61.5</v>
      </c>
      <c r="V42" s="65" t="n">
        <f aca="false">Persona!AB43</f>
        <v>21.2190476190476</v>
      </c>
      <c r="W42" s="65" t="n">
        <f aca="false">Persona!AC43</f>
        <v>50.4</v>
      </c>
      <c r="X42" s="65" t="n">
        <f aca="false">HPS!$V42+HPS!$W42</f>
        <v>71.6190476190476</v>
      </c>
      <c r="Y42" s="65" t="n">
        <f aca="false">X42*0.5</f>
        <v>35.8095238095238</v>
      </c>
      <c r="Z42" s="65" t="str">
        <f aca="false">IF(HPS!$X42&gt;=40,"Cleared","NC")</f>
        <v>Cleared</v>
      </c>
      <c r="AA42" s="65" t="str">
        <f aca="false">Wellness!AC43</f>
        <v>Cleared</v>
      </c>
      <c r="AB42" s="65" t="n">
        <f aca="false">Wellness!AK43</f>
        <v>33.3333333333333</v>
      </c>
      <c r="AC42" s="64" t="n">
        <f aca="false">HPS!AB42*0.3</f>
        <v>10</v>
      </c>
      <c r="AD42" s="66" t="str">
        <f aca="false">IF(AC42&gt;=9,"Cleared","NC")</f>
        <v>Cleared</v>
      </c>
      <c r="AE42" s="65" t="n">
        <f aca="false">Behavior!Q43</f>
        <v>3.6</v>
      </c>
      <c r="AF42" s="65" t="n">
        <f aca="false">Behavior!R43</f>
        <v>7.2</v>
      </c>
      <c r="AG42" s="65" t="str">
        <f aca="false">IF(HPS!$AF42&gt;=6,"Cleared","NC")</f>
        <v>Cleared</v>
      </c>
      <c r="AH42" s="65" t="n">
        <f aca="false">Discipline!AA43</f>
        <v>53</v>
      </c>
      <c r="AI42" s="65" t="n">
        <f aca="false">AH42*0.1</f>
        <v>5.3</v>
      </c>
      <c r="AJ42" s="65" t="str">
        <f aca="false">IF(AI42&gt;=4,"Cleared","NC")</f>
        <v>Cleared</v>
      </c>
      <c r="AK42" s="65" t="n">
        <f aca="false">Y42+AC42+AF42+AI42</f>
        <v>58.3095238095238</v>
      </c>
      <c r="AL42" s="65" t="n">
        <f aca="false">Persona!AO43</f>
        <v>18.7733333333333</v>
      </c>
      <c r="AM42" s="65" t="n">
        <f aca="false">Persona!AP43</f>
        <v>53</v>
      </c>
      <c r="AN42" s="65" t="n">
        <f aca="false">AL42+AM42</f>
        <v>71.7733333333333</v>
      </c>
      <c r="AO42" s="65" t="n">
        <f aca="false">AN42*0.5</f>
        <v>35.8866666666667</v>
      </c>
      <c r="AP42" s="65" t="str">
        <f aca="false">IF(HPS!$AN42&gt;=40,"Cleared","NC")</f>
        <v>Cleared</v>
      </c>
      <c r="AQ42" s="65" t="str">
        <f aca="false">Wellness!AU43</f>
        <v>Cleared</v>
      </c>
      <c r="AR42" s="65" t="n">
        <f aca="false">Wellness!BC43</f>
        <v>13.3333333333333</v>
      </c>
      <c r="AS42" s="64" t="n">
        <f aca="false">AR42*0.3</f>
        <v>4</v>
      </c>
      <c r="AT42" s="66" t="str">
        <f aca="false">IF(AS42&gt;=9,"Cleared","NC")</f>
        <v>NC</v>
      </c>
      <c r="AU42" s="65" t="n">
        <f aca="false">Behavior!AG43</f>
        <v>4.1</v>
      </c>
      <c r="AV42" s="65" t="n">
        <f aca="false">Behavior!AH43</f>
        <v>8.2</v>
      </c>
      <c r="AW42" s="65" t="str">
        <f aca="false">IF(AV42&gt;=6,"Cleared","NC")</f>
        <v>Cleared</v>
      </c>
      <c r="AX42" s="65" t="n">
        <f aca="false">Discipline!AN43</f>
        <v>71</v>
      </c>
      <c r="AY42" s="65" t="n">
        <f aca="false">AX42*0.1</f>
        <v>7.1</v>
      </c>
      <c r="AZ42" s="65" t="str">
        <f aca="false">IF(AY42&gt;=4,"Cleared","NC")</f>
        <v>Cleared</v>
      </c>
      <c r="BA42" s="65" t="n">
        <f aca="false">AO42+AS42+AV42+AY42</f>
        <v>55.1866666666667</v>
      </c>
      <c r="BB42" s="65" t="n">
        <f aca="false">Persona!AB43</f>
        <v>21.2190476190476</v>
      </c>
      <c r="BC42" s="65" t="n">
        <f aca="false">Persona!AC43</f>
        <v>50.4</v>
      </c>
      <c r="BD42" s="65" t="n">
        <f aca="false">BB42+BC42</f>
        <v>71.6190476190476</v>
      </c>
      <c r="BE42" s="65" t="n">
        <f aca="false">BD42*0.5</f>
        <v>35.8095238095238</v>
      </c>
      <c r="BF42" s="65" t="str">
        <f aca="false">IF(BD42&gt;=40,"Cleared","NC")</f>
        <v>Cleared</v>
      </c>
      <c r="BG42" s="65" t="str">
        <f aca="false">Wellness!BM43</f>
        <v>Cleared</v>
      </c>
      <c r="BH42" s="65" t="n">
        <f aca="false">Wellness!BU43</f>
        <v>26.6666666666667</v>
      </c>
      <c r="BI42" s="64" t="n">
        <f aca="false">BH42*0.3</f>
        <v>8</v>
      </c>
      <c r="BJ42" s="66" t="str">
        <f aca="false">IF(BI42&gt;=9,"Cleared","NC")</f>
        <v>NC</v>
      </c>
      <c r="BK42" s="65" t="n">
        <f aca="false">Behavior!AG43</f>
        <v>4.1</v>
      </c>
      <c r="BL42" s="65" t="n">
        <f aca="false">Behavior!AH43</f>
        <v>8.2</v>
      </c>
      <c r="BM42" s="65" t="str">
        <f aca="false">IF(BL42&gt;=6,"Cleared","NC")</f>
        <v>Cleared</v>
      </c>
      <c r="BN42" s="65" t="n">
        <f aca="false">Discipline!BA43</f>
        <v>71.3333333333333</v>
      </c>
      <c r="BO42" s="65" t="n">
        <f aca="false">BN42*0.1</f>
        <v>7.13333333333333</v>
      </c>
      <c r="BP42" s="65" t="str">
        <f aca="false">IF(HPS!BO42&gt;=6,"Cleared","NC")</f>
        <v>Cleared</v>
      </c>
      <c r="BQ42" s="65" t="n">
        <f aca="false">BE42+BI42+BL42+BO42</f>
        <v>59.1428571428571</v>
      </c>
    </row>
    <row r="43" customFormat="false" ht="14.25" hidden="false" customHeight="false" outlineLevel="0" collapsed="false">
      <c r="A43" s="61" t="n">
        <v>40</v>
      </c>
      <c r="B43" s="62" t="s">
        <v>17</v>
      </c>
      <c r="C43" s="62" t="s">
        <v>14</v>
      </c>
      <c r="D43" s="62" t="s">
        <v>98</v>
      </c>
      <c r="E43" s="63" t="s">
        <v>99</v>
      </c>
      <c r="F43" s="64" t="n">
        <v>0</v>
      </c>
      <c r="G43" s="65" t="n">
        <f aca="false">Persona!P44</f>
        <v>63.3333333333333</v>
      </c>
      <c r="H43" s="65" t="n">
        <f aca="false">HPS!$G43+HPS!$F43</f>
        <v>63.3333333333333</v>
      </c>
      <c r="I43" s="65" t="n">
        <f aca="false">HPS!$H43*0.5</f>
        <v>31.6666666666667</v>
      </c>
      <c r="J43" s="65" t="str">
        <f aca="false">IF(HPS!$G43&gt;=40,"Cleared","NC")</f>
        <v>Cleared</v>
      </c>
      <c r="K43" s="65" t="str">
        <f aca="false">Wellness!K44</f>
        <v>Cleared</v>
      </c>
      <c r="L43" s="65" t="n">
        <f aca="false">Wellness!S44</f>
        <v>56.6666666666667</v>
      </c>
      <c r="M43" s="64" t="n">
        <f aca="false">$L43*0.3</f>
        <v>17</v>
      </c>
      <c r="N43" s="66" t="str">
        <f aca="false">IF(M43&gt;=9,"Cleared","NC")</f>
        <v>Cleared</v>
      </c>
      <c r="O43" s="64" t="n">
        <f aca="false">Behavior!I44</f>
        <v>3</v>
      </c>
      <c r="P43" s="64" t="n">
        <f aca="false">HPS!$O43*2</f>
        <v>6</v>
      </c>
      <c r="Q43" s="65" t="str">
        <f aca="false">IF(HPS!$P43&gt;=6,"Cleared","NC")</f>
        <v>Cleared</v>
      </c>
      <c r="R43" s="65" t="n">
        <f aca="false">Discipline!N44</f>
        <v>80.625</v>
      </c>
      <c r="S43" s="65" t="n">
        <f aca="false">HPS!$R43*0.1</f>
        <v>8.0625</v>
      </c>
      <c r="T43" s="65" t="str">
        <f aca="false">IF(HPS!$S43&gt;=4,"Cleared","NC")</f>
        <v>Cleared</v>
      </c>
      <c r="U43" s="65" t="n">
        <f aca="false">HPS!$I43+HPS!$M43+HPS!$P43+HPS!$S43</f>
        <v>62.7291666666667</v>
      </c>
      <c r="V43" s="65" t="n">
        <f aca="false">Persona!AB44</f>
        <v>23.7571428571429</v>
      </c>
      <c r="W43" s="65" t="n">
        <f aca="false">Persona!AC44</f>
        <v>48.8</v>
      </c>
      <c r="X43" s="65" t="n">
        <f aca="false">HPS!$V43+HPS!$W43</f>
        <v>72.5571428571429</v>
      </c>
      <c r="Y43" s="65" t="n">
        <f aca="false">X43*0.5</f>
        <v>36.2785714285714</v>
      </c>
      <c r="Z43" s="65" t="str">
        <f aca="false">IF(HPS!$X43&gt;=40,"Cleared","NC")</f>
        <v>Cleared</v>
      </c>
      <c r="AA43" s="65" t="str">
        <f aca="false">Wellness!AC44</f>
        <v>Cleared</v>
      </c>
      <c r="AB43" s="65" t="n">
        <f aca="false">Wellness!AK44</f>
        <v>50</v>
      </c>
      <c r="AC43" s="64" t="n">
        <f aca="false">HPS!AB43*0.3</f>
        <v>15</v>
      </c>
      <c r="AD43" s="66" t="str">
        <f aca="false">IF(AC43&gt;=9,"Cleared","NC")</f>
        <v>Cleared</v>
      </c>
      <c r="AE43" s="65" t="n">
        <f aca="false">Behavior!Q44</f>
        <v>3.65</v>
      </c>
      <c r="AF43" s="65" t="n">
        <f aca="false">Behavior!R44</f>
        <v>7.3</v>
      </c>
      <c r="AG43" s="65" t="str">
        <f aca="false">IF(HPS!$AF43&gt;=6,"Cleared","NC")</f>
        <v>Cleared</v>
      </c>
      <c r="AH43" s="65" t="n">
        <f aca="false">Discipline!AA44</f>
        <v>52</v>
      </c>
      <c r="AI43" s="65" t="n">
        <f aca="false">AH43*0.1</f>
        <v>5.2</v>
      </c>
      <c r="AJ43" s="65" t="str">
        <f aca="false">IF(AI43&gt;=4,"Cleared","NC")</f>
        <v>Cleared</v>
      </c>
      <c r="AK43" s="65" t="n">
        <f aca="false">Y43+AC43+AF43+AI43</f>
        <v>63.7785714285714</v>
      </c>
      <c r="AL43" s="65" t="n">
        <f aca="false">Persona!AO44</f>
        <v>7.22666666666667</v>
      </c>
      <c r="AM43" s="65" t="n">
        <f aca="false">Persona!AP44</f>
        <v>38</v>
      </c>
      <c r="AN43" s="65" t="n">
        <f aca="false">AL43+AM43</f>
        <v>45.2266666666667</v>
      </c>
      <c r="AO43" s="65" t="n">
        <f aca="false">AN43*0.5</f>
        <v>22.6133333333333</v>
      </c>
      <c r="AP43" s="65" t="str">
        <f aca="false">IF(HPS!$AN43&gt;=40,"Cleared","NC")</f>
        <v>Cleared</v>
      </c>
      <c r="AQ43" s="65" t="str">
        <f aca="false">Wellness!AU44</f>
        <v>Cleared</v>
      </c>
      <c r="AR43" s="65" t="n">
        <f aca="false">Wellness!BC44</f>
        <v>30</v>
      </c>
      <c r="AS43" s="64" t="n">
        <f aca="false">AR43*0.3</f>
        <v>9</v>
      </c>
      <c r="AT43" s="66" t="str">
        <f aca="false">IF(AS43&gt;=9,"Cleared","NC")</f>
        <v>Cleared</v>
      </c>
      <c r="AU43" s="65" t="n">
        <f aca="false">Behavior!AG44</f>
        <v>2.8</v>
      </c>
      <c r="AV43" s="65" t="n">
        <f aca="false">Behavior!AH44</f>
        <v>5.6</v>
      </c>
      <c r="AW43" s="65" t="str">
        <f aca="false">IF(AV43&gt;=6,"Cleared","NC")</f>
        <v>NC</v>
      </c>
      <c r="AX43" s="65" t="n">
        <f aca="false">Discipline!AN44</f>
        <v>34.7142857142857</v>
      </c>
      <c r="AY43" s="65" t="n">
        <f aca="false">AX43*0.1</f>
        <v>3.47142857142857</v>
      </c>
      <c r="AZ43" s="65" t="str">
        <f aca="false">IF(AY43&gt;=4,"Cleared","NC")</f>
        <v>NC</v>
      </c>
      <c r="BA43" s="65" t="n">
        <f aca="false">AO43+AS43+AV43+AY43</f>
        <v>40.6847619047619</v>
      </c>
      <c r="BB43" s="65" t="n">
        <f aca="false">Persona!AB44</f>
        <v>23.7571428571429</v>
      </c>
      <c r="BC43" s="65" t="n">
        <f aca="false">Persona!AC44</f>
        <v>48.8</v>
      </c>
      <c r="BD43" s="65" t="n">
        <f aca="false">BB43+BC43</f>
        <v>72.5571428571429</v>
      </c>
      <c r="BE43" s="65" t="n">
        <f aca="false">BD43*0.5</f>
        <v>36.2785714285714</v>
      </c>
      <c r="BF43" s="65" t="str">
        <f aca="false">IF(BD43&gt;=40,"Cleared","NC")</f>
        <v>Cleared</v>
      </c>
      <c r="BG43" s="65" t="str">
        <f aca="false">Wellness!BM44</f>
        <v>Cleared</v>
      </c>
      <c r="BH43" s="65" t="n">
        <f aca="false">Wellness!BU44</f>
        <v>33.3333333333333</v>
      </c>
      <c r="BI43" s="64" t="n">
        <f aca="false">BH43*0.3</f>
        <v>10</v>
      </c>
      <c r="BJ43" s="66" t="str">
        <f aca="false">IF(BI43&gt;=9,"Cleared","NC")</f>
        <v>Cleared</v>
      </c>
      <c r="BK43" s="65" t="n">
        <f aca="false">Behavior!AG44</f>
        <v>2.8</v>
      </c>
      <c r="BL43" s="65" t="n">
        <f aca="false">Behavior!AH44</f>
        <v>5.6</v>
      </c>
      <c r="BM43" s="65" t="str">
        <f aca="false">IF(BL43&gt;=6,"Cleared","NC")</f>
        <v>NC</v>
      </c>
      <c r="BN43" s="65" t="n">
        <f aca="false">Discipline!BA44</f>
        <v>76.3333333333333</v>
      </c>
      <c r="BO43" s="65" t="n">
        <f aca="false">BN43*0.1</f>
        <v>7.63333333333333</v>
      </c>
      <c r="BP43" s="65" t="str">
        <f aca="false">IF(HPS!BO43&gt;=6,"Cleared","NC")</f>
        <v>Cleared</v>
      </c>
      <c r="BQ43" s="65" t="n">
        <f aca="false">BE43+BI43+BL43+BO43</f>
        <v>59.5119047619048</v>
      </c>
    </row>
    <row r="44" customFormat="false" ht="14.25" hidden="false" customHeight="false" outlineLevel="0" collapsed="false">
      <c r="A44" s="61" t="n">
        <v>41</v>
      </c>
      <c r="B44" s="62" t="s">
        <v>13</v>
      </c>
      <c r="C44" s="62" t="s">
        <v>31</v>
      </c>
      <c r="D44" s="62" t="s">
        <v>100</v>
      </c>
      <c r="E44" s="63" t="s">
        <v>101</v>
      </c>
      <c r="F44" s="64" t="n">
        <v>0</v>
      </c>
      <c r="G44" s="65" t="n">
        <f aca="false">Persona!P45</f>
        <v>68.8888888888889</v>
      </c>
      <c r="H44" s="65" t="n">
        <f aca="false">HPS!$G44+HPS!$F44</f>
        <v>68.8888888888889</v>
      </c>
      <c r="I44" s="65" t="n">
        <f aca="false">HPS!$H44*0.5</f>
        <v>34.4444444444444</v>
      </c>
      <c r="J44" s="65" t="str">
        <f aca="false">IF(HPS!$G44&gt;=40,"Cleared","NC")</f>
        <v>Cleared</v>
      </c>
      <c r="K44" s="65" t="str">
        <f aca="false">Wellness!K45</f>
        <v>Cleared</v>
      </c>
      <c r="L44" s="65" t="n">
        <f aca="false">Wellness!S45</f>
        <v>30</v>
      </c>
      <c r="M44" s="64" t="n">
        <f aca="false">$L44*0.3</f>
        <v>9</v>
      </c>
      <c r="N44" s="66" t="str">
        <f aca="false">IF(M44&gt;=9,"Cleared","NC")</f>
        <v>Cleared</v>
      </c>
      <c r="O44" s="64" t="n">
        <f aca="false">Behavior!I45</f>
        <v>3</v>
      </c>
      <c r="P44" s="64" t="n">
        <f aca="false">HPS!$O44*2</f>
        <v>6</v>
      </c>
      <c r="Q44" s="65" t="str">
        <f aca="false">IF(HPS!$P44&gt;=6,"Cleared","NC")</f>
        <v>Cleared</v>
      </c>
      <c r="R44" s="65" t="n">
        <f aca="false">Discipline!N45</f>
        <v>78.75</v>
      </c>
      <c r="S44" s="65" t="n">
        <f aca="false">HPS!$R44*0.1</f>
        <v>7.875</v>
      </c>
      <c r="T44" s="65" t="str">
        <f aca="false">IF(HPS!$S44&gt;=4,"Cleared","NC")</f>
        <v>Cleared</v>
      </c>
      <c r="U44" s="65" t="n">
        <f aca="false">HPS!$I44+HPS!$M44+HPS!$P44+HPS!$S44</f>
        <v>57.3194444444444</v>
      </c>
      <c r="V44" s="65" t="n">
        <f aca="false">Persona!AB45</f>
        <v>19.8952380952381</v>
      </c>
      <c r="W44" s="65" t="n">
        <f aca="false">Persona!AC45</f>
        <v>48</v>
      </c>
      <c r="X44" s="65" t="n">
        <f aca="false">HPS!$V44+HPS!$W44</f>
        <v>67.8952380952381</v>
      </c>
      <c r="Y44" s="65" t="n">
        <f aca="false">X44*0.5</f>
        <v>33.947619047619</v>
      </c>
      <c r="Z44" s="65" t="str">
        <f aca="false">IF(HPS!$X44&gt;=40,"Cleared","NC")</f>
        <v>Cleared</v>
      </c>
      <c r="AA44" s="65" t="str">
        <f aca="false">Wellness!AC45</f>
        <v>Cleared</v>
      </c>
      <c r="AB44" s="65" t="n">
        <f aca="false">Wellness!AK45</f>
        <v>33.3333333333333</v>
      </c>
      <c r="AC44" s="64" t="n">
        <f aca="false">HPS!AB44*0.3</f>
        <v>10</v>
      </c>
      <c r="AD44" s="66" t="str">
        <f aca="false">IF(AC44&gt;=9,"Cleared","NC")</f>
        <v>Cleared</v>
      </c>
      <c r="AE44" s="65" t="n">
        <f aca="false">Behavior!Q45</f>
        <v>3.4</v>
      </c>
      <c r="AF44" s="65" t="n">
        <f aca="false">Behavior!R45</f>
        <v>6.8</v>
      </c>
      <c r="AG44" s="65" t="str">
        <f aca="false">IF(HPS!$AF44&gt;=6,"Cleared","NC")</f>
        <v>Cleared</v>
      </c>
      <c r="AH44" s="65" t="n">
        <f aca="false">Discipline!AA45</f>
        <v>65.3333333333333</v>
      </c>
      <c r="AI44" s="65" t="n">
        <f aca="false">AH44*0.1</f>
        <v>6.53333333333334</v>
      </c>
      <c r="AJ44" s="65" t="str">
        <f aca="false">IF(AI44&gt;=4,"Cleared","NC")</f>
        <v>Cleared</v>
      </c>
      <c r="AK44" s="65" t="n">
        <f aca="false">Y44+AC44+AF44+AI44</f>
        <v>57.2809523809524</v>
      </c>
      <c r="AL44" s="65" t="n">
        <f aca="false">Persona!AO45</f>
        <v>17.1733333333333</v>
      </c>
      <c r="AM44" s="65" t="n">
        <f aca="false">Persona!AP45</f>
        <v>48</v>
      </c>
      <c r="AN44" s="65" t="n">
        <f aca="false">AL44+AM44</f>
        <v>65.1733333333333</v>
      </c>
      <c r="AO44" s="65" t="n">
        <f aca="false">AN44*0.5</f>
        <v>32.5866666666667</v>
      </c>
      <c r="AP44" s="65" t="str">
        <f aca="false">IF(HPS!$AN44&gt;=40,"Cleared","NC")</f>
        <v>Cleared</v>
      </c>
      <c r="AQ44" s="65" t="str">
        <f aca="false">Wellness!AU45</f>
        <v>Cleared</v>
      </c>
      <c r="AR44" s="65" t="n">
        <f aca="false">Wellness!BC45</f>
        <v>30</v>
      </c>
      <c r="AS44" s="64" t="n">
        <f aca="false">AR44*0.3</f>
        <v>9</v>
      </c>
      <c r="AT44" s="66" t="str">
        <f aca="false">IF(AS44&gt;=9,"Cleared","NC")</f>
        <v>Cleared</v>
      </c>
      <c r="AU44" s="65" t="n">
        <f aca="false">Behavior!AG45</f>
        <v>3.55</v>
      </c>
      <c r="AV44" s="65" t="n">
        <f aca="false">Behavior!AH45</f>
        <v>7.1</v>
      </c>
      <c r="AW44" s="65" t="str">
        <f aca="false">IF(AV44&gt;=6,"Cleared","NC")</f>
        <v>Cleared</v>
      </c>
      <c r="AX44" s="65" t="n">
        <f aca="false">Discipline!AN45</f>
        <v>53</v>
      </c>
      <c r="AY44" s="65" t="n">
        <f aca="false">AX44*0.1</f>
        <v>5.3</v>
      </c>
      <c r="AZ44" s="65" t="str">
        <f aca="false">IF(AY44&gt;=4,"Cleared","NC")</f>
        <v>Cleared</v>
      </c>
      <c r="BA44" s="65" t="n">
        <f aca="false">AO44+AS44+AV44+AY44</f>
        <v>53.9866666666667</v>
      </c>
      <c r="BB44" s="65" t="n">
        <f aca="false">Persona!AB45</f>
        <v>19.8952380952381</v>
      </c>
      <c r="BC44" s="65" t="n">
        <f aca="false">Persona!AC45</f>
        <v>48</v>
      </c>
      <c r="BD44" s="65" t="n">
        <f aca="false">BB44+BC44</f>
        <v>67.8952380952381</v>
      </c>
      <c r="BE44" s="65" t="n">
        <f aca="false">BD44*0.5</f>
        <v>33.947619047619</v>
      </c>
      <c r="BF44" s="65" t="str">
        <f aca="false">IF(BD44&gt;=40,"Cleared","NC")</f>
        <v>Cleared</v>
      </c>
      <c r="BG44" s="65" t="str">
        <f aca="false">Wellness!BM45</f>
        <v>Cleared</v>
      </c>
      <c r="BH44" s="65" t="n">
        <f aca="false">Wellness!BU45</f>
        <v>3.33333333333333</v>
      </c>
      <c r="BI44" s="64" t="n">
        <f aca="false">BH44*0.3</f>
        <v>1</v>
      </c>
      <c r="BJ44" s="66" t="str">
        <f aca="false">IF(BI44&gt;=9,"Cleared","NC")</f>
        <v>NC</v>
      </c>
      <c r="BK44" s="65" t="n">
        <f aca="false">Behavior!AG45</f>
        <v>3.55</v>
      </c>
      <c r="BL44" s="65" t="n">
        <f aca="false">Behavior!AH45</f>
        <v>7.1</v>
      </c>
      <c r="BM44" s="65" t="str">
        <f aca="false">IF(BL44&gt;=6,"Cleared","NC")</f>
        <v>Cleared</v>
      </c>
      <c r="BN44" s="65" t="n">
        <f aca="false">Discipline!BA45</f>
        <v>68</v>
      </c>
      <c r="BO44" s="65" t="n">
        <f aca="false">BN44*0.1</f>
        <v>6.8</v>
      </c>
      <c r="BP44" s="65" t="str">
        <f aca="false">IF(HPS!BO44&gt;=6,"Cleared","NC")</f>
        <v>Cleared</v>
      </c>
      <c r="BQ44" s="65" t="n">
        <f aca="false">BE44+BI44+BL44+BO44</f>
        <v>48.847619047619</v>
      </c>
    </row>
    <row r="45" customFormat="false" ht="14.25" hidden="false" customHeight="false" outlineLevel="0" collapsed="false">
      <c r="A45" s="61" t="n">
        <v>42</v>
      </c>
      <c r="B45" s="62" t="s">
        <v>13</v>
      </c>
      <c r="C45" s="62" t="s">
        <v>38</v>
      </c>
      <c r="D45" s="62" t="s">
        <v>102</v>
      </c>
      <c r="E45" s="63" t="s">
        <v>103</v>
      </c>
      <c r="F45" s="64" t="n">
        <v>0</v>
      </c>
      <c r="G45" s="65" t="n">
        <f aca="false">Persona!P46</f>
        <v>46.1111111111111</v>
      </c>
      <c r="H45" s="65" t="n">
        <f aca="false">HPS!$G45+HPS!$F45</f>
        <v>46.1111111111111</v>
      </c>
      <c r="I45" s="65" t="n">
        <f aca="false">HPS!$H45*0.5</f>
        <v>23.0555555555556</v>
      </c>
      <c r="J45" s="65" t="str">
        <f aca="false">IF(HPS!$G45&gt;=40,"Cleared","NC")</f>
        <v>Cleared</v>
      </c>
      <c r="K45" s="65" t="str">
        <f aca="false">Wellness!K46</f>
        <v>Cleared</v>
      </c>
      <c r="L45" s="65" t="n">
        <f aca="false">Wellness!S46</f>
        <v>53.3333333333333</v>
      </c>
      <c r="M45" s="64" t="n">
        <f aca="false">$L45*0.3</f>
        <v>16</v>
      </c>
      <c r="N45" s="66" t="str">
        <f aca="false">IF(M45&gt;=9,"Cleared","NC")</f>
        <v>Cleared</v>
      </c>
      <c r="O45" s="64" t="n">
        <f aca="false">Behavior!I46</f>
        <v>3</v>
      </c>
      <c r="P45" s="64" t="n">
        <f aca="false">HPS!$O45*2</f>
        <v>6</v>
      </c>
      <c r="Q45" s="65" t="str">
        <f aca="false">IF(HPS!$P45&gt;=6,"Cleared","NC")</f>
        <v>Cleared</v>
      </c>
      <c r="R45" s="65" t="n">
        <f aca="false">Discipline!N46</f>
        <v>63.9732142857143</v>
      </c>
      <c r="S45" s="65" t="n">
        <f aca="false">HPS!$R45*0.1</f>
        <v>6.39732142857143</v>
      </c>
      <c r="T45" s="65" t="str">
        <f aca="false">IF(HPS!$S45&gt;=4,"Cleared","NC")</f>
        <v>Cleared</v>
      </c>
      <c r="U45" s="65" t="n">
        <f aca="false">HPS!$I45+HPS!$M45+HPS!$P45+HPS!$S45</f>
        <v>51.452876984127</v>
      </c>
      <c r="V45" s="65" t="n">
        <f aca="false">Persona!AB46</f>
        <v>15.5114285714286</v>
      </c>
      <c r="W45" s="65" t="n">
        <f aca="false">Persona!AC46</f>
        <v>48.8</v>
      </c>
      <c r="X45" s="65" t="n">
        <f aca="false">HPS!$V45+HPS!$W45</f>
        <v>64.3114285714286</v>
      </c>
      <c r="Y45" s="65" t="n">
        <f aca="false">X45*0.5</f>
        <v>32.1557142857143</v>
      </c>
      <c r="Z45" s="65" t="str">
        <f aca="false">IF(HPS!$X45&gt;=40,"Cleared","NC")</f>
        <v>Cleared</v>
      </c>
      <c r="AA45" s="65" t="str">
        <f aca="false">Wellness!AC46</f>
        <v>Cleared</v>
      </c>
      <c r="AB45" s="65" t="n">
        <f aca="false">Wellness!AK46</f>
        <v>46.6666666666667</v>
      </c>
      <c r="AC45" s="64" t="n">
        <f aca="false">HPS!AB45*0.3</f>
        <v>14</v>
      </c>
      <c r="AD45" s="66" t="str">
        <f aca="false">IF(AC45&gt;=9,"Cleared","NC")</f>
        <v>Cleared</v>
      </c>
      <c r="AE45" s="65" t="n">
        <f aca="false">Behavior!Q46</f>
        <v>3.56</v>
      </c>
      <c r="AF45" s="65" t="n">
        <f aca="false">Behavior!R46</f>
        <v>7.12</v>
      </c>
      <c r="AG45" s="65" t="str">
        <f aca="false">IF(HPS!$AF45&gt;=6,"Cleared","NC")</f>
        <v>Cleared</v>
      </c>
      <c r="AH45" s="65" t="n">
        <f aca="false">Discipline!AA46</f>
        <v>56</v>
      </c>
      <c r="AI45" s="65" t="n">
        <f aca="false">AH45*0.1</f>
        <v>5.6</v>
      </c>
      <c r="AJ45" s="65" t="str">
        <f aca="false">IF(AI45&gt;=4,"Cleared","NC")</f>
        <v>Cleared</v>
      </c>
      <c r="AK45" s="65" t="n">
        <f aca="false">Y45+AC45+AF45+AI45</f>
        <v>58.8757142857143</v>
      </c>
      <c r="AL45" s="65" t="n">
        <f aca="false">Persona!AO46</f>
        <v>12.64</v>
      </c>
      <c r="AM45" s="65" t="n">
        <f aca="false">Persona!AP46</f>
        <v>48</v>
      </c>
      <c r="AN45" s="65" t="n">
        <f aca="false">AL45+AM45</f>
        <v>60.64</v>
      </c>
      <c r="AO45" s="65" t="n">
        <f aca="false">AN45*0.5</f>
        <v>30.32</v>
      </c>
      <c r="AP45" s="65" t="str">
        <f aca="false">IF(HPS!$AN45&gt;=40,"Cleared","NC")</f>
        <v>Cleared</v>
      </c>
      <c r="AQ45" s="65" t="str">
        <f aca="false">Wellness!AU46</f>
        <v>Cleared</v>
      </c>
      <c r="AR45" s="65" t="n">
        <f aca="false">Wellness!BC46</f>
        <v>50</v>
      </c>
      <c r="AS45" s="64" t="n">
        <f aca="false">AR45*0.3</f>
        <v>15</v>
      </c>
      <c r="AT45" s="66" t="str">
        <f aca="false">IF(AS45&gt;=9,"Cleared","NC")</f>
        <v>Cleared</v>
      </c>
      <c r="AU45" s="65" t="n">
        <f aca="false">Behavior!AG46</f>
        <v>3.15</v>
      </c>
      <c r="AV45" s="65" t="n">
        <f aca="false">Behavior!AH46</f>
        <v>6.3</v>
      </c>
      <c r="AW45" s="65" t="str">
        <f aca="false">IF(AV45&gt;=6,"Cleared","NC")</f>
        <v>Cleared</v>
      </c>
      <c r="AX45" s="65" t="n">
        <f aca="false">Discipline!AN46</f>
        <v>53.0285714285714</v>
      </c>
      <c r="AY45" s="65" t="n">
        <f aca="false">AX45*0.1</f>
        <v>5.30285714285714</v>
      </c>
      <c r="AZ45" s="65" t="str">
        <f aca="false">IF(AY45&gt;=4,"Cleared","NC")</f>
        <v>Cleared</v>
      </c>
      <c r="BA45" s="65" t="n">
        <f aca="false">AO45+AS45+AV45+AY45</f>
        <v>56.9228571428571</v>
      </c>
      <c r="BB45" s="65" t="n">
        <f aca="false">Persona!AB46</f>
        <v>15.5114285714286</v>
      </c>
      <c r="BC45" s="65" t="n">
        <f aca="false">Persona!AC46</f>
        <v>48.8</v>
      </c>
      <c r="BD45" s="65" t="n">
        <f aca="false">BB45+BC45</f>
        <v>64.3114285714286</v>
      </c>
      <c r="BE45" s="65" t="n">
        <f aca="false">BD45*0.5</f>
        <v>32.1557142857143</v>
      </c>
      <c r="BF45" s="65" t="str">
        <f aca="false">IF(BD45&gt;=40,"Cleared","NC")</f>
        <v>Cleared</v>
      </c>
      <c r="BG45" s="65" t="str">
        <f aca="false">Wellness!BM46</f>
        <v>Cleared</v>
      </c>
      <c r="BH45" s="65" t="n">
        <f aca="false">Wellness!BU46</f>
        <v>53.3333333333333</v>
      </c>
      <c r="BI45" s="64" t="n">
        <f aca="false">BH45*0.3</f>
        <v>16</v>
      </c>
      <c r="BJ45" s="66" t="str">
        <f aca="false">IF(BI45&gt;=9,"Cleared","NC")</f>
        <v>Cleared</v>
      </c>
      <c r="BK45" s="65" t="n">
        <f aca="false">Behavior!AG46</f>
        <v>3.15</v>
      </c>
      <c r="BL45" s="65" t="n">
        <f aca="false">Behavior!AH46</f>
        <v>6.3</v>
      </c>
      <c r="BM45" s="65" t="str">
        <f aca="false">IF(BL45&gt;=6,"Cleared","NC")</f>
        <v>Cleared</v>
      </c>
      <c r="BN45" s="65" t="n">
        <f aca="false">Discipline!BA46</f>
        <v>62.1666666666667</v>
      </c>
      <c r="BO45" s="65" t="n">
        <f aca="false">BN45*0.1</f>
        <v>6.21666666666667</v>
      </c>
      <c r="BP45" s="65" t="str">
        <f aca="false">IF(HPS!BO45&gt;=6,"Cleared","NC")</f>
        <v>Cleared</v>
      </c>
      <c r="BQ45" s="65" t="n">
        <f aca="false">BE45+BI45+BL45+BO45</f>
        <v>60.6723809523809</v>
      </c>
    </row>
    <row r="46" customFormat="false" ht="14.25" hidden="false" customHeight="false" outlineLevel="0" collapsed="false">
      <c r="A46" s="61" t="n">
        <v>43</v>
      </c>
      <c r="B46" s="62" t="s">
        <v>17</v>
      </c>
      <c r="C46" s="62" t="s">
        <v>14</v>
      </c>
      <c r="D46" s="62" t="s">
        <v>104</v>
      </c>
      <c r="E46" s="63" t="s">
        <v>105</v>
      </c>
      <c r="F46" s="64" t="n">
        <v>0</v>
      </c>
      <c r="G46" s="65" t="n">
        <f aca="false">Persona!P47</f>
        <v>73.3333333333333</v>
      </c>
      <c r="H46" s="65" t="n">
        <f aca="false">HPS!$G46+HPS!$F46</f>
        <v>73.3333333333333</v>
      </c>
      <c r="I46" s="65" t="n">
        <f aca="false">HPS!$H46*0.5</f>
        <v>36.6666666666667</v>
      </c>
      <c r="J46" s="65" t="str">
        <f aca="false">IF(HPS!$G46&gt;=40,"Cleared","NC")</f>
        <v>Cleared</v>
      </c>
      <c r="K46" s="65" t="str">
        <f aca="false">Wellness!K47</f>
        <v>Cleared</v>
      </c>
      <c r="L46" s="65" t="n">
        <f aca="false">Wellness!S47</f>
        <v>36.6666666666667</v>
      </c>
      <c r="M46" s="64" t="n">
        <f aca="false">$L46*0.3</f>
        <v>11</v>
      </c>
      <c r="N46" s="66" t="str">
        <f aca="false">IF(M46&gt;=9,"Cleared","NC")</f>
        <v>Cleared</v>
      </c>
      <c r="O46" s="64" t="n">
        <f aca="false">Behavior!I47</f>
        <v>3</v>
      </c>
      <c r="P46" s="64" t="n">
        <f aca="false">HPS!$O46*2</f>
        <v>6</v>
      </c>
      <c r="Q46" s="65" t="str">
        <f aca="false">IF(HPS!$P46&gt;=6,"Cleared","NC")</f>
        <v>Cleared</v>
      </c>
      <c r="R46" s="65" t="n">
        <f aca="false">Discipline!N47</f>
        <v>77.5</v>
      </c>
      <c r="S46" s="65" t="n">
        <f aca="false">HPS!$R46*0.1</f>
        <v>7.75</v>
      </c>
      <c r="T46" s="65" t="str">
        <f aca="false">IF(HPS!$S46&gt;=4,"Cleared","NC")</f>
        <v>Cleared</v>
      </c>
      <c r="U46" s="65" t="n">
        <f aca="false">HPS!$I46+HPS!$M46+HPS!$P46+HPS!$S46</f>
        <v>61.4166666666667</v>
      </c>
      <c r="V46" s="65" t="n">
        <f aca="false">Persona!AB47</f>
        <v>10.7142857142857</v>
      </c>
      <c r="W46" s="65" t="n">
        <f aca="false">Persona!AC47</f>
        <v>44.8</v>
      </c>
      <c r="X46" s="65" t="n">
        <f aca="false">HPS!$V46+HPS!$W46</f>
        <v>55.5142857142857</v>
      </c>
      <c r="Y46" s="65" t="n">
        <f aca="false">X46*0.5</f>
        <v>27.7571428571429</v>
      </c>
      <c r="Z46" s="65" t="str">
        <f aca="false">IF(HPS!$X46&gt;=40,"Cleared","NC")</f>
        <v>Cleared</v>
      </c>
      <c r="AA46" s="65" t="str">
        <f aca="false">Wellness!AC47</f>
        <v>Cleared</v>
      </c>
      <c r="AB46" s="65" t="n">
        <f aca="false">Wellness!AK47</f>
        <v>43.3333333333333</v>
      </c>
      <c r="AC46" s="64" t="n">
        <f aca="false">HPS!AB46*0.3</f>
        <v>13</v>
      </c>
      <c r="AD46" s="66" t="str">
        <f aca="false">IF(AC46&gt;=9,"Cleared","NC")</f>
        <v>Cleared</v>
      </c>
      <c r="AE46" s="65" t="n">
        <f aca="false">Behavior!Q47</f>
        <v>3.55</v>
      </c>
      <c r="AF46" s="65" t="n">
        <f aca="false">Behavior!R47</f>
        <v>7.1</v>
      </c>
      <c r="AG46" s="65" t="str">
        <f aca="false">IF(HPS!$AF46&gt;=6,"Cleared","NC")</f>
        <v>Cleared</v>
      </c>
      <c r="AH46" s="65" t="n">
        <f aca="false">Discipline!AA47</f>
        <v>47.6666666666667</v>
      </c>
      <c r="AI46" s="65" t="n">
        <f aca="false">AH46*0.1</f>
        <v>4.76666666666667</v>
      </c>
      <c r="AJ46" s="65" t="str">
        <f aca="false">IF(AI46&gt;=4,"Cleared","NC")</f>
        <v>Cleared</v>
      </c>
      <c r="AK46" s="65" t="n">
        <f aca="false">Y46+AC46+AF46+AI46</f>
        <v>52.6238095238095</v>
      </c>
      <c r="AL46" s="65" t="n">
        <f aca="false">Persona!AO47</f>
        <v>9.01333333333333</v>
      </c>
      <c r="AM46" s="65" t="n">
        <f aca="false">Persona!AP47</f>
        <v>44</v>
      </c>
      <c r="AN46" s="65" t="n">
        <f aca="false">AL46+AM46</f>
        <v>53.0133333333333</v>
      </c>
      <c r="AO46" s="65" t="n">
        <f aca="false">AN46*0.5</f>
        <v>26.5066666666667</v>
      </c>
      <c r="AP46" s="65" t="str">
        <f aca="false">IF(HPS!$AN46&gt;=40,"Cleared","NC")</f>
        <v>Cleared</v>
      </c>
      <c r="AQ46" s="65" t="str">
        <f aca="false">Wellness!AU47</f>
        <v>Cleared</v>
      </c>
      <c r="AR46" s="65" t="n">
        <f aca="false">Wellness!BC47</f>
        <v>36.6666666666667</v>
      </c>
      <c r="AS46" s="64" t="n">
        <f aca="false">AR46*0.3</f>
        <v>11</v>
      </c>
      <c r="AT46" s="66" t="str">
        <f aca="false">IF(AS46&gt;=9,"Cleared","NC")</f>
        <v>Cleared</v>
      </c>
      <c r="AU46" s="65" t="str">
        <f aca="false">Behavior!AG47</f>
        <v>0</v>
      </c>
      <c r="AV46" s="65" t="n">
        <f aca="false">Behavior!AH47</f>
        <v>0</v>
      </c>
      <c r="AW46" s="65" t="str">
        <f aca="false">IF(AV46&gt;=6,"Cleared","NC")</f>
        <v>NC</v>
      </c>
      <c r="AX46" s="65" t="n">
        <f aca="false">Discipline!AN47</f>
        <v>46.2857142857143</v>
      </c>
      <c r="AY46" s="65" t="n">
        <f aca="false">AX46*0.1</f>
        <v>4.62857142857143</v>
      </c>
      <c r="AZ46" s="65" t="str">
        <f aca="false">IF(AY46&gt;=4,"Cleared","NC")</f>
        <v>Cleared</v>
      </c>
      <c r="BA46" s="65" t="n">
        <f aca="false">AO46+AS46+AV46+AY46</f>
        <v>42.1352380952381</v>
      </c>
      <c r="BB46" s="65" t="n">
        <f aca="false">Persona!AB47</f>
        <v>10.7142857142857</v>
      </c>
      <c r="BC46" s="65" t="n">
        <f aca="false">Persona!AC47</f>
        <v>44.8</v>
      </c>
      <c r="BD46" s="65" t="n">
        <f aca="false">BB46+BC46</f>
        <v>55.5142857142857</v>
      </c>
      <c r="BE46" s="65" t="n">
        <f aca="false">BD46*0.5</f>
        <v>27.7571428571429</v>
      </c>
      <c r="BF46" s="65" t="str">
        <f aca="false">IF(BD46&gt;=40,"Cleared","NC")</f>
        <v>Cleared</v>
      </c>
      <c r="BG46" s="65" t="str">
        <f aca="false">Wellness!BM47</f>
        <v>Cleared</v>
      </c>
      <c r="BH46" s="65" t="n">
        <f aca="false">Wellness!BU47</f>
        <v>46.6666666666667</v>
      </c>
      <c r="BI46" s="64" t="n">
        <f aca="false">BH46*0.3</f>
        <v>14</v>
      </c>
      <c r="BJ46" s="66" t="str">
        <f aca="false">IF(BI46&gt;=9,"Cleared","NC")</f>
        <v>Cleared</v>
      </c>
      <c r="BK46" s="65" t="str">
        <f aca="false">Behavior!AG47</f>
        <v>0</v>
      </c>
      <c r="BL46" s="65" t="n">
        <f aca="false">Behavior!AH47</f>
        <v>0</v>
      </c>
      <c r="BM46" s="65" t="str">
        <f aca="false">IF(BL46&gt;=6,"Cleared","NC")</f>
        <v>NC</v>
      </c>
      <c r="BN46" s="65" t="n">
        <f aca="false">Discipline!BA47</f>
        <v>81.3333333333333</v>
      </c>
      <c r="BO46" s="65" t="n">
        <f aca="false">BN46*0.1</f>
        <v>8.13333333333333</v>
      </c>
      <c r="BP46" s="65" t="str">
        <f aca="false">IF(HPS!BO46&gt;=6,"Cleared","NC")</f>
        <v>Cleared</v>
      </c>
      <c r="BQ46" s="65" t="n">
        <f aca="false">BE46+BI46+BL46+BO46</f>
        <v>49.8904761904762</v>
      </c>
    </row>
    <row r="47" customFormat="false" ht="14.25" hidden="false" customHeight="false" outlineLevel="0" collapsed="false">
      <c r="A47" s="61" t="n">
        <v>44</v>
      </c>
      <c r="B47" s="62" t="s">
        <v>13</v>
      </c>
      <c r="C47" s="62" t="s">
        <v>14</v>
      </c>
      <c r="D47" s="62" t="s">
        <v>106</v>
      </c>
      <c r="E47" s="63" t="s">
        <v>107</v>
      </c>
      <c r="F47" s="64" t="n">
        <v>0</v>
      </c>
      <c r="G47" s="65" t="n">
        <f aca="false">Persona!P48</f>
        <v>64.4444444444444</v>
      </c>
      <c r="H47" s="65" t="n">
        <f aca="false">HPS!$G47+HPS!$F47</f>
        <v>64.4444444444444</v>
      </c>
      <c r="I47" s="65" t="n">
        <f aca="false">HPS!$H47*0.5</f>
        <v>32.2222222222222</v>
      </c>
      <c r="J47" s="65" t="str">
        <f aca="false">IF(HPS!$G47&gt;=40,"Cleared","NC")</f>
        <v>Cleared</v>
      </c>
      <c r="K47" s="65" t="str">
        <f aca="false">Wellness!K48</f>
        <v>Cleared</v>
      </c>
      <c r="L47" s="65" t="n">
        <f aca="false">Wellness!S48</f>
        <v>46.6666666666667</v>
      </c>
      <c r="M47" s="64" t="n">
        <f aca="false">$L47*0.3</f>
        <v>14</v>
      </c>
      <c r="N47" s="66" t="str">
        <f aca="false">IF(M47&gt;=9,"Cleared","NC")</f>
        <v>Cleared</v>
      </c>
      <c r="O47" s="64" t="n">
        <f aca="false">Behavior!I48</f>
        <v>3</v>
      </c>
      <c r="P47" s="64" t="n">
        <f aca="false">HPS!$O47*2</f>
        <v>6</v>
      </c>
      <c r="Q47" s="65" t="str">
        <f aca="false">IF(HPS!$P47&gt;=6,"Cleared","NC")</f>
        <v>Cleared</v>
      </c>
      <c r="R47" s="65" t="n">
        <f aca="false">Discipline!N48</f>
        <v>66.25</v>
      </c>
      <c r="S47" s="65" t="n">
        <f aca="false">HPS!$R47*0.1</f>
        <v>6.625</v>
      </c>
      <c r="T47" s="65" t="str">
        <f aca="false">IF(HPS!$S47&gt;=4,"Cleared","NC")</f>
        <v>Cleared</v>
      </c>
      <c r="U47" s="65" t="n">
        <f aca="false">HPS!$I47+HPS!$M47+HPS!$P47+HPS!$S47</f>
        <v>58.8472222222222</v>
      </c>
      <c r="V47" s="65" t="n">
        <f aca="false">Persona!AB48</f>
        <v>22.6452380952381</v>
      </c>
      <c r="W47" s="65" t="n">
        <f aca="false">Persona!AC48</f>
        <v>39.2</v>
      </c>
      <c r="X47" s="65" t="n">
        <f aca="false">HPS!$V47+HPS!$W47</f>
        <v>61.8452380952381</v>
      </c>
      <c r="Y47" s="65" t="n">
        <f aca="false">X47*0.5</f>
        <v>30.922619047619</v>
      </c>
      <c r="Z47" s="65" t="str">
        <f aca="false">IF(HPS!$X47&gt;=40,"Cleared","NC")</f>
        <v>Cleared</v>
      </c>
      <c r="AA47" s="65" t="str">
        <f aca="false">Wellness!AC48</f>
        <v>NC</v>
      </c>
      <c r="AB47" s="65" t="n">
        <f aca="false">Wellness!AK48</f>
        <v>13.3333333333333</v>
      </c>
      <c r="AC47" s="64" t="n">
        <f aca="false">HPS!AB47*0.3</f>
        <v>4</v>
      </c>
      <c r="AD47" s="66" t="str">
        <f aca="false">IF(AC47&gt;=9,"Cleared","NC")</f>
        <v>NC</v>
      </c>
      <c r="AE47" s="65" t="n">
        <f aca="false">Behavior!Q48</f>
        <v>3.75</v>
      </c>
      <c r="AF47" s="65" t="n">
        <f aca="false">Behavior!R48</f>
        <v>7.5</v>
      </c>
      <c r="AG47" s="65" t="str">
        <f aca="false">IF(HPS!$AF47&gt;=6,"Cleared","NC")</f>
        <v>Cleared</v>
      </c>
      <c r="AH47" s="65" t="n">
        <f aca="false">Discipline!AA48</f>
        <v>50.3333333333333</v>
      </c>
      <c r="AI47" s="65" t="n">
        <f aca="false">AH47*0.1</f>
        <v>5.03333333333334</v>
      </c>
      <c r="AJ47" s="65" t="str">
        <f aca="false">IF(AI47&gt;=4,"Cleared","NC")</f>
        <v>Cleared</v>
      </c>
      <c r="AK47" s="65" t="n">
        <f aca="false">Y47+AC47+AF47+AI47</f>
        <v>47.4559523809524</v>
      </c>
      <c r="AL47" s="65" t="n">
        <f aca="false">Persona!AO48</f>
        <v>17.8533333333333</v>
      </c>
      <c r="AM47" s="65" t="n">
        <f aca="false">Persona!AP48</f>
        <v>48</v>
      </c>
      <c r="AN47" s="65" t="n">
        <f aca="false">AL47+AM47</f>
        <v>65.8533333333333</v>
      </c>
      <c r="AO47" s="65" t="n">
        <f aca="false">AN47*0.5</f>
        <v>32.9266666666667</v>
      </c>
      <c r="AP47" s="65" t="str">
        <f aca="false">IF(HPS!$AN47&gt;=40,"Cleared","NC")</f>
        <v>Cleared</v>
      </c>
      <c r="AQ47" s="65" t="str">
        <f aca="false">Wellness!AU48</f>
        <v>Cleared</v>
      </c>
      <c r="AR47" s="65" t="n">
        <f aca="false">Wellness!BC48</f>
        <v>20</v>
      </c>
      <c r="AS47" s="64" t="n">
        <f aca="false">AR47*0.3</f>
        <v>6</v>
      </c>
      <c r="AT47" s="66" t="str">
        <f aca="false">IF(AS47&gt;=9,"Cleared","NC")</f>
        <v>NC</v>
      </c>
      <c r="AU47" s="65" t="str">
        <f aca="false">Behavior!AG48</f>
        <v>0</v>
      </c>
      <c r="AV47" s="65" t="n">
        <f aca="false">Behavior!AH48</f>
        <v>0</v>
      </c>
      <c r="AW47" s="65" t="str">
        <f aca="false">IF(AV47&gt;=6,"Cleared","NC")</f>
        <v>NC</v>
      </c>
      <c r="AX47" s="65" t="n">
        <f aca="false">Discipline!AN48</f>
        <v>53</v>
      </c>
      <c r="AY47" s="65" t="n">
        <f aca="false">AX47*0.1</f>
        <v>5.3</v>
      </c>
      <c r="AZ47" s="65" t="str">
        <f aca="false">IF(AY47&gt;=4,"Cleared","NC")</f>
        <v>Cleared</v>
      </c>
      <c r="BA47" s="65" t="n">
        <f aca="false">AO47+AS47+AV47+AY47</f>
        <v>44.2266666666667</v>
      </c>
      <c r="BB47" s="65" t="n">
        <f aca="false">Persona!AB48</f>
        <v>22.6452380952381</v>
      </c>
      <c r="BC47" s="65" t="n">
        <f aca="false">Persona!AC48</f>
        <v>39.2</v>
      </c>
      <c r="BD47" s="65" t="n">
        <f aca="false">BB47+BC47</f>
        <v>61.8452380952381</v>
      </c>
      <c r="BE47" s="65" t="n">
        <f aca="false">BD47*0.5</f>
        <v>30.922619047619</v>
      </c>
      <c r="BF47" s="65" t="str">
        <f aca="false">IF(BD47&gt;=40,"Cleared","NC")</f>
        <v>Cleared</v>
      </c>
      <c r="BG47" s="65" t="str">
        <f aca="false">Wellness!BM48</f>
        <v>NC</v>
      </c>
      <c r="BH47" s="65" t="n">
        <f aca="false">Wellness!BU48</f>
        <v>20</v>
      </c>
      <c r="BI47" s="64" t="n">
        <f aca="false">BH47*0.3</f>
        <v>6</v>
      </c>
      <c r="BJ47" s="66" t="str">
        <f aca="false">IF(BI47&gt;=9,"Cleared","NC")</f>
        <v>NC</v>
      </c>
      <c r="BK47" s="65" t="str">
        <f aca="false">Behavior!AG48</f>
        <v>0</v>
      </c>
      <c r="BL47" s="65" t="n">
        <f aca="false">Behavior!AH48</f>
        <v>0</v>
      </c>
      <c r="BM47" s="65" t="str">
        <f aca="false">IF(BL47&gt;=6,"Cleared","NC")</f>
        <v>NC</v>
      </c>
      <c r="BN47" s="65" t="n">
        <f aca="false">Discipline!BA48</f>
        <v>72.6666666666667</v>
      </c>
      <c r="BO47" s="65" t="n">
        <f aca="false">BN47*0.1</f>
        <v>7.26666666666667</v>
      </c>
      <c r="BP47" s="65" t="str">
        <f aca="false">IF(HPS!BO47&gt;=6,"Cleared","NC")</f>
        <v>Cleared</v>
      </c>
      <c r="BQ47" s="65" t="n">
        <f aca="false">BE47+BI47+BL47+BO47</f>
        <v>44.1892857142857</v>
      </c>
    </row>
    <row r="48" customFormat="false" ht="14.25" hidden="false" customHeight="false" outlineLevel="0" collapsed="false">
      <c r="A48" s="61" t="n">
        <v>45</v>
      </c>
      <c r="B48" s="62" t="s">
        <v>17</v>
      </c>
      <c r="C48" s="62" t="s">
        <v>38</v>
      </c>
      <c r="D48" s="62" t="s">
        <v>108</v>
      </c>
      <c r="E48" s="63" t="s">
        <v>109</v>
      </c>
      <c r="F48" s="64" t="n">
        <v>0</v>
      </c>
      <c r="G48" s="65" t="n">
        <f aca="false">Persona!P49</f>
        <v>50.5555555555556</v>
      </c>
      <c r="H48" s="65" t="n">
        <f aca="false">HPS!$G48+HPS!$F48</f>
        <v>50.5555555555556</v>
      </c>
      <c r="I48" s="65" t="n">
        <f aca="false">HPS!$H48*0.5</f>
        <v>25.2777777777778</v>
      </c>
      <c r="J48" s="65" t="str">
        <f aca="false">IF(HPS!$G48&gt;=40,"Cleared","NC")</f>
        <v>Cleared</v>
      </c>
      <c r="K48" s="65" t="str">
        <f aca="false">Wellness!K49</f>
        <v>NC</v>
      </c>
      <c r="L48" s="65" t="n">
        <f aca="false">Wellness!S49</f>
        <v>30</v>
      </c>
      <c r="M48" s="64" t="n">
        <f aca="false">$L48*0.3</f>
        <v>9</v>
      </c>
      <c r="N48" s="66" t="str">
        <f aca="false">IF(M48&gt;=9,"Cleared","NC")</f>
        <v>Cleared</v>
      </c>
      <c r="O48" s="64" t="n">
        <f aca="false">Behavior!I49</f>
        <v>3</v>
      </c>
      <c r="P48" s="64" t="n">
        <f aca="false">HPS!$O48*2</f>
        <v>6</v>
      </c>
      <c r="Q48" s="65" t="str">
        <f aca="false">IF(HPS!$P48&gt;=6,"Cleared","NC")</f>
        <v>Cleared</v>
      </c>
      <c r="R48" s="65" t="n">
        <f aca="false">Discipline!N49</f>
        <v>33.75</v>
      </c>
      <c r="S48" s="65" t="n">
        <f aca="false">HPS!$R48*0.1</f>
        <v>3.375</v>
      </c>
      <c r="T48" s="65" t="str">
        <f aca="false">IF(HPS!$S48&gt;=4,"Cleared","NC")</f>
        <v>NC</v>
      </c>
      <c r="U48" s="65" t="n">
        <f aca="false">HPS!$I48+HPS!$M48+HPS!$P48+HPS!$S48</f>
        <v>43.6527777777778</v>
      </c>
      <c r="V48" s="65" t="n">
        <f aca="false">Persona!AB49</f>
        <v>19.3309523809524</v>
      </c>
      <c r="W48" s="65" t="n">
        <f aca="false">Persona!AC49</f>
        <v>44</v>
      </c>
      <c r="X48" s="65" t="n">
        <f aca="false">HPS!$V48+HPS!$W48</f>
        <v>63.3309523809524</v>
      </c>
      <c r="Y48" s="65" t="n">
        <f aca="false">X48*0.5</f>
        <v>31.6654761904762</v>
      </c>
      <c r="Z48" s="65" t="str">
        <f aca="false">IF(HPS!$X48&gt;=40,"Cleared","NC")</f>
        <v>Cleared</v>
      </c>
      <c r="AA48" s="65" t="str">
        <f aca="false">Wellness!AC49</f>
        <v>NC</v>
      </c>
      <c r="AB48" s="65" t="n">
        <f aca="false">Wellness!AK49</f>
        <v>16.6666666666667</v>
      </c>
      <c r="AC48" s="64" t="n">
        <f aca="false">HPS!AB48*0.3</f>
        <v>5</v>
      </c>
      <c r="AD48" s="66" t="str">
        <f aca="false">IF(AC48&gt;=9,"Cleared","NC")</f>
        <v>NC</v>
      </c>
      <c r="AE48" s="65" t="n">
        <f aca="false">Behavior!Q49</f>
        <v>3.4775</v>
      </c>
      <c r="AF48" s="65" t="n">
        <f aca="false">Behavior!R49</f>
        <v>6.955</v>
      </c>
      <c r="AG48" s="65" t="str">
        <f aca="false">IF(HPS!$AF48&gt;=6,"Cleared","NC")</f>
        <v>Cleared</v>
      </c>
      <c r="AH48" s="65" t="n">
        <f aca="false">Discipline!AA49</f>
        <v>35.3333333333333</v>
      </c>
      <c r="AI48" s="65" t="n">
        <f aca="false">AH48*0.1</f>
        <v>3.53333333333333</v>
      </c>
      <c r="AJ48" s="65" t="str">
        <f aca="false">IF(AI48&gt;=4,"Cleared","NC")</f>
        <v>NC</v>
      </c>
      <c r="AK48" s="65" t="n">
        <f aca="false">Y48+AC48+AF48+AI48</f>
        <v>47.1538095238095</v>
      </c>
      <c r="AL48" s="65" t="n">
        <f aca="false">Persona!AO49</f>
        <v>14.6666666666667</v>
      </c>
      <c r="AM48" s="65" t="n">
        <f aca="false">Persona!AP49</f>
        <v>32</v>
      </c>
      <c r="AN48" s="65" t="n">
        <f aca="false">AL48+AM48</f>
        <v>46.6666666666667</v>
      </c>
      <c r="AO48" s="65" t="n">
        <f aca="false">AN48*0.5</f>
        <v>23.3333333333333</v>
      </c>
      <c r="AP48" s="65" t="str">
        <f aca="false">IF(HPS!$AN48&gt;=40,"Cleared","NC")</f>
        <v>Cleared</v>
      </c>
      <c r="AQ48" s="65" t="str">
        <f aca="false">Wellness!AU49</f>
        <v>NC</v>
      </c>
      <c r="AR48" s="65" t="n">
        <f aca="false">Wellness!BC49</f>
        <v>0</v>
      </c>
      <c r="AS48" s="64" t="n">
        <f aca="false">AR48*0.3</f>
        <v>0</v>
      </c>
      <c r="AT48" s="66" t="str">
        <f aca="false">IF(AS48&gt;=9,"Cleared","NC")</f>
        <v>NC</v>
      </c>
      <c r="AU48" s="65" t="str">
        <f aca="false">Behavior!AG49</f>
        <v>0</v>
      </c>
      <c r="AV48" s="65" t="n">
        <f aca="false">Behavior!AH49</f>
        <v>0</v>
      </c>
      <c r="AW48" s="65" t="str">
        <f aca="false">IF(AV48&gt;=6,"Cleared","NC")</f>
        <v>NC</v>
      </c>
      <c r="AX48" s="65" t="n">
        <f aca="false">Discipline!AN49</f>
        <v>28.5333333333333</v>
      </c>
      <c r="AY48" s="65" t="n">
        <f aca="false">AX48*0.1</f>
        <v>2.85333333333333</v>
      </c>
      <c r="AZ48" s="65" t="str">
        <f aca="false">IF(AY48&gt;=4,"Cleared","NC")</f>
        <v>NC</v>
      </c>
      <c r="BA48" s="65" t="n">
        <f aca="false">AO48+AS48+AV48+AY48</f>
        <v>26.1866666666667</v>
      </c>
      <c r="BB48" s="65" t="n">
        <f aca="false">Persona!AB49</f>
        <v>19.3309523809524</v>
      </c>
      <c r="BC48" s="65" t="n">
        <f aca="false">Persona!AC49</f>
        <v>44</v>
      </c>
      <c r="BD48" s="65" t="n">
        <f aca="false">BB48+BC48</f>
        <v>63.3309523809524</v>
      </c>
      <c r="BE48" s="65" t="n">
        <f aca="false">BD48*0.5</f>
        <v>31.6654761904762</v>
      </c>
      <c r="BF48" s="65" t="str">
        <f aca="false">IF(BD48&gt;=40,"Cleared","NC")</f>
        <v>Cleared</v>
      </c>
      <c r="BG48" s="65" t="str">
        <f aca="false">Wellness!BM49</f>
        <v>NC</v>
      </c>
      <c r="BH48" s="65" t="n">
        <f aca="false">Wellness!BU49</f>
        <v>0</v>
      </c>
      <c r="BI48" s="64" t="n">
        <f aca="false">BH48*0.3</f>
        <v>0</v>
      </c>
      <c r="BJ48" s="66" t="str">
        <f aca="false">IF(BI48&gt;=9,"Cleared","NC")</f>
        <v>NC</v>
      </c>
      <c r="BK48" s="65" t="str">
        <f aca="false">Behavior!AG49</f>
        <v>0</v>
      </c>
      <c r="BL48" s="65" t="n">
        <f aca="false">Behavior!AH49</f>
        <v>0</v>
      </c>
      <c r="BM48" s="65" t="str">
        <f aca="false">IF(BL48&gt;=6,"Cleared","NC")</f>
        <v>NC</v>
      </c>
      <c r="BN48" s="65" t="n">
        <f aca="false">Discipline!BA49</f>
        <v>28</v>
      </c>
      <c r="BO48" s="65" t="n">
        <f aca="false">BN48*0.1</f>
        <v>2.8</v>
      </c>
      <c r="BP48" s="65" t="str">
        <f aca="false">IF(HPS!BO48&gt;=6,"Cleared","NC")</f>
        <v>NC</v>
      </c>
      <c r="BQ48" s="65" t="n">
        <f aca="false">BE48+BI48+BL48+BO48</f>
        <v>34.4654761904762</v>
      </c>
    </row>
    <row r="49" customFormat="false" ht="14.25" hidden="false" customHeight="false" outlineLevel="0" collapsed="false">
      <c r="A49" s="61" t="n">
        <v>46</v>
      </c>
      <c r="B49" s="62" t="s">
        <v>13</v>
      </c>
      <c r="C49" s="62" t="s">
        <v>31</v>
      </c>
      <c r="D49" s="62" t="s">
        <v>110</v>
      </c>
      <c r="E49" s="63" t="s">
        <v>111</v>
      </c>
      <c r="F49" s="64" t="n">
        <v>0</v>
      </c>
      <c r="G49" s="65" t="n">
        <f aca="false">Persona!P50</f>
        <v>67.7777777777778</v>
      </c>
      <c r="H49" s="65" t="n">
        <f aca="false">HPS!$G49+HPS!$F49</f>
        <v>67.7777777777778</v>
      </c>
      <c r="I49" s="65" t="n">
        <f aca="false">HPS!$H49*0.5</f>
        <v>33.8888888888889</v>
      </c>
      <c r="J49" s="65" t="str">
        <f aca="false">IF(HPS!$G49&gt;=40,"Cleared","NC")</f>
        <v>Cleared</v>
      </c>
      <c r="K49" s="65" t="str">
        <f aca="false">Wellness!K50</f>
        <v>Cleared</v>
      </c>
      <c r="L49" s="65" t="n">
        <f aca="false">Wellness!S50</f>
        <v>30</v>
      </c>
      <c r="M49" s="64" t="n">
        <f aca="false">$L49*0.3</f>
        <v>9</v>
      </c>
      <c r="N49" s="66" t="str">
        <f aca="false">IF(M49&gt;=9,"Cleared","NC")</f>
        <v>Cleared</v>
      </c>
      <c r="O49" s="64" t="n">
        <f aca="false">Behavior!I50</f>
        <v>3</v>
      </c>
      <c r="P49" s="64" t="n">
        <f aca="false">HPS!$O49*2</f>
        <v>6</v>
      </c>
      <c r="Q49" s="65" t="str">
        <f aca="false">IF(HPS!$P49&gt;=6,"Cleared","NC")</f>
        <v>Cleared</v>
      </c>
      <c r="R49" s="65" t="n">
        <f aca="false">Discipline!N50</f>
        <v>43.75</v>
      </c>
      <c r="S49" s="65" t="n">
        <f aca="false">HPS!$R49*0.1</f>
        <v>4.375</v>
      </c>
      <c r="T49" s="65" t="str">
        <f aca="false">IF(HPS!$S49&gt;=4,"Cleared","NC")</f>
        <v>Cleared</v>
      </c>
      <c r="U49" s="65" t="n">
        <f aca="false">HPS!$I49+HPS!$M49+HPS!$P49+HPS!$S49</f>
        <v>53.2638888888889</v>
      </c>
      <c r="V49" s="65" t="n">
        <f aca="false">Persona!AB50</f>
        <v>18.8</v>
      </c>
      <c r="W49" s="65" t="n">
        <f aca="false">Persona!AC50</f>
        <v>48</v>
      </c>
      <c r="X49" s="65" t="n">
        <f aca="false">HPS!$V49+HPS!$W49</f>
        <v>66.8</v>
      </c>
      <c r="Y49" s="65" t="n">
        <f aca="false">X49*0.5</f>
        <v>33.4</v>
      </c>
      <c r="Z49" s="65" t="str">
        <f aca="false">IF(HPS!$X49&gt;=40,"Cleared","NC")</f>
        <v>Cleared</v>
      </c>
      <c r="AA49" s="65" t="str">
        <f aca="false">Wellness!AC50</f>
        <v>NC</v>
      </c>
      <c r="AB49" s="65" t="n">
        <f aca="false">Wellness!AK50</f>
        <v>10</v>
      </c>
      <c r="AC49" s="64" t="n">
        <f aca="false">HPS!AB49*0.3</f>
        <v>3</v>
      </c>
      <c r="AD49" s="66" t="str">
        <f aca="false">IF(AC49&gt;=9,"Cleared","NC")</f>
        <v>NC</v>
      </c>
      <c r="AE49" s="65" t="n">
        <f aca="false">Behavior!Q50</f>
        <v>3.4</v>
      </c>
      <c r="AF49" s="65" t="n">
        <f aca="false">Behavior!R50</f>
        <v>6.8</v>
      </c>
      <c r="AG49" s="65" t="str">
        <f aca="false">IF(HPS!$AF49&gt;=6,"Cleared","NC")</f>
        <v>Cleared</v>
      </c>
      <c r="AH49" s="65" t="n">
        <f aca="false">Discipline!AA50</f>
        <v>35</v>
      </c>
      <c r="AI49" s="65" t="n">
        <f aca="false">AH49*0.1</f>
        <v>3.5</v>
      </c>
      <c r="AJ49" s="65" t="str">
        <f aca="false">IF(AI49&gt;=4,"Cleared","NC")</f>
        <v>NC</v>
      </c>
      <c r="AK49" s="65" t="n">
        <f aca="false">Y49+AC49+AF49+AI49</f>
        <v>46.7</v>
      </c>
      <c r="AL49" s="65" t="n">
        <f aca="false">Persona!AO50</f>
        <v>17.5644444444444</v>
      </c>
      <c r="AM49" s="65" t="n">
        <f aca="false">Persona!AP50</f>
        <v>52</v>
      </c>
      <c r="AN49" s="65" t="n">
        <f aca="false">AL49+AM49</f>
        <v>69.5644444444445</v>
      </c>
      <c r="AO49" s="65" t="n">
        <f aca="false">AN49*0.5</f>
        <v>34.7822222222222</v>
      </c>
      <c r="AP49" s="65" t="str">
        <f aca="false">IF(HPS!$AN49&gt;=40,"Cleared","NC")</f>
        <v>Cleared</v>
      </c>
      <c r="AQ49" s="65" t="str">
        <f aca="false">Wellness!AU50</f>
        <v>NC</v>
      </c>
      <c r="AR49" s="65" t="n">
        <f aca="false">Wellness!BC50</f>
        <v>10</v>
      </c>
      <c r="AS49" s="64" t="n">
        <f aca="false">AR49*0.3</f>
        <v>3</v>
      </c>
      <c r="AT49" s="66" t="str">
        <f aca="false">IF(AS49&gt;=9,"Cleared","NC")</f>
        <v>NC</v>
      </c>
      <c r="AU49" s="65" t="n">
        <f aca="false">Behavior!AG50</f>
        <v>3.8</v>
      </c>
      <c r="AV49" s="65" t="n">
        <f aca="false">Behavior!AH50</f>
        <v>7.6</v>
      </c>
      <c r="AW49" s="65" t="str">
        <f aca="false">IF(AV49&gt;=6,"Cleared","NC")</f>
        <v>Cleared</v>
      </c>
      <c r="AX49" s="65" t="n">
        <f aca="false">Discipline!AN50</f>
        <v>30</v>
      </c>
      <c r="AY49" s="65" t="n">
        <f aca="false">AX49*0.1</f>
        <v>3</v>
      </c>
      <c r="AZ49" s="65" t="str">
        <f aca="false">IF(AY49&gt;=4,"Cleared","NC")</f>
        <v>NC</v>
      </c>
      <c r="BA49" s="65" t="n">
        <f aca="false">AO49+AS49+AV49+AY49</f>
        <v>48.3822222222222</v>
      </c>
      <c r="BB49" s="65" t="n">
        <f aca="false">Persona!AB50</f>
        <v>18.8</v>
      </c>
      <c r="BC49" s="65" t="n">
        <f aca="false">Persona!AC50</f>
        <v>48</v>
      </c>
      <c r="BD49" s="65" t="n">
        <f aca="false">BB49+BC49</f>
        <v>66.8</v>
      </c>
      <c r="BE49" s="65" t="n">
        <f aca="false">BD49*0.5</f>
        <v>33.4</v>
      </c>
      <c r="BF49" s="65" t="str">
        <f aca="false">IF(BD49&gt;=40,"Cleared","NC")</f>
        <v>Cleared</v>
      </c>
      <c r="BG49" s="65" t="str">
        <f aca="false">Wellness!BM50</f>
        <v>NC</v>
      </c>
      <c r="BH49" s="65" t="n">
        <f aca="false">Wellness!BU50</f>
        <v>3.33333333333333</v>
      </c>
      <c r="BI49" s="64" t="n">
        <f aca="false">BH49*0.3</f>
        <v>1</v>
      </c>
      <c r="BJ49" s="66" t="str">
        <f aca="false">IF(BI49&gt;=9,"Cleared","NC")</f>
        <v>NC</v>
      </c>
      <c r="BK49" s="65" t="n">
        <f aca="false">Behavior!AG50</f>
        <v>3.8</v>
      </c>
      <c r="BL49" s="65" t="n">
        <f aca="false">Behavior!AH50</f>
        <v>7.6</v>
      </c>
      <c r="BM49" s="65" t="str">
        <f aca="false">IF(BL49&gt;=6,"Cleared","NC")</f>
        <v>Cleared</v>
      </c>
      <c r="BN49" s="65" t="n">
        <f aca="false">Discipline!BA50</f>
        <v>45.3333333333333</v>
      </c>
      <c r="BO49" s="65" t="n">
        <f aca="false">BN49*0.1</f>
        <v>4.53333333333333</v>
      </c>
      <c r="BP49" s="65" t="str">
        <f aca="false">IF(HPS!BO49&gt;=6,"Cleared","NC")</f>
        <v>NC</v>
      </c>
      <c r="BQ49" s="65" t="n">
        <f aca="false">BE49+BI49+BL49+BO49</f>
        <v>46.5333333333333</v>
      </c>
    </row>
    <row r="50" customFormat="false" ht="14.25" hidden="false" customHeight="false" outlineLevel="0" collapsed="false">
      <c r="A50" s="61" t="n">
        <v>47</v>
      </c>
      <c r="B50" s="62" t="s">
        <v>17</v>
      </c>
      <c r="C50" s="62" t="s">
        <v>14</v>
      </c>
      <c r="D50" s="62" t="s">
        <v>112</v>
      </c>
      <c r="E50" s="63" t="s">
        <v>113</v>
      </c>
      <c r="F50" s="64" t="n">
        <v>0</v>
      </c>
      <c r="G50" s="65" t="n">
        <f aca="false">Persona!P51</f>
        <v>50</v>
      </c>
      <c r="H50" s="65" t="n">
        <f aca="false">HPS!$G50+HPS!$F50</f>
        <v>50</v>
      </c>
      <c r="I50" s="65" t="n">
        <f aca="false">HPS!$H50*0.5</f>
        <v>25</v>
      </c>
      <c r="J50" s="65" t="str">
        <f aca="false">IF(HPS!$G50&gt;=40,"Cleared","NC")</f>
        <v>Cleared</v>
      </c>
      <c r="K50" s="65" t="str">
        <f aca="false">Wellness!K51</f>
        <v>Cleared</v>
      </c>
      <c r="L50" s="65" t="n">
        <f aca="false">Wellness!S51</f>
        <v>30</v>
      </c>
      <c r="M50" s="64" t="n">
        <f aca="false">$L50*0.3</f>
        <v>9</v>
      </c>
      <c r="N50" s="66" t="str">
        <f aca="false">IF(M50&gt;=9,"Cleared","NC")</f>
        <v>Cleared</v>
      </c>
      <c r="O50" s="64" t="n">
        <f aca="false">Behavior!I51</f>
        <v>3</v>
      </c>
      <c r="P50" s="64" t="n">
        <f aca="false">HPS!$O50*2</f>
        <v>6</v>
      </c>
      <c r="Q50" s="65" t="str">
        <f aca="false">IF(HPS!$P50&gt;=6,"Cleared","NC")</f>
        <v>Cleared</v>
      </c>
      <c r="R50" s="65" t="n">
        <f aca="false">Discipline!N51</f>
        <v>72.5446428571429</v>
      </c>
      <c r="S50" s="65" t="n">
        <f aca="false">HPS!$R50*0.1</f>
        <v>7.25446428571429</v>
      </c>
      <c r="T50" s="65" t="str">
        <f aca="false">IF(HPS!$S50&gt;=4,"Cleared","NC")</f>
        <v>Cleared</v>
      </c>
      <c r="U50" s="65" t="n">
        <f aca="false">HPS!$I50+HPS!$M50+HPS!$P50+HPS!$S50</f>
        <v>47.2544642857143</v>
      </c>
      <c r="V50" s="65" t="n">
        <f aca="false">Persona!AB51</f>
        <v>5.43809523809524</v>
      </c>
      <c r="W50" s="65" t="n">
        <f aca="false">Persona!AC51</f>
        <v>48</v>
      </c>
      <c r="X50" s="65" t="n">
        <f aca="false">HPS!$V50+HPS!$W50</f>
        <v>53.4380952380952</v>
      </c>
      <c r="Y50" s="65" t="n">
        <f aca="false">X50*0.5</f>
        <v>26.7190476190476</v>
      </c>
      <c r="Z50" s="65" t="str">
        <f aca="false">IF(HPS!$X50&gt;=40,"Cleared","NC")</f>
        <v>Cleared</v>
      </c>
      <c r="AA50" s="65" t="str">
        <f aca="false">Wellness!AC51</f>
        <v>Cleared</v>
      </c>
      <c r="AB50" s="65" t="n">
        <f aca="false">Wellness!AK51</f>
        <v>13.3333333333333</v>
      </c>
      <c r="AC50" s="64" t="n">
        <f aca="false">HPS!AB50*0.3</f>
        <v>4</v>
      </c>
      <c r="AD50" s="66" t="str">
        <f aca="false">IF(AC50&gt;=9,"Cleared","NC")</f>
        <v>NC</v>
      </c>
      <c r="AE50" s="65" t="n">
        <f aca="false">Behavior!Q51</f>
        <v>3.75</v>
      </c>
      <c r="AF50" s="65" t="n">
        <f aca="false">Behavior!R51</f>
        <v>7.5</v>
      </c>
      <c r="AG50" s="65" t="str">
        <f aca="false">IF(HPS!$AF50&gt;=6,"Cleared","NC")</f>
        <v>Cleared</v>
      </c>
      <c r="AH50" s="65" t="n">
        <f aca="false">Discipline!AA51</f>
        <v>35.6666666666667</v>
      </c>
      <c r="AI50" s="65" t="n">
        <f aca="false">AH50*0.1</f>
        <v>3.56666666666667</v>
      </c>
      <c r="AJ50" s="65" t="str">
        <f aca="false">IF(AI50&gt;=4,"Cleared","NC")</f>
        <v>NC</v>
      </c>
      <c r="AK50" s="65" t="n">
        <f aca="false">Y50+AC50+AF50+AI50</f>
        <v>41.7857142857143</v>
      </c>
      <c r="AL50" s="65" t="n">
        <f aca="false">Persona!AO51</f>
        <v>8.41333333333333</v>
      </c>
      <c r="AM50" s="65" t="n">
        <f aca="false">Persona!AP51</f>
        <v>36</v>
      </c>
      <c r="AN50" s="65" t="n">
        <f aca="false">AL50+AM50</f>
        <v>44.4133333333333</v>
      </c>
      <c r="AO50" s="65" t="n">
        <f aca="false">AN50*0.5</f>
        <v>22.2066666666667</v>
      </c>
      <c r="AP50" s="65" t="str">
        <f aca="false">IF(HPS!$AN50&gt;=40,"Cleared","NC")</f>
        <v>Cleared</v>
      </c>
      <c r="AQ50" s="65" t="str">
        <f aca="false">Wellness!AU51</f>
        <v>Cleared</v>
      </c>
      <c r="AR50" s="65" t="n">
        <f aca="false">Wellness!BC51</f>
        <v>36.6666666666667</v>
      </c>
      <c r="AS50" s="64" t="n">
        <f aca="false">AR50*0.3</f>
        <v>11</v>
      </c>
      <c r="AT50" s="66" t="str">
        <f aca="false">IF(AS50&gt;=9,"Cleared","NC")</f>
        <v>Cleared</v>
      </c>
      <c r="AU50" s="65" t="str">
        <f aca="false">Behavior!AG51</f>
        <v>0</v>
      </c>
      <c r="AV50" s="65" t="n">
        <f aca="false">Behavior!AH51</f>
        <v>0</v>
      </c>
      <c r="AW50" s="65" t="str">
        <f aca="false">IF(AV50&gt;=6,"Cleared","NC")</f>
        <v>NC</v>
      </c>
      <c r="AX50" s="65" t="n">
        <f aca="false">Discipline!AN51</f>
        <v>52.4285714285714</v>
      </c>
      <c r="AY50" s="65" t="n">
        <f aca="false">AX50*0.1</f>
        <v>5.24285714285714</v>
      </c>
      <c r="AZ50" s="65" t="str">
        <f aca="false">IF(AY50&gt;=4,"Cleared","NC")</f>
        <v>Cleared</v>
      </c>
      <c r="BA50" s="65" t="n">
        <f aca="false">AO50+AS50+AV50+AY50</f>
        <v>38.4495238095238</v>
      </c>
      <c r="BB50" s="65" t="n">
        <f aca="false">Persona!AB51</f>
        <v>5.43809523809524</v>
      </c>
      <c r="BC50" s="65" t="n">
        <f aca="false">Persona!AC51</f>
        <v>48</v>
      </c>
      <c r="BD50" s="65" t="n">
        <f aca="false">BB50+BC50</f>
        <v>53.4380952380952</v>
      </c>
      <c r="BE50" s="65" t="n">
        <f aca="false">BD50*0.5</f>
        <v>26.7190476190476</v>
      </c>
      <c r="BF50" s="65" t="str">
        <f aca="false">IF(BD50&gt;=40,"Cleared","NC")</f>
        <v>Cleared</v>
      </c>
      <c r="BG50" s="65" t="str">
        <f aca="false">Wellness!BM51</f>
        <v>Cleared</v>
      </c>
      <c r="BH50" s="65" t="n">
        <f aca="false">Wellness!BU51</f>
        <v>36.6666666666667</v>
      </c>
      <c r="BI50" s="64" t="n">
        <f aca="false">BH50*0.3</f>
        <v>11</v>
      </c>
      <c r="BJ50" s="66" t="str">
        <f aca="false">IF(BI50&gt;=9,"Cleared","NC")</f>
        <v>Cleared</v>
      </c>
      <c r="BK50" s="65" t="str">
        <f aca="false">Behavior!AG51</f>
        <v>0</v>
      </c>
      <c r="BL50" s="65" t="n">
        <f aca="false">Behavior!AH51</f>
        <v>0</v>
      </c>
      <c r="BM50" s="65" t="str">
        <f aca="false">IF(BL50&gt;=6,"Cleared","NC")</f>
        <v>NC</v>
      </c>
      <c r="BN50" s="65" t="n">
        <f aca="false">Discipline!BA51</f>
        <v>68</v>
      </c>
      <c r="BO50" s="65" t="n">
        <f aca="false">BN50*0.1</f>
        <v>6.8</v>
      </c>
      <c r="BP50" s="65" t="str">
        <f aca="false">IF(HPS!BO50&gt;=6,"Cleared","NC")</f>
        <v>Cleared</v>
      </c>
      <c r="BQ50" s="65" t="n">
        <f aca="false">BE50+BI50+BL50+BO50</f>
        <v>44.5190476190476</v>
      </c>
    </row>
    <row r="51" customFormat="false" ht="14.25" hidden="false" customHeight="false" outlineLevel="0" collapsed="false">
      <c r="A51" s="61" t="n">
        <v>48</v>
      </c>
      <c r="B51" s="62" t="s">
        <v>17</v>
      </c>
      <c r="C51" s="62" t="s">
        <v>38</v>
      </c>
      <c r="D51" s="62" t="s">
        <v>114</v>
      </c>
      <c r="E51" s="63" t="s">
        <v>115</v>
      </c>
      <c r="F51" s="64" t="n">
        <v>0</v>
      </c>
      <c r="G51" s="65" t="n">
        <f aca="false">Persona!P52</f>
        <v>43.3333333333333</v>
      </c>
      <c r="H51" s="65" t="n">
        <f aca="false">HPS!$G51+HPS!$F51</f>
        <v>43.3333333333333</v>
      </c>
      <c r="I51" s="65" t="n">
        <f aca="false">HPS!$H51*0.5</f>
        <v>21.6666666666667</v>
      </c>
      <c r="J51" s="65" t="str">
        <f aca="false">IF(HPS!$G51&gt;=40,"Cleared","NC")</f>
        <v>Cleared</v>
      </c>
      <c r="K51" s="65" t="str">
        <f aca="false">Wellness!K52</f>
        <v>Cleared</v>
      </c>
      <c r="L51" s="65" t="n">
        <f aca="false">Wellness!S52</f>
        <v>63.3333333333333</v>
      </c>
      <c r="M51" s="64" t="n">
        <f aca="false">$L51*0.3</f>
        <v>19</v>
      </c>
      <c r="N51" s="66" t="str">
        <f aca="false">IF(M51&gt;=9,"Cleared","NC")</f>
        <v>Cleared</v>
      </c>
      <c r="O51" s="64" t="n">
        <f aca="false">Behavior!I52</f>
        <v>3</v>
      </c>
      <c r="P51" s="64" t="n">
        <f aca="false">HPS!$O51*2</f>
        <v>6</v>
      </c>
      <c r="Q51" s="65" t="str">
        <f aca="false">IF(HPS!$P51&gt;=6,"Cleared","NC")</f>
        <v>Cleared</v>
      </c>
      <c r="R51" s="65" t="n">
        <f aca="false">Discipline!N52</f>
        <v>50</v>
      </c>
      <c r="S51" s="65" t="n">
        <f aca="false">HPS!$R51*0.1</f>
        <v>5</v>
      </c>
      <c r="T51" s="65" t="str">
        <f aca="false">IF(HPS!$S51&gt;=4,"Cleared","NC")</f>
        <v>Cleared</v>
      </c>
      <c r="U51" s="65" t="n">
        <f aca="false">HPS!$I51+HPS!$M51+HPS!$P51+HPS!$S51</f>
        <v>51.6666666666667</v>
      </c>
      <c r="V51" s="65" t="n">
        <f aca="false">Persona!AB52</f>
        <v>22.7238095238095</v>
      </c>
      <c r="W51" s="65" t="n">
        <f aca="false">Persona!AC52</f>
        <v>44.8</v>
      </c>
      <c r="X51" s="65" t="n">
        <f aca="false">HPS!$V51+HPS!$W51</f>
        <v>67.5238095238095</v>
      </c>
      <c r="Y51" s="65" t="n">
        <f aca="false">X51*0.5</f>
        <v>33.7619047619048</v>
      </c>
      <c r="Z51" s="65" t="str">
        <f aca="false">IF(HPS!$X51&gt;=40,"Cleared","NC")</f>
        <v>Cleared</v>
      </c>
      <c r="AA51" s="65" t="str">
        <f aca="false">Wellness!AC52</f>
        <v>Cleared</v>
      </c>
      <c r="AB51" s="65" t="n">
        <f aca="false">Wellness!AK52</f>
        <v>26.6666666666667</v>
      </c>
      <c r="AC51" s="64" t="n">
        <f aca="false">HPS!AB51*0.3</f>
        <v>8</v>
      </c>
      <c r="AD51" s="66" t="str">
        <f aca="false">IF(AC51&gt;=9,"Cleared","NC")</f>
        <v>NC</v>
      </c>
      <c r="AE51" s="65" t="n">
        <f aca="false">Behavior!Q52</f>
        <v>3.35</v>
      </c>
      <c r="AF51" s="65" t="n">
        <f aca="false">Behavior!R52</f>
        <v>6.7</v>
      </c>
      <c r="AG51" s="65" t="str">
        <f aca="false">IF(HPS!$AF51&gt;=6,"Cleared","NC")</f>
        <v>Cleared</v>
      </c>
      <c r="AH51" s="65" t="n">
        <f aca="false">Discipline!AA52</f>
        <v>54.3333333333333</v>
      </c>
      <c r="AI51" s="65" t="n">
        <f aca="false">AH51*0.1</f>
        <v>5.43333333333333</v>
      </c>
      <c r="AJ51" s="65" t="str">
        <f aca="false">IF(AI51&gt;=4,"Cleared","NC")</f>
        <v>Cleared</v>
      </c>
      <c r="AK51" s="65" t="n">
        <f aca="false">Y51+AC51+AF51+AI51</f>
        <v>53.8952380952381</v>
      </c>
      <c r="AL51" s="65" t="n">
        <f aca="false">Persona!AO52</f>
        <v>14.1333333333333</v>
      </c>
      <c r="AM51" s="65" t="n">
        <f aca="false">Persona!AP52</f>
        <v>54</v>
      </c>
      <c r="AN51" s="65" t="n">
        <f aca="false">AL51+AM51</f>
        <v>68.1333333333333</v>
      </c>
      <c r="AO51" s="65" t="n">
        <f aca="false">AN51*0.5</f>
        <v>34.0666666666667</v>
      </c>
      <c r="AP51" s="65" t="str">
        <f aca="false">IF(HPS!$AN51&gt;=40,"Cleared","NC")</f>
        <v>Cleared</v>
      </c>
      <c r="AQ51" s="65" t="str">
        <f aca="false">Wellness!AU52</f>
        <v>Cleared</v>
      </c>
      <c r="AR51" s="65" t="n">
        <f aca="false">Wellness!BC52</f>
        <v>46.6666666666667</v>
      </c>
      <c r="AS51" s="64" t="n">
        <f aca="false">AR51*0.3</f>
        <v>14</v>
      </c>
      <c r="AT51" s="66" t="str">
        <f aca="false">IF(AS51&gt;=9,"Cleared","NC")</f>
        <v>Cleared</v>
      </c>
      <c r="AU51" s="65" t="n">
        <f aca="false">Behavior!AG52</f>
        <v>3</v>
      </c>
      <c r="AV51" s="65" t="n">
        <f aca="false">Behavior!AH52</f>
        <v>6</v>
      </c>
      <c r="AW51" s="65" t="str">
        <f aca="false">IF(AV51&gt;=6,"Cleared","NC")</f>
        <v>Cleared</v>
      </c>
      <c r="AX51" s="65" t="n">
        <f aca="false">Discipline!AN52</f>
        <v>51.2</v>
      </c>
      <c r="AY51" s="65" t="n">
        <f aca="false">AX51*0.1</f>
        <v>5.12</v>
      </c>
      <c r="AZ51" s="65" t="str">
        <f aca="false">IF(AY51&gt;=4,"Cleared","NC")</f>
        <v>Cleared</v>
      </c>
      <c r="BA51" s="65" t="n">
        <f aca="false">AO51+AS51+AV51+AY51</f>
        <v>59.1866666666667</v>
      </c>
      <c r="BB51" s="65" t="n">
        <f aca="false">Persona!AB52</f>
        <v>22.7238095238095</v>
      </c>
      <c r="BC51" s="65" t="n">
        <f aca="false">Persona!AC52</f>
        <v>44.8</v>
      </c>
      <c r="BD51" s="65" t="n">
        <f aca="false">BB51+BC51</f>
        <v>67.5238095238095</v>
      </c>
      <c r="BE51" s="65" t="n">
        <f aca="false">BD51*0.5</f>
        <v>33.7619047619048</v>
      </c>
      <c r="BF51" s="65" t="str">
        <f aca="false">IF(BD51&gt;=40,"Cleared","NC")</f>
        <v>Cleared</v>
      </c>
      <c r="BG51" s="65" t="str">
        <f aca="false">Wellness!BM52</f>
        <v>Cleared</v>
      </c>
      <c r="BH51" s="65" t="n">
        <f aca="false">Wellness!BU52</f>
        <v>53.3333333333333</v>
      </c>
      <c r="BI51" s="64" t="n">
        <f aca="false">BH51*0.3</f>
        <v>16</v>
      </c>
      <c r="BJ51" s="66" t="str">
        <f aca="false">IF(BI51&gt;=9,"Cleared","NC")</f>
        <v>Cleared</v>
      </c>
      <c r="BK51" s="65" t="n">
        <f aca="false">Behavior!AG52</f>
        <v>3</v>
      </c>
      <c r="BL51" s="65" t="n">
        <f aca="false">Behavior!AH52</f>
        <v>6</v>
      </c>
      <c r="BM51" s="65" t="str">
        <f aca="false">IF(BL51&gt;=6,"Cleared","NC")</f>
        <v>Cleared</v>
      </c>
      <c r="BN51" s="65" t="n">
        <f aca="false">Discipline!BA52</f>
        <v>53</v>
      </c>
      <c r="BO51" s="65" t="n">
        <f aca="false">BN51*0.1</f>
        <v>5.3</v>
      </c>
      <c r="BP51" s="65" t="str">
        <f aca="false">IF(HPS!BO51&gt;=6,"Cleared","NC")</f>
        <v>NC</v>
      </c>
      <c r="BQ51" s="65" t="n">
        <f aca="false">BE51+BI51+BL51+BO51</f>
        <v>61.0619047619048</v>
      </c>
    </row>
    <row r="52" customFormat="false" ht="14.25" hidden="false" customHeight="false" outlineLevel="0" collapsed="false">
      <c r="A52" s="61" t="n">
        <v>49</v>
      </c>
      <c r="B52" s="62" t="s">
        <v>17</v>
      </c>
      <c r="C52" s="62" t="s">
        <v>31</v>
      </c>
      <c r="D52" s="62" t="s">
        <v>116</v>
      </c>
      <c r="E52" s="63" t="s">
        <v>117</v>
      </c>
      <c r="F52" s="64" t="n">
        <v>0</v>
      </c>
      <c r="G52" s="65" t="n">
        <f aca="false">Persona!P53</f>
        <v>85.5555555555556</v>
      </c>
      <c r="H52" s="65" t="n">
        <f aca="false">HPS!$G52+HPS!$F52</f>
        <v>85.5555555555556</v>
      </c>
      <c r="I52" s="65" t="n">
        <f aca="false">HPS!$H52*0.5</f>
        <v>42.7777777777778</v>
      </c>
      <c r="J52" s="65" t="str">
        <f aca="false">IF(HPS!$G52&gt;=40,"Cleared","NC")</f>
        <v>Cleared</v>
      </c>
      <c r="K52" s="65" t="str">
        <f aca="false">Wellness!K53</f>
        <v>NC</v>
      </c>
      <c r="L52" s="65" t="n">
        <f aca="false">Wellness!S53</f>
        <v>50</v>
      </c>
      <c r="M52" s="64" t="n">
        <f aca="false">$L52*0.3</f>
        <v>15</v>
      </c>
      <c r="N52" s="66" t="str">
        <f aca="false">IF(M52&gt;=9,"Cleared","NC")</f>
        <v>Cleared</v>
      </c>
      <c r="O52" s="64" t="n">
        <f aca="false">Behavior!I53</f>
        <v>3</v>
      </c>
      <c r="P52" s="64" t="n">
        <f aca="false">HPS!$O52*2</f>
        <v>6</v>
      </c>
      <c r="Q52" s="65" t="str">
        <f aca="false">IF(HPS!$P52&gt;=6,"Cleared","NC")</f>
        <v>Cleared</v>
      </c>
      <c r="R52" s="65" t="n">
        <f aca="false">Discipline!N53</f>
        <v>47.5</v>
      </c>
      <c r="S52" s="65" t="n">
        <f aca="false">HPS!$R52*0.1</f>
        <v>4.75</v>
      </c>
      <c r="T52" s="65" t="str">
        <f aca="false">IF(HPS!$S52&gt;=4,"Cleared","NC")</f>
        <v>Cleared</v>
      </c>
      <c r="U52" s="65" t="n">
        <f aca="false">HPS!$I52+HPS!$M52+HPS!$P52+HPS!$S52</f>
        <v>68.5277777777778</v>
      </c>
      <c r="V52" s="65" t="n">
        <f aca="false">Persona!AB53</f>
        <v>20.0666666666667</v>
      </c>
      <c r="W52" s="65" t="n">
        <f aca="false">Persona!AC53</f>
        <v>50.4</v>
      </c>
      <c r="X52" s="65" t="n">
        <f aca="false">HPS!$V52+HPS!$W52</f>
        <v>70.4666666666667</v>
      </c>
      <c r="Y52" s="65" t="n">
        <f aca="false">X52*0.5</f>
        <v>35.2333333333333</v>
      </c>
      <c r="Z52" s="65" t="str">
        <f aca="false">IF(HPS!$X52&gt;=40,"Cleared","NC")</f>
        <v>Cleared</v>
      </c>
      <c r="AA52" s="65" t="str">
        <f aca="false">Wellness!AC53</f>
        <v>NC</v>
      </c>
      <c r="AB52" s="65" t="n">
        <f aca="false">Wellness!AK53</f>
        <v>40</v>
      </c>
      <c r="AC52" s="64" t="n">
        <f aca="false">HPS!AB52*0.3</f>
        <v>12</v>
      </c>
      <c r="AD52" s="66" t="str">
        <f aca="false">IF(AC52&gt;=9,"Cleared","NC")</f>
        <v>Cleared</v>
      </c>
      <c r="AE52" s="65" t="n">
        <f aca="false">Behavior!Q53</f>
        <v>3.7</v>
      </c>
      <c r="AF52" s="65" t="n">
        <f aca="false">Behavior!R53</f>
        <v>7.4</v>
      </c>
      <c r="AG52" s="65" t="str">
        <f aca="false">IF(HPS!$AF52&gt;=6,"Cleared","NC")</f>
        <v>Cleared</v>
      </c>
      <c r="AH52" s="65" t="n">
        <f aca="false">Discipline!AA53</f>
        <v>37</v>
      </c>
      <c r="AI52" s="65" t="n">
        <f aca="false">AH52*0.1</f>
        <v>3.7</v>
      </c>
      <c r="AJ52" s="65" t="str">
        <f aca="false">IF(AI52&gt;=4,"Cleared","NC")</f>
        <v>NC</v>
      </c>
      <c r="AK52" s="65" t="n">
        <f aca="false">Y52+AC52+AF52+AI52</f>
        <v>58.3333333333333</v>
      </c>
      <c r="AL52" s="65" t="n">
        <f aca="false">Persona!AO53</f>
        <v>14.9333333333333</v>
      </c>
      <c r="AM52" s="65" t="n">
        <f aca="false">Persona!AP53</f>
        <v>0</v>
      </c>
      <c r="AN52" s="65" t="n">
        <f aca="false">AL52+AM52</f>
        <v>14.9333333333333</v>
      </c>
      <c r="AO52" s="65" t="n">
        <f aca="false">AN52*0.5</f>
        <v>7.46666666666667</v>
      </c>
      <c r="AP52" s="65" t="str">
        <f aca="false">IF(HPS!$AN52&gt;=40,"Cleared","NC")</f>
        <v>NC</v>
      </c>
      <c r="AQ52" s="65" t="str">
        <f aca="false">Wellness!AU53</f>
        <v>NC</v>
      </c>
      <c r="AR52" s="65" t="n">
        <f aca="false">Wellness!BC53</f>
        <v>16.6666666666667</v>
      </c>
      <c r="AS52" s="64" t="n">
        <f aca="false">AR52*0.3</f>
        <v>5</v>
      </c>
      <c r="AT52" s="66" t="str">
        <f aca="false">IF(AS52&gt;=9,"Cleared","NC")</f>
        <v>NC</v>
      </c>
      <c r="AU52" s="65" t="n">
        <f aca="false">Behavior!AG53</f>
        <v>3.6</v>
      </c>
      <c r="AV52" s="65" t="n">
        <f aca="false">Behavior!AH53</f>
        <v>7.2</v>
      </c>
      <c r="AW52" s="65" t="str">
        <f aca="false">IF(AV52&gt;=6,"Cleared","NC")</f>
        <v>Cleared</v>
      </c>
      <c r="AX52" s="65" t="n">
        <f aca="false">Discipline!AN53</f>
        <v>32</v>
      </c>
      <c r="AY52" s="65" t="n">
        <f aca="false">AX52*0.1</f>
        <v>3.2</v>
      </c>
      <c r="AZ52" s="65" t="str">
        <f aca="false">IF(AY52&gt;=4,"Cleared","NC")</f>
        <v>NC</v>
      </c>
      <c r="BA52" s="65" t="n">
        <f aca="false">AO52+AS52+AV52+AY52</f>
        <v>22.8666666666667</v>
      </c>
      <c r="BB52" s="65" t="n">
        <f aca="false">Persona!AB53</f>
        <v>20.0666666666667</v>
      </c>
      <c r="BC52" s="65" t="n">
        <f aca="false">Persona!AC53</f>
        <v>50.4</v>
      </c>
      <c r="BD52" s="65" t="n">
        <f aca="false">BB52+BC52</f>
        <v>70.4666666666667</v>
      </c>
      <c r="BE52" s="65" t="n">
        <f aca="false">BD52*0.5</f>
        <v>35.2333333333333</v>
      </c>
      <c r="BF52" s="65" t="str">
        <f aca="false">IF(BD52&gt;=40,"Cleared","NC")</f>
        <v>Cleared</v>
      </c>
      <c r="BG52" s="65" t="str">
        <f aca="false">Wellness!BM53</f>
        <v>Cleared</v>
      </c>
      <c r="BH52" s="65" t="n">
        <f aca="false">Wellness!BU53</f>
        <v>10</v>
      </c>
      <c r="BI52" s="64" t="n">
        <f aca="false">BH52*0.3</f>
        <v>3</v>
      </c>
      <c r="BJ52" s="66" t="str">
        <f aca="false">IF(BI52&gt;=9,"Cleared","NC")</f>
        <v>NC</v>
      </c>
      <c r="BK52" s="65" t="n">
        <f aca="false">Behavior!AG53</f>
        <v>3.6</v>
      </c>
      <c r="BL52" s="65" t="n">
        <f aca="false">Behavior!AH53</f>
        <v>7.2</v>
      </c>
      <c r="BM52" s="65" t="str">
        <f aca="false">IF(BL52&gt;=6,"Cleared","NC")</f>
        <v>Cleared</v>
      </c>
      <c r="BN52" s="65" t="n">
        <f aca="false">Discipline!BA53</f>
        <v>59.3333333333333</v>
      </c>
      <c r="BO52" s="65" t="n">
        <f aca="false">BN52*0.1</f>
        <v>5.93333333333333</v>
      </c>
      <c r="BP52" s="65" t="str">
        <f aca="false">IF(HPS!BO52&gt;=6,"Cleared","NC")</f>
        <v>NC</v>
      </c>
      <c r="BQ52" s="65" t="n">
        <f aca="false">BE52+BI52+BL52+BO52</f>
        <v>51.3666666666667</v>
      </c>
    </row>
    <row r="53" customFormat="false" ht="14.25" hidden="false" customHeight="false" outlineLevel="0" collapsed="false">
      <c r="A53" s="61" t="n">
        <v>50</v>
      </c>
      <c r="B53" s="62" t="s">
        <v>17</v>
      </c>
      <c r="C53" s="62" t="s">
        <v>14</v>
      </c>
      <c r="D53" s="62" t="s">
        <v>118</v>
      </c>
      <c r="E53" s="63" t="s">
        <v>119</v>
      </c>
      <c r="F53" s="64" t="n">
        <v>0</v>
      </c>
      <c r="G53" s="65" t="n">
        <f aca="false">Persona!P54</f>
        <v>55.5555555555556</v>
      </c>
      <c r="H53" s="65" t="n">
        <f aca="false">HPS!$G53+HPS!$F53</f>
        <v>55.5555555555556</v>
      </c>
      <c r="I53" s="65" t="n">
        <f aca="false">HPS!$H53*0.5</f>
        <v>27.7777777777778</v>
      </c>
      <c r="J53" s="65" t="str">
        <f aca="false">IF(HPS!$G53&gt;=40,"Cleared","NC")</f>
        <v>Cleared</v>
      </c>
      <c r="K53" s="65" t="str">
        <f aca="false">Wellness!K54</f>
        <v>Cleared</v>
      </c>
      <c r="L53" s="65" t="n">
        <f aca="false">Wellness!S54</f>
        <v>60</v>
      </c>
      <c r="M53" s="64" t="n">
        <f aca="false">$L53*0.3</f>
        <v>18</v>
      </c>
      <c r="N53" s="66" t="str">
        <f aca="false">IF(M53&gt;=9,"Cleared","NC")</f>
        <v>Cleared</v>
      </c>
      <c r="O53" s="64" t="n">
        <f aca="false">Behavior!I54</f>
        <v>3</v>
      </c>
      <c r="P53" s="64" t="n">
        <f aca="false">HPS!$O53*2</f>
        <v>6</v>
      </c>
      <c r="Q53" s="65" t="str">
        <f aca="false">IF(HPS!$P53&gt;=6,"Cleared","NC")</f>
        <v>Cleared</v>
      </c>
      <c r="R53" s="65" t="n">
        <f aca="false">Discipline!N54</f>
        <v>51.25</v>
      </c>
      <c r="S53" s="65" t="n">
        <f aca="false">HPS!$R53*0.1</f>
        <v>5.125</v>
      </c>
      <c r="T53" s="65" t="str">
        <f aca="false">IF(HPS!$S53&gt;=4,"Cleared","NC")</f>
        <v>Cleared</v>
      </c>
      <c r="U53" s="65" t="n">
        <f aca="false">HPS!$I53+HPS!$M53+HPS!$P53+HPS!$S53</f>
        <v>56.9027777777778</v>
      </c>
      <c r="V53" s="65" t="n">
        <f aca="false">Persona!AB54</f>
        <v>11.9714285714286</v>
      </c>
      <c r="W53" s="65" t="n">
        <f aca="false">Persona!AC54</f>
        <v>33.6</v>
      </c>
      <c r="X53" s="65" t="n">
        <f aca="false">HPS!$V53+HPS!$W53</f>
        <v>45.5714285714286</v>
      </c>
      <c r="Y53" s="65" t="n">
        <f aca="false">X53*0.5</f>
        <v>22.7857142857143</v>
      </c>
      <c r="Z53" s="65" t="str">
        <f aca="false">IF(HPS!$X53&gt;=40,"Cleared","NC")</f>
        <v>Cleared</v>
      </c>
      <c r="AA53" s="65" t="str">
        <f aca="false">Wellness!AC54</f>
        <v>NC</v>
      </c>
      <c r="AB53" s="65" t="n">
        <f aca="false">Wellness!AK54</f>
        <v>20</v>
      </c>
      <c r="AC53" s="64" t="n">
        <f aca="false">HPS!AB53*0.3</f>
        <v>6</v>
      </c>
      <c r="AD53" s="66" t="str">
        <f aca="false">IF(AC53&gt;=9,"Cleared","NC")</f>
        <v>NC</v>
      </c>
      <c r="AE53" s="65" t="n">
        <f aca="false">Behavior!Q54</f>
        <v>3.75</v>
      </c>
      <c r="AF53" s="65" t="n">
        <f aca="false">Behavior!R54</f>
        <v>7.5</v>
      </c>
      <c r="AG53" s="65" t="str">
        <f aca="false">IF(HPS!$AF53&gt;=6,"Cleared","NC")</f>
        <v>Cleared</v>
      </c>
      <c r="AH53" s="65" t="n">
        <f aca="false">Discipline!AA54</f>
        <v>26.3333333333333</v>
      </c>
      <c r="AI53" s="65" t="n">
        <f aca="false">AH53*0.1</f>
        <v>2.63333333333333</v>
      </c>
      <c r="AJ53" s="65" t="str">
        <f aca="false">IF(AI53&gt;=4,"Cleared","NC")</f>
        <v>NC</v>
      </c>
      <c r="AK53" s="65" t="n">
        <f aca="false">Y53+AC53+AF53+AI53</f>
        <v>38.9190476190476</v>
      </c>
      <c r="AL53" s="65" t="n">
        <f aca="false">Persona!AO54</f>
        <v>6.33333333333333</v>
      </c>
      <c r="AM53" s="65" t="n">
        <f aca="false">Persona!AP54</f>
        <v>36</v>
      </c>
      <c r="AN53" s="65" t="n">
        <f aca="false">AL53+AM53</f>
        <v>42.3333333333333</v>
      </c>
      <c r="AO53" s="65" t="n">
        <f aca="false">AN53*0.5</f>
        <v>21.1666666666667</v>
      </c>
      <c r="AP53" s="65" t="str">
        <f aca="false">IF(HPS!$AN53&gt;=40,"Cleared","NC")</f>
        <v>Cleared</v>
      </c>
      <c r="AQ53" s="65" t="str">
        <f aca="false">Wellness!AU54</f>
        <v>NC</v>
      </c>
      <c r="AR53" s="65" t="n">
        <f aca="false">Wellness!BC54</f>
        <v>16.6666666666667</v>
      </c>
      <c r="AS53" s="64" t="n">
        <f aca="false">AR53*0.3</f>
        <v>5</v>
      </c>
      <c r="AT53" s="66" t="str">
        <f aca="false">IF(AS53&gt;=9,"Cleared","NC")</f>
        <v>NC</v>
      </c>
      <c r="AU53" s="65" t="n">
        <f aca="false">Behavior!AG54</f>
        <v>2.1</v>
      </c>
      <c r="AV53" s="65" t="n">
        <f aca="false">Behavior!AH54</f>
        <v>4.2</v>
      </c>
      <c r="AW53" s="65" t="str">
        <f aca="false">IF(AV53&gt;=6,"Cleared","NC")</f>
        <v>NC</v>
      </c>
      <c r="AX53" s="65" t="n">
        <f aca="false">Discipline!AN54</f>
        <v>11.4285714285714</v>
      </c>
      <c r="AY53" s="65" t="n">
        <f aca="false">AX53*0.1</f>
        <v>1.14285714285714</v>
      </c>
      <c r="AZ53" s="65" t="str">
        <f aca="false">IF(AY53&gt;=4,"Cleared","NC")</f>
        <v>NC</v>
      </c>
      <c r="BA53" s="65" t="n">
        <f aca="false">AO53+AS53+AV53+AY53</f>
        <v>31.5095238095238</v>
      </c>
      <c r="BB53" s="65" t="n">
        <f aca="false">Persona!AB54</f>
        <v>11.9714285714286</v>
      </c>
      <c r="BC53" s="65" t="n">
        <f aca="false">Persona!AC54</f>
        <v>33.6</v>
      </c>
      <c r="BD53" s="65" t="n">
        <f aca="false">BB53+BC53</f>
        <v>45.5714285714286</v>
      </c>
      <c r="BE53" s="65" t="n">
        <f aca="false">BD53*0.5</f>
        <v>22.7857142857143</v>
      </c>
      <c r="BF53" s="65" t="str">
        <f aca="false">IF(BD53&gt;=40,"Cleared","NC")</f>
        <v>Cleared</v>
      </c>
      <c r="BG53" s="65" t="str">
        <f aca="false">Wellness!BM54</f>
        <v>NC</v>
      </c>
      <c r="BH53" s="65" t="n">
        <f aca="false">Wellness!BU54</f>
        <v>0</v>
      </c>
      <c r="BI53" s="64" t="n">
        <f aca="false">BH53*0.3</f>
        <v>0</v>
      </c>
      <c r="BJ53" s="66" t="str">
        <f aca="false">IF(BI53&gt;=9,"Cleared","NC")</f>
        <v>NC</v>
      </c>
      <c r="BK53" s="65" t="n">
        <f aca="false">Behavior!AG54</f>
        <v>2.1</v>
      </c>
      <c r="BL53" s="65" t="n">
        <f aca="false">Behavior!AH54</f>
        <v>4.2</v>
      </c>
      <c r="BM53" s="65" t="str">
        <f aca="false">IF(BL53&gt;=6,"Cleared","NC")</f>
        <v>NC</v>
      </c>
      <c r="BN53" s="65" t="n">
        <f aca="false">Discipline!BA54</f>
        <v>42.6666666666667</v>
      </c>
      <c r="BO53" s="65" t="n">
        <f aca="false">BN53*0.1</f>
        <v>4.26666666666667</v>
      </c>
      <c r="BP53" s="65" t="str">
        <f aca="false">IF(HPS!BO53&gt;=6,"Cleared","NC")</f>
        <v>NC</v>
      </c>
      <c r="BQ53" s="65" t="n">
        <f aca="false">BE53+BI53+BL53+BO53</f>
        <v>31.252380952381</v>
      </c>
    </row>
    <row r="54" customFormat="false" ht="14.25" hidden="false" customHeight="false" outlineLevel="0" collapsed="false">
      <c r="A54" s="61" t="n">
        <v>51</v>
      </c>
      <c r="B54" s="62" t="s">
        <v>13</v>
      </c>
      <c r="C54" s="62" t="s">
        <v>38</v>
      </c>
      <c r="D54" s="62" t="s">
        <v>120</v>
      </c>
      <c r="E54" s="63" t="s">
        <v>121</v>
      </c>
      <c r="F54" s="64" t="n">
        <v>0</v>
      </c>
      <c r="G54" s="65" t="n">
        <f aca="false">Persona!P55</f>
        <v>45</v>
      </c>
      <c r="H54" s="65" t="n">
        <f aca="false">HPS!$G54+HPS!$F54</f>
        <v>45</v>
      </c>
      <c r="I54" s="65" t="n">
        <f aca="false">HPS!$H54*0.5</f>
        <v>22.5</v>
      </c>
      <c r="J54" s="65" t="str">
        <f aca="false">IF(HPS!$G54&gt;=40,"Cleared","NC")</f>
        <v>Cleared</v>
      </c>
      <c r="K54" s="65" t="str">
        <f aca="false">Wellness!K55</f>
        <v>Cleared</v>
      </c>
      <c r="L54" s="65" t="n">
        <f aca="false">Wellness!S55</f>
        <v>46.6666666666667</v>
      </c>
      <c r="M54" s="64" t="n">
        <f aca="false">$L54*0.3</f>
        <v>14</v>
      </c>
      <c r="N54" s="66" t="str">
        <f aca="false">IF(M54&gt;=9,"Cleared","NC")</f>
        <v>Cleared</v>
      </c>
      <c r="O54" s="64" t="n">
        <f aca="false">Behavior!I55</f>
        <v>3</v>
      </c>
      <c r="P54" s="64" t="n">
        <f aca="false">HPS!$O54*2</f>
        <v>6</v>
      </c>
      <c r="Q54" s="65" t="str">
        <f aca="false">IF(HPS!$P54&gt;=6,"Cleared","NC")</f>
        <v>Cleared</v>
      </c>
      <c r="R54" s="65" t="n">
        <f aca="false">Discipline!N55</f>
        <v>62.5</v>
      </c>
      <c r="S54" s="65" t="n">
        <f aca="false">HPS!$R54*0.1</f>
        <v>6.25</v>
      </c>
      <c r="T54" s="65" t="str">
        <f aca="false">IF(HPS!$S54&gt;=4,"Cleared","NC")</f>
        <v>Cleared</v>
      </c>
      <c r="U54" s="65" t="n">
        <f aca="false">HPS!$I54+HPS!$M54+HPS!$P54+HPS!$S54</f>
        <v>48.75</v>
      </c>
      <c r="V54" s="65" t="n">
        <f aca="false">Persona!AB55</f>
        <v>15.6857142857143</v>
      </c>
      <c r="W54" s="65" t="n">
        <f aca="false">Persona!AC55</f>
        <v>28</v>
      </c>
      <c r="X54" s="65" t="n">
        <f aca="false">HPS!$V54+HPS!$W54</f>
        <v>43.6857142857143</v>
      </c>
      <c r="Y54" s="65" t="n">
        <f aca="false">X54*0.5</f>
        <v>21.8428571428571</v>
      </c>
      <c r="Z54" s="65" t="str">
        <f aca="false">IF(HPS!$X54&gt;=40,"Cleared","NC")</f>
        <v>Cleared</v>
      </c>
      <c r="AA54" s="65" t="str">
        <f aca="false">Wellness!AC55</f>
        <v>Cleared</v>
      </c>
      <c r="AB54" s="65" t="n">
        <f aca="false">Wellness!AK55</f>
        <v>36.6666666666667</v>
      </c>
      <c r="AC54" s="64" t="n">
        <f aca="false">HPS!AB54*0.3</f>
        <v>11</v>
      </c>
      <c r="AD54" s="66" t="str">
        <f aca="false">IF(AC54&gt;=9,"Cleared","NC")</f>
        <v>Cleared</v>
      </c>
      <c r="AE54" s="65" t="n">
        <f aca="false">Behavior!Q55</f>
        <v>3.8375</v>
      </c>
      <c r="AF54" s="65" t="n">
        <f aca="false">Behavior!R55</f>
        <v>7.675</v>
      </c>
      <c r="AG54" s="65" t="str">
        <f aca="false">IF(HPS!$AF54&gt;=6,"Cleared","NC")</f>
        <v>Cleared</v>
      </c>
      <c r="AH54" s="65" t="n">
        <f aca="false">Discipline!AA55</f>
        <v>52</v>
      </c>
      <c r="AI54" s="65" t="n">
        <f aca="false">AH54*0.1</f>
        <v>5.2</v>
      </c>
      <c r="AJ54" s="65" t="str">
        <f aca="false">IF(AI54&gt;=4,"Cleared","NC")</f>
        <v>Cleared</v>
      </c>
      <c r="AK54" s="65" t="n">
        <f aca="false">Y54+AC54+AF54+AI54</f>
        <v>45.7178571428571</v>
      </c>
      <c r="AL54" s="65" t="n">
        <f aca="false">Persona!AO55</f>
        <v>18.52</v>
      </c>
      <c r="AM54" s="65" t="n">
        <f aca="false">Persona!AP55</f>
        <v>46</v>
      </c>
      <c r="AN54" s="65" t="n">
        <f aca="false">AL54+AM54</f>
        <v>64.52</v>
      </c>
      <c r="AO54" s="65" t="n">
        <f aca="false">AN54*0.5</f>
        <v>32.26</v>
      </c>
      <c r="AP54" s="65" t="str">
        <f aca="false">IF(HPS!$AN54&gt;=40,"Cleared","NC")</f>
        <v>Cleared</v>
      </c>
      <c r="AQ54" s="65" t="str">
        <f aca="false">Wellness!AU55</f>
        <v>Cleared</v>
      </c>
      <c r="AR54" s="65" t="n">
        <f aca="false">Wellness!BC55</f>
        <v>46.6666666666667</v>
      </c>
      <c r="AS54" s="64" t="n">
        <f aca="false">AR54*0.3</f>
        <v>14</v>
      </c>
      <c r="AT54" s="66" t="str">
        <f aca="false">IF(AS54&gt;=9,"Cleared","NC")</f>
        <v>Cleared</v>
      </c>
      <c r="AU54" s="65" t="n">
        <f aca="false">Behavior!AG55</f>
        <v>3.85</v>
      </c>
      <c r="AV54" s="65" t="n">
        <f aca="false">Behavior!AH55</f>
        <v>7.7</v>
      </c>
      <c r="AW54" s="65" t="str">
        <f aca="false">IF(AV54&gt;=6,"Cleared","NC")</f>
        <v>Cleared</v>
      </c>
      <c r="AX54" s="65" t="n">
        <f aca="false">Discipline!AN55</f>
        <v>54.3714285714286</v>
      </c>
      <c r="AY54" s="65" t="n">
        <f aca="false">AX54*0.1</f>
        <v>5.43714285714286</v>
      </c>
      <c r="AZ54" s="65" t="str">
        <f aca="false">IF(AY54&gt;=4,"Cleared","NC")</f>
        <v>Cleared</v>
      </c>
      <c r="BA54" s="65" t="n">
        <f aca="false">AO54+AS54+AV54+AY54</f>
        <v>59.3971428571429</v>
      </c>
      <c r="BB54" s="65" t="n">
        <f aca="false">Persona!AB55</f>
        <v>15.6857142857143</v>
      </c>
      <c r="BC54" s="65" t="n">
        <f aca="false">Persona!AC55</f>
        <v>28</v>
      </c>
      <c r="BD54" s="65" t="n">
        <f aca="false">BB54+BC54</f>
        <v>43.6857142857143</v>
      </c>
      <c r="BE54" s="65" t="n">
        <f aca="false">BD54*0.5</f>
        <v>21.8428571428571</v>
      </c>
      <c r="BF54" s="65" t="str">
        <f aca="false">IF(BD54&gt;=40,"Cleared","NC")</f>
        <v>Cleared</v>
      </c>
      <c r="BG54" s="65" t="str">
        <f aca="false">Wellness!BM55</f>
        <v>Cleared</v>
      </c>
      <c r="BH54" s="65" t="n">
        <f aca="false">Wellness!BU55</f>
        <v>46.6666666666667</v>
      </c>
      <c r="BI54" s="64" t="n">
        <f aca="false">BH54*0.3</f>
        <v>14</v>
      </c>
      <c r="BJ54" s="66" t="str">
        <f aca="false">IF(BI54&gt;=9,"Cleared","NC")</f>
        <v>Cleared</v>
      </c>
      <c r="BK54" s="65" t="n">
        <f aca="false">Behavior!AG55</f>
        <v>3.85</v>
      </c>
      <c r="BL54" s="65" t="n">
        <f aca="false">Behavior!AH55</f>
        <v>7.7</v>
      </c>
      <c r="BM54" s="65" t="str">
        <f aca="false">IF(BL54&gt;=6,"Cleared","NC")</f>
        <v>Cleared</v>
      </c>
      <c r="BN54" s="65" t="n">
        <f aca="false">Discipline!BA55</f>
        <v>74.6666666666667</v>
      </c>
      <c r="BO54" s="65" t="n">
        <f aca="false">BN54*0.1</f>
        <v>7.46666666666667</v>
      </c>
      <c r="BP54" s="65" t="str">
        <f aca="false">IF(HPS!BO54&gt;=6,"Cleared","NC")</f>
        <v>Cleared</v>
      </c>
      <c r="BQ54" s="65" t="n">
        <f aca="false">BE54+BI54+BL54+BO54</f>
        <v>51.0095238095238</v>
      </c>
    </row>
    <row r="55" customFormat="false" ht="14.25" hidden="false" customHeight="false" outlineLevel="0" collapsed="false">
      <c r="A55" s="61" t="n">
        <v>52</v>
      </c>
      <c r="B55" s="62" t="s">
        <v>17</v>
      </c>
      <c r="C55" s="62" t="s">
        <v>38</v>
      </c>
      <c r="D55" s="62" t="s">
        <v>122</v>
      </c>
      <c r="E55" s="63" t="s">
        <v>123</v>
      </c>
      <c r="F55" s="64" t="n">
        <v>0</v>
      </c>
      <c r="G55" s="65" t="n">
        <f aca="false">Persona!P56</f>
        <v>57.7777777777778</v>
      </c>
      <c r="H55" s="65" t="n">
        <f aca="false">HPS!$G55+HPS!$F55</f>
        <v>57.7777777777778</v>
      </c>
      <c r="I55" s="65" t="n">
        <f aca="false">HPS!$H55*0.5</f>
        <v>28.8888888888889</v>
      </c>
      <c r="J55" s="65" t="str">
        <f aca="false">IF(HPS!$G55&gt;=40,"Cleared","NC")</f>
        <v>Cleared</v>
      </c>
      <c r="K55" s="65" t="str">
        <f aca="false">Wellness!K56</f>
        <v>Cleared</v>
      </c>
      <c r="L55" s="65" t="n">
        <f aca="false">Wellness!S56</f>
        <v>43.3333333333333</v>
      </c>
      <c r="M55" s="64" t="n">
        <f aca="false">$L55*0.3</f>
        <v>13</v>
      </c>
      <c r="N55" s="66" t="str">
        <f aca="false">IF(M55&gt;=9,"Cleared","NC")</f>
        <v>Cleared</v>
      </c>
      <c r="O55" s="64" t="n">
        <f aca="false">Behavior!I56</f>
        <v>3</v>
      </c>
      <c r="P55" s="64" t="n">
        <f aca="false">HPS!$O55*2</f>
        <v>6</v>
      </c>
      <c r="Q55" s="65" t="str">
        <f aca="false">IF(HPS!$P55&gt;=6,"Cleared","NC")</f>
        <v>Cleared</v>
      </c>
      <c r="R55" s="65" t="n">
        <f aca="false">Discipline!N56</f>
        <v>50.625</v>
      </c>
      <c r="S55" s="65" t="n">
        <f aca="false">HPS!$R55*0.1</f>
        <v>5.0625</v>
      </c>
      <c r="T55" s="65" t="str">
        <f aca="false">IF(HPS!$S55&gt;=4,"Cleared","NC")</f>
        <v>Cleared</v>
      </c>
      <c r="U55" s="65" t="n">
        <f aca="false">HPS!$I55+HPS!$M55+HPS!$P55+HPS!$S55</f>
        <v>52.9513888888889</v>
      </c>
      <c r="V55" s="65" t="n">
        <f aca="false">Persona!AB56</f>
        <v>15.4428571428571</v>
      </c>
      <c r="W55" s="65" t="n">
        <f aca="false">Persona!AC56</f>
        <v>28</v>
      </c>
      <c r="X55" s="65" t="n">
        <f aca="false">HPS!$V55+HPS!$W55</f>
        <v>43.4428571428571</v>
      </c>
      <c r="Y55" s="65" t="n">
        <f aca="false">X55*0.5</f>
        <v>21.7214285714286</v>
      </c>
      <c r="Z55" s="65" t="str">
        <f aca="false">IF(HPS!$X55&gt;=40,"Cleared","NC")</f>
        <v>Cleared</v>
      </c>
      <c r="AA55" s="65" t="str">
        <f aca="false">Wellness!AC56</f>
        <v>NC</v>
      </c>
      <c r="AB55" s="65" t="n">
        <f aca="false">Wellness!AK56</f>
        <v>16.6666666666667</v>
      </c>
      <c r="AC55" s="64" t="n">
        <f aca="false">HPS!AB55*0.3</f>
        <v>5</v>
      </c>
      <c r="AD55" s="66" t="str">
        <f aca="false">IF(AC55&gt;=9,"Cleared","NC")</f>
        <v>NC</v>
      </c>
      <c r="AE55" s="65" t="n">
        <f aca="false">Behavior!Q56</f>
        <v>3.564375</v>
      </c>
      <c r="AF55" s="65" t="n">
        <f aca="false">Behavior!R56</f>
        <v>7.12875</v>
      </c>
      <c r="AG55" s="65" t="str">
        <f aca="false">IF(HPS!$AF55&gt;=6,"Cleared","NC")</f>
        <v>Cleared</v>
      </c>
      <c r="AH55" s="65" t="n">
        <f aca="false">Discipline!AA56</f>
        <v>28</v>
      </c>
      <c r="AI55" s="65" t="n">
        <f aca="false">AH55*0.1</f>
        <v>2.8</v>
      </c>
      <c r="AJ55" s="65" t="str">
        <f aca="false">IF(AI55&gt;=4,"Cleared","NC")</f>
        <v>NC</v>
      </c>
      <c r="AK55" s="65" t="n">
        <f aca="false">Y55+AC55+AF55+AI55</f>
        <v>36.6501785714286</v>
      </c>
      <c r="AL55" s="65" t="n">
        <f aca="false">Persona!AO56</f>
        <v>19.3511111111111</v>
      </c>
      <c r="AM55" s="65" t="n">
        <f aca="false">Persona!AP56</f>
        <v>38</v>
      </c>
      <c r="AN55" s="65" t="n">
        <f aca="false">AL55+AM55</f>
        <v>57.3511111111111</v>
      </c>
      <c r="AO55" s="65" t="n">
        <f aca="false">AN55*0.5</f>
        <v>28.6755555555556</v>
      </c>
      <c r="AP55" s="65" t="str">
        <f aca="false">IF(HPS!$AN55&gt;=40,"Cleared","NC")</f>
        <v>Cleared</v>
      </c>
      <c r="AQ55" s="65" t="str">
        <f aca="false">Wellness!AU56</f>
        <v>NC</v>
      </c>
      <c r="AR55" s="65" t="n">
        <f aca="false">Wellness!BC56</f>
        <v>30</v>
      </c>
      <c r="AS55" s="64" t="n">
        <f aca="false">AR55*0.3</f>
        <v>9</v>
      </c>
      <c r="AT55" s="66" t="str">
        <f aca="false">IF(AS55&gt;=9,"Cleared","NC")</f>
        <v>Cleared</v>
      </c>
      <c r="AU55" s="65" t="n">
        <f aca="false">Behavior!AG56</f>
        <v>3</v>
      </c>
      <c r="AV55" s="65" t="n">
        <f aca="false">Behavior!AH56</f>
        <v>6</v>
      </c>
      <c r="AW55" s="65" t="str">
        <f aca="false">IF(AV55&gt;=6,"Cleared","NC")</f>
        <v>Cleared</v>
      </c>
      <c r="AX55" s="65" t="n">
        <f aca="false">Discipline!AN56</f>
        <v>48</v>
      </c>
      <c r="AY55" s="65" t="n">
        <f aca="false">AX55*0.1</f>
        <v>4.8</v>
      </c>
      <c r="AZ55" s="65" t="str">
        <f aca="false">IF(AY55&gt;=4,"Cleared","NC")</f>
        <v>Cleared</v>
      </c>
      <c r="BA55" s="65" t="n">
        <f aca="false">AO55+AS55+AV55+AY55</f>
        <v>48.4755555555556</v>
      </c>
      <c r="BB55" s="65" t="n">
        <f aca="false">Persona!AB56</f>
        <v>15.4428571428571</v>
      </c>
      <c r="BC55" s="65" t="n">
        <f aca="false">Persona!AC56</f>
        <v>28</v>
      </c>
      <c r="BD55" s="65" t="n">
        <f aca="false">BB55+BC55</f>
        <v>43.4428571428571</v>
      </c>
      <c r="BE55" s="65" t="n">
        <f aca="false">BD55*0.5</f>
        <v>21.7214285714286</v>
      </c>
      <c r="BF55" s="65" t="str">
        <f aca="false">IF(BD55&gt;=40,"Cleared","NC")</f>
        <v>Cleared</v>
      </c>
      <c r="BG55" s="65" t="str">
        <f aca="false">Wellness!BM56</f>
        <v>NC</v>
      </c>
      <c r="BH55" s="65" t="n">
        <f aca="false">Wellness!BU56</f>
        <v>20</v>
      </c>
      <c r="BI55" s="64" t="n">
        <f aca="false">BH55*0.3</f>
        <v>6</v>
      </c>
      <c r="BJ55" s="66" t="str">
        <f aca="false">IF(BI55&gt;=9,"Cleared","NC")</f>
        <v>NC</v>
      </c>
      <c r="BK55" s="65" t="n">
        <f aca="false">Behavior!AG56</f>
        <v>3</v>
      </c>
      <c r="BL55" s="65" t="n">
        <f aca="false">Behavior!AH56</f>
        <v>6</v>
      </c>
      <c r="BM55" s="65" t="str">
        <f aca="false">IF(BL55&gt;=6,"Cleared","NC")</f>
        <v>Cleared</v>
      </c>
      <c r="BN55" s="65" t="n">
        <f aca="false">Discipline!BA56</f>
        <v>54.6666666666667</v>
      </c>
      <c r="BO55" s="65" t="n">
        <f aca="false">BN55*0.1</f>
        <v>5.46666666666667</v>
      </c>
      <c r="BP55" s="65" t="str">
        <f aca="false">IF(HPS!BO55&gt;=6,"Cleared","NC")</f>
        <v>NC</v>
      </c>
      <c r="BQ55" s="65" t="n">
        <f aca="false">BE55+BI55+BL55+BO55</f>
        <v>39.1880952380952</v>
      </c>
    </row>
    <row r="56" customFormat="false" ht="14.25" hidden="false" customHeight="false" outlineLevel="0" collapsed="false">
      <c r="A56" s="61" t="n">
        <v>53</v>
      </c>
      <c r="B56" s="62" t="s">
        <v>17</v>
      </c>
      <c r="C56" s="62" t="s">
        <v>38</v>
      </c>
      <c r="D56" s="62" t="s">
        <v>124</v>
      </c>
      <c r="E56" s="63" t="s">
        <v>125</v>
      </c>
      <c r="F56" s="64" t="n">
        <v>0</v>
      </c>
      <c r="G56" s="65" t="n">
        <f aca="false">Persona!P57</f>
        <v>48.3333333333333</v>
      </c>
      <c r="H56" s="65" t="n">
        <f aca="false">HPS!$G56+HPS!$F56</f>
        <v>48.3333333333333</v>
      </c>
      <c r="I56" s="65" t="n">
        <f aca="false">HPS!$H56*0.5</f>
        <v>24.1666666666667</v>
      </c>
      <c r="J56" s="65" t="str">
        <f aca="false">IF(HPS!$G56&gt;=40,"Cleared","NC")</f>
        <v>Cleared</v>
      </c>
      <c r="K56" s="65" t="str">
        <f aca="false">Wellness!K57</f>
        <v>Cleared</v>
      </c>
      <c r="L56" s="65" t="n">
        <f aca="false">Wellness!S57</f>
        <v>43.3333333333333</v>
      </c>
      <c r="M56" s="64" t="n">
        <f aca="false">$L56*0.3</f>
        <v>13</v>
      </c>
      <c r="N56" s="66" t="str">
        <f aca="false">IF(M56&gt;=9,"Cleared","NC")</f>
        <v>Cleared</v>
      </c>
      <c r="O56" s="64" t="n">
        <f aca="false">Behavior!I57</f>
        <v>3</v>
      </c>
      <c r="P56" s="64" t="n">
        <f aca="false">HPS!$O56*2</f>
        <v>6</v>
      </c>
      <c r="Q56" s="65" t="str">
        <f aca="false">IF(HPS!$P56&gt;=6,"Cleared","NC")</f>
        <v>Cleared</v>
      </c>
      <c r="R56" s="65" t="n">
        <f aca="false">Discipline!N57</f>
        <v>51.25</v>
      </c>
      <c r="S56" s="65" t="n">
        <f aca="false">HPS!$R56*0.1</f>
        <v>5.125</v>
      </c>
      <c r="T56" s="65" t="str">
        <f aca="false">IF(HPS!$S56&gt;=4,"Cleared","NC")</f>
        <v>Cleared</v>
      </c>
      <c r="U56" s="65" t="n">
        <f aca="false">HPS!$I56+HPS!$M56+HPS!$P56+HPS!$S56</f>
        <v>48.2916666666667</v>
      </c>
      <c r="V56" s="65" t="n">
        <f aca="false">Persona!AB57</f>
        <v>19.502380952381</v>
      </c>
      <c r="W56" s="65" t="n">
        <f aca="false">Persona!AC57</f>
        <v>28</v>
      </c>
      <c r="X56" s="65" t="n">
        <f aca="false">HPS!$V56+HPS!$W56</f>
        <v>47.5023809523809</v>
      </c>
      <c r="Y56" s="65" t="n">
        <f aca="false">X56*0.5</f>
        <v>23.7511904761905</v>
      </c>
      <c r="Z56" s="65" t="str">
        <f aca="false">IF(HPS!$X56&gt;=40,"Cleared","NC")</f>
        <v>Cleared</v>
      </c>
      <c r="AA56" s="65" t="str">
        <f aca="false">Wellness!AC57</f>
        <v>NC</v>
      </c>
      <c r="AB56" s="65" t="n">
        <f aca="false">Wellness!AK57</f>
        <v>16.6666666666667</v>
      </c>
      <c r="AC56" s="64" t="n">
        <f aca="false">HPS!AB56*0.3</f>
        <v>5</v>
      </c>
      <c r="AD56" s="66" t="str">
        <f aca="false">IF(AC56&gt;=9,"Cleared","NC")</f>
        <v>NC</v>
      </c>
      <c r="AE56" s="65" t="n">
        <f aca="false">Behavior!Q57</f>
        <v>3.52109375</v>
      </c>
      <c r="AF56" s="65" t="n">
        <f aca="false">Behavior!R57</f>
        <v>7.0421875</v>
      </c>
      <c r="AG56" s="65" t="str">
        <f aca="false">IF(HPS!$AF56&gt;=6,"Cleared","NC")</f>
        <v>Cleared</v>
      </c>
      <c r="AH56" s="65" t="n">
        <f aca="false">Discipline!AA57</f>
        <v>31.3333333333333</v>
      </c>
      <c r="AI56" s="65" t="n">
        <f aca="false">AH56*0.1</f>
        <v>3.13333333333333</v>
      </c>
      <c r="AJ56" s="65" t="str">
        <f aca="false">IF(AI56&gt;=4,"Cleared","NC")</f>
        <v>NC</v>
      </c>
      <c r="AK56" s="65" t="n">
        <f aca="false">Y56+AC56+AF56+AI56</f>
        <v>38.9267113095238</v>
      </c>
      <c r="AL56" s="65" t="n">
        <f aca="false">Persona!AO57</f>
        <v>12.6</v>
      </c>
      <c r="AM56" s="65" t="n">
        <f aca="false">Persona!AP57</f>
        <v>39</v>
      </c>
      <c r="AN56" s="65" t="n">
        <f aca="false">AL56+AM56</f>
        <v>51.6</v>
      </c>
      <c r="AO56" s="65" t="n">
        <f aca="false">AN56*0.5</f>
        <v>25.8</v>
      </c>
      <c r="AP56" s="65" t="str">
        <f aca="false">IF(HPS!$AN56&gt;=40,"Cleared","NC")</f>
        <v>Cleared</v>
      </c>
      <c r="AQ56" s="65" t="str">
        <f aca="false">Wellness!AU57</f>
        <v>Cleared</v>
      </c>
      <c r="AR56" s="65" t="n">
        <f aca="false">Wellness!BC57</f>
        <v>50</v>
      </c>
      <c r="AS56" s="64" t="n">
        <f aca="false">AR56*0.3</f>
        <v>15</v>
      </c>
      <c r="AT56" s="66" t="str">
        <f aca="false">IF(AS56&gt;=9,"Cleared","NC")</f>
        <v>Cleared</v>
      </c>
      <c r="AU56" s="65" t="n">
        <f aca="false">Behavior!AG57</f>
        <v>3.4</v>
      </c>
      <c r="AV56" s="65" t="n">
        <f aca="false">Behavior!AH57</f>
        <v>6.8</v>
      </c>
      <c r="AW56" s="65" t="str">
        <f aca="false">IF(AV56&gt;=6,"Cleared","NC")</f>
        <v>Cleared</v>
      </c>
      <c r="AX56" s="65" t="n">
        <f aca="false">Discipline!AN57</f>
        <v>29.1428571428571</v>
      </c>
      <c r="AY56" s="65" t="n">
        <f aca="false">AX56*0.1</f>
        <v>2.91428571428571</v>
      </c>
      <c r="AZ56" s="65" t="str">
        <f aca="false">IF(AY56&gt;=4,"Cleared","NC")</f>
        <v>NC</v>
      </c>
      <c r="BA56" s="65" t="n">
        <f aca="false">AO56+AS56+AV56+AY56</f>
        <v>50.5142857142857</v>
      </c>
      <c r="BB56" s="65" t="n">
        <f aca="false">Persona!AB57</f>
        <v>19.502380952381</v>
      </c>
      <c r="BC56" s="65" t="n">
        <f aca="false">Persona!AC57</f>
        <v>28</v>
      </c>
      <c r="BD56" s="65" t="n">
        <f aca="false">BB56+BC56</f>
        <v>47.5023809523809</v>
      </c>
      <c r="BE56" s="65" t="n">
        <f aca="false">BD56*0.5</f>
        <v>23.7511904761905</v>
      </c>
      <c r="BF56" s="65" t="str">
        <f aca="false">IF(BD56&gt;=40,"Cleared","NC")</f>
        <v>Cleared</v>
      </c>
      <c r="BG56" s="65" t="str">
        <f aca="false">Wellness!BM57</f>
        <v>NC</v>
      </c>
      <c r="BH56" s="65" t="n">
        <f aca="false">Wellness!BU57</f>
        <v>46.6666666666667</v>
      </c>
      <c r="BI56" s="64" t="n">
        <f aca="false">BH56*0.3</f>
        <v>14</v>
      </c>
      <c r="BJ56" s="66" t="str">
        <f aca="false">IF(BI56&gt;=9,"Cleared","NC")</f>
        <v>Cleared</v>
      </c>
      <c r="BK56" s="65" t="n">
        <f aca="false">Behavior!AG57</f>
        <v>3.4</v>
      </c>
      <c r="BL56" s="65" t="n">
        <f aca="false">Behavior!AH57</f>
        <v>6.8</v>
      </c>
      <c r="BM56" s="65" t="str">
        <f aca="false">IF(BL56&gt;=6,"Cleared","NC")</f>
        <v>Cleared</v>
      </c>
      <c r="BN56" s="65" t="n">
        <f aca="false">Discipline!BA57</f>
        <v>42.6666666666667</v>
      </c>
      <c r="BO56" s="65" t="n">
        <f aca="false">BN56*0.1</f>
        <v>4.26666666666667</v>
      </c>
      <c r="BP56" s="65" t="str">
        <f aca="false">IF(HPS!BO56&gt;=6,"Cleared","NC")</f>
        <v>NC</v>
      </c>
      <c r="BQ56" s="65" t="n">
        <f aca="false">BE56+BI56+BL56+BO56</f>
        <v>48.8178571428571</v>
      </c>
    </row>
    <row r="57" customFormat="false" ht="14.25" hidden="false" customHeight="false" outlineLevel="0" collapsed="false">
      <c r="A57" s="61" t="n">
        <v>54</v>
      </c>
      <c r="B57" s="62" t="s">
        <v>17</v>
      </c>
      <c r="C57" s="62" t="s">
        <v>31</v>
      </c>
      <c r="D57" s="62" t="s">
        <v>126</v>
      </c>
      <c r="E57" s="63" t="s">
        <v>127</v>
      </c>
      <c r="F57" s="64" t="n">
        <v>0</v>
      </c>
      <c r="G57" s="65" t="n">
        <f aca="false">Persona!P58</f>
        <v>60</v>
      </c>
      <c r="H57" s="65" t="n">
        <f aca="false">HPS!$G57+HPS!$F57</f>
        <v>60</v>
      </c>
      <c r="I57" s="65" t="n">
        <f aca="false">HPS!$H57*0.5</f>
        <v>30</v>
      </c>
      <c r="J57" s="65" t="str">
        <f aca="false">IF(HPS!$G57&gt;=40,"Cleared","NC")</f>
        <v>Cleared</v>
      </c>
      <c r="K57" s="65" t="str">
        <f aca="false">Wellness!K58</f>
        <v>Cleared</v>
      </c>
      <c r="L57" s="65" t="n">
        <f aca="false">Wellness!S58</f>
        <v>50</v>
      </c>
      <c r="M57" s="64" t="n">
        <f aca="false">$L57*0.3</f>
        <v>15</v>
      </c>
      <c r="N57" s="66" t="str">
        <f aca="false">IF(M57&gt;=9,"Cleared","NC")</f>
        <v>Cleared</v>
      </c>
      <c r="O57" s="64" t="n">
        <f aca="false">Behavior!I58</f>
        <v>3</v>
      </c>
      <c r="P57" s="64" t="n">
        <f aca="false">HPS!$O57*2</f>
        <v>6</v>
      </c>
      <c r="Q57" s="65" t="str">
        <f aca="false">IF(HPS!$P57&gt;=6,"Cleared","NC")</f>
        <v>Cleared</v>
      </c>
      <c r="R57" s="65" t="n">
        <f aca="false">Discipline!N58</f>
        <v>66.25</v>
      </c>
      <c r="S57" s="65" t="n">
        <f aca="false">HPS!$R57*0.1</f>
        <v>6.625</v>
      </c>
      <c r="T57" s="65" t="str">
        <f aca="false">IF(HPS!$S57&gt;=4,"Cleared","NC")</f>
        <v>Cleared</v>
      </c>
      <c r="U57" s="65" t="n">
        <f aca="false">HPS!$I57+HPS!$M57+HPS!$P57+HPS!$S57</f>
        <v>57.625</v>
      </c>
      <c r="V57" s="65" t="n">
        <f aca="false">Persona!AB58</f>
        <v>7.21428571428571</v>
      </c>
      <c r="W57" s="65" t="n">
        <f aca="false">Persona!AC58</f>
        <v>43.2</v>
      </c>
      <c r="X57" s="65" t="n">
        <f aca="false">HPS!$V57+HPS!$W57</f>
        <v>50.4142857142857</v>
      </c>
      <c r="Y57" s="65" t="n">
        <f aca="false">X57*0.5</f>
        <v>25.2071428571429</v>
      </c>
      <c r="Z57" s="65" t="str">
        <f aca="false">IF(HPS!$X57&gt;=40,"Cleared","NC")</f>
        <v>Cleared</v>
      </c>
      <c r="AA57" s="65" t="str">
        <f aca="false">Wellness!AC58</f>
        <v>Cleared</v>
      </c>
      <c r="AB57" s="65" t="n">
        <f aca="false">Wellness!AK58</f>
        <v>33.3333333333333</v>
      </c>
      <c r="AC57" s="64" t="n">
        <f aca="false">HPS!AB57*0.3</f>
        <v>10</v>
      </c>
      <c r="AD57" s="66" t="str">
        <f aca="false">IF(AC57&gt;=9,"Cleared","NC")</f>
        <v>Cleared</v>
      </c>
      <c r="AE57" s="65" t="n">
        <f aca="false">Behavior!Q58</f>
        <v>3.4</v>
      </c>
      <c r="AF57" s="65" t="n">
        <f aca="false">Behavior!R58</f>
        <v>6.8</v>
      </c>
      <c r="AG57" s="65" t="str">
        <f aca="false">IF(HPS!$AF57&gt;=6,"Cleared","NC")</f>
        <v>Cleared</v>
      </c>
      <c r="AH57" s="65" t="n">
        <f aca="false">Discipline!AA58</f>
        <v>35.3333333333333</v>
      </c>
      <c r="AI57" s="65" t="n">
        <f aca="false">AH57*0.1</f>
        <v>3.53333333333333</v>
      </c>
      <c r="AJ57" s="65" t="str">
        <f aca="false">IF(AI57&gt;=4,"Cleared","NC")</f>
        <v>NC</v>
      </c>
      <c r="AK57" s="65" t="n">
        <f aca="false">Y57+AC57+AF57+AI57</f>
        <v>45.5404761904762</v>
      </c>
      <c r="AL57" s="65" t="n">
        <f aca="false">Persona!AO58</f>
        <v>16.8533333333333</v>
      </c>
      <c r="AM57" s="65" t="n">
        <f aca="false">Persona!AP58</f>
        <v>56</v>
      </c>
      <c r="AN57" s="65" t="n">
        <f aca="false">AL57+AM57</f>
        <v>72.8533333333333</v>
      </c>
      <c r="AO57" s="65" t="n">
        <f aca="false">AN57*0.5</f>
        <v>36.4266666666667</v>
      </c>
      <c r="AP57" s="65" t="str">
        <f aca="false">IF(HPS!$AN57&gt;=40,"Cleared","NC")</f>
        <v>Cleared</v>
      </c>
      <c r="AQ57" s="65" t="str">
        <f aca="false">Wellness!AU58</f>
        <v>Cleared</v>
      </c>
      <c r="AR57" s="65" t="n">
        <f aca="false">Wellness!BC58</f>
        <v>13.3333333333333</v>
      </c>
      <c r="AS57" s="64" t="n">
        <f aca="false">AR57*0.3</f>
        <v>4</v>
      </c>
      <c r="AT57" s="66" t="str">
        <f aca="false">IF(AS57&gt;=9,"Cleared","NC")</f>
        <v>NC</v>
      </c>
      <c r="AU57" s="65" t="n">
        <f aca="false">Behavior!AG58</f>
        <v>3</v>
      </c>
      <c r="AV57" s="65" t="n">
        <f aca="false">Behavior!AH58</f>
        <v>6</v>
      </c>
      <c r="AW57" s="65" t="str">
        <f aca="false">IF(AV57&gt;=6,"Cleared","NC")</f>
        <v>Cleared</v>
      </c>
      <c r="AX57" s="65" t="n">
        <f aca="false">Discipline!AN58</f>
        <v>47</v>
      </c>
      <c r="AY57" s="65" t="n">
        <f aca="false">AX57*0.1</f>
        <v>4.7</v>
      </c>
      <c r="AZ57" s="65" t="str">
        <f aca="false">IF(AY57&gt;=4,"Cleared","NC")</f>
        <v>Cleared</v>
      </c>
      <c r="BA57" s="65" t="n">
        <f aca="false">AO57+AS57+AV57+AY57</f>
        <v>51.1266666666667</v>
      </c>
      <c r="BB57" s="65" t="n">
        <f aca="false">Persona!AB58</f>
        <v>7.21428571428571</v>
      </c>
      <c r="BC57" s="65" t="n">
        <f aca="false">Persona!AC58</f>
        <v>43.2</v>
      </c>
      <c r="BD57" s="65" t="n">
        <f aca="false">BB57+BC57</f>
        <v>50.4142857142857</v>
      </c>
      <c r="BE57" s="65" t="n">
        <f aca="false">BD57*0.5</f>
        <v>25.2071428571429</v>
      </c>
      <c r="BF57" s="65" t="str">
        <f aca="false">IF(BD57&gt;=40,"Cleared","NC")</f>
        <v>Cleared</v>
      </c>
      <c r="BG57" s="65" t="str">
        <f aca="false">Wellness!BM58</f>
        <v>Cleared</v>
      </c>
      <c r="BH57" s="65" t="n">
        <f aca="false">Wellness!BU58</f>
        <v>33.3333333333333</v>
      </c>
      <c r="BI57" s="64" t="n">
        <f aca="false">BH57*0.3</f>
        <v>10</v>
      </c>
      <c r="BJ57" s="66" t="str">
        <f aca="false">IF(BI57&gt;=9,"Cleared","NC")</f>
        <v>Cleared</v>
      </c>
      <c r="BK57" s="65" t="n">
        <f aca="false">Behavior!AG58</f>
        <v>3</v>
      </c>
      <c r="BL57" s="65" t="n">
        <f aca="false">Behavior!AH58</f>
        <v>6</v>
      </c>
      <c r="BM57" s="65" t="str">
        <f aca="false">IF(BL57&gt;=6,"Cleared","NC")</f>
        <v>Cleared</v>
      </c>
      <c r="BN57" s="65" t="n">
        <f aca="false">Discipline!BA58</f>
        <v>66.6666666666667</v>
      </c>
      <c r="BO57" s="65" t="n">
        <f aca="false">BN57*0.1</f>
        <v>6.66666666666667</v>
      </c>
      <c r="BP57" s="65" t="str">
        <f aca="false">IF(HPS!BO57&gt;=6,"Cleared","NC")</f>
        <v>Cleared</v>
      </c>
      <c r="BQ57" s="65" t="n">
        <f aca="false">BE57+BI57+BL57+BO57</f>
        <v>47.8738095238095</v>
      </c>
    </row>
    <row r="58" customFormat="false" ht="14.25" hidden="false" customHeight="false" outlineLevel="0" collapsed="false">
      <c r="A58" s="61" t="n">
        <v>55</v>
      </c>
      <c r="B58" s="62" t="s">
        <v>17</v>
      </c>
      <c r="C58" s="62" t="s">
        <v>38</v>
      </c>
      <c r="D58" s="62" t="s">
        <v>128</v>
      </c>
      <c r="E58" s="63" t="s">
        <v>129</v>
      </c>
      <c r="F58" s="64" t="n">
        <v>0</v>
      </c>
      <c r="G58" s="65" t="n">
        <f aca="false">Persona!P59</f>
        <v>66.1111111111111</v>
      </c>
      <c r="H58" s="65" t="n">
        <f aca="false">HPS!$G58+HPS!$F58</f>
        <v>66.1111111111111</v>
      </c>
      <c r="I58" s="65" t="n">
        <f aca="false">HPS!$H58*0.5</f>
        <v>33.0555555555556</v>
      </c>
      <c r="J58" s="65" t="str">
        <f aca="false">IF(HPS!$G58&gt;=40,"Cleared","NC")</f>
        <v>Cleared</v>
      </c>
      <c r="K58" s="65" t="str">
        <f aca="false">Wellness!K59</f>
        <v>Cleared</v>
      </c>
      <c r="L58" s="65" t="n">
        <f aca="false">Wellness!S59</f>
        <v>63.3333333333333</v>
      </c>
      <c r="M58" s="64" t="n">
        <f aca="false">$L58*0.3</f>
        <v>19</v>
      </c>
      <c r="N58" s="66" t="str">
        <f aca="false">IF(M58&gt;=9,"Cleared","NC")</f>
        <v>Cleared</v>
      </c>
      <c r="O58" s="64" t="n">
        <f aca="false">Behavior!I59</f>
        <v>3</v>
      </c>
      <c r="P58" s="64" t="n">
        <f aca="false">HPS!$O58*2</f>
        <v>6</v>
      </c>
      <c r="Q58" s="65" t="str">
        <f aca="false">IF(HPS!$P58&gt;=6,"Cleared","NC")</f>
        <v>Cleared</v>
      </c>
      <c r="R58" s="65" t="n">
        <f aca="false">Discipline!N59</f>
        <v>65.8482142857143</v>
      </c>
      <c r="S58" s="65" t="n">
        <f aca="false">HPS!$R58*0.1</f>
        <v>6.58482142857143</v>
      </c>
      <c r="T58" s="65" t="str">
        <f aca="false">IF(HPS!$S58&gt;=4,"Cleared","NC")</f>
        <v>Cleared</v>
      </c>
      <c r="U58" s="65" t="n">
        <f aca="false">HPS!$I58+HPS!$M58+HPS!$P58+HPS!$S58</f>
        <v>64.640376984127</v>
      </c>
      <c r="V58" s="65" t="n">
        <f aca="false">Persona!AB59</f>
        <v>23.3714285714286</v>
      </c>
      <c r="W58" s="65" t="n">
        <f aca="false">Persona!AC59</f>
        <v>34.4</v>
      </c>
      <c r="X58" s="65" t="n">
        <f aca="false">HPS!$V58+HPS!$W58</f>
        <v>57.7714285714286</v>
      </c>
      <c r="Y58" s="65" t="n">
        <f aca="false">X58*0.5</f>
        <v>28.8857142857143</v>
      </c>
      <c r="Z58" s="65" t="str">
        <f aca="false">IF(HPS!$X58&gt;=40,"Cleared","NC")</f>
        <v>Cleared</v>
      </c>
      <c r="AA58" s="65" t="str">
        <f aca="false">Wellness!AC59</f>
        <v>Cleared</v>
      </c>
      <c r="AB58" s="65" t="n">
        <f aca="false">Wellness!AK59</f>
        <v>20</v>
      </c>
      <c r="AC58" s="64" t="n">
        <f aca="false">HPS!AB58*0.3</f>
        <v>6</v>
      </c>
      <c r="AD58" s="66" t="str">
        <f aca="false">IF(AC58&gt;=9,"Cleared","NC")</f>
        <v>NC</v>
      </c>
      <c r="AE58" s="65" t="n">
        <f aca="false">Behavior!Q59</f>
        <v>3.21</v>
      </c>
      <c r="AF58" s="65" t="n">
        <f aca="false">Behavior!R59</f>
        <v>6.42</v>
      </c>
      <c r="AG58" s="65" t="str">
        <f aca="false">IF(HPS!$AF58&gt;=6,"Cleared","NC")</f>
        <v>Cleared</v>
      </c>
      <c r="AH58" s="65" t="n">
        <f aca="false">Discipline!AA59</f>
        <v>52</v>
      </c>
      <c r="AI58" s="65" t="n">
        <f aca="false">AH58*0.1</f>
        <v>5.2</v>
      </c>
      <c r="AJ58" s="65" t="str">
        <f aca="false">IF(AI58&gt;=4,"Cleared","NC")</f>
        <v>Cleared</v>
      </c>
      <c r="AK58" s="65" t="n">
        <f aca="false">Y58+AC58+AF58+AI58</f>
        <v>46.5057142857143</v>
      </c>
      <c r="AL58" s="65" t="n">
        <f aca="false">Persona!AO59</f>
        <v>24.5333333333333</v>
      </c>
      <c r="AM58" s="65" t="n">
        <f aca="false">Persona!AP59</f>
        <v>58</v>
      </c>
      <c r="AN58" s="65" t="n">
        <f aca="false">AL58+AM58</f>
        <v>82.5333333333333</v>
      </c>
      <c r="AO58" s="65" t="n">
        <f aca="false">AN58*0.5</f>
        <v>41.2666666666667</v>
      </c>
      <c r="AP58" s="65" t="str">
        <f aca="false">IF(HPS!$AN58&gt;=40,"Cleared","NC")</f>
        <v>Cleared</v>
      </c>
      <c r="AQ58" s="65" t="str">
        <f aca="false">Wellness!AU59</f>
        <v>Cleared</v>
      </c>
      <c r="AR58" s="65" t="n">
        <f aca="false">Wellness!BC59</f>
        <v>13.3333333333333</v>
      </c>
      <c r="AS58" s="64" t="n">
        <f aca="false">AR58*0.3</f>
        <v>4</v>
      </c>
      <c r="AT58" s="66" t="str">
        <f aca="false">IF(AS58&gt;=9,"Cleared","NC")</f>
        <v>NC</v>
      </c>
      <c r="AU58" s="65" t="n">
        <f aca="false">Behavior!AG59</f>
        <v>2</v>
      </c>
      <c r="AV58" s="65" t="n">
        <f aca="false">Behavior!AH59</f>
        <v>4</v>
      </c>
      <c r="AW58" s="65" t="str">
        <f aca="false">IF(AV58&gt;=6,"Cleared","NC")</f>
        <v>NC</v>
      </c>
      <c r="AX58" s="65" t="n">
        <f aca="false">Discipline!AN59</f>
        <v>46.5428571428572</v>
      </c>
      <c r="AY58" s="65" t="n">
        <f aca="false">AX58*0.1</f>
        <v>4.65428571428572</v>
      </c>
      <c r="AZ58" s="65" t="str">
        <f aca="false">IF(AY58&gt;=4,"Cleared","NC")</f>
        <v>Cleared</v>
      </c>
      <c r="BA58" s="65" t="n">
        <f aca="false">AO58+AS58+AV58+AY58</f>
        <v>53.9209523809524</v>
      </c>
      <c r="BB58" s="65" t="n">
        <f aca="false">Persona!AB59</f>
        <v>23.3714285714286</v>
      </c>
      <c r="BC58" s="65" t="n">
        <f aca="false">Persona!AC59</f>
        <v>34.4</v>
      </c>
      <c r="BD58" s="65" t="n">
        <f aca="false">BB58+BC58</f>
        <v>57.7714285714286</v>
      </c>
      <c r="BE58" s="65" t="n">
        <f aca="false">BD58*0.5</f>
        <v>28.8857142857143</v>
      </c>
      <c r="BF58" s="65" t="str">
        <f aca="false">IF(BD58&gt;=40,"Cleared","NC")</f>
        <v>Cleared</v>
      </c>
      <c r="BG58" s="65" t="str">
        <f aca="false">Wellness!BM59</f>
        <v>Cleared</v>
      </c>
      <c r="BH58" s="65" t="n">
        <f aca="false">Wellness!BU59</f>
        <v>13.3333333333333</v>
      </c>
      <c r="BI58" s="64" t="n">
        <f aca="false">BH58*0.3</f>
        <v>4</v>
      </c>
      <c r="BJ58" s="66" t="str">
        <f aca="false">IF(BI58&gt;=9,"Cleared","NC")</f>
        <v>NC</v>
      </c>
      <c r="BK58" s="65" t="n">
        <f aca="false">Behavior!AG59</f>
        <v>2</v>
      </c>
      <c r="BL58" s="65" t="n">
        <f aca="false">Behavior!AH59</f>
        <v>4</v>
      </c>
      <c r="BM58" s="65" t="str">
        <f aca="false">IF(BL58&gt;=6,"Cleared","NC")</f>
        <v>NC</v>
      </c>
      <c r="BN58" s="65" t="n">
        <f aca="false">Discipline!BA59</f>
        <v>67</v>
      </c>
      <c r="BO58" s="65" t="n">
        <f aca="false">BN58*0.1</f>
        <v>6.7</v>
      </c>
      <c r="BP58" s="65" t="str">
        <f aca="false">IF(HPS!BO58&gt;=6,"Cleared","NC")</f>
        <v>Cleared</v>
      </c>
      <c r="BQ58" s="65" t="n">
        <f aca="false">BE58+BI58+BL58+BO58</f>
        <v>43.5857142857143</v>
      </c>
    </row>
    <row r="59" customFormat="false" ht="14.25" hidden="false" customHeight="false" outlineLevel="0" collapsed="false">
      <c r="A59" s="61" t="n">
        <v>56</v>
      </c>
      <c r="B59" s="62" t="s">
        <v>13</v>
      </c>
      <c r="C59" s="62" t="s">
        <v>14</v>
      </c>
      <c r="D59" s="62" t="s">
        <v>130</v>
      </c>
      <c r="E59" s="63" t="s">
        <v>131</v>
      </c>
      <c r="F59" s="64" t="n">
        <v>0</v>
      </c>
      <c r="G59" s="65" t="n">
        <f aca="false">Persona!P60</f>
        <v>45.5555555555556</v>
      </c>
      <c r="H59" s="65" t="n">
        <f aca="false">HPS!$G59+HPS!$F59</f>
        <v>45.5555555555556</v>
      </c>
      <c r="I59" s="65" t="n">
        <f aca="false">HPS!$H59*0.5</f>
        <v>22.7777777777778</v>
      </c>
      <c r="J59" s="65" t="str">
        <f aca="false">IF(HPS!$G59&gt;=40,"Cleared","NC")</f>
        <v>Cleared</v>
      </c>
      <c r="K59" s="65" t="str">
        <f aca="false">Wellness!K60</f>
        <v>NC</v>
      </c>
      <c r="L59" s="65" t="n">
        <f aca="false">Wellness!S60</f>
        <v>36.6666666666667</v>
      </c>
      <c r="M59" s="64" t="n">
        <f aca="false">$L59*0.3</f>
        <v>11</v>
      </c>
      <c r="N59" s="66" t="str">
        <f aca="false">IF(M59&gt;=9,"Cleared","NC")</f>
        <v>Cleared</v>
      </c>
      <c r="O59" s="64" t="n">
        <f aca="false">Behavior!I60</f>
        <v>3</v>
      </c>
      <c r="P59" s="64" t="n">
        <f aca="false">HPS!$O59*2</f>
        <v>6</v>
      </c>
      <c r="Q59" s="65" t="str">
        <f aca="false">IF(HPS!$P59&gt;=6,"Cleared","NC")</f>
        <v>Cleared</v>
      </c>
      <c r="R59" s="65" t="n">
        <f aca="false">Discipline!N60</f>
        <v>47.5</v>
      </c>
      <c r="S59" s="65" t="n">
        <f aca="false">HPS!$R59*0.1</f>
        <v>4.75</v>
      </c>
      <c r="T59" s="65" t="str">
        <f aca="false">IF(HPS!$S59&gt;=4,"Cleared","NC")</f>
        <v>Cleared</v>
      </c>
      <c r="U59" s="65" t="n">
        <f aca="false">HPS!$I59+HPS!$M59+HPS!$P59+HPS!$S59</f>
        <v>44.5277777777778</v>
      </c>
      <c r="V59" s="65" t="n">
        <f aca="false">Persona!AB60</f>
        <v>21.3428571428571</v>
      </c>
      <c r="W59" s="65" t="n">
        <f aca="false">Persona!AC60</f>
        <v>36</v>
      </c>
      <c r="X59" s="65" t="n">
        <f aca="false">HPS!$V59+HPS!$W59</f>
        <v>57.3428571428571</v>
      </c>
      <c r="Y59" s="65" t="n">
        <f aca="false">X59*0.5</f>
        <v>28.6714285714286</v>
      </c>
      <c r="Z59" s="65" t="str">
        <f aca="false">IF(HPS!$X59&gt;=40,"Cleared","NC")</f>
        <v>Cleared</v>
      </c>
      <c r="AA59" s="65" t="str">
        <f aca="false">Wellness!AC60</f>
        <v>NC</v>
      </c>
      <c r="AB59" s="65" t="n">
        <f aca="false">Wellness!AK60</f>
        <v>0</v>
      </c>
      <c r="AC59" s="64" t="n">
        <f aca="false">HPS!AB59*0.3</f>
        <v>0</v>
      </c>
      <c r="AD59" s="66" t="str">
        <f aca="false">IF(AC59&gt;=9,"Cleared","NC")</f>
        <v>NC</v>
      </c>
      <c r="AE59" s="65" t="n">
        <f aca="false">Behavior!Q60</f>
        <v>3.75</v>
      </c>
      <c r="AF59" s="65" t="n">
        <f aca="false">Behavior!R60</f>
        <v>7.5</v>
      </c>
      <c r="AG59" s="65" t="str">
        <f aca="false">IF(HPS!$AF59&gt;=6,"Cleared","NC")</f>
        <v>Cleared</v>
      </c>
      <c r="AH59" s="65" t="n">
        <f aca="false">Discipline!AA60</f>
        <v>39.6666666666667</v>
      </c>
      <c r="AI59" s="65" t="n">
        <f aca="false">AH59*0.1</f>
        <v>3.96666666666667</v>
      </c>
      <c r="AJ59" s="65" t="str">
        <f aca="false">IF(AI59&gt;=4,"Cleared","NC")</f>
        <v>NC</v>
      </c>
      <c r="AK59" s="65" t="n">
        <f aca="false">Y59+AC59+AF59+AI59</f>
        <v>40.1380952380952</v>
      </c>
      <c r="AL59" s="65" t="n">
        <f aca="false">Persona!AO60</f>
        <v>12.7866666666667</v>
      </c>
      <c r="AM59" s="65" t="n">
        <f aca="false">Persona!AP60</f>
        <v>40</v>
      </c>
      <c r="AN59" s="65" t="n">
        <f aca="false">AL59+AM59</f>
        <v>52.7866666666667</v>
      </c>
      <c r="AO59" s="65" t="n">
        <f aca="false">AN59*0.5</f>
        <v>26.3933333333333</v>
      </c>
      <c r="AP59" s="65" t="str">
        <f aca="false">IF(HPS!$AN59&gt;=40,"Cleared","NC")</f>
        <v>Cleared</v>
      </c>
      <c r="AQ59" s="65" t="str">
        <f aca="false">Wellness!AU60</f>
        <v>NC</v>
      </c>
      <c r="AR59" s="65" t="n">
        <f aca="false">Wellness!BC60</f>
        <v>0</v>
      </c>
      <c r="AS59" s="64" t="n">
        <f aca="false">AR59*0.3</f>
        <v>0</v>
      </c>
      <c r="AT59" s="66" t="str">
        <f aca="false">IF(AS59&gt;=9,"Cleared","NC")</f>
        <v>NC</v>
      </c>
      <c r="AU59" s="65" t="n">
        <f aca="false">Behavior!AG60</f>
        <v>4</v>
      </c>
      <c r="AV59" s="65" t="n">
        <f aca="false">Behavior!AH60</f>
        <v>8</v>
      </c>
      <c r="AW59" s="65" t="str">
        <f aca="false">IF(AV59&gt;=6,"Cleared","NC")</f>
        <v>Cleared</v>
      </c>
      <c r="AX59" s="65" t="n">
        <f aca="false">Discipline!AN60</f>
        <v>32.4285714285714</v>
      </c>
      <c r="AY59" s="65" t="n">
        <f aca="false">AX59*0.1</f>
        <v>3.24285714285714</v>
      </c>
      <c r="AZ59" s="65" t="str">
        <f aca="false">IF(AY59&gt;=4,"Cleared","NC")</f>
        <v>NC</v>
      </c>
      <c r="BA59" s="65" t="n">
        <f aca="false">AO59+AS59+AV59+AY59</f>
        <v>37.6361904761905</v>
      </c>
      <c r="BB59" s="65" t="n">
        <f aca="false">Persona!AB60</f>
        <v>21.3428571428571</v>
      </c>
      <c r="BC59" s="65" t="n">
        <f aca="false">Persona!AC60</f>
        <v>36</v>
      </c>
      <c r="BD59" s="65" t="n">
        <f aca="false">BB59+BC59</f>
        <v>57.3428571428571</v>
      </c>
      <c r="BE59" s="65" t="n">
        <f aca="false">BD59*0.5</f>
        <v>28.6714285714286</v>
      </c>
      <c r="BF59" s="65" t="str">
        <f aca="false">IF(BD59&gt;=40,"Cleared","NC")</f>
        <v>Cleared</v>
      </c>
      <c r="BG59" s="65" t="str">
        <f aca="false">Wellness!BM60</f>
        <v>NC</v>
      </c>
      <c r="BH59" s="65" t="n">
        <f aca="false">Wellness!BU60</f>
        <v>0</v>
      </c>
      <c r="BI59" s="64" t="n">
        <f aca="false">BH59*0.3</f>
        <v>0</v>
      </c>
      <c r="BJ59" s="66" t="str">
        <f aca="false">IF(BI59&gt;=9,"Cleared","NC")</f>
        <v>NC</v>
      </c>
      <c r="BK59" s="65" t="n">
        <f aca="false">Behavior!AG60</f>
        <v>4</v>
      </c>
      <c r="BL59" s="65" t="n">
        <f aca="false">Behavior!AH60</f>
        <v>8</v>
      </c>
      <c r="BM59" s="65" t="str">
        <f aca="false">IF(BL59&gt;=6,"Cleared","NC")</f>
        <v>Cleared</v>
      </c>
      <c r="BN59" s="65" t="n">
        <f aca="false">Discipline!BA60</f>
        <v>53</v>
      </c>
      <c r="BO59" s="65" t="n">
        <f aca="false">BN59*0.1</f>
        <v>5.3</v>
      </c>
      <c r="BP59" s="65" t="str">
        <f aca="false">IF(HPS!BO59&gt;=6,"Cleared","NC")</f>
        <v>NC</v>
      </c>
      <c r="BQ59" s="65" t="n">
        <f aca="false">BE59+BI59+BL59+BO59</f>
        <v>41.9714285714286</v>
      </c>
    </row>
    <row r="60" customFormat="false" ht="14.25" hidden="false" customHeight="false" outlineLevel="0" collapsed="false">
      <c r="A60" s="61" t="n">
        <v>57</v>
      </c>
      <c r="B60" s="62" t="s">
        <v>13</v>
      </c>
      <c r="C60" s="62" t="s">
        <v>31</v>
      </c>
      <c r="D60" s="62" t="s">
        <v>132</v>
      </c>
      <c r="E60" s="63" t="s">
        <v>133</v>
      </c>
      <c r="F60" s="64" t="n">
        <v>0</v>
      </c>
      <c r="G60" s="65" t="n">
        <f aca="false">Persona!P61</f>
        <v>62.2222222222222</v>
      </c>
      <c r="H60" s="65" t="n">
        <f aca="false">HPS!$G60+HPS!$F60</f>
        <v>62.2222222222222</v>
      </c>
      <c r="I60" s="65" t="n">
        <f aca="false">HPS!$H60*0.5</f>
        <v>31.1111111111111</v>
      </c>
      <c r="J60" s="65" t="str">
        <f aca="false">IF(HPS!$G60&gt;=40,"Cleared","NC")</f>
        <v>Cleared</v>
      </c>
      <c r="K60" s="65" t="str">
        <f aca="false">Wellness!K61</f>
        <v>Cleared</v>
      </c>
      <c r="L60" s="65" t="n">
        <f aca="false">Wellness!S61</f>
        <v>40</v>
      </c>
      <c r="M60" s="64" t="n">
        <f aca="false">$L60*0.3</f>
        <v>12</v>
      </c>
      <c r="N60" s="66" t="str">
        <f aca="false">IF(M60&gt;=9,"Cleared","NC")</f>
        <v>Cleared</v>
      </c>
      <c r="O60" s="64" t="n">
        <f aca="false">Behavior!I61</f>
        <v>3</v>
      </c>
      <c r="P60" s="64" t="n">
        <f aca="false">HPS!$O60*2</f>
        <v>6</v>
      </c>
      <c r="Q60" s="65" t="str">
        <f aca="false">IF(HPS!$P60&gt;=6,"Cleared","NC")</f>
        <v>Cleared</v>
      </c>
      <c r="R60" s="65" t="n">
        <f aca="false">Discipline!N61</f>
        <v>71.25</v>
      </c>
      <c r="S60" s="65" t="n">
        <f aca="false">HPS!$R60*0.1</f>
        <v>7.125</v>
      </c>
      <c r="T60" s="65" t="str">
        <f aca="false">IF(HPS!$S60&gt;=4,"Cleared","NC")</f>
        <v>Cleared</v>
      </c>
      <c r="U60" s="65" t="n">
        <f aca="false">HPS!$I60+HPS!$M60+HPS!$P60+HPS!$S60</f>
        <v>56.2361111111111</v>
      </c>
      <c r="V60" s="65" t="n">
        <f aca="false">Persona!AB61</f>
        <v>9.38095238095238</v>
      </c>
      <c r="W60" s="65" t="n">
        <f aca="false">Persona!AC61</f>
        <v>28</v>
      </c>
      <c r="X60" s="65" t="n">
        <f aca="false">HPS!$V60+HPS!$W60</f>
        <v>37.3809523809524</v>
      </c>
      <c r="Y60" s="65" t="n">
        <f aca="false">X60*0.5</f>
        <v>18.6904761904762</v>
      </c>
      <c r="Z60" s="65" t="str">
        <f aca="false">IF(HPS!$X60&gt;=40,"Cleared","NC")</f>
        <v>NC</v>
      </c>
      <c r="AA60" s="65" t="str">
        <f aca="false">Wellness!AC61</f>
        <v>Cleared</v>
      </c>
      <c r="AB60" s="65" t="n">
        <f aca="false">Wellness!AK61</f>
        <v>0</v>
      </c>
      <c r="AC60" s="64" t="n">
        <f aca="false">HPS!AB60*0.3</f>
        <v>0</v>
      </c>
      <c r="AD60" s="66" t="str">
        <f aca="false">IF(AC60&gt;=9,"Cleared","NC")</f>
        <v>NC</v>
      </c>
      <c r="AE60" s="65" t="n">
        <f aca="false">Behavior!Q61</f>
        <v>3.4</v>
      </c>
      <c r="AF60" s="65" t="n">
        <f aca="false">Behavior!R61</f>
        <v>6.8</v>
      </c>
      <c r="AG60" s="65" t="str">
        <f aca="false">IF(HPS!$AF60&gt;=6,"Cleared","NC")</f>
        <v>Cleared</v>
      </c>
      <c r="AH60" s="65" t="n">
        <f aca="false">Discipline!AA61</f>
        <v>28.3333333333333</v>
      </c>
      <c r="AI60" s="65" t="n">
        <f aca="false">AH60*0.1</f>
        <v>2.83333333333333</v>
      </c>
      <c r="AJ60" s="65" t="str">
        <f aca="false">IF(AI60&gt;=4,"Cleared","NC")</f>
        <v>NC</v>
      </c>
      <c r="AK60" s="65" t="n">
        <f aca="false">Y60+AC60+AF60+AI60</f>
        <v>28.3238095238095</v>
      </c>
      <c r="AL60" s="65" t="n">
        <f aca="false">Persona!AO61</f>
        <v>16.6933333333333</v>
      </c>
      <c r="AM60" s="65" t="n">
        <f aca="false">Persona!AP61</f>
        <v>50</v>
      </c>
      <c r="AN60" s="65" t="n">
        <f aca="false">AL60+AM60</f>
        <v>66.6933333333333</v>
      </c>
      <c r="AO60" s="65" t="n">
        <f aca="false">AN60*0.5</f>
        <v>33.3466666666667</v>
      </c>
      <c r="AP60" s="65" t="str">
        <f aca="false">IF(HPS!$AN60&gt;=40,"Cleared","NC")</f>
        <v>Cleared</v>
      </c>
      <c r="AQ60" s="65" t="str">
        <f aca="false">Wellness!AU61</f>
        <v>Cleared</v>
      </c>
      <c r="AR60" s="65" t="n">
        <f aca="false">Wellness!BC61</f>
        <v>6.66666666666667</v>
      </c>
      <c r="AS60" s="64" t="n">
        <f aca="false">AR60*0.3</f>
        <v>2</v>
      </c>
      <c r="AT60" s="66" t="str">
        <f aca="false">IF(AS60&gt;=9,"Cleared","NC")</f>
        <v>NC</v>
      </c>
      <c r="AU60" s="65" t="n">
        <f aca="false">Behavior!AG61</f>
        <v>3.68</v>
      </c>
      <c r="AV60" s="65" t="n">
        <f aca="false">Behavior!AH61</f>
        <v>7.36</v>
      </c>
      <c r="AW60" s="65" t="str">
        <f aca="false">IF(AV60&gt;=6,"Cleared","NC")</f>
        <v>Cleared</v>
      </c>
      <c r="AX60" s="65" t="n">
        <f aca="false">Discipline!AN61</f>
        <v>47</v>
      </c>
      <c r="AY60" s="65" t="n">
        <f aca="false">AX60*0.1</f>
        <v>4.7</v>
      </c>
      <c r="AZ60" s="65" t="str">
        <f aca="false">IF(AY60&gt;=4,"Cleared","NC")</f>
        <v>Cleared</v>
      </c>
      <c r="BA60" s="65" t="n">
        <f aca="false">AO60+AS60+AV60+AY60</f>
        <v>47.4066666666667</v>
      </c>
      <c r="BB60" s="65" t="n">
        <f aca="false">Persona!AB61</f>
        <v>9.38095238095238</v>
      </c>
      <c r="BC60" s="65" t="n">
        <f aca="false">Persona!AC61</f>
        <v>28</v>
      </c>
      <c r="BD60" s="65" t="n">
        <f aca="false">BB60+BC60</f>
        <v>37.3809523809524</v>
      </c>
      <c r="BE60" s="65" t="n">
        <f aca="false">BD60*0.5</f>
        <v>18.6904761904762</v>
      </c>
      <c r="BF60" s="65" t="str">
        <f aca="false">IF(BD60&gt;=40,"Cleared","NC")</f>
        <v>NC</v>
      </c>
      <c r="BG60" s="65" t="str">
        <f aca="false">Wellness!BM61</f>
        <v>Cleared</v>
      </c>
      <c r="BH60" s="65" t="n">
        <f aca="false">Wellness!BU61</f>
        <v>0</v>
      </c>
      <c r="BI60" s="64" t="n">
        <f aca="false">BH60*0.3</f>
        <v>0</v>
      </c>
      <c r="BJ60" s="66" t="str">
        <f aca="false">IF(BI60&gt;=9,"Cleared","NC")</f>
        <v>NC</v>
      </c>
      <c r="BK60" s="65" t="n">
        <f aca="false">Behavior!AG61</f>
        <v>3.68</v>
      </c>
      <c r="BL60" s="65" t="n">
        <f aca="false">Behavior!AH61</f>
        <v>7.36</v>
      </c>
      <c r="BM60" s="65" t="str">
        <f aca="false">IF(BL60&gt;=6,"Cleared","NC")</f>
        <v>Cleared</v>
      </c>
      <c r="BN60" s="65" t="n">
        <f aca="false">Discipline!BA61</f>
        <v>60.6666666666667</v>
      </c>
      <c r="BO60" s="65" t="n">
        <f aca="false">BN60*0.1</f>
        <v>6.06666666666667</v>
      </c>
      <c r="BP60" s="65" t="str">
        <f aca="false">IF(HPS!BO60&gt;=6,"Cleared","NC")</f>
        <v>Cleared</v>
      </c>
      <c r="BQ60" s="65" t="n">
        <f aca="false">BE60+BI60+BL60+BO60</f>
        <v>32.1171428571429</v>
      </c>
    </row>
    <row r="61" customFormat="false" ht="14.25" hidden="false" customHeight="false" outlineLevel="0" collapsed="false">
      <c r="A61" s="61" t="n">
        <v>58</v>
      </c>
      <c r="B61" s="62" t="s">
        <v>17</v>
      </c>
      <c r="C61" s="62" t="s">
        <v>31</v>
      </c>
      <c r="D61" s="62" t="s">
        <v>134</v>
      </c>
      <c r="E61" s="63" t="s">
        <v>135</v>
      </c>
      <c r="F61" s="64" t="n">
        <v>0</v>
      </c>
      <c r="G61" s="65" t="n">
        <f aca="false">Persona!P62</f>
        <v>61.1111111111111</v>
      </c>
      <c r="H61" s="65" t="n">
        <f aca="false">HPS!$G61+HPS!$F61</f>
        <v>61.1111111111111</v>
      </c>
      <c r="I61" s="65" t="n">
        <f aca="false">HPS!$H61*0.5</f>
        <v>30.5555555555556</v>
      </c>
      <c r="J61" s="65" t="str">
        <f aca="false">IF(HPS!$G61&gt;=40,"Cleared","NC")</f>
        <v>Cleared</v>
      </c>
      <c r="K61" s="65" t="str">
        <f aca="false">Wellness!K62</f>
        <v>Cleared</v>
      </c>
      <c r="L61" s="65" t="n">
        <f aca="false">Wellness!S62</f>
        <v>36.6666666666667</v>
      </c>
      <c r="M61" s="64" t="n">
        <f aca="false">$L61*0.3</f>
        <v>11</v>
      </c>
      <c r="N61" s="66" t="str">
        <f aca="false">IF(M61&gt;=9,"Cleared","NC")</f>
        <v>Cleared</v>
      </c>
      <c r="O61" s="64" t="n">
        <f aca="false">Behavior!I62</f>
        <v>3</v>
      </c>
      <c r="P61" s="64" t="n">
        <f aca="false">HPS!$O61*2</f>
        <v>6</v>
      </c>
      <c r="Q61" s="65" t="str">
        <f aca="false">IF(HPS!$P61&gt;=6,"Cleared","NC")</f>
        <v>Cleared</v>
      </c>
      <c r="R61" s="65" t="n">
        <f aca="false">Discipline!N62</f>
        <v>60.4017857142857</v>
      </c>
      <c r="S61" s="65" t="n">
        <f aca="false">HPS!$R61*0.1</f>
        <v>6.04017857142857</v>
      </c>
      <c r="T61" s="65" t="str">
        <f aca="false">IF(HPS!$S61&gt;=4,"Cleared","NC")</f>
        <v>Cleared</v>
      </c>
      <c r="U61" s="65" t="n">
        <f aca="false">HPS!$I61+HPS!$M61+HPS!$P61+HPS!$S61</f>
        <v>53.5957341269841</v>
      </c>
      <c r="V61" s="65" t="n">
        <f aca="false">Persona!AB62</f>
        <v>13.9857142857143</v>
      </c>
      <c r="W61" s="65" t="n">
        <f aca="false">Persona!AC62</f>
        <v>12</v>
      </c>
      <c r="X61" s="65" t="n">
        <f aca="false">HPS!$V61+HPS!$W61</f>
        <v>25.9857142857143</v>
      </c>
      <c r="Y61" s="65" t="n">
        <f aca="false">X61*0.5</f>
        <v>12.9928571428571</v>
      </c>
      <c r="Z61" s="65" t="str">
        <f aca="false">IF(HPS!$X61&gt;=40,"Cleared","NC")</f>
        <v>NC</v>
      </c>
      <c r="AA61" s="65" t="str">
        <f aca="false">Wellness!AC62</f>
        <v>Cleared</v>
      </c>
      <c r="AB61" s="65" t="n">
        <f aca="false">Wellness!AK62</f>
        <v>16.6666666666667</v>
      </c>
      <c r="AC61" s="64" t="n">
        <f aca="false">HPS!AB61*0.3</f>
        <v>5</v>
      </c>
      <c r="AD61" s="66" t="str">
        <f aca="false">IF(AC61&gt;=9,"Cleared","NC")</f>
        <v>NC</v>
      </c>
      <c r="AE61" s="65" t="n">
        <f aca="false">Behavior!Q62</f>
        <v>2.8</v>
      </c>
      <c r="AF61" s="65" t="n">
        <f aca="false">Behavior!R62</f>
        <v>5.6</v>
      </c>
      <c r="AG61" s="65" t="str">
        <f aca="false">IF(HPS!$AF61&gt;=6,"Cleared","NC")</f>
        <v>NC</v>
      </c>
      <c r="AH61" s="65" t="n">
        <f aca="false">Discipline!AA62</f>
        <v>42.3333333333333</v>
      </c>
      <c r="AI61" s="65" t="n">
        <f aca="false">AH61*0.1</f>
        <v>4.23333333333333</v>
      </c>
      <c r="AJ61" s="65" t="str">
        <f aca="false">IF(AI61&gt;=4,"Cleared","NC")</f>
        <v>Cleared</v>
      </c>
      <c r="AK61" s="65" t="n">
        <f aca="false">Y61+AC61+AF61+AI61</f>
        <v>27.8261904761905</v>
      </c>
      <c r="AL61" s="65" t="n">
        <f aca="false">Persona!AO62</f>
        <v>15.6444444444444</v>
      </c>
      <c r="AM61" s="65" t="n">
        <f aca="false">Persona!AP62</f>
        <v>54</v>
      </c>
      <c r="AN61" s="65" t="n">
        <f aca="false">AL61+AM61</f>
        <v>69.6444444444444</v>
      </c>
      <c r="AO61" s="65" t="n">
        <f aca="false">AN61*0.5</f>
        <v>34.8222222222222</v>
      </c>
      <c r="AP61" s="65" t="str">
        <f aca="false">IF(HPS!$AN61&gt;=40,"Cleared","NC")</f>
        <v>Cleared</v>
      </c>
      <c r="AQ61" s="65" t="str">
        <f aca="false">Wellness!AU62</f>
        <v>Cleared</v>
      </c>
      <c r="AR61" s="65" t="n">
        <f aca="false">Wellness!BC62</f>
        <v>46.6666666666667</v>
      </c>
      <c r="AS61" s="64" t="n">
        <f aca="false">AR61*0.3</f>
        <v>14</v>
      </c>
      <c r="AT61" s="66" t="str">
        <f aca="false">IF(AS61&gt;=9,"Cleared","NC")</f>
        <v>Cleared</v>
      </c>
      <c r="AU61" s="65" t="n">
        <f aca="false">Behavior!AG62</f>
        <v>2.6</v>
      </c>
      <c r="AV61" s="65" t="n">
        <f aca="false">Behavior!AH62</f>
        <v>5.2</v>
      </c>
      <c r="AW61" s="65" t="str">
        <f aca="false">IF(AV61&gt;=6,"Cleared","NC")</f>
        <v>NC</v>
      </c>
      <c r="AX61" s="65" t="n">
        <f aca="false">Discipline!AN62</f>
        <v>46</v>
      </c>
      <c r="AY61" s="65" t="n">
        <f aca="false">AX61*0.1</f>
        <v>4.6</v>
      </c>
      <c r="AZ61" s="65" t="str">
        <f aca="false">IF(AY61&gt;=4,"Cleared","NC")</f>
        <v>Cleared</v>
      </c>
      <c r="BA61" s="65" t="n">
        <f aca="false">AO61+AS61+AV61+AY61</f>
        <v>58.6222222222222</v>
      </c>
      <c r="BB61" s="65" t="n">
        <f aca="false">Persona!AB62</f>
        <v>13.9857142857143</v>
      </c>
      <c r="BC61" s="65" t="n">
        <f aca="false">Persona!AC62</f>
        <v>12</v>
      </c>
      <c r="BD61" s="65" t="n">
        <f aca="false">BB61+BC61</f>
        <v>25.9857142857143</v>
      </c>
      <c r="BE61" s="65" t="n">
        <f aca="false">BD61*0.5</f>
        <v>12.9928571428571</v>
      </c>
      <c r="BF61" s="65" t="str">
        <f aca="false">IF(BD61&gt;=40,"Cleared","NC")</f>
        <v>NC</v>
      </c>
      <c r="BG61" s="65" t="str">
        <f aca="false">Wellness!BM62</f>
        <v>Cleared</v>
      </c>
      <c r="BH61" s="65" t="n">
        <f aca="false">Wellness!BU62</f>
        <v>43.3333333333333</v>
      </c>
      <c r="BI61" s="64" t="n">
        <f aca="false">BH61*0.3</f>
        <v>13</v>
      </c>
      <c r="BJ61" s="66" t="str">
        <f aca="false">IF(BI61&gt;=9,"Cleared","NC")</f>
        <v>Cleared</v>
      </c>
      <c r="BK61" s="65" t="n">
        <f aca="false">Behavior!AG62</f>
        <v>2.6</v>
      </c>
      <c r="BL61" s="65" t="n">
        <f aca="false">Behavior!AH62</f>
        <v>5.2</v>
      </c>
      <c r="BM61" s="65" t="str">
        <f aca="false">IF(BL61&gt;=6,"Cleared","NC")</f>
        <v>NC</v>
      </c>
      <c r="BN61" s="65" t="n">
        <f aca="false">Discipline!BA62</f>
        <v>57.3333333333333</v>
      </c>
      <c r="BO61" s="65" t="n">
        <f aca="false">BN61*0.1</f>
        <v>5.73333333333333</v>
      </c>
      <c r="BP61" s="65" t="str">
        <f aca="false">IF(HPS!BO61&gt;=6,"Cleared","NC")</f>
        <v>NC</v>
      </c>
      <c r="BQ61" s="65" t="n">
        <f aca="false">BE61+BI61+BL61+BO61</f>
        <v>36.9261904761905</v>
      </c>
    </row>
    <row r="62" customFormat="false" ht="14.25" hidden="false" customHeight="false" outlineLevel="0" collapsed="false">
      <c r="A62" s="61" t="n">
        <v>59</v>
      </c>
      <c r="B62" s="62" t="s">
        <v>17</v>
      </c>
      <c r="C62" s="62" t="s">
        <v>14</v>
      </c>
      <c r="D62" s="62" t="s">
        <v>136</v>
      </c>
      <c r="E62" s="63" t="s">
        <v>137</v>
      </c>
      <c r="F62" s="64" t="n">
        <v>0</v>
      </c>
      <c r="G62" s="65" t="n">
        <f aca="false">Persona!P63</f>
        <v>57.7777777777778</v>
      </c>
      <c r="H62" s="65" t="n">
        <f aca="false">HPS!$G62+HPS!$F62</f>
        <v>57.7777777777778</v>
      </c>
      <c r="I62" s="65" t="n">
        <f aca="false">HPS!$H62*0.5</f>
        <v>28.8888888888889</v>
      </c>
      <c r="J62" s="65" t="str">
        <f aca="false">IF(HPS!$G62&gt;=40,"Cleared","NC")</f>
        <v>Cleared</v>
      </c>
      <c r="K62" s="65" t="str">
        <f aca="false">Wellness!K63</f>
        <v>Cleared</v>
      </c>
      <c r="L62" s="65" t="n">
        <f aca="false">Wellness!S63</f>
        <v>60</v>
      </c>
      <c r="M62" s="64" t="n">
        <f aca="false">$L62*0.3</f>
        <v>18</v>
      </c>
      <c r="N62" s="66" t="str">
        <f aca="false">IF(M62&gt;=9,"Cleared","NC")</f>
        <v>Cleared</v>
      </c>
      <c r="O62" s="64" t="n">
        <f aca="false">Behavior!I63</f>
        <v>3</v>
      </c>
      <c r="P62" s="64" t="n">
        <f aca="false">HPS!$O62*2</f>
        <v>6</v>
      </c>
      <c r="Q62" s="65" t="str">
        <f aca="false">IF(HPS!$P62&gt;=6,"Cleared","NC")</f>
        <v>Cleared</v>
      </c>
      <c r="R62" s="65" t="n">
        <f aca="false">Discipline!N63</f>
        <v>52.9017857142857</v>
      </c>
      <c r="S62" s="65" t="n">
        <f aca="false">HPS!$R62*0.1</f>
        <v>5.29017857142857</v>
      </c>
      <c r="T62" s="65" t="str">
        <f aca="false">IF(HPS!$S62&gt;=4,"Cleared","NC")</f>
        <v>Cleared</v>
      </c>
      <c r="U62" s="65" t="n">
        <f aca="false">HPS!$I62+HPS!$M62+HPS!$P62+HPS!$S62</f>
        <v>58.1790674603175</v>
      </c>
      <c r="V62" s="65" t="n">
        <f aca="false">Persona!AB63</f>
        <v>11.1285714285714</v>
      </c>
      <c r="W62" s="65" t="n">
        <f aca="false">Persona!AC63</f>
        <v>37.6</v>
      </c>
      <c r="X62" s="65" t="n">
        <f aca="false">HPS!$V62+HPS!$W62</f>
        <v>48.7285714285714</v>
      </c>
      <c r="Y62" s="65" t="n">
        <f aca="false">X62*0.5</f>
        <v>24.3642857142857</v>
      </c>
      <c r="Z62" s="65" t="str">
        <f aca="false">IF(HPS!$X62&gt;=40,"Cleared","NC")</f>
        <v>Cleared</v>
      </c>
      <c r="AA62" s="65" t="str">
        <f aca="false">Wellness!AC63</f>
        <v>NC</v>
      </c>
      <c r="AB62" s="65" t="n">
        <f aca="false">Wellness!AK63</f>
        <v>43.3333333333333</v>
      </c>
      <c r="AC62" s="64" t="n">
        <f aca="false">HPS!AB62*0.3</f>
        <v>13</v>
      </c>
      <c r="AD62" s="66" t="str">
        <f aca="false">IF(AC62&gt;=9,"Cleared","NC")</f>
        <v>Cleared</v>
      </c>
      <c r="AE62" s="65" t="n">
        <f aca="false">Behavior!Q63</f>
        <v>3.75</v>
      </c>
      <c r="AF62" s="65" t="n">
        <f aca="false">Behavior!R63</f>
        <v>7.5</v>
      </c>
      <c r="AG62" s="65" t="str">
        <f aca="false">IF(HPS!$AF62&gt;=6,"Cleared","NC")</f>
        <v>Cleared</v>
      </c>
      <c r="AH62" s="65" t="n">
        <f aca="false">Discipline!AA63</f>
        <v>19.6666666666667</v>
      </c>
      <c r="AI62" s="65" t="n">
        <f aca="false">AH62*0.1</f>
        <v>1.96666666666667</v>
      </c>
      <c r="AJ62" s="65" t="str">
        <f aca="false">IF(AI62&gt;=4,"Cleared","NC")</f>
        <v>NC</v>
      </c>
      <c r="AK62" s="65" t="n">
        <f aca="false">Y62+AC62+AF62+AI62</f>
        <v>46.8309523809524</v>
      </c>
      <c r="AL62" s="65" t="n">
        <f aca="false">Persona!AO63</f>
        <v>17.0933333333333</v>
      </c>
      <c r="AM62" s="65" t="n">
        <f aca="false">Persona!AP63</f>
        <v>58</v>
      </c>
      <c r="AN62" s="65" t="n">
        <f aca="false">AL62+AM62</f>
        <v>75.0933333333333</v>
      </c>
      <c r="AO62" s="65" t="n">
        <f aca="false">AN62*0.5</f>
        <v>37.5466666666667</v>
      </c>
      <c r="AP62" s="65" t="str">
        <f aca="false">IF(HPS!$AN62&gt;=40,"Cleared","NC")</f>
        <v>Cleared</v>
      </c>
      <c r="AQ62" s="65" t="str">
        <f aca="false">Wellness!AU63</f>
        <v>NC</v>
      </c>
      <c r="AR62" s="65" t="n">
        <f aca="false">Wellness!BC63</f>
        <v>16.6666666666667</v>
      </c>
      <c r="AS62" s="64" t="n">
        <f aca="false">AR62*0.3</f>
        <v>5</v>
      </c>
      <c r="AT62" s="66" t="str">
        <f aca="false">IF(AS62&gt;=9,"Cleared","NC")</f>
        <v>NC</v>
      </c>
      <c r="AU62" s="65" t="n">
        <f aca="false">Behavior!AG63</f>
        <v>3.6</v>
      </c>
      <c r="AV62" s="65" t="n">
        <f aca="false">Behavior!AH63</f>
        <v>7.2</v>
      </c>
      <c r="AW62" s="65" t="str">
        <f aca="false">IF(AV62&gt;=6,"Cleared","NC")</f>
        <v>Cleared</v>
      </c>
      <c r="AX62" s="65" t="n">
        <f aca="false">Discipline!AN63</f>
        <v>43.8571428571429</v>
      </c>
      <c r="AY62" s="65" t="n">
        <f aca="false">AX62*0.1</f>
        <v>4.38571428571429</v>
      </c>
      <c r="AZ62" s="65" t="str">
        <f aca="false">IF(AY62&gt;=4,"Cleared","NC")</f>
        <v>Cleared</v>
      </c>
      <c r="BA62" s="65" t="n">
        <f aca="false">AO62+AS62+AV62+AY62</f>
        <v>54.132380952381</v>
      </c>
      <c r="BB62" s="65" t="n">
        <f aca="false">Persona!AB63</f>
        <v>11.1285714285714</v>
      </c>
      <c r="BC62" s="65" t="n">
        <f aca="false">Persona!AC63</f>
        <v>37.6</v>
      </c>
      <c r="BD62" s="65" t="n">
        <f aca="false">BB62+BC62</f>
        <v>48.7285714285714</v>
      </c>
      <c r="BE62" s="65" t="n">
        <f aca="false">BD62*0.5</f>
        <v>24.3642857142857</v>
      </c>
      <c r="BF62" s="65" t="str">
        <f aca="false">IF(BD62&gt;=40,"Cleared","NC")</f>
        <v>Cleared</v>
      </c>
      <c r="BG62" s="65" t="str">
        <f aca="false">Wellness!BM63</f>
        <v>NC</v>
      </c>
      <c r="BH62" s="65" t="n">
        <f aca="false">Wellness!BU63</f>
        <v>46.6666666666667</v>
      </c>
      <c r="BI62" s="64" t="n">
        <f aca="false">BH62*0.3</f>
        <v>14</v>
      </c>
      <c r="BJ62" s="66" t="str">
        <f aca="false">IF(BI62&gt;=9,"Cleared","NC")</f>
        <v>Cleared</v>
      </c>
      <c r="BK62" s="65" t="n">
        <f aca="false">Behavior!AG63</f>
        <v>3.6</v>
      </c>
      <c r="BL62" s="65" t="n">
        <f aca="false">Behavior!AH63</f>
        <v>7.2</v>
      </c>
      <c r="BM62" s="65" t="str">
        <f aca="false">IF(BL62&gt;=6,"Cleared","NC")</f>
        <v>Cleared</v>
      </c>
      <c r="BN62" s="65" t="n">
        <f aca="false">Discipline!BA63</f>
        <v>53</v>
      </c>
      <c r="BO62" s="65" t="n">
        <f aca="false">BN62*0.1</f>
        <v>5.3</v>
      </c>
      <c r="BP62" s="65" t="str">
        <f aca="false">IF(HPS!BO62&gt;=6,"Cleared","NC")</f>
        <v>NC</v>
      </c>
      <c r="BQ62" s="65" t="n">
        <f aca="false">BE62+BI62+BL62+BO62</f>
        <v>50.8642857142857</v>
      </c>
    </row>
    <row r="63" customFormat="false" ht="14.25" hidden="false" customHeight="false" outlineLevel="0" collapsed="false">
      <c r="A63" s="61" t="n">
        <v>60</v>
      </c>
      <c r="B63" s="62" t="s">
        <v>17</v>
      </c>
      <c r="C63" s="62" t="s">
        <v>14</v>
      </c>
      <c r="D63" s="62" t="s">
        <v>138</v>
      </c>
      <c r="E63" s="63" t="s">
        <v>139</v>
      </c>
      <c r="F63" s="64" t="n">
        <v>0</v>
      </c>
      <c r="G63" s="65" t="n">
        <f aca="false">Persona!P64</f>
        <v>67.7777777777778</v>
      </c>
      <c r="H63" s="65" t="n">
        <f aca="false">HPS!$G63+HPS!$F63</f>
        <v>67.7777777777778</v>
      </c>
      <c r="I63" s="65" t="n">
        <f aca="false">HPS!$H63*0.5</f>
        <v>33.8888888888889</v>
      </c>
      <c r="J63" s="65" t="str">
        <f aca="false">IF(HPS!$G63&gt;=40,"Cleared","NC")</f>
        <v>Cleared</v>
      </c>
      <c r="K63" s="65" t="str">
        <f aca="false">Wellness!K64</f>
        <v>Cleared</v>
      </c>
      <c r="L63" s="65" t="n">
        <f aca="false">Wellness!S64</f>
        <v>46.6666666666667</v>
      </c>
      <c r="M63" s="64" t="n">
        <f aca="false">$L63*0.3</f>
        <v>14</v>
      </c>
      <c r="N63" s="66" t="str">
        <f aca="false">IF(M63&gt;=9,"Cleared","NC")</f>
        <v>Cleared</v>
      </c>
      <c r="O63" s="64" t="n">
        <f aca="false">Behavior!I64</f>
        <v>3</v>
      </c>
      <c r="P63" s="64" t="n">
        <f aca="false">HPS!$O63*2</f>
        <v>6</v>
      </c>
      <c r="Q63" s="65" t="str">
        <f aca="false">IF(HPS!$P63&gt;=6,"Cleared","NC")</f>
        <v>Cleared</v>
      </c>
      <c r="R63" s="65" t="n">
        <f aca="false">Discipline!N64</f>
        <v>63.75</v>
      </c>
      <c r="S63" s="65" t="n">
        <f aca="false">HPS!$R63*0.1</f>
        <v>6.375</v>
      </c>
      <c r="T63" s="65" t="str">
        <f aca="false">IF(HPS!$S63&gt;=4,"Cleared","NC")</f>
        <v>Cleared</v>
      </c>
      <c r="U63" s="65" t="n">
        <f aca="false">HPS!$I63+HPS!$M63+HPS!$P63+HPS!$S63</f>
        <v>60.2638888888889</v>
      </c>
      <c r="V63" s="65" t="n">
        <f aca="false">Persona!AB64</f>
        <v>17.4309523809524</v>
      </c>
      <c r="W63" s="65" t="n">
        <f aca="false">Persona!AC64</f>
        <v>48</v>
      </c>
      <c r="X63" s="65" t="n">
        <f aca="false">HPS!$V63+HPS!$W63</f>
        <v>65.4309523809524</v>
      </c>
      <c r="Y63" s="65" t="n">
        <f aca="false">X63*0.5</f>
        <v>32.7154761904762</v>
      </c>
      <c r="Z63" s="65" t="str">
        <f aca="false">IF(HPS!$X63&gt;=40,"Cleared","NC")</f>
        <v>Cleared</v>
      </c>
      <c r="AA63" s="65" t="str">
        <f aca="false">Wellness!AC64</f>
        <v>Cleared</v>
      </c>
      <c r="AB63" s="65" t="n">
        <f aca="false">Wellness!AK64</f>
        <v>30</v>
      </c>
      <c r="AC63" s="64" t="n">
        <f aca="false">HPS!AB63*0.3</f>
        <v>9</v>
      </c>
      <c r="AD63" s="66" t="str">
        <f aca="false">IF(AC63&gt;=9,"Cleared","NC")</f>
        <v>Cleared</v>
      </c>
      <c r="AE63" s="65" t="n">
        <f aca="false">Behavior!Q64</f>
        <v>3.75</v>
      </c>
      <c r="AF63" s="65" t="n">
        <f aca="false">Behavior!R64</f>
        <v>7.5</v>
      </c>
      <c r="AG63" s="65" t="str">
        <f aca="false">IF(HPS!$AF63&gt;=6,"Cleared","NC")</f>
        <v>Cleared</v>
      </c>
      <c r="AH63" s="65" t="n">
        <f aca="false">Discipline!AA64</f>
        <v>61.3333333333333</v>
      </c>
      <c r="AI63" s="65" t="n">
        <f aca="false">AH63*0.1</f>
        <v>6.13333333333333</v>
      </c>
      <c r="AJ63" s="65" t="str">
        <f aca="false">IF(AI63&gt;=4,"Cleared","NC")</f>
        <v>Cleared</v>
      </c>
      <c r="AK63" s="65" t="n">
        <f aca="false">Y63+AC63+AF63+AI63</f>
        <v>55.3488095238095</v>
      </c>
      <c r="AL63" s="65" t="n">
        <f aca="false">Persona!AO64</f>
        <v>16.1155555555556</v>
      </c>
      <c r="AM63" s="65" t="n">
        <f aca="false">Persona!AP64</f>
        <v>38</v>
      </c>
      <c r="AN63" s="65" t="n">
        <f aca="false">AL63+AM63</f>
        <v>54.1155555555555</v>
      </c>
      <c r="AO63" s="65" t="n">
        <f aca="false">AN63*0.5</f>
        <v>27.0577777777778</v>
      </c>
      <c r="AP63" s="65" t="str">
        <f aca="false">IF(HPS!$AN63&gt;=40,"Cleared","NC")</f>
        <v>Cleared</v>
      </c>
      <c r="AQ63" s="65" t="str">
        <f aca="false">Wellness!AU64</f>
        <v>Cleared</v>
      </c>
      <c r="AR63" s="65" t="n">
        <f aca="false">Wellness!BC64</f>
        <v>13.3333333333333</v>
      </c>
      <c r="AS63" s="64" t="n">
        <f aca="false">AR63*0.3</f>
        <v>4</v>
      </c>
      <c r="AT63" s="66" t="str">
        <f aca="false">IF(AS63&gt;=9,"Cleared","NC")</f>
        <v>NC</v>
      </c>
      <c r="AU63" s="65" t="n">
        <f aca="false">Behavior!AG64</f>
        <v>2.9</v>
      </c>
      <c r="AV63" s="65" t="n">
        <f aca="false">Behavior!AH64</f>
        <v>5.8</v>
      </c>
      <c r="AW63" s="65" t="str">
        <f aca="false">IF(AV63&gt;=6,"Cleared","NC")</f>
        <v>NC</v>
      </c>
      <c r="AX63" s="65" t="n">
        <f aca="false">Discipline!AN64</f>
        <v>49.3333333333333</v>
      </c>
      <c r="AY63" s="65" t="n">
        <f aca="false">AX63*0.1</f>
        <v>4.93333333333333</v>
      </c>
      <c r="AZ63" s="65" t="str">
        <f aca="false">IF(AY63&gt;=4,"Cleared","NC")</f>
        <v>Cleared</v>
      </c>
      <c r="BA63" s="65" t="n">
        <f aca="false">AO63+AS63+AV63+AY63</f>
        <v>41.7911111111111</v>
      </c>
      <c r="BB63" s="65" t="n">
        <f aca="false">Persona!AB64</f>
        <v>17.4309523809524</v>
      </c>
      <c r="BC63" s="65" t="n">
        <f aca="false">Persona!AC64</f>
        <v>48</v>
      </c>
      <c r="BD63" s="65" t="n">
        <f aca="false">BB63+BC63</f>
        <v>65.4309523809524</v>
      </c>
      <c r="BE63" s="65" t="n">
        <f aca="false">BD63*0.5</f>
        <v>32.7154761904762</v>
      </c>
      <c r="BF63" s="65" t="str">
        <f aca="false">IF(BD63&gt;=40,"Cleared","NC")</f>
        <v>Cleared</v>
      </c>
      <c r="BG63" s="65" t="str">
        <f aca="false">Wellness!BM64</f>
        <v>Cleared</v>
      </c>
      <c r="BH63" s="65" t="n">
        <f aca="false">Wellness!BU64</f>
        <v>36.6666666666667</v>
      </c>
      <c r="BI63" s="64" t="n">
        <f aca="false">BH63*0.3</f>
        <v>11</v>
      </c>
      <c r="BJ63" s="66" t="str">
        <f aca="false">IF(BI63&gt;=9,"Cleared","NC")</f>
        <v>Cleared</v>
      </c>
      <c r="BK63" s="65" t="n">
        <f aca="false">Behavior!AG64</f>
        <v>2.9</v>
      </c>
      <c r="BL63" s="65" t="n">
        <f aca="false">Behavior!AH64</f>
        <v>5.8</v>
      </c>
      <c r="BM63" s="65" t="str">
        <f aca="false">IF(BL63&gt;=6,"Cleared","NC")</f>
        <v>NC</v>
      </c>
      <c r="BN63" s="65" t="n">
        <f aca="false">Discipline!BA64</f>
        <v>55.1666666666667</v>
      </c>
      <c r="BO63" s="65" t="n">
        <f aca="false">BN63*0.1</f>
        <v>5.51666666666667</v>
      </c>
      <c r="BP63" s="65" t="str">
        <f aca="false">IF(HPS!BO63&gt;=6,"Cleared","NC")</f>
        <v>NC</v>
      </c>
      <c r="BQ63" s="65" t="n">
        <f aca="false">BE63+BI63+BL63+BO63</f>
        <v>55.0321428571429</v>
      </c>
    </row>
    <row r="64" customFormat="false" ht="14.25" hidden="false" customHeight="false" outlineLevel="0" collapsed="false">
      <c r="A64" s="61" t="n">
        <v>61</v>
      </c>
      <c r="B64" s="62" t="s">
        <v>17</v>
      </c>
      <c r="C64" s="62" t="s">
        <v>14</v>
      </c>
      <c r="D64" s="62" t="s">
        <v>140</v>
      </c>
      <c r="E64" s="63" t="s">
        <v>141</v>
      </c>
      <c r="F64" s="64" t="n">
        <v>0</v>
      </c>
      <c r="G64" s="65" t="n">
        <f aca="false">Persona!P65</f>
        <v>47.7777777777778</v>
      </c>
      <c r="H64" s="65" t="n">
        <f aca="false">HPS!$G64+HPS!$F64</f>
        <v>47.7777777777778</v>
      </c>
      <c r="I64" s="65" t="n">
        <f aca="false">HPS!$H64*0.5</f>
        <v>23.8888888888889</v>
      </c>
      <c r="J64" s="65" t="str">
        <f aca="false">IF(HPS!$G64&gt;=40,"Cleared","NC")</f>
        <v>Cleared</v>
      </c>
      <c r="K64" s="65" t="str">
        <f aca="false">Wellness!K65</f>
        <v>Cleared</v>
      </c>
      <c r="L64" s="65" t="n">
        <f aca="false">Wellness!S65</f>
        <v>46.6666666666667</v>
      </c>
      <c r="M64" s="64" t="n">
        <f aca="false">$L64*0.3</f>
        <v>14</v>
      </c>
      <c r="N64" s="66" t="str">
        <f aca="false">IF(M64&gt;=9,"Cleared","NC")</f>
        <v>Cleared</v>
      </c>
      <c r="O64" s="64" t="n">
        <f aca="false">Behavior!I65</f>
        <v>3</v>
      </c>
      <c r="P64" s="64" t="n">
        <f aca="false">HPS!$O64*2</f>
        <v>6</v>
      </c>
      <c r="Q64" s="65" t="str">
        <f aca="false">IF(HPS!$P64&gt;=6,"Cleared","NC")</f>
        <v>Cleared</v>
      </c>
      <c r="R64" s="65" t="n">
        <f aca="false">Discipline!N65</f>
        <v>55</v>
      </c>
      <c r="S64" s="65" t="n">
        <f aca="false">HPS!$R64*0.1</f>
        <v>5.5</v>
      </c>
      <c r="T64" s="65" t="str">
        <f aca="false">IF(HPS!$S64&gt;=4,"Cleared","NC")</f>
        <v>Cleared</v>
      </c>
      <c r="U64" s="65" t="n">
        <f aca="false">HPS!$I64+HPS!$M64+HPS!$P64+HPS!$S64</f>
        <v>49.3888888888889</v>
      </c>
      <c r="V64" s="65" t="n">
        <f aca="false">Persona!AB65</f>
        <v>12.7190476190476</v>
      </c>
      <c r="W64" s="65" t="n">
        <f aca="false">Persona!AC65</f>
        <v>46.4</v>
      </c>
      <c r="X64" s="65" t="n">
        <f aca="false">HPS!$V64+HPS!$W64</f>
        <v>59.1190476190476</v>
      </c>
      <c r="Y64" s="65" t="n">
        <f aca="false">X64*0.5</f>
        <v>29.5595238095238</v>
      </c>
      <c r="Z64" s="65" t="str">
        <f aca="false">IF(HPS!$X64&gt;=40,"Cleared","NC")</f>
        <v>Cleared</v>
      </c>
      <c r="AA64" s="65" t="str">
        <f aca="false">Wellness!AC65</f>
        <v>Cleared</v>
      </c>
      <c r="AB64" s="65" t="n">
        <f aca="false">Wellness!AK65</f>
        <v>0</v>
      </c>
      <c r="AC64" s="64" t="n">
        <f aca="false">HPS!AB64*0.3</f>
        <v>0</v>
      </c>
      <c r="AD64" s="66" t="str">
        <f aca="false">IF(AC64&gt;=9,"Cleared","NC")</f>
        <v>NC</v>
      </c>
      <c r="AE64" s="65" t="n">
        <f aca="false">Behavior!Q65</f>
        <v>3.75</v>
      </c>
      <c r="AF64" s="65" t="n">
        <f aca="false">Behavior!R65</f>
        <v>7.5</v>
      </c>
      <c r="AG64" s="65" t="str">
        <f aca="false">IF(HPS!$AF64&gt;=6,"Cleared","NC")</f>
        <v>Cleared</v>
      </c>
      <c r="AH64" s="65" t="n">
        <f aca="false">Discipline!AA65</f>
        <v>31.6666666666667</v>
      </c>
      <c r="AI64" s="65" t="n">
        <f aca="false">AH64*0.1</f>
        <v>3.16666666666667</v>
      </c>
      <c r="AJ64" s="65" t="str">
        <f aca="false">IF(AI64&gt;=4,"Cleared","NC")</f>
        <v>NC</v>
      </c>
      <c r="AK64" s="65" t="n">
        <f aca="false">Y64+AC64+AF64+AI64</f>
        <v>40.2261904761905</v>
      </c>
      <c r="AL64" s="65" t="n">
        <f aca="false">Persona!AO65</f>
        <v>16.64</v>
      </c>
      <c r="AM64" s="65" t="n">
        <f aca="false">Persona!AP65</f>
        <v>34</v>
      </c>
      <c r="AN64" s="65" t="n">
        <f aca="false">AL64+AM64</f>
        <v>50.64</v>
      </c>
      <c r="AO64" s="65" t="n">
        <f aca="false">AN64*0.5</f>
        <v>25.32</v>
      </c>
      <c r="AP64" s="65" t="str">
        <f aca="false">IF(HPS!$AN64&gt;=40,"Cleared","NC")</f>
        <v>Cleared</v>
      </c>
      <c r="AQ64" s="65" t="str">
        <f aca="false">Wellness!AU65</f>
        <v>NC</v>
      </c>
      <c r="AR64" s="65" t="n">
        <f aca="false">Wellness!BC65</f>
        <v>0</v>
      </c>
      <c r="AS64" s="64" t="n">
        <f aca="false">AR64*0.3</f>
        <v>0</v>
      </c>
      <c r="AT64" s="66" t="str">
        <f aca="false">IF(AS64&gt;=9,"Cleared","NC")</f>
        <v>NC</v>
      </c>
      <c r="AU64" s="65" t="n">
        <f aca="false">Behavior!AG65</f>
        <v>3.56</v>
      </c>
      <c r="AV64" s="65" t="n">
        <f aca="false">Behavior!AH65</f>
        <v>7.12</v>
      </c>
      <c r="AW64" s="65" t="str">
        <f aca="false">IF(AV64&gt;=6,"Cleared","NC")</f>
        <v>Cleared</v>
      </c>
      <c r="AX64" s="65" t="n">
        <f aca="false">Discipline!AN65</f>
        <v>34.5714285714286</v>
      </c>
      <c r="AY64" s="65" t="n">
        <f aca="false">AX64*0.1</f>
        <v>3.45714285714286</v>
      </c>
      <c r="AZ64" s="65" t="str">
        <f aca="false">IF(AY64&gt;=4,"Cleared","NC")</f>
        <v>NC</v>
      </c>
      <c r="BA64" s="65" t="n">
        <f aca="false">AO64+AS64+AV64+AY64</f>
        <v>35.8971428571429</v>
      </c>
      <c r="BB64" s="65" t="n">
        <f aca="false">Persona!AB65</f>
        <v>12.7190476190476</v>
      </c>
      <c r="BC64" s="65" t="n">
        <f aca="false">Persona!AC65</f>
        <v>46.4</v>
      </c>
      <c r="BD64" s="65" t="n">
        <f aca="false">BB64+BC64</f>
        <v>59.1190476190476</v>
      </c>
      <c r="BE64" s="65" t="n">
        <f aca="false">BD64*0.5</f>
        <v>29.5595238095238</v>
      </c>
      <c r="BF64" s="65" t="str">
        <f aca="false">IF(BD64&gt;=40,"Cleared","NC")</f>
        <v>Cleared</v>
      </c>
      <c r="BG64" s="65" t="str">
        <f aca="false">Wellness!BM65</f>
        <v>NC</v>
      </c>
      <c r="BH64" s="65" t="n">
        <f aca="false">Wellness!BU65</f>
        <v>0</v>
      </c>
      <c r="BI64" s="64" t="n">
        <f aca="false">BH64*0.3</f>
        <v>0</v>
      </c>
      <c r="BJ64" s="66" t="str">
        <f aca="false">IF(BI64&gt;=9,"Cleared","NC")</f>
        <v>NC</v>
      </c>
      <c r="BK64" s="65" t="n">
        <f aca="false">Behavior!AG65</f>
        <v>3.56</v>
      </c>
      <c r="BL64" s="65" t="n">
        <f aca="false">Behavior!AH65</f>
        <v>7.12</v>
      </c>
      <c r="BM64" s="65" t="str">
        <f aca="false">IF(BL64&gt;=6,"Cleared","NC")</f>
        <v>Cleared</v>
      </c>
      <c r="BN64" s="65" t="n">
        <f aca="false">Discipline!BA65</f>
        <v>63.3333333333333</v>
      </c>
      <c r="BO64" s="65" t="n">
        <f aca="false">BN64*0.1</f>
        <v>6.33333333333333</v>
      </c>
      <c r="BP64" s="65" t="str">
        <f aca="false">IF(HPS!BO64&gt;=6,"Cleared","NC")</f>
        <v>Cleared</v>
      </c>
      <c r="BQ64" s="65" t="n">
        <f aca="false">BE64+BI64+BL64+BO64</f>
        <v>43.0128571428571</v>
      </c>
    </row>
    <row r="65" customFormat="false" ht="14.25" hidden="false" customHeight="false" outlineLevel="0" collapsed="false">
      <c r="A65" s="61" t="n">
        <v>62</v>
      </c>
      <c r="B65" s="62" t="s">
        <v>13</v>
      </c>
      <c r="C65" s="62" t="s">
        <v>38</v>
      </c>
      <c r="D65" s="62" t="s">
        <v>142</v>
      </c>
      <c r="E65" s="63" t="s">
        <v>143</v>
      </c>
      <c r="F65" s="64" t="n">
        <v>0</v>
      </c>
      <c r="G65" s="65" t="n">
        <f aca="false">Persona!P66</f>
        <v>43.8888888888889</v>
      </c>
      <c r="H65" s="65" t="n">
        <f aca="false">HPS!$G65+HPS!$F65</f>
        <v>43.8888888888889</v>
      </c>
      <c r="I65" s="65" t="n">
        <f aca="false">HPS!$H65*0.5</f>
        <v>21.9444444444444</v>
      </c>
      <c r="J65" s="65" t="str">
        <f aca="false">IF(HPS!$G65&gt;=40,"Cleared","NC")</f>
        <v>Cleared</v>
      </c>
      <c r="K65" s="65" t="str">
        <f aca="false">Wellness!K66</f>
        <v>Cleared</v>
      </c>
      <c r="L65" s="65" t="n">
        <f aca="false">Wellness!S66</f>
        <v>43.3333333333333</v>
      </c>
      <c r="M65" s="64" t="n">
        <f aca="false">$L65*0.3</f>
        <v>13</v>
      </c>
      <c r="N65" s="66" t="str">
        <f aca="false">IF(M65&gt;=9,"Cleared","NC")</f>
        <v>Cleared</v>
      </c>
      <c r="O65" s="64" t="n">
        <f aca="false">Behavior!I66</f>
        <v>3</v>
      </c>
      <c r="P65" s="64" t="n">
        <f aca="false">HPS!$O65*2</f>
        <v>6</v>
      </c>
      <c r="Q65" s="65" t="str">
        <f aca="false">IF(HPS!$P65&gt;=6,"Cleared","NC")</f>
        <v>Cleared</v>
      </c>
      <c r="R65" s="65" t="n">
        <f aca="false">Discipline!N66</f>
        <v>52.5</v>
      </c>
      <c r="S65" s="65" t="n">
        <f aca="false">HPS!$R65*0.1</f>
        <v>5.25</v>
      </c>
      <c r="T65" s="65" t="str">
        <f aca="false">IF(HPS!$S65&gt;=4,"Cleared","NC")</f>
        <v>Cleared</v>
      </c>
      <c r="U65" s="65" t="n">
        <f aca="false">HPS!$I65+HPS!$M65+HPS!$P65+HPS!$S65</f>
        <v>46.1944444444444</v>
      </c>
      <c r="V65" s="65" t="n">
        <f aca="false">Persona!AB66</f>
        <v>23.1857142857143</v>
      </c>
      <c r="W65" s="65" t="n">
        <f aca="false">Persona!AC66</f>
        <v>37.6</v>
      </c>
      <c r="X65" s="65" t="n">
        <f aca="false">HPS!$V65+HPS!$W65</f>
        <v>60.7857142857143</v>
      </c>
      <c r="Y65" s="65" t="n">
        <f aca="false">X65*0.5</f>
        <v>30.3928571428571</v>
      </c>
      <c r="Z65" s="65" t="str">
        <f aca="false">IF(HPS!$X65&gt;=40,"Cleared","NC")</f>
        <v>Cleared</v>
      </c>
      <c r="AA65" s="65" t="str">
        <f aca="false">Wellness!AC66</f>
        <v>Cleared</v>
      </c>
      <c r="AB65" s="65" t="n">
        <f aca="false">Wellness!AK66</f>
        <v>33.3333333333333</v>
      </c>
      <c r="AC65" s="64" t="n">
        <f aca="false">HPS!AB65*0.3</f>
        <v>10</v>
      </c>
      <c r="AD65" s="66" t="str">
        <f aca="false">IF(AC65&gt;=9,"Cleared","NC")</f>
        <v>Cleared</v>
      </c>
      <c r="AE65" s="65" t="n">
        <f aca="false">Behavior!Q66</f>
        <v>3.6275</v>
      </c>
      <c r="AF65" s="65" t="n">
        <f aca="false">Behavior!R66</f>
        <v>7.255</v>
      </c>
      <c r="AG65" s="65" t="str">
        <f aca="false">IF(HPS!$AF65&gt;=6,"Cleared","NC")</f>
        <v>Cleared</v>
      </c>
      <c r="AH65" s="65" t="n">
        <f aca="false">Discipline!AA66</f>
        <v>52</v>
      </c>
      <c r="AI65" s="65" t="n">
        <f aca="false">AH65*0.1</f>
        <v>5.2</v>
      </c>
      <c r="AJ65" s="65" t="str">
        <f aca="false">IF(AI65&gt;=4,"Cleared","NC")</f>
        <v>Cleared</v>
      </c>
      <c r="AK65" s="65" t="n">
        <f aca="false">Y65+AC65+AF65+AI65</f>
        <v>52.8478571428571</v>
      </c>
      <c r="AL65" s="65" t="n">
        <f aca="false">Persona!AO66</f>
        <v>21.4222222222222</v>
      </c>
      <c r="AM65" s="65" t="n">
        <f aca="false">Persona!AP66</f>
        <v>52</v>
      </c>
      <c r="AN65" s="65" t="n">
        <f aca="false">AL65+AM65</f>
        <v>73.4222222222222</v>
      </c>
      <c r="AO65" s="65" t="n">
        <f aca="false">AN65*0.5</f>
        <v>36.7111111111111</v>
      </c>
      <c r="AP65" s="65" t="str">
        <f aca="false">IF(HPS!$AN65&gt;=40,"Cleared","NC")</f>
        <v>Cleared</v>
      </c>
      <c r="AQ65" s="65" t="str">
        <f aca="false">Wellness!AU66</f>
        <v>Cleared</v>
      </c>
      <c r="AR65" s="65" t="n">
        <f aca="false">Wellness!BC66</f>
        <v>30</v>
      </c>
      <c r="AS65" s="64" t="n">
        <f aca="false">AR65*0.3</f>
        <v>9</v>
      </c>
      <c r="AT65" s="66" t="str">
        <f aca="false">IF(AS65&gt;=9,"Cleared","NC")</f>
        <v>Cleared</v>
      </c>
      <c r="AU65" s="65" t="n">
        <f aca="false">Behavior!AG66</f>
        <v>3.6</v>
      </c>
      <c r="AV65" s="65" t="n">
        <f aca="false">Behavior!AH66</f>
        <v>7.2</v>
      </c>
      <c r="AW65" s="65" t="str">
        <f aca="false">IF(AV65&gt;=6,"Cleared","NC")</f>
        <v>Cleared</v>
      </c>
      <c r="AX65" s="65" t="n">
        <f aca="false">Discipline!AN66</f>
        <v>59.8</v>
      </c>
      <c r="AY65" s="65" t="n">
        <f aca="false">AX65*0.1</f>
        <v>5.98</v>
      </c>
      <c r="AZ65" s="65" t="str">
        <f aca="false">IF(AY65&gt;=4,"Cleared","NC")</f>
        <v>Cleared</v>
      </c>
      <c r="BA65" s="65" t="n">
        <f aca="false">AO65+AS65+AV65+AY65</f>
        <v>58.8911111111111</v>
      </c>
      <c r="BB65" s="65" t="n">
        <f aca="false">Persona!AB66</f>
        <v>23.1857142857143</v>
      </c>
      <c r="BC65" s="65" t="n">
        <f aca="false">Persona!AC66</f>
        <v>37.6</v>
      </c>
      <c r="BD65" s="65" t="n">
        <f aca="false">BB65+BC65</f>
        <v>60.7857142857143</v>
      </c>
      <c r="BE65" s="65" t="n">
        <f aca="false">BD65*0.5</f>
        <v>30.3928571428571</v>
      </c>
      <c r="BF65" s="65" t="str">
        <f aca="false">IF(BD65&gt;=40,"Cleared","NC")</f>
        <v>Cleared</v>
      </c>
      <c r="BG65" s="65" t="str">
        <f aca="false">Wellness!BM66</f>
        <v>Cleared</v>
      </c>
      <c r="BH65" s="65" t="n">
        <f aca="false">Wellness!BU66</f>
        <v>43.3333333333333</v>
      </c>
      <c r="BI65" s="64" t="n">
        <f aca="false">BH65*0.3</f>
        <v>13</v>
      </c>
      <c r="BJ65" s="66" t="str">
        <f aca="false">IF(BI65&gt;=9,"Cleared","NC")</f>
        <v>Cleared</v>
      </c>
      <c r="BK65" s="65" t="n">
        <f aca="false">Behavior!AG66</f>
        <v>3.6</v>
      </c>
      <c r="BL65" s="65" t="n">
        <f aca="false">Behavior!AH66</f>
        <v>7.2</v>
      </c>
      <c r="BM65" s="65" t="str">
        <f aca="false">IF(BL65&gt;=6,"Cleared","NC")</f>
        <v>Cleared</v>
      </c>
      <c r="BN65" s="65" t="n">
        <f aca="false">Discipline!BA66</f>
        <v>66</v>
      </c>
      <c r="BO65" s="65" t="n">
        <f aca="false">BN65*0.1</f>
        <v>6.6</v>
      </c>
      <c r="BP65" s="65" t="str">
        <f aca="false">IF(HPS!BO65&gt;=6,"Cleared","NC")</f>
        <v>Cleared</v>
      </c>
      <c r="BQ65" s="65" t="n">
        <f aca="false">BE65+BI65+BL65+BO65</f>
        <v>57.1928571428571</v>
      </c>
    </row>
    <row r="66" customFormat="false" ht="14.25" hidden="false" customHeight="false" outlineLevel="0" collapsed="false">
      <c r="A66" s="61" t="n">
        <v>63</v>
      </c>
      <c r="B66" s="62" t="s">
        <v>17</v>
      </c>
      <c r="C66" s="62" t="s">
        <v>14</v>
      </c>
      <c r="D66" s="62" t="s">
        <v>144</v>
      </c>
      <c r="E66" s="63" t="s">
        <v>145</v>
      </c>
      <c r="F66" s="64" t="n">
        <v>0</v>
      </c>
      <c r="G66" s="65" t="n">
        <f aca="false">Persona!P67</f>
        <v>60</v>
      </c>
      <c r="H66" s="65" t="n">
        <f aca="false">HPS!$G66+HPS!$F66</f>
        <v>60</v>
      </c>
      <c r="I66" s="65" t="n">
        <f aca="false">HPS!$H66*0.5</f>
        <v>30</v>
      </c>
      <c r="J66" s="65" t="str">
        <f aca="false">IF(HPS!$G66&gt;=40,"Cleared","NC")</f>
        <v>Cleared</v>
      </c>
      <c r="K66" s="65" t="str">
        <f aca="false">Wellness!K67</f>
        <v>NC</v>
      </c>
      <c r="L66" s="65" t="n">
        <f aca="false">Wellness!S67</f>
        <v>36.6666666666667</v>
      </c>
      <c r="M66" s="64" t="n">
        <f aca="false">$L66*0.3</f>
        <v>11</v>
      </c>
      <c r="N66" s="66" t="str">
        <f aca="false">IF(M66&gt;=9,"Cleared","NC")</f>
        <v>Cleared</v>
      </c>
      <c r="O66" s="64" t="n">
        <f aca="false">Behavior!I67</f>
        <v>3</v>
      </c>
      <c r="P66" s="64" t="n">
        <f aca="false">HPS!$O66*2</f>
        <v>6</v>
      </c>
      <c r="Q66" s="65" t="str">
        <f aca="false">IF(HPS!$P66&gt;=6,"Cleared","NC")</f>
        <v>Cleared</v>
      </c>
      <c r="R66" s="65" t="n">
        <f aca="false">Discipline!N67</f>
        <v>46.25</v>
      </c>
      <c r="S66" s="65" t="n">
        <f aca="false">HPS!$R66*0.1</f>
        <v>4.625</v>
      </c>
      <c r="T66" s="65" t="str">
        <f aca="false">IF(HPS!$S66&gt;=4,"Cleared","NC")</f>
        <v>Cleared</v>
      </c>
      <c r="U66" s="65" t="n">
        <f aca="false">HPS!$I66+HPS!$M66+HPS!$P66+HPS!$S66</f>
        <v>51.625</v>
      </c>
      <c r="V66" s="65" t="n">
        <f aca="false">Persona!AB67</f>
        <v>20.2</v>
      </c>
      <c r="W66" s="65" t="n">
        <f aca="false">Persona!AC67</f>
        <v>39.2</v>
      </c>
      <c r="X66" s="65" t="n">
        <f aca="false">HPS!$V66+HPS!$W66</f>
        <v>59.4</v>
      </c>
      <c r="Y66" s="65" t="n">
        <f aca="false">X66*0.5</f>
        <v>29.7</v>
      </c>
      <c r="Z66" s="65" t="str">
        <f aca="false">IF(HPS!$X66&gt;=40,"Cleared","NC")</f>
        <v>Cleared</v>
      </c>
      <c r="AA66" s="65" t="str">
        <f aca="false">Wellness!AC67</f>
        <v>NC</v>
      </c>
      <c r="AB66" s="65" t="n">
        <f aca="false">Wellness!AK67</f>
        <v>13.3333333333333</v>
      </c>
      <c r="AC66" s="64" t="n">
        <f aca="false">HPS!AB66*0.3</f>
        <v>4</v>
      </c>
      <c r="AD66" s="66" t="str">
        <f aca="false">IF(AC66&gt;=9,"Cleared","NC")</f>
        <v>NC</v>
      </c>
      <c r="AE66" s="65" t="n">
        <f aca="false">Behavior!Q67</f>
        <v>3.75</v>
      </c>
      <c r="AF66" s="65" t="n">
        <f aca="false">Behavior!R67</f>
        <v>7.5</v>
      </c>
      <c r="AG66" s="65" t="str">
        <f aca="false">IF(HPS!$AF66&gt;=6,"Cleared","NC")</f>
        <v>Cleared</v>
      </c>
      <c r="AH66" s="65" t="n">
        <f aca="false">Discipline!AA67</f>
        <v>40.3333333333333</v>
      </c>
      <c r="AI66" s="65" t="n">
        <f aca="false">AH66*0.1</f>
        <v>4.03333333333333</v>
      </c>
      <c r="AJ66" s="65" t="str">
        <f aca="false">IF(AI66&gt;=4,"Cleared","NC")</f>
        <v>Cleared</v>
      </c>
      <c r="AK66" s="65" t="n">
        <f aca="false">Y66+AC66+AF66+AI66</f>
        <v>45.2333333333333</v>
      </c>
      <c r="AL66" s="65" t="n">
        <f aca="false">Persona!AO67</f>
        <v>15</v>
      </c>
      <c r="AM66" s="65" t="n">
        <f aca="false">Persona!AP67</f>
        <v>40</v>
      </c>
      <c r="AN66" s="65" t="n">
        <f aca="false">AL66+AM66</f>
        <v>55</v>
      </c>
      <c r="AO66" s="65" t="n">
        <f aca="false">AN66*0.5</f>
        <v>27.5</v>
      </c>
      <c r="AP66" s="65" t="str">
        <f aca="false">IF(HPS!$AN66&gt;=40,"Cleared","NC")</f>
        <v>Cleared</v>
      </c>
      <c r="AQ66" s="65" t="str">
        <f aca="false">Wellness!AU67</f>
        <v>NC</v>
      </c>
      <c r="AR66" s="65" t="n">
        <f aca="false">Wellness!BC67</f>
        <v>16.6666666666667</v>
      </c>
      <c r="AS66" s="64" t="n">
        <f aca="false">AR66*0.3</f>
        <v>5</v>
      </c>
      <c r="AT66" s="66" t="str">
        <f aca="false">IF(AS66&gt;=9,"Cleared","NC")</f>
        <v>NC</v>
      </c>
      <c r="AU66" s="65" t="n">
        <f aca="false">Behavior!AG67</f>
        <v>4.4</v>
      </c>
      <c r="AV66" s="65" t="n">
        <f aca="false">Behavior!AH67</f>
        <v>8.8</v>
      </c>
      <c r="AW66" s="65" t="str">
        <f aca="false">IF(AV66&gt;=6,"Cleared","NC")</f>
        <v>Cleared</v>
      </c>
      <c r="AX66" s="65" t="n">
        <f aca="false">Discipline!AN67</f>
        <v>33.7142857142857</v>
      </c>
      <c r="AY66" s="65" t="n">
        <f aca="false">AX66*0.1</f>
        <v>3.37142857142857</v>
      </c>
      <c r="AZ66" s="65" t="str">
        <f aca="false">IF(AY66&gt;=4,"Cleared","NC")</f>
        <v>NC</v>
      </c>
      <c r="BA66" s="65" t="n">
        <f aca="false">AO66+AS66+AV66+AY66</f>
        <v>44.6714285714286</v>
      </c>
      <c r="BB66" s="65" t="n">
        <f aca="false">Persona!AB67</f>
        <v>20.2</v>
      </c>
      <c r="BC66" s="65" t="n">
        <f aca="false">Persona!AC67</f>
        <v>39.2</v>
      </c>
      <c r="BD66" s="65" t="n">
        <f aca="false">BB66+BC66</f>
        <v>59.4</v>
      </c>
      <c r="BE66" s="65" t="n">
        <f aca="false">BD66*0.5</f>
        <v>29.7</v>
      </c>
      <c r="BF66" s="65" t="str">
        <f aca="false">IF(BD66&gt;=40,"Cleared","NC")</f>
        <v>Cleared</v>
      </c>
      <c r="BG66" s="65" t="str">
        <f aca="false">Wellness!BM67</f>
        <v>NC</v>
      </c>
      <c r="BH66" s="65" t="n">
        <f aca="false">Wellness!BU67</f>
        <v>10</v>
      </c>
      <c r="BI66" s="64" t="n">
        <f aca="false">BH66*0.3</f>
        <v>3</v>
      </c>
      <c r="BJ66" s="66" t="str">
        <f aca="false">IF(BI66&gt;=9,"Cleared","NC")</f>
        <v>NC</v>
      </c>
      <c r="BK66" s="65" t="n">
        <f aca="false">Behavior!AG67</f>
        <v>4.4</v>
      </c>
      <c r="BL66" s="65" t="n">
        <f aca="false">Behavior!AH67</f>
        <v>8.8</v>
      </c>
      <c r="BM66" s="65" t="str">
        <f aca="false">IF(BL66&gt;=6,"Cleared","NC")</f>
        <v>Cleared</v>
      </c>
      <c r="BN66" s="65" t="n">
        <f aca="false">Discipline!BA67</f>
        <v>64.6666666666667</v>
      </c>
      <c r="BO66" s="65" t="n">
        <f aca="false">BN66*0.1</f>
        <v>6.46666666666667</v>
      </c>
      <c r="BP66" s="65" t="str">
        <f aca="false">IF(HPS!BO66&gt;=6,"Cleared","NC")</f>
        <v>Cleared</v>
      </c>
      <c r="BQ66" s="65" t="n">
        <f aca="false">BE66+BI66+BL66+BO66</f>
        <v>47.9666666666667</v>
      </c>
    </row>
    <row r="67" customFormat="false" ht="14.25" hidden="false" customHeight="false" outlineLevel="0" collapsed="false">
      <c r="A67" s="61" t="n">
        <v>64</v>
      </c>
      <c r="B67" s="62" t="s">
        <v>17</v>
      </c>
      <c r="C67" s="62" t="s">
        <v>31</v>
      </c>
      <c r="D67" s="62" t="s">
        <v>146</v>
      </c>
      <c r="E67" s="63" t="s">
        <v>147</v>
      </c>
      <c r="F67" s="64" t="n">
        <v>0</v>
      </c>
      <c r="G67" s="65" t="n">
        <f aca="false">Persona!P68</f>
        <v>77.7777777777778</v>
      </c>
      <c r="H67" s="65" t="n">
        <f aca="false">HPS!$G67+HPS!$F67</f>
        <v>77.7777777777778</v>
      </c>
      <c r="I67" s="65" t="n">
        <f aca="false">HPS!$H67*0.5</f>
        <v>38.8888888888889</v>
      </c>
      <c r="J67" s="65" t="str">
        <f aca="false">IF(HPS!$G67&gt;=40,"Cleared","NC")</f>
        <v>Cleared</v>
      </c>
      <c r="K67" s="65" t="str">
        <f aca="false">Wellness!K68</f>
        <v>Cleared</v>
      </c>
      <c r="L67" s="65" t="n">
        <f aca="false">Wellness!S68</f>
        <v>53.3333333333333</v>
      </c>
      <c r="M67" s="64" t="n">
        <f aca="false">$L67*0.3</f>
        <v>16</v>
      </c>
      <c r="N67" s="66" t="str">
        <f aca="false">IF(M67&gt;=9,"Cleared","NC")</f>
        <v>Cleared</v>
      </c>
      <c r="O67" s="64" t="n">
        <f aca="false">Behavior!I68</f>
        <v>3</v>
      </c>
      <c r="P67" s="64" t="n">
        <f aca="false">HPS!$O67*2</f>
        <v>6</v>
      </c>
      <c r="Q67" s="65" t="str">
        <f aca="false">IF(HPS!$P67&gt;=6,"Cleared","NC")</f>
        <v>Cleared</v>
      </c>
      <c r="R67" s="65" t="n">
        <f aca="false">Discipline!N68</f>
        <v>65</v>
      </c>
      <c r="S67" s="65" t="n">
        <f aca="false">HPS!$R67*0.1</f>
        <v>6.5</v>
      </c>
      <c r="T67" s="65" t="str">
        <f aca="false">IF(HPS!$S67&gt;=4,"Cleared","NC")</f>
        <v>Cleared</v>
      </c>
      <c r="U67" s="65" t="n">
        <f aca="false">HPS!$I67+HPS!$M67+HPS!$P67+HPS!$S67</f>
        <v>67.3888888888889</v>
      </c>
      <c r="V67" s="65" t="n">
        <f aca="false">Persona!AB68</f>
        <v>8.79047619047619</v>
      </c>
      <c r="W67" s="65" t="n">
        <f aca="false">Persona!AC68</f>
        <v>0</v>
      </c>
      <c r="X67" s="65" t="n">
        <f aca="false">HPS!$V67+HPS!$W67</f>
        <v>8.79047619047619</v>
      </c>
      <c r="Y67" s="65" t="n">
        <f aca="false">X67*0.5</f>
        <v>4.3952380952381</v>
      </c>
      <c r="Z67" s="65" t="str">
        <f aca="false">IF(HPS!$X67&gt;=40,"Cleared","NC")</f>
        <v>NC</v>
      </c>
      <c r="AA67" s="65" t="str">
        <f aca="false">Wellness!AC68</f>
        <v>Cleared</v>
      </c>
      <c r="AB67" s="65" t="n">
        <f aca="false">Wellness!AK68</f>
        <v>0</v>
      </c>
      <c r="AC67" s="64" t="n">
        <f aca="false">HPS!AB67*0.3</f>
        <v>0</v>
      </c>
      <c r="AD67" s="66" t="str">
        <f aca="false">IF(AC67&gt;=9,"Cleared","NC")</f>
        <v>NC</v>
      </c>
      <c r="AE67" s="65" t="n">
        <f aca="false">Behavior!Q68</f>
        <v>3.3</v>
      </c>
      <c r="AF67" s="65" t="n">
        <f aca="false">Behavior!R68</f>
        <v>6.6</v>
      </c>
      <c r="AG67" s="65" t="str">
        <f aca="false">IF(HPS!$AF67&gt;=6,"Cleared","NC")</f>
        <v>Cleared</v>
      </c>
      <c r="AH67" s="65" t="n">
        <f aca="false">Discipline!AA68</f>
        <v>24.3333333333333</v>
      </c>
      <c r="AI67" s="65" t="n">
        <f aca="false">AH67*0.1</f>
        <v>2.43333333333333</v>
      </c>
      <c r="AJ67" s="65" t="str">
        <f aca="false">IF(AI67&gt;=4,"Cleared","NC")</f>
        <v>NC</v>
      </c>
      <c r="AK67" s="65" t="n">
        <f aca="false">Y67+AC67+AF67+AI67</f>
        <v>13.4285714285714</v>
      </c>
      <c r="AL67" s="65" t="n">
        <f aca="false">Persona!AO68</f>
        <v>18.2933333333333</v>
      </c>
      <c r="AM67" s="65" t="n">
        <f aca="false">Persona!AP68</f>
        <v>33</v>
      </c>
      <c r="AN67" s="65" t="n">
        <f aca="false">AL67+AM67</f>
        <v>51.2933333333333</v>
      </c>
      <c r="AO67" s="65" t="n">
        <f aca="false">AN67*0.5</f>
        <v>25.6466666666667</v>
      </c>
      <c r="AP67" s="65" t="str">
        <f aca="false">IF(HPS!$AN67&gt;=40,"Cleared","NC")</f>
        <v>Cleared</v>
      </c>
      <c r="AQ67" s="65" t="str">
        <f aca="false">Wellness!AU68</f>
        <v>NC</v>
      </c>
      <c r="AR67" s="65" t="n">
        <f aca="false">Wellness!BC68</f>
        <v>46.6666666666667</v>
      </c>
      <c r="AS67" s="64" t="n">
        <f aca="false">AR67*0.3</f>
        <v>14</v>
      </c>
      <c r="AT67" s="66" t="str">
        <f aca="false">IF(AS67&gt;=9,"Cleared","NC")</f>
        <v>Cleared</v>
      </c>
      <c r="AU67" s="65" t="n">
        <f aca="false">Behavior!AG68</f>
        <v>3.7</v>
      </c>
      <c r="AV67" s="65" t="n">
        <f aca="false">Behavior!AH68</f>
        <v>7.4</v>
      </c>
      <c r="AW67" s="65" t="str">
        <f aca="false">IF(AV67&gt;=6,"Cleared","NC")</f>
        <v>Cleared</v>
      </c>
      <c r="AX67" s="65" t="n">
        <f aca="false">Discipline!AN68</f>
        <v>43.5</v>
      </c>
      <c r="AY67" s="65" t="n">
        <f aca="false">AX67*0.1</f>
        <v>4.35</v>
      </c>
      <c r="AZ67" s="65" t="str">
        <f aca="false">IF(AY67&gt;=4,"Cleared","NC")</f>
        <v>Cleared</v>
      </c>
      <c r="BA67" s="65" t="n">
        <f aca="false">AO67+AS67+AV67+AY67</f>
        <v>51.3966666666667</v>
      </c>
      <c r="BB67" s="65" t="n">
        <f aca="false">Persona!AB68</f>
        <v>8.79047619047619</v>
      </c>
      <c r="BC67" s="65" t="n">
        <f aca="false">Persona!AC68</f>
        <v>0</v>
      </c>
      <c r="BD67" s="65" t="n">
        <f aca="false">BB67+BC67</f>
        <v>8.79047619047619</v>
      </c>
      <c r="BE67" s="65" t="n">
        <f aca="false">BD67*0.5</f>
        <v>4.3952380952381</v>
      </c>
      <c r="BF67" s="65" t="str">
        <f aca="false">IF(BD67&gt;=40,"Cleared","NC")</f>
        <v>NC</v>
      </c>
      <c r="BG67" s="65" t="str">
        <f aca="false">Wellness!BM68</f>
        <v>NC</v>
      </c>
      <c r="BH67" s="65" t="n">
        <f aca="false">Wellness!BU68</f>
        <v>20</v>
      </c>
      <c r="BI67" s="64" t="n">
        <f aca="false">BH67*0.3</f>
        <v>6</v>
      </c>
      <c r="BJ67" s="66" t="str">
        <f aca="false">IF(BI67&gt;=9,"Cleared","NC")</f>
        <v>NC</v>
      </c>
      <c r="BK67" s="65" t="n">
        <f aca="false">Behavior!AG68</f>
        <v>3.7</v>
      </c>
      <c r="BL67" s="65" t="n">
        <f aca="false">Behavior!AH68</f>
        <v>7.4</v>
      </c>
      <c r="BM67" s="65" t="str">
        <f aca="false">IF(BL67&gt;=6,"Cleared","NC")</f>
        <v>Cleared</v>
      </c>
      <c r="BN67" s="65" t="n">
        <f aca="false">Discipline!BA68</f>
        <v>64.6666666666667</v>
      </c>
      <c r="BO67" s="65" t="n">
        <f aca="false">BN67*0.1</f>
        <v>6.46666666666667</v>
      </c>
      <c r="BP67" s="65" t="str">
        <f aca="false">IF(HPS!BO67&gt;=6,"Cleared","NC")</f>
        <v>Cleared</v>
      </c>
      <c r="BQ67" s="65" t="n">
        <f aca="false">BE67+BI67+BL67+BO67</f>
        <v>24.2619047619048</v>
      </c>
    </row>
    <row r="68" customFormat="false" ht="14.25" hidden="false" customHeight="false" outlineLevel="0" collapsed="false">
      <c r="A68" s="61" t="n">
        <v>65</v>
      </c>
      <c r="B68" s="62" t="s">
        <v>17</v>
      </c>
      <c r="C68" s="62" t="s">
        <v>14</v>
      </c>
      <c r="D68" s="62" t="s">
        <v>148</v>
      </c>
      <c r="E68" s="63" t="s">
        <v>149</v>
      </c>
      <c r="F68" s="64" t="n">
        <v>0</v>
      </c>
      <c r="G68" s="65" t="n">
        <f aca="false">Persona!P69</f>
        <v>62.2222222222222</v>
      </c>
      <c r="H68" s="65" t="n">
        <f aca="false">HPS!$G68+HPS!$F68</f>
        <v>62.2222222222222</v>
      </c>
      <c r="I68" s="65" t="n">
        <f aca="false">HPS!$H68*0.5</f>
        <v>31.1111111111111</v>
      </c>
      <c r="J68" s="65" t="str">
        <f aca="false">IF(HPS!$G68&gt;=40,"Cleared","NC")</f>
        <v>Cleared</v>
      </c>
      <c r="K68" s="65" t="str">
        <f aca="false">Wellness!K69</f>
        <v>Cleared</v>
      </c>
      <c r="L68" s="65" t="n">
        <f aca="false">Wellness!S69</f>
        <v>40</v>
      </c>
      <c r="M68" s="64" t="n">
        <f aca="false">$L68*0.3</f>
        <v>12</v>
      </c>
      <c r="N68" s="66" t="str">
        <f aca="false">IF(M68&gt;=9,"Cleared","NC")</f>
        <v>Cleared</v>
      </c>
      <c r="O68" s="64" t="n">
        <f aca="false">Behavior!I69</f>
        <v>3</v>
      </c>
      <c r="P68" s="64" t="n">
        <f aca="false">HPS!$O68*2</f>
        <v>6</v>
      </c>
      <c r="Q68" s="65" t="str">
        <f aca="false">IF(HPS!$P68&gt;=6,"Cleared","NC")</f>
        <v>Cleared</v>
      </c>
      <c r="R68" s="65" t="n">
        <f aca="false">Discipline!N69</f>
        <v>66.6071428571429</v>
      </c>
      <c r="S68" s="65" t="n">
        <f aca="false">HPS!$R68*0.1</f>
        <v>6.66071428571429</v>
      </c>
      <c r="T68" s="65" t="str">
        <f aca="false">IF(HPS!$S68&gt;=4,"Cleared","NC")</f>
        <v>Cleared</v>
      </c>
      <c r="U68" s="65" t="n">
        <f aca="false">HPS!$I68+HPS!$M68+HPS!$P68+HPS!$S68</f>
        <v>55.7718253968254</v>
      </c>
      <c r="V68" s="65" t="n">
        <f aca="false">Persona!AB69</f>
        <v>11.952380952381</v>
      </c>
      <c r="W68" s="65" t="n">
        <f aca="false">Persona!AC69</f>
        <v>40.8</v>
      </c>
      <c r="X68" s="65" t="n">
        <f aca="false">HPS!$V68+HPS!$W68</f>
        <v>52.7523809523809</v>
      </c>
      <c r="Y68" s="65" t="n">
        <f aca="false">X68*0.5</f>
        <v>26.3761904761905</v>
      </c>
      <c r="Z68" s="65" t="str">
        <f aca="false">IF(HPS!$X68&gt;=40,"Cleared","NC")</f>
        <v>Cleared</v>
      </c>
      <c r="AA68" s="65" t="str">
        <f aca="false">Wellness!AC69</f>
        <v>NC</v>
      </c>
      <c r="AB68" s="65" t="n">
        <f aca="false">Wellness!AK69</f>
        <v>0</v>
      </c>
      <c r="AC68" s="64" t="n">
        <f aca="false">HPS!AB68*0.3</f>
        <v>0</v>
      </c>
      <c r="AD68" s="66" t="str">
        <f aca="false">IF(AC68&gt;=9,"Cleared","NC")</f>
        <v>NC</v>
      </c>
      <c r="AE68" s="65" t="n">
        <f aca="false">Behavior!Q69</f>
        <v>3.75</v>
      </c>
      <c r="AF68" s="65" t="n">
        <f aca="false">Behavior!R69</f>
        <v>7.5</v>
      </c>
      <c r="AG68" s="65" t="str">
        <f aca="false">IF(HPS!$AF68&gt;=6,"Cleared","NC")</f>
        <v>Cleared</v>
      </c>
      <c r="AH68" s="65" t="n">
        <f aca="false">Discipline!AA69</f>
        <v>31.3333333333333</v>
      </c>
      <c r="AI68" s="65" t="n">
        <f aca="false">AH68*0.1</f>
        <v>3.13333333333333</v>
      </c>
      <c r="AJ68" s="65" t="str">
        <f aca="false">IF(AI68&gt;=4,"Cleared","NC")</f>
        <v>NC</v>
      </c>
      <c r="AK68" s="65" t="n">
        <f aca="false">Y68+AC68+AF68+AI68</f>
        <v>37.0095238095238</v>
      </c>
      <c r="AL68" s="65" t="n">
        <f aca="false">Persona!AO69</f>
        <v>12.16</v>
      </c>
      <c r="AM68" s="65" t="n">
        <f aca="false">Persona!AP69</f>
        <v>44</v>
      </c>
      <c r="AN68" s="65" t="n">
        <f aca="false">AL68+AM68</f>
        <v>56.16</v>
      </c>
      <c r="AO68" s="65" t="n">
        <f aca="false">AN68*0.5</f>
        <v>28.08</v>
      </c>
      <c r="AP68" s="65" t="str">
        <f aca="false">IF(HPS!$AN68&gt;=40,"Cleared","NC")</f>
        <v>Cleared</v>
      </c>
      <c r="AQ68" s="65" t="str">
        <f aca="false">Wellness!AU69</f>
        <v>NC</v>
      </c>
      <c r="AR68" s="65" t="n">
        <f aca="false">Wellness!BC69</f>
        <v>30</v>
      </c>
      <c r="AS68" s="64" t="n">
        <f aca="false">AR68*0.3</f>
        <v>9</v>
      </c>
      <c r="AT68" s="66" t="str">
        <f aca="false">IF(AS68&gt;=9,"Cleared","NC")</f>
        <v>Cleared</v>
      </c>
      <c r="AU68" s="65" t="n">
        <f aca="false">Behavior!AG69</f>
        <v>3.8</v>
      </c>
      <c r="AV68" s="65" t="n">
        <f aca="false">Behavior!AH69</f>
        <v>7.6</v>
      </c>
      <c r="AW68" s="65" t="str">
        <f aca="false">IF(AV68&gt;=6,"Cleared","NC")</f>
        <v>Cleared</v>
      </c>
      <c r="AX68" s="65" t="n">
        <f aca="false">Discipline!AN69</f>
        <v>32.8571428571429</v>
      </c>
      <c r="AY68" s="65" t="n">
        <f aca="false">AX68*0.1</f>
        <v>3.28571428571429</v>
      </c>
      <c r="AZ68" s="65" t="str">
        <f aca="false">IF(AY68&gt;=4,"Cleared","NC")</f>
        <v>NC</v>
      </c>
      <c r="BA68" s="65" t="n">
        <f aca="false">AO68+AS68+AV68+AY68</f>
        <v>47.9657142857143</v>
      </c>
      <c r="BB68" s="65" t="n">
        <f aca="false">Persona!AB69</f>
        <v>11.952380952381</v>
      </c>
      <c r="BC68" s="65" t="n">
        <f aca="false">Persona!AC69</f>
        <v>40.8</v>
      </c>
      <c r="BD68" s="65" t="n">
        <f aca="false">BB68+BC68</f>
        <v>52.7523809523809</v>
      </c>
      <c r="BE68" s="65" t="n">
        <f aca="false">BD68*0.5</f>
        <v>26.3761904761905</v>
      </c>
      <c r="BF68" s="65" t="str">
        <f aca="false">IF(BD68&gt;=40,"Cleared","NC")</f>
        <v>Cleared</v>
      </c>
      <c r="BG68" s="65" t="str">
        <f aca="false">Wellness!BM69</f>
        <v>NC</v>
      </c>
      <c r="BH68" s="65" t="n">
        <f aca="false">Wellness!BU69</f>
        <v>30</v>
      </c>
      <c r="BI68" s="64" t="n">
        <f aca="false">BH68*0.3</f>
        <v>9</v>
      </c>
      <c r="BJ68" s="66" t="str">
        <f aca="false">IF(BI68&gt;=9,"Cleared","NC")</f>
        <v>Cleared</v>
      </c>
      <c r="BK68" s="65" t="n">
        <f aca="false">Behavior!AG69</f>
        <v>3.8</v>
      </c>
      <c r="BL68" s="65" t="n">
        <f aca="false">Behavior!AH69</f>
        <v>7.6</v>
      </c>
      <c r="BM68" s="65" t="str">
        <f aca="false">IF(BL68&gt;=6,"Cleared","NC")</f>
        <v>Cleared</v>
      </c>
      <c r="BN68" s="65" t="n">
        <f aca="false">Discipline!BA69</f>
        <v>69</v>
      </c>
      <c r="BO68" s="65" t="n">
        <f aca="false">BN68*0.1</f>
        <v>6.9</v>
      </c>
      <c r="BP68" s="65" t="str">
        <f aca="false">IF(HPS!BO68&gt;=6,"Cleared","NC")</f>
        <v>Cleared</v>
      </c>
      <c r="BQ68" s="65" t="n">
        <f aca="false">BE68+BI68+BL68+BO68</f>
        <v>49.8761904761905</v>
      </c>
    </row>
    <row r="69" customFormat="false" ht="14.25" hidden="false" customHeight="false" outlineLevel="0" collapsed="false">
      <c r="A69" s="61" t="n">
        <v>66</v>
      </c>
      <c r="B69" s="62" t="s">
        <v>17</v>
      </c>
      <c r="C69" s="62" t="s">
        <v>38</v>
      </c>
      <c r="D69" s="62" t="s">
        <v>150</v>
      </c>
      <c r="E69" s="63" t="s">
        <v>151</v>
      </c>
      <c r="F69" s="64" t="n">
        <v>0</v>
      </c>
      <c r="G69" s="65" t="n">
        <f aca="false">Persona!P70</f>
        <v>50</v>
      </c>
      <c r="H69" s="65" t="n">
        <f aca="false">HPS!$G69+HPS!$F69</f>
        <v>50</v>
      </c>
      <c r="I69" s="65" t="n">
        <f aca="false">HPS!$H69*0.5</f>
        <v>25</v>
      </c>
      <c r="J69" s="65" t="str">
        <f aca="false">IF(HPS!$G69&gt;=40,"Cleared","NC")</f>
        <v>Cleared</v>
      </c>
      <c r="K69" s="65" t="str">
        <f aca="false">Wellness!K70</f>
        <v>Cleared</v>
      </c>
      <c r="L69" s="65" t="n">
        <f aca="false">Wellness!S70</f>
        <v>56.6666666666667</v>
      </c>
      <c r="M69" s="64" t="n">
        <f aca="false">$L69*0.3</f>
        <v>17</v>
      </c>
      <c r="N69" s="66" t="str">
        <f aca="false">IF(M69&gt;=9,"Cleared","NC")</f>
        <v>Cleared</v>
      </c>
      <c r="O69" s="64" t="n">
        <f aca="false">Behavior!I70</f>
        <v>3</v>
      </c>
      <c r="P69" s="64" t="n">
        <f aca="false">HPS!$O69*2</f>
        <v>6</v>
      </c>
      <c r="Q69" s="65" t="str">
        <f aca="false">IF(HPS!$P69&gt;=6,"Cleared","NC")</f>
        <v>Cleared</v>
      </c>
      <c r="R69" s="65" t="n">
        <f aca="false">Discipline!N70</f>
        <v>56.25</v>
      </c>
      <c r="S69" s="65" t="n">
        <f aca="false">HPS!$R69*0.1</f>
        <v>5.625</v>
      </c>
      <c r="T69" s="65" t="str">
        <f aca="false">IF(HPS!$S69&gt;=4,"Cleared","NC")</f>
        <v>Cleared</v>
      </c>
      <c r="U69" s="65" t="n">
        <f aca="false">HPS!$I69+HPS!$M69+HPS!$P69+HPS!$S69</f>
        <v>53.625</v>
      </c>
      <c r="V69" s="65" t="n">
        <f aca="false">Persona!AB70</f>
        <v>19.402380952381</v>
      </c>
      <c r="W69" s="65" t="n">
        <f aca="false">Persona!AC70</f>
        <v>0</v>
      </c>
      <c r="X69" s="65" t="n">
        <f aca="false">HPS!$V69+HPS!$W69</f>
        <v>19.402380952381</v>
      </c>
      <c r="Y69" s="65" t="n">
        <f aca="false">X69*0.5</f>
        <v>9.70119047619048</v>
      </c>
      <c r="Z69" s="65" t="str">
        <f aca="false">IF(HPS!$X69&gt;=40,"Cleared","NC")</f>
        <v>NC</v>
      </c>
      <c r="AA69" s="65" t="str">
        <f aca="false">Wellness!AC70</f>
        <v>NC</v>
      </c>
      <c r="AB69" s="65" t="n">
        <f aca="false">Wellness!AK70</f>
        <v>0</v>
      </c>
      <c r="AC69" s="64" t="n">
        <f aca="false">HPS!AB69*0.3</f>
        <v>0</v>
      </c>
      <c r="AD69" s="66" t="str">
        <f aca="false">IF(AC69&gt;=9,"Cleared","NC")</f>
        <v>NC</v>
      </c>
      <c r="AE69" s="65" t="n">
        <f aca="false">Behavior!Q70</f>
        <v>3.2475</v>
      </c>
      <c r="AF69" s="65" t="n">
        <f aca="false">Behavior!R70</f>
        <v>6.495</v>
      </c>
      <c r="AG69" s="65" t="str">
        <f aca="false">IF(HPS!$AF69&gt;=6,"Cleared","NC")</f>
        <v>Cleared</v>
      </c>
      <c r="AH69" s="65" t="n">
        <f aca="false">Discipline!AA70</f>
        <v>43.3333333333333</v>
      </c>
      <c r="AI69" s="65" t="n">
        <f aca="false">AH69*0.1</f>
        <v>4.33333333333333</v>
      </c>
      <c r="AJ69" s="65" t="str">
        <f aca="false">IF(AI69&gt;=4,"Cleared","NC")</f>
        <v>Cleared</v>
      </c>
      <c r="AK69" s="65" t="n">
        <f aca="false">Y69+AC69+AF69+AI69</f>
        <v>20.5295238095238</v>
      </c>
      <c r="AL69" s="65" t="n">
        <f aca="false">Persona!AO70</f>
        <v>3.02222222222222</v>
      </c>
      <c r="AM69" s="65" t="n">
        <f aca="false">Persona!AP70</f>
        <v>0</v>
      </c>
      <c r="AN69" s="65" t="n">
        <f aca="false">AL69+AM69</f>
        <v>3.02222222222222</v>
      </c>
      <c r="AO69" s="65" t="n">
        <f aca="false">AN69*0.5</f>
        <v>1.51111111111111</v>
      </c>
      <c r="AP69" s="65" t="str">
        <f aca="false">IF(HPS!$AN69&gt;=40,"Cleared","NC")</f>
        <v>NC</v>
      </c>
      <c r="AQ69" s="65" t="str">
        <f aca="false">Wellness!AU70</f>
        <v>NC</v>
      </c>
      <c r="AR69" s="65" t="n">
        <f aca="false">Wellness!BC70</f>
        <v>0</v>
      </c>
      <c r="AS69" s="64" t="n">
        <f aca="false">AR69*0.3</f>
        <v>0</v>
      </c>
      <c r="AT69" s="66" t="str">
        <f aca="false">IF(AS69&gt;=9,"Cleared","NC")</f>
        <v>NC</v>
      </c>
      <c r="AU69" s="65" t="str">
        <f aca="false">Behavior!AG70</f>
        <v>0</v>
      </c>
      <c r="AV69" s="65" t="n">
        <f aca="false">Behavior!AH70</f>
        <v>0</v>
      </c>
      <c r="AW69" s="65" t="str">
        <f aca="false">IF(AV69&gt;=6,"Cleared","NC")</f>
        <v>NC</v>
      </c>
      <c r="AX69" s="65" t="n">
        <f aca="false">Discipline!AN70</f>
        <v>26</v>
      </c>
      <c r="AY69" s="65" t="n">
        <f aca="false">AX69*0.1</f>
        <v>2.6</v>
      </c>
      <c r="AZ69" s="65" t="str">
        <f aca="false">IF(AY69&gt;=4,"Cleared","NC")</f>
        <v>NC</v>
      </c>
      <c r="BA69" s="65" t="n">
        <f aca="false">AO69+AS69+AV69+AY69</f>
        <v>4.11111111111111</v>
      </c>
      <c r="BB69" s="65" t="n">
        <f aca="false">Persona!AB70</f>
        <v>19.402380952381</v>
      </c>
      <c r="BC69" s="65" t="n">
        <f aca="false">Persona!AC70</f>
        <v>0</v>
      </c>
      <c r="BD69" s="65" t="n">
        <f aca="false">BB69+BC69</f>
        <v>19.402380952381</v>
      </c>
      <c r="BE69" s="65" t="n">
        <f aca="false">BD69*0.5</f>
        <v>9.70119047619048</v>
      </c>
      <c r="BF69" s="65" t="str">
        <f aca="false">IF(BD69&gt;=40,"Cleared","NC")</f>
        <v>NC</v>
      </c>
      <c r="BG69" s="65" t="str">
        <f aca="false">Wellness!BM70</f>
        <v>NC</v>
      </c>
      <c r="BH69" s="65" t="n">
        <f aca="false">Wellness!BU70</f>
        <v>0</v>
      </c>
      <c r="BI69" s="64" t="n">
        <f aca="false">BH69*0.3</f>
        <v>0</v>
      </c>
      <c r="BJ69" s="66" t="str">
        <f aca="false">IF(BI69&gt;=9,"Cleared","NC")</f>
        <v>NC</v>
      </c>
      <c r="BK69" s="65" t="str">
        <f aca="false">Behavior!AG70</f>
        <v>0</v>
      </c>
      <c r="BL69" s="65" t="n">
        <f aca="false">Behavior!AH70</f>
        <v>0</v>
      </c>
      <c r="BM69" s="65" t="str">
        <f aca="false">IF(BL69&gt;=6,"Cleared","NC")</f>
        <v>NC</v>
      </c>
      <c r="BN69" s="65" t="n">
        <f aca="false">Discipline!BA70</f>
        <v>54</v>
      </c>
      <c r="BO69" s="65" t="n">
        <f aca="false">BN69*0.1</f>
        <v>5.4</v>
      </c>
      <c r="BP69" s="65" t="str">
        <f aca="false">IF(HPS!BO69&gt;=6,"Cleared","NC")</f>
        <v>NC</v>
      </c>
      <c r="BQ69" s="65" t="n">
        <f aca="false">BE69+BI69+BL69+BO69</f>
        <v>15.1011904761905</v>
      </c>
    </row>
    <row r="70" customFormat="false" ht="14.25" hidden="false" customHeight="false" outlineLevel="0" collapsed="false">
      <c r="A70" s="61" t="n">
        <v>67</v>
      </c>
      <c r="B70" s="62" t="s">
        <v>17</v>
      </c>
      <c r="C70" s="62" t="s">
        <v>38</v>
      </c>
      <c r="D70" s="62" t="s">
        <v>152</v>
      </c>
      <c r="E70" s="63" t="s">
        <v>153</v>
      </c>
      <c r="F70" s="64" t="n">
        <v>0</v>
      </c>
      <c r="G70" s="65" t="n">
        <f aca="false">Persona!P71</f>
        <v>57.7777777777778</v>
      </c>
      <c r="H70" s="65" t="n">
        <f aca="false">HPS!$G70+HPS!$F70</f>
        <v>57.7777777777778</v>
      </c>
      <c r="I70" s="65" t="n">
        <f aca="false">HPS!$H70*0.5</f>
        <v>28.8888888888889</v>
      </c>
      <c r="J70" s="65" t="str">
        <f aca="false">IF(HPS!$G70&gt;=40,"Cleared","NC")</f>
        <v>Cleared</v>
      </c>
      <c r="K70" s="65" t="str">
        <f aca="false">Wellness!K71</f>
        <v>Cleared</v>
      </c>
      <c r="L70" s="65" t="n">
        <f aca="false">Wellness!S71</f>
        <v>50</v>
      </c>
      <c r="M70" s="64" t="n">
        <f aca="false">$L70*0.3</f>
        <v>15</v>
      </c>
      <c r="N70" s="66" t="str">
        <f aca="false">IF(M70&gt;=9,"Cleared","NC")</f>
        <v>Cleared</v>
      </c>
      <c r="O70" s="64" t="n">
        <f aca="false">Behavior!I71</f>
        <v>3</v>
      </c>
      <c r="P70" s="64" t="n">
        <f aca="false">HPS!$O70*2</f>
        <v>6</v>
      </c>
      <c r="Q70" s="65" t="str">
        <f aca="false">IF(HPS!$P70&gt;=6,"Cleared","NC")</f>
        <v>Cleared</v>
      </c>
      <c r="R70" s="65" t="n">
        <f aca="false">Discipline!N71</f>
        <v>53.125</v>
      </c>
      <c r="S70" s="65" t="n">
        <f aca="false">HPS!$R70*0.1</f>
        <v>5.3125</v>
      </c>
      <c r="T70" s="65" t="str">
        <f aca="false">IF(HPS!$S70&gt;=4,"Cleared","NC")</f>
        <v>Cleared</v>
      </c>
      <c r="U70" s="65" t="n">
        <f aca="false">HPS!$I70+HPS!$M70+HPS!$P70+HPS!$S70</f>
        <v>55.2013888888889</v>
      </c>
      <c r="V70" s="65" t="n">
        <f aca="false">Persona!AB71</f>
        <v>19.5166666666667</v>
      </c>
      <c r="W70" s="65" t="n">
        <f aca="false">Persona!AC71</f>
        <v>41.6</v>
      </c>
      <c r="X70" s="65" t="n">
        <f aca="false">HPS!$V70+HPS!$W70</f>
        <v>61.1166666666667</v>
      </c>
      <c r="Y70" s="65" t="n">
        <f aca="false">X70*0.5</f>
        <v>30.5583333333333</v>
      </c>
      <c r="Z70" s="65" t="str">
        <f aca="false">IF(HPS!$X70&gt;=40,"Cleared","NC")</f>
        <v>Cleared</v>
      </c>
      <c r="AA70" s="65" t="str">
        <f aca="false">Wellness!AC71</f>
        <v>Cleared</v>
      </c>
      <c r="AB70" s="65" t="n">
        <f aca="false">Wellness!AK71</f>
        <v>43.3333333333333</v>
      </c>
      <c r="AC70" s="64" t="n">
        <f aca="false">HPS!AB70*0.3</f>
        <v>13</v>
      </c>
      <c r="AD70" s="66" t="str">
        <f aca="false">IF(AC70&gt;=9,"Cleared","NC")</f>
        <v>Cleared</v>
      </c>
      <c r="AE70" s="65" t="n">
        <f aca="false">Behavior!Q71</f>
        <v>3.631875</v>
      </c>
      <c r="AF70" s="65" t="n">
        <f aca="false">Behavior!R71</f>
        <v>7.26375</v>
      </c>
      <c r="AG70" s="65" t="str">
        <f aca="false">IF(HPS!$AF70&gt;=6,"Cleared","NC")</f>
        <v>Cleared</v>
      </c>
      <c r="AH70" s="65" t="n">
        <f aca="false">Discipline!AA71</f>
        <v>51.3333333333333</v>
      </c>
      <c r="AI70" s="65" t="n">
        <f aca="false">AH70*0.1</f>
        <v>5.13333333333333</v>
      </c>
      <c r="AJ70" s="65" t="str">
        <f aca="false">IF(AI70&gt;=4,"Cleared","NC")</f>
        <v>Cleared</v>
      </c>
      <c r="AK70" s="65" t="n">
        <f aca="false">Y70+AC70+AF70+AI70</f>
        <v>55.9554166666667</v>
      </c>
      <c r="AL70" s="65" t="n">
        <f aca="false">Persona!AO71</f>
        <v>13.32</v>
      </c>
      <c r="AM70" s="65" t="n">
        <f aca="false">Persona!AP71</f>
        <v>44</v>
      </c>
      <c r="AN70" s="65" t="n">
        <f aca="false">AL70+AM70</f>
        <v>57.32</v>
      </c>
      <c r="AO70" s="65" t="n">
        <f aca="false">AN70*0.5</f>
        <v>28.66</v>
      </c>
      <c r="AP70" s="65" t="str">
        <f aca="false">IF(HPS!$AN70&gt;=40,"Cleared","NC")</f>
        <v>Cleared</v>
      </c>
      <c r="AQ70" s="65" t="str">
        <f aca="false">Wellness!AU71</f>
        <v>Cleared</v>
      </c>
      <c r="AR70" s="65" t="n">
        <f aca="false">Wellness!BC71</f>
        <v>23.3333333333333</v>
      </c>
      <c r="AS70" s="64" t="n">
        <f aca="false">AR70*0.3</f>
        <v>7</v>
      </c>
      <c r="AT70" s="66" t="str">
        <f aca="false">IF(AS70&gt;=9,"Cleared","NC")</f>
        <v>NC</v>
      </c>
      <c r="AU70" s="65" t="n">
        <f aca="false">Behavior!AG71</f>
        <v>4.6</v>
      </c>
      <c r="AV70" s="65" t="n">
        <f aca="false">Behavior!AH71</f>
        <v>9.2</v>
      </c>
      <c r="AW70" s="65" t="str">
        <f aca="false">IF(AV70&gt;=6,"Cleared","NC")</f>
        <v>Cleared</v>
      </c>
      <c r="AX70" s="65" t="n">
        <f aca="false">Discipline!AN71</f>
        <v>50.8571428571429</v>
      </c>
      <c r="AY70" s="65" t="n">
        <f aca="false">AX70*0.1</f>
        <v>5.08571428571429</v>
      </c>
      <c r="AZ70" s="65" t="str">
        <f aca="false">IF(AY70&gt;=4,"Cleared","NC")</f>
        <v>Cleared</v>
      </c>
      <c r="BA70" s="65" t="n">
        <f aca="false">AO70+AS70+AV70+AY70</f>
        <v>49.9457142857143</v>
      </c>
      <c r="BB70" s="65" t="n">
        <f aca="false">Persona!AB71</f>
        <v>19.5166666666667</v>
      </c>
      <c r="BC70" s="65" t="n">
        <f aca="false">Persona!AC71</f>
        <v>41.6</v>
      </c>
      <c r="BD70" s="65" t="n">
        <f aca="false">BB70+BC70</f>
        <v>61.1166666666667</v>
      </c>
      <c r="BE70" s="65" t="n">
        <f aca="false">BD70*0.5</f>
        <v>30.5583333333333</v>
      </c>
      <c r="BF70" s="65" t="str">
        <f aca="false">IF(BD70&gt;=40,"Cleared","NC")</f>
        <v>Cleared</v>
      </c>
      <c r="BG70" s="65" t="str">
        <f aca="false">Wellness!BM71</f>
        <v>Cleared</v>
      </c>
      <c r="BH70" s="65" t="n">
        <f aca="false">Wellness!BU71</f>
        <v>23.3333333333333</v>
      </c>
      <c r="BI70" s="64" t="n">
        <f aca="false">BH70*0.3</f>
        <v>7</v>
      </c>
      <c r="BJ70" s="66" t="str">
        <f aca="false">IF(BI70&gt;=9,"Cleared","NC")</f>
        <v>NC</v>
      </c>
      <c r="BK70" s="65" t="n">
        <f aca="false">Behavior!AG71</f>
        <v>4.6</v>
      </c>
      <c r="BL70" s="65" t="n">
        <f aca="false">Behavior!AH71</f>
        <v>9.2</v>
      </c>
      <c r="BM70" s="65" t="str">
        <f aca="false">IF(BL70&gt;=6,"Cleared","NC")</f>
        <v>Cleared</v>
      </c>
      <c r="BN70" s="65" t="n">
        <f aca="false">Discipline!BA71</f>
        <v>76.3333333333333</v>
      </c>
      <c r="BO70" s="65" t="n">
        <f aca="false">BN70*0.1</f>
        <v>7.63333333333333</v>
      </c>
      <c r="BP70" s="65" t="str">
        <f aca="false">IF(HPS!BO70&gt;=6,"Cleared","NC")</f>
        <v>Cleared</v>
      </c>
      <c r="BQ70" s="65" t="n">
        <f aca="false">BE70+BI70+BL70+BO70</f>
        <v>54.3916666666667</v>
      </c>
    </row>
    <row r="71" customFormat="false" ht="14.25" hidden="false" customHeight="false" outlineLevel="0" collapsed="false">
      <c r="A71" s="61" t="n">
        <v>68</v>
      </c>
      <c r="B71" s="62" t="s">
        <v>17</v>
      </c>
      <c r="C71" s="62" t="s">
        <v>38</v>
      </c>
      <c r="D71" s="62" t="s">
        <v>154</v>
      </c>
      <c r="E71" s="63" t="s">
        <v>155</v>
      </c>
      <c r="F71" s="64" t="n">
        <v>0</v>
      </c>
      <c r="G71" s="65" t="n">
        <f aca="false">Persona!P72</f>
        <v>50</v>
      </c>
      <c r="H71" s="65" t="n">
        <f aca="false">HPS!$G71+HPS!$F71</f>
        <v>50</v>
      </c>
      <c r="I71" s="65" t="n">
        <f aca="false">HPS!$H71*0.5</f>
        <v>25</v>
      </c>
      <c r="J71" s="65" t="str">
        <f aca="false">IF(HPS!$G71&gt;=40,"Cleared","NC")</f>
        <v>Cleared</v>
      </c>
      <c r="K71" s="65" t="str">
        <f aca="false">Wellness!K72</f>
        <v>Cleared</v>
      </c>
      <c r="L71" s="65" t="n">
        <f aca="false">Wellness!S72</f>
        <v>36.6666666666667</v>
      </c>
      <c r="M71" s="64" t="n">
        <f aca="false">$L71*0.3</f>
        <v>11</v>
      </c>
      <c r="N71" s="66" t="str">
        <f aca="false">IF(M71&gt;=9,"Cleared","NC")</f>
        <v>Cleared</v>
      </c>
      <c r="O71" s="64" t="n">
        <f aca="false">Behavior!I72</f>
        <v>3</v>
      </c>
      <c r="P71" s="64" t="n">
        <f aca="false">HPS!$O71*2</f>
        <v>6</v>
      </c>
      <c r="Q71" s="65" t="str">
        <f aca="false">IF(HPS!$P71&gt;=6,"Cleared","NC")</f>
        <v>Cleared</v>
      </c>
      <c r="R71" s="65" t="n">
        <f aca="false">Discipline!N72</f>
        <v>45.625</v>
      </c>
      <c r="S71" s="65" t="n">
        <f aca="false">HPS!$R71*0.1</f>
        <v>4.5625</v>
      </c>
      <c r="T71" s="65" t="str">
        <f aca="false">IF(HPS!$S71&gt;=4,"Cleared","NC")</f>
        <v>Cleared</v>
      </c>
      <c r="U71" s="65" t="n">
        <f aca="false">HPS!$I71+HPS!$M71+HPS!$P71+HPS!$S71</f>
        <v>46.5625</v>
      </c>
      <c r="V71" s="65" t="n">
        <f aca="false">Persona!AB72</f>
        <v>19.402380952381</v>
      </c>
      <c r="W71" s="65" t="n">
        <f aca="false">Persona!AC72</f>
        <v>48.8</v>
      </c>
      <c r="X71" s="65" t="n">
        <f aca="false">HPS!$V71+HPS!$W71</f>
        <v>68.2023809523809</v>
      </c>
      <c r="Y71" s="65" t="n">
        <f aca="false">X71*0.5</f>
        <v>34.1011904761905</v>
      </c>
      <c r="Z71" s="65" t="str">
        <f aca="false">IF(HPS!$X71&gt;=40,"Cleared","NC")</f>
        <v>Cleared</v>
      </c>
      <c r="AA71" s="65" t="str">
        <f aca="false">Wellness!AC72</f>
        <v>NC</v>
      </c>
      <c r="AB71" s="65" t="n">
        <f aca="false">Wellness!AK72</f>
        <v>20</v>
      </c>
      <c r="AC71" s="64" t="n">
        <f aca="false">HPS!AB71*0.3</f>
        <v>6</v>
      </c>
      <c r="AD71" s="66" t="str">
        <f aca="false">IF(AC71&gt;=9,"Cleared","NC")</f>
        <v>NC</v>
      </c>
      <c r="AE71" s="65" t="n">
        <f aca="false">Behavior!Q72</f>
        <v>3.34796875</v>
      </c>
      <c r="AF71" s="65" t="n">
        <f aca="false">Behavior!R72</f>
        <v>6.6959375</v>
      </c>
      <c r="AG71" s="65" t="str">
        <f aca="false">IF(HPS!$AF71&gt;=6,"Cleared","NC")</f>
        <v>Cleared</v>
      </c>
      <c r="AH71" s="65" t="n">
        <f aca="false">Discipline!AA72</f>
        <v>31.3333333333333</v>
      </c>
      <c r="AI71" s="65" t="n">
        <f aca="false">AH71*0.1</f>
        <v>3.13333333333333</v>
      </c>
      <c r="AJ71" s="65" t="str">
        <f aca="false">IF(AI71&gt;=4,"Cleared","NC")</f>
        <v>NC</v>
      </c>
      <c r="AK71" s="65" t="n">
        <f aca="false">Y71+AC71+AF71+AI71</f>
        <v>49.9304613095238</v>
      </c>
      <c r="AL71" s="65" t="n">
        <f aca="false">Persona!AO72</f>
        <v>16.4444444444444</v>
      </c>
      <c r="AM71" s="65" t="n">
        <f aca="false">Persona!AP72</f>
        <v>34</v>
      </c>
      <c r="AN71" s="65" t="n">
        <f aca="false">AL71+AM71</f>
        <v>50.4444444444444</v>
      </c>
      <c r="AO71" s="65" t="n">
        <f aca="false">AN71*0.5</f>
        <v>25.2222222222222</v>
      </c>
      <c r="AP71" s="65" t="str">
        <f aca="false">IF(HPS!$AN71&gt;=40,"Cleared","NC")</f>
        <v>Cleared</v>
      </c>
      <c r="AQ71" s="65" t="str">
        <f aca="false">Wellness!AU72</f>
        <v>NC</v>
      </c>
      <c r="AR71" s="65" t="n">
        <f aca="false">Wellness!BC72</f>
        <v>26.6666666666667</v>
      </c>
      <c r="AS71" s="64" t="n">
        <f aca="false">AR71*0.3</f>
        <v>8</v>
      </c>
      <c r="AT71" s="66" t="str">
        <f aca="false">IF(AS71&gt;=9,"Cleared","NC")</f>
        <v>NC</v>
      </c>
      <c r="AU71" s="65" t="n">
        <f aca="false">Behavior!AG72</f>
        <v>3.75</v>
      </c>
      <c r="AV71" s="65" t="n">
        <f aca="false">Behavior!AH72</f>
        <v>7.5</v>
      </c>
      <c r="AW71" s="65" t="str">
        <f aca="false">IF(AV71&gt;=6,"Cleared","NC")</f>
        <v>Cleared</v>
      </c>
      <c r="AX71" s="65" t="n">
        <f aca="false">Discipline!AN72</f>
        <v>45.8666666666667</v>
      </c>
      <c r="AY71" s="65" t="n">
        <f aca="false">AX71*0.1</f>
        <v>4.58666666666667</v>
      </c>
      <c r="AZ71" s="65" t="str">
        <f aca="false">IF(AY71&gt;=4,"Cleared","NC")</f>
        <v>Cleared</v>
      </c>
      <c r="BA71" s="65" t="n">
        <f aca="false">AO71+AS71+AV71+AY71</f>
        <v>45.3088888888889</v>
      </c>
      <c r="BB71" s="65" t="n">
        <f aca="false">Persona!AB72</f>
        <v>19.402380952381</v>
      </c>
      <c r="BC71" s="65" t="n">
        <f aca="false">Persona!AC72</f>
        <v>48.8</v>
      </c>
      <c r="BD71" s="65" t="n">
        <f aca="false">BB71+BC71</f>
        <v>68.2023809523809</v>
      </c>
      <c r="BE71" s="65" t="n">
        <f aca="false">BD71*0.5</f>
        <v>34.1011904761905</v>
      </c>
      <c r="BF71" s="65" t="str">
        <f aca="false">IF(BD71&gt;=40,"Cleared","NC")</f>
        <v>Cleared</v>
      </c>
      <c r="BG71" s="65" t="str">
        <f aca="false">Wellness!BM72</f>
        <v>NC</v>
      </c>
      <c r="BH71" s="65" t="n">
        <f aca="false">Wellness!BU72</f>
        <v>36.6666666666667</v>
      </c>
      <c r="BI71" s="64" t="n">
        <f aca="false">BH71*0.3</f>
        <v>11</v>
      </c>
      <c r="BJ71" s="66" t="str">
        <f aca="false">IF(BI71&gt;=9,"Cleared","NC")</f>
        <v>Cleared</v>
      </c>
      <c r="BK71" s="65" t="n">
        <f aca="false">Behavior!AG72</f>
        <v>3.75</v>
      </c>
      <c r="BL71" s="65" t="n">
        <f aca="false">Behavior!AH72</f>
        <v>7.5</v>
      </c>
      <c r="BM71" s="65" t="str">
        <f aca="false">IF(BL71&gt;=6,"Cleared","NC")</f>
        <v>Cleared</v>
      </c>
      <c r="BN71" s="65" t="n">
        <f aca="false">Discipline!BA72</f>
        <v>63.6666666666667</v>
      </c>
      <c r="BO71" s="65" t="n">
        <f aca="false">BN71*0.1</f>
        <v>6.36666666666667</v>
      </c>
      <c r="BP71" s="65" t="str">
        <f aca="false">IF(HPS!BO71&gt;=6,"Cleared","NC")</f>
        <v>Cleared</v>
      </c>
      <c r="BQ71" s="65" t="n">
        <f aca="false">BE71+BI71+BL71+BO71</f>
        <v>58.9678571428571</v>
      </c>
    </row>
    <row r="72" customFormat="false" ht="14.25" hidden="false" customHeight="false" outlineLevel="0" collapsed="false">
      <c r="A72" s="61" t="n">
        <v>69</v>
      </c>
      <c r="B72" s="62" t="s">
        <v>13</v>
      </c>
      <c r="C72" s="62" t="s">
        <v>14</v>
      </c>
      <c r="D72" s="62" t="s">
        <v>156</v>
      </c>
      <c r="E72" s="63" t="s">
        <v>157</v>
      </c>
      <c r="F72" s="64" t="n">
        <v>0</v>
      </c>
      <c r="G72" s="65" t="n">
        <f aca="false">Persona!P73</f>
        <v>52.2222222222222</v>
      </c>
      <c r="H72" s="65" t="n">
        <f aca="false">HPS!$G72+HPS!$F72</f>
        <v>52.2222222222222</v>
      </c>
      <c r="I72" s="65" t="n">
        <f aca="false">HPS!$H72*0.5</f>
        <v>26.1111111111111</v>
      </c>
      <c r="J72" s="65" t="str">
        <f aca="false">IF(HPS!$G72&gt;=40,"Cleared","NC")</f>
        <v>Cleared</v>
      </c>
      <c r="K72" s="65" t="str">
        <f aca="false">Wellness!K73</f>
        <v>Cleared</v>
      </c>
      <c r="L72" s="65" t="n">
        <f aca="false">Wellness!S73</f>
        <v>0</v>
      </c>
      <c r="M72" s="64" t="n">
        <f aca="false">$L72*0.3</f>
        <v>0</v>
      </c>
      <c r="N72" s="66" t="str">
        <f aca="false">IF(M72&gt;=9,"Cleared","NC")</f>
        <v>NC</v>
      </c>
      <c r="O72" s="64" t="n">
        <f aca="false">Behavior!I73</f>
        <v>3</v>
      </c>
      <c r="P72" s="64" t="n">
        <f aca="false">HPS!$O72*2</f>
        <v>6</v>
      </c>
      <c r="Q72" s="65" t="str">
        <f aca="false">IF(HPS!$P72&gt;=6,"Cleared","NC")</f>
        <v>Cleared</v>
      </c>
      <c r="R72" s="65" t="n">
        <f aca="false">Discipline!N73</f>
        <v>55</v>
      </c>
      <c r="S72" s="65" t="n">
        <f aca="false">HPS!$R72*0.1</f>
        <v>5.5</v>
      </c>
      <c r="T72" s="65" t="str">
        <f aca="false">IF(HPS!$S72&gt;=4,"Cleared","NC")</f>
        <v>Cleared</v>
      </c>
      <c r="U72" s="65" t="n">
        <f aca="false">HPS!$I72+HPS!$M72+HPS!$P72+HPS!$S72</f>
        <v>37.6111111111111</v>
      </c>
      <c r="V72" s="65" t="n">
        <f aca="false">Persona!AB73</f>
        <v>6.3952380952381</v>
      </c>
      <c r="W72" s="65" t="n">
        <f aca="false">Persona!AC73</f>
        <v>24</v>
      </c>
      <c r="X72" s="65" t="n">
        <f aca="false">HPS!$V72+HPS!$W72</f>
        <v>30.3952380952381</v>
      </c>
      <c r="Y72" s="65" t="n">
        <f aca="false">X72*0.5</f>
        <v>15.197619047619</v>
      </c>
      <c r="Z72" s="65" t="str">
        <f aca="false">IF(HPS!$X72&gt;=40,"Cleared","NC")</f>
        <v>NC</v>
      </c>
      <c r="AA72" s="65" t="str">
        <f aca="false">Wellness!AC73</f>
        <v>NC</v>
      </c>
      <c r="AB72" s="65" t="n">
        <f aca="false">Wellness!AK73</f>
        <v>6.66666666666667</v>
      </c>
      <c r="AC72" s="64" t="n">
        <f aca="false">HPS!AB72*0.3</f>
        <v>2</v>
      </c>
      <c r="AD72" s="66" t="str">
        <f aca="false">IF(AC72&gt;=9,"Cleared","NC")</f>
        <v>NC</v>
      </c>
      <c r="AE72" s="65" t="n">
        <f aca="false">Behavior!Q73</f>
        <v>3.75</v>
      </c>
      <c r="AF72" s="65" t="n">
        <f aca="false">Behavior!R73</f>
        <v>7.5</v>
      </c>
      <c r="AG72" s="65" t="str">
        <f aca="false">IF(HPS!$AF72&gt;=6,"Cleared","NC")</f>
        <v>Cleared</v>
      </c>
      <c r="AH72" s="65" t="n">
        <f aca="false">Discipline!AA73</f>
        <v>16</v>
      </c>
      <c r="AI72" s="65" t="n">
        <f aca="false">AH72*0.1</f>
        <v>1.6</v>
      </c>
      <c r="AJ72" s="65" t="str">
        <f aca="false">IF(AI72&gt;=4,"Cleared","NC")</f>
        <v>NC</v>
      </c>
      <c r="AK72" s="65" t="n">
        <f aca="false">Y72+AC72+AF72+AI72</f>
        <v>26.2976190476191</v>
      </c>
      <c r="AL72" s="65" t="n">
        <f aca="false">Persona!AO73</f>
        <v>4.69333333333333</v>
      </c>
      <c r="AM72" s="65" t="n">
        <f aca="false">Persona!AP73</f>
        <v>42</v>
      </c>
      <c r="AN72" s="65" t="n">
        <f aca="false">AL72+AM72</f>
        <v>46.6933333333333</v>
      </c>
      <c r="AO72" s="65" t="n">
        <f aca="false">AN72*0.5</f>
        <v>23.3466666666667</v>
      </c>
      <c r="AP72" s="65" t="str">
        <f aca="false">IF(HPS!$AN72&gt;=40,"Cleared","NC")</f>
        <v>Cleared</v>
      </c>
      <c r="AQ72" s="65" t="str">
        <f aca="false">Wellness!AU73</f>
        <v>NC</v>
      </c>
      <c r="AR72" s="65" t="n">
        <f aca="false">Wellness!BC73</f>
        <v>6.66666666666667</v>
      </c>
      <c r="AS72" s="64" t="n">
        <f aca="false">AR72*0.3</f>
        <v>2</v>
      </c>
      <c r="AT72" s="66" t="str">
        <f aca="false">IF(AS72&gt;=9,"Cleared","NC")</f>
        <v>NC</v>
      </c>
      <c r="AU72" s="65" t="n">
        <f aca="false">Behavior!AG73</f>
        <v>2.6</v>
      </c>
      <c r="AV72" s="65" t="n">
        <f aca="false">Behavior!AH73</f>
        <v>5.2</v>
      </c>
      <c r="AW72" s="65" t="str">
        <f aca="false">IF(AV72&gt;=6,"Cleared","NC")</f>
        <v>NC</v>
      </c>
      <c r="AX72" s="65" t="n">
        <f aca="false">Discipline!AN73</f>
        <v>20.1428571428571</v>
      </c>
      <c r="AY72" s="65" t="n">
        <f aca="false">AX72*0.1</f>
        <v>2.01428571428571</v>
      </c>
      <c r="AZ72" s="65" t="str">
        <f aca="false">IF(AY72&gt;=4,"Cleared","NC")</f>
        <v>NC</v>
      </c>
      <c r="BA72" s="65" t="n">
        <f aca="false">AO72+AS72+AV72+AY72</f>
        <v>32.5609523809524</v>
      </c>
      <c r="BB72" s="65" t="n">
        <f aca="false">Persona!AB73</f>
        <v>6.3952380952381</v>
      </c>
      <c r="BC72" s="65" t="n">
        <f aca="false">Persona!AC73</f>
        <v>24</v>
      </c>
      <c r="BD72" s="65" t="n">
        <f aca="false">BB72+BC72</f>
        <v>30.3952380952381</v>
      </c>
      <c r="BE72" s="65" t="n">
        <f aca="false">BD72*0.5</f>
        <v>15.197619047619</v>
      </c>
      <c r="BF72" s="65" t="str">
        <f aca="false">IF(BD72&gt;=40,"Cleared","NC")</f>
        <v>NC</v>
      </c>
      <c r="BG72" s="65" t="str">
        <f aca="false">Wellness!BM73</f>
        <v>NC</v>
      </c>
      <c r="BH72" s="65" t="n">
        <f aca="false">Wellness!BU73</f>
        <v>20</v>
      </c>
      <c r="BI72" s="64" t="n">
        <f aca="false">BH72*0.3</f>
        <v>6</v>
      </c>
      <c r="BJ72" s="66" t="str">
        <f aca="false">IF(BI72&gt;=9,"Cleared","NC")</f>
        <v>NC</v>
      </c>
      <c r="BK72" s="65" t="n">
        <f aca="false">Behavior!AG73</f>
        <v>2.6</v>
      </c>
      <c r="BL72" s="65" t="n">
        <f aca="false">Behavior!AH73</f>
        <v>5.2</v>
      </c>
      <c r="BM72" s="65" t="str">
        <f aca="false">IF(BL72&gt;=6,"Cleared","NC")</f>
        <v>NC</v>
      </c>
      <c r="BN72" s="65" t="n">
        <f aca="false">Discipline!BA73</f>
        <v>61</v>
      </c>
      <c r="BO72" s="65" t="n">
        <f aca="false">BN72*0.1</f>
        <v>6.1</v>
      </c>
      <c r="BP72" s="65" t="str">
        <f aca="false">IF(HPS!BO72&gt;=6,"Cleared","NC")</f>
        <v>Cleared</v>
      </c>
      <c r="BQ72" s="65" t="n">
        <f aca="false">BE72+BI72+BL72+BO72</f>
        <v>32.497619047619</v>
      </c>
    </row>
    <row r="73" customFormat="false" ht="14.25" hidden="false" customHeight="false" outlineLevel="0" collapsed="false">
      <c r="A73" s="61" t="n">
        <v>70</v>
      </c>
      <c r="B73" s="62" t="s">
        <v>13</v>
      </c>
      <c r="C73" s="62" t="s">
        <v>31</v>
      </c>
      <c r="D73" s="62" t="s">
        <v>158</v>
      </c>
      <c r="E73" s="63" t="s">
        <v>159</v>
      </c>
      <c r="F73" s="64" t="n">
        <v>0</v>
      </c>
      <c r="G73" s="65" t="n">
        <f aca="false">Persona!P74</f>
        <v>66.6666666666667</v>
      </c>
      <c r="H73" s="65" t="n">
        <f aca="false">HPS!$G73+HPS!$F73</f>
        <v>66.6666666666667</v>
      </c>
      <c r="I73" s="65" t="n">
        <f aca="false">HPS!$H73*0.5</f>
        <v>33.3333333333333</v>
      </c>
      <c r="J73" s="65" t="str">
        <f aca="false">IF(HPS!$G73&gt;=40,"Cleared","NC")</f>
        <v>Cleared</v>
      </c>
      <c r="K73" s="65" t="str">
        <f aca="false">Wellness!K74</f>
        <v>Cleared</v>
      </c>
      <c r="L73" s="65" t="n">
        <f aca="false">Wellness!S74</f>
        <v>40</v>
      </c>
      <c r="M73" s="64" t="n">
        <f aca="false">$L73*0.3</f>
        <v>12</v>
      </c>
      <c r="N73" s="66" t="str">
        <f aca="false">IF(M73&gt;=9,"Cleared","NC")</f>
        <v>Cleared</v>
      </c>
      <c r="O73" s="64" t="n">
        <f aca="false">Behavior!I74</f>
        <v>3</v>
      </c>
      <c r="P73" s="64" t="n">
        <f aca="false">HPS!$O73*2</f>
        <v>6</v>
      </c>
      <c r="Q73" s="65" t="str">
        <f aca="false">IF(HPS!$P73&gt;=6,"Cleared","NC")</f>
        <v>Cleared</v>
      </c>
      <c r="R73" s="65" t="n">
        <f aca="false">Discipline!N74</f>
        <v>55</v>
      </c>
      <c r="S73" s="65" t="n">
        <f aca="false">HPS!$R73*0.1</f>
        <v>5.5</v>
      </c>
      <c r="T73" s="65" t="str">
        <f aca="false">IF(HPS!$S73&gt;=4,"Cleared","NC")</f>
        <v>Cleared</v>
      </c>
      <c r="U73" s="65" t="n">
        <f aca="false">HPS!$I73+HPS!$M73+HPS!$P73+HPS!$S73</f>
        <v>56.8333333333333</v>
      </c>
      <c r="V73" s="65" t="n">
        <f aca="false">Persona!AB74</f>
        <v>10.5880952380952</v>
      </c>
      <c r="W73" s="65" t="n">
        <f aca="false">Persona!AC74</f>
        <v>28</v>
      </c>
      <c r="X73" s="65" t="n">
        <f aca="false">HPS!$V73+HPS!$W73</f>
        <v>38.5880952380952</v>
      </c>
      <c r="Y73" s="65" t="n">
        <f aca="false">X73*0.5</f>
        <v>19.2940476190476</v>
      </c>
      <c r="Z73" s="65" t="str">
        <f aca="false">IF(HPS!$X73&gt;=40,"Cleared","NC")</f>
        <v>NC</v>
      </c>
      <c r="AA73" s="65" t="str">
        <f aca="false">Wellness!AC74</f>
        <v>Cleared</v>
      </c>
      <c r="AB73" s="65" t="n">
        <f aca="false">Wellness!AK74</f>
        <v>43.3333333333333</v>
      </c>
      <c r="AC73" s="64" t="n">
        <f aca="false">HPS!AB73*0.3</f>
        <v>13</v>
      </c>
      <c r="AD73" s="66" t="str">
        <f aca="false">IF(AC73&gt;=9,"Cleared","NC")</f>
        <v>Cleared</v>
      </c>
      <c r="AE73" s="65" t="n">
        <f aca="false">Behavior!Q74</f>
        <v>3.5</v>
      </c>
      <c r="AF73" s="65" t="n">
        <f aca="false">Behavior!R74</f>
        <v>7</v>
      </c>
      <c r="AG73" s="65" t="str">
        <f aca="false">IF(HPS!$AF73&gt;=6,"Cleared","NC")</f>
        <v>Cleared</v>
      </c>
      <c r="AH73" s="65" t="n">
        <f aca="false">Discipline!AA74</f>
        <v>41.6666666666667</v>
      </c>
      <c r="AI73" s="65" t="n">
        <f aca="false">AH73*0.1</f>
        <v>4.16666666666667</v>
      </c>
      <c r="AJ73" s="65" t="str">
        <f aca="false">IF(AI73&gt;=4,"Cleared","NC")</f>
        <v>Cleared</v>
      </c>
      <c r="AK73" s="65" t="n">
        <f aca="false">Y73+AC73+AF73+AI73</f>
        <v>43.4607142857143</v>
      </c>
      <c r="AL73" s="65" t="n">
        <f aca="false">Persona!AO74</f>
        <v>17.4933333333333</v>
      </c>
      <c r="AM73" s="65" t="n">
        <f aca="false">Persona!AP74</f>
        <v>54</v>
      </c>
      <c r="AN73" s="65" t="n">
        <f aca="false">AL73+AM73</f>
        <v>71.4933333333333</v>
      </c>
      <c r="AO73" s="65" t="n">
        <f aca="false">AN73*0.5</f>
        <v>35.7466666666667</v>
      </c>
      <c r="AP73" s="65" t="str">
        <f aca="false">IF(HPS!$AN73&gt;=40,"Cleared","NC")</f>
        <v>Cleared</v>
      </c>
      <c r="AQ73" s="65" t="str">
        <f aca="false">Wellness!AU74</f>
        <v>Cleared</v>
      </c>
      <c r="AR73" s="65" t="n">
        <f aca="false">Wellness!BC74</f>
        <v>33.3333333333333</v>
      </c>
      <c r="AS73" s="64" t="n">
        <f aca="false">AR73*0.3</f>
        <v>10</v>
      </c>
      <c r="AT73" s="66" t="str">
        <f aca="false">IF(AS73&gt;=9,"Cleared","NC")</f>
        <v>Cleared</v>
      </c>
      <c r="AU73" s="65" t="n">
        <f aca="false">Behavior!AG74</f>
        <v>3.85</v>
      </c>
      <c r="AV73" s="65" t="n">
        <f aca="false">Behavior!AH74</f>
        <v>7.7</v>
      </c>
      <c r="AW73" s="65" t="str">
        <f aca="false">IF(AV73&gt;=6,"Cleared","NC")</f>
        <v>Cleared</v>
      </c>
      <c r="AX73" s="65" t="n">
        <f aca="false">Discipline!AN74</f>
        <v>62</v>
      </c>
      <c r="AY73" s="65" t="n">
        <f aca="false">AX73*0.1</f>
        <v>6.2</v>
      </c>
      <c r="AZ73" s="65" t="str">
        <f aca="false">IF(AY73&gt;=4,"Cleared","NC")</f>
        <v>Cleared</v>
      </c>
      <c r="BA73" s="65" t="n">
        <f aca="false">AO73+AS73+AV73+AY73</f>
        <v>59.6466666666667</v>
      </c>
      <c r="BB73" s="65" t="n">
        <f aca="false">Persona!AB74</f>
        <v>10.5880952380952</v>
      </c>
      <c r="BC73" s="65" t="n">
        <f aca="false">Persona!AC74</f>
        <v>28</v>
      </c>
      <c r="BD73" s="65" t="n">
        <f aca="false">BB73+BC73</f>
        <v>38.5880952380952</v>
      </c>
      <c r="BE73" s="65" t="n">
        <f aca="false">BD73*0.5</f>
        <v>19.2940476190476</v>
      </c>
      <c r="BF73" s="65" t="str">
        <f aca="false">IF(BD73&gt;=40,"Cleared","NC")</f>
        <v>NC</v>
      </c>
      <c r="BG73" s="65" t="str">
        <f aca="false">Wellness!BM74</f>
        <v>Cleared</v>
      </c>
      <c r="BH73" s="65" t="n">
        <f aca="false">Wellness!BU74</f>
        <v>46.6666666666667</v>
      </c>
      <c r="BI73" s="64" t="n">
        <f aca="false">BH73*0.3</f>
        <v>14</v>
      </c>
      <c r="BJ73" s="66" t="str">
        <f aca="false">IF(BI73&gt;=9,"Cleared","NC")</f>
        <v>Cleared</v>
      </c>
      <c r="BK73" s="65" t="n">
        <f aca="false">Behavior!AG74</f>
        <v>3.85</v>
      </c>
      <c r="BL73" s="65" t="n">
        <f aca="false">Behavior!AH74</f>
        <v>7.7</v>
      </c>
      <c r="BM73" s="65" t="str">
        <f aca="false">IF(BL73&gt;=6,"Cleared","NC")</f>
        <v>Cleared</v>
      </c>
      <c r="BN73" s="65" t="n">
        <f aca="false">Discipline!BA74</f>
        <v>72.6666666666667</v>
      </c>
      <c r="BO73" s="65" t="n">
        <f aca="false">BN73*0.1</f>
        <v>7.26666666666667</v>
      </c>
      <c r="BP73" s="65" t="str">
        <f aca="false">IF(HPS!BO73&gt;=6,"Cleared","NC")</f>
        <v>Cleared</v>
      </c>
      <c r="BQ73" s="65" t="n">
        <f aca="false">BE73+BI73+BL73+BO73</f>
        <v>48.2607142857143</v>
      </c>
    </row>
    <row r="74" customFormat="false" ht="14.25" hidden="false" customHeight="false" outlineLevel="0" collapsed="false">
      <c r="A74" s="61" t="n">
        <v>71</v>
      </c>
      <c r="B74" s="62" t="s">
        <v>13</v>
      </c>
      <c r="C74" s="62" t="s">
        <v>14</v>
      </c>
      <c r="D74" s="62" t="s">
        <v>160</v>
      </c>
      <c r="E74" s="63" t="s">
        <v>161</v>
      </c>
      <c r="F74" s="64" t="n">
        <v>0</v>
      </c>
      <c r="G74" s="65" t="n">
        <f aca="false">Persona!P75</f>
        <v>60</v>
      </c>
      <c r="H74" s="65" t="n">
        <f aca="false">HPS!$G74+HPS!$F74</f>
        <v>60</v>
      </c>
      <c r="I74" s="65" t="n">
        <f aca="false">HPS!$H74*0.5</f>
        <v>30</v>
      </c>
      <c r="J74" s="65" t="str">
        <f aca="false">IF(HPS!$G74&gt;=40,"Cleared","NC")</f>
        <v>Cleared</v>
      </c>
      <c r="K74" s="65" t="str">
        <f aca="false">Wellness!K75</f>
        <v>Cleared</v>
      </c>
      <c r="L74" s="65" t="n">
        <f aca="false">Wellness!S75</f>
        <v>66.6666666666667</v>
      </c>
      <c r="M74" s="64" t="n">
        <f aca="false">$L74*0.3</f>
        <v>20</v>
      </c>
      <c r="N74" s="66" t="str">
        <f aca="false">IF(M74&gt;=9,"Cleared","NC")</f>
        <v>Cleared</v>
      </c>
      <c r="O74" s="64" t="n">
        <f aca="false">Behavior!I75</f>
        <v>3</v>
      </c>
      <c r="P74" s="64" t="n">
        <f aca="false">HPS!$O74*2</f>
        <v>6</v>
      </c>
      <c r="Q74" s="65" t="str">
        <f aca="false">IF(HPS!$P74&gt;=6,"Cleared","NC")</f>
        <v>Cleared</v>
      </c>
      <c r="R74" s="65" t="n">
        <f aca="false">Discipline!N75</f>
        <v>66.2053571428572</v>
      </c>
      <c r="S74" s="65" t="n">
        <f aca="false">HPS!$R74*0.1</f>
        <v>6.62053571428572</v>
      </c>
      <c r="T74" s="65" t="str">
        <f aca="false">IF(HPS!$S74&gt;=4,"Cleared","NC")</f>
        <v>Cleared</v>
      </c>
      <c r="U74" s="65" t="n">
        <f aca="false">HPS!$I74+HPS!$M74+HPS!$P74+HPS!$S74</f>
        <v>62.6205357142857</v>
      </c>
      <c r="V74" s="65" t="n">
        <f aca="false">Persona!AB75</f>
        <v>13.0238095238095</v>
      </c>
      <c r="W74" s="65" t="n">
        <f aca="false">Persona!AC75</f>
        <v>31.2</v>
      </c>
      <c r="X74" s="65" t="n">
        <f aca="false">HPS!$V74+HPS!$W74</f>
        <v>44.2238095238095</v>
      </c>
      <c r="Y74" s="65" t="n">
        <f aca="false">X74*0.5</f>
        <v>22.1119047619048</v>
      </c>
      <c r="Z74" s="65" t="str">
        <f aca="false">IF(HPS!$X74&gt;=40,"Cleared","NC")</f>
        <v>Cleared</v>
      </c>
      <c r="AA74" s="65" t="str">
        <f aca="false">Wellness!AC75</f>
        <v>Cleared</v>
      </c>
      <c r="AB74" s="65" t="n">
        <f aca="false">Wellness!AK75</f>
        <v>66.6666666666667</v>
      </c>
      <c r="AC74" s="64" t="n">
        <f aca="false">HPS!AB74*0.3</f>
        <v>20</v>
      </c>
      <c r="AD74" s="66" t="str">
        <f aca="false">IF(AC74&gt;=9,"Cleared","NC")</f>
        <v>Cleared</v>
      </c>
      <c r="AE74" s="65" t="n">
        <f aca="false">Behavior!Q75</f>
        <v>3.75</v>
      </c>
      <c r="AF74" s="65" t="n">
        <f aca="false">Behavior!R75</f>
        <v>7.5</v>
      </c>
      <c r="AG74" s="65" t="str">
        <f aca="false">IF(HPS!$AF74&gt;=6,"Cleared","NC")</f>
        <v>Cleared</v>
      </c>
      <c r="AH74" s="65" t="n">
        <f aca="false">Discipline!AA75</f>
        <v>47</v>
      </c>
      <c r="AI74" s="65" t="n">
        <f aca="false">AH74*0.1</f>
        <v>4.7</v>
      </c>
      <c r="AJ74" s="65" t="str">
        <f aca="false">IF(AI74&gt;=4,"Cleared","NC")</f>
        <v>Cleared</v>
      </c>
      <c r="AK74" s="65" t="n">
        <f aca="false">Y74+AC74+AF74+AI74</f>
        <v>54.3119047619048</v>
      </c>
      <c r="AL74" s="65" t="n">
        <f aca="false">Persona!AO75</f>
        <v>17.0133333333333</v>
      </c>
      <c r="AM74" s="65" t="n">
        <f aca="false">Persona!AP75</f>
        <v>44</v>
      </c>
      <c r="AN74" s="65" t="n">
        <f aca="false">AL74+AM74</f>
        <v>61.0133333333333</v>
      </c>
      <c r="AO74" s="65" t="n">
        <f aca="false">AN74*0.5</f>
        <v>30.5066666666667</v>
      </c>
      <c r="AP74" s="65" t="str">
        <f aca="false">IF(HPS!$AN74&gt;=40,"Cleared","NC")</f>
        <v>Cleared</v>
      </c>
      <c r="AQ74" s="65" t="str">
        <f aca="false">Wellness!AU75</f>
        <v>NC</v>
      </c>
      <c r="AR74" s="65" t="n">
        <f aca="false">Wellness!BC75</f>
        <v>66.6666666666667</v>
      </c>
      <c r="AS74" s="64" t="n">
        <f aca="false">AR74*0.3</f>
        <v>20</v>
      </c>
      <c r="AT74" s="66" t="str">
        <f aca="false">IF(AS74&gt;=9,"Cleared","NC")</f>
        <v>Cleared</v>
      </c>
      <c r="AU74" s="65" t="n">
        <f aca="false">Behavior!AG75</f>
        <v>1.8</v>
      </c>
      <c r="AV74" s="65" t="n">
        <f aca="false">Behavior!AH75</f>
        <v>3.6</v>
      </c>
      <c r="AW74" s="65" t="str">
        <f aca="false">IF(AV74&gt;=6,"Cleared","NC")</f>
        <v>NC</v>
      </c>
      <c r="AX74" s="65" t="n">
        <f aca="false">Discipline!AN75</f>
        <v>52.8571428571429</v>
      </c>
      <c r="AY74" s="65" t="n">
        <f aca="false">AX74*0.1</f>
        <v>5.28571428571429</v>
      </c>
      <c r="AZ74" s="65" t="str">
        <f aca="false">IF(AY74&gt;=4,"Cleared","NC")</f>
        <v>Cleared</v>
      </c>
      <c r="BA74" s="65" t="n">
        <f aca="false">AO74+AS74+AV74+AY74</f>
        <v>59.3923809523809</v>
      </c>
      <c r="BB74" s="65" t="n">
        <f aca="false">Persona!AB75</f>
        <v>13.0238095238095</v>
      </c>
      <c r="BC74" s="65" t="n">
        <f aca="false">Persona!AC75</f>
        <v>31.2</v>
      </c>
      <c r="BD74" s="65" t="n">
        <f aca="false">BB74+BC74</f>
        <v>44.2238095238095</v>
      </c>
      <c r="BE74" s="65" t="n">
        <f aca="false">BD74*0.5</f>
        <v>22.1119047619048</v>
      </c>
      <c r="BF74" s="65" t="str">
        <f aca="false">IF(BD74&gt;=40,"Cleared","NC")</f>
        <v>Cleared</v>
      </c>
      <c r="BG74" s="65" t="str">
        <f aca="false">Wellness!BM75</f>
        <v>NC</v>
      </c>
      <c r="BH74" s="65" t="n">
        <f aca="false">Wellness!BU75</f>
        <v>63.3333333333333</v>
      </c>
      <c r="BI74" s="64" t="n">
        <f aca="false">BH74*0.3</f>
        <v>19</v>
      </c>
      <c r="BJ74" s="66" t="str">
        <f aca="false">IF(BI74&gt;=9,"Cleared","NC")</f>
        <v>Cleared</v>
      </c>
      <c r="BK74" s="65" t="n">
        <f aca="false">Behavior!AG75</f>
        <v>1.8</v>
      </c>
      <c r="BL74" s="65" t="n">
        <f aca="false">Behavior!AH75</f>
        <v>3.6</v>
      </c>
      <c r="BM74" s="65" t="str">
        <f aca="false">IF(BL74&gt;=6,"Cleared","NC")</f>
        <v>NC</v>
      </c>
      <c r="BN74" s="65" t="n">
        <f aca="false">Discipline!BA75</f>
        <v>71.3333333333333</v>
      </c>
      <c r="BO74" s="65" t="n">
        <f aca="false">BN74*0.1</f>
        <v>7.13333333333333</v>
      </c>
      <c r="BP74" s="65" t="str">
        <f aca="false">IF(HPS!BO74&gt;=6,"Cleared","NC")</f>
        <v>Cleared</v>
      </c>
      <c r="BQ74" s="65" t="n">
        <f aca="false">BE74+BI74+BL74+BO74</f>
        <v>51.8452380952381</v>
      </c>
    </row>
    <row r="75" customFormat="false" ht="14.25" hidden="false" customHeight="false" outlineLevel="0" collapsed="false">
      <c r="A75" s="61" t="n">
        <v>72</v>
      </c>
      <c r="B75" s="62" t="s">
        <v>13</v>
      </c>
      <c r="C75" s="62" t="s">
        <v>38</v>
      </c>
      <c r="D75" s="62" t="s">
        <v>162</v>
      </c>
      <c r="E75" s="63" t="s">
        <v>163</v>
      </c>
      <c r="F75" s="64" t="n">
        <v>0</v>
      </c>
      <c r="G75" s="65" t="n">
        <f aca="false">Persona!P76</f>
        <v>30.5555555555556</v>
      </c>
      <c r="H75" s="65" t="n">
        <f aca="false">HPS!$G75+HPS!$F75</f>
        <v>30.5555555555556</v>
      </c>
      <c r="I75" s="65" t="n">
        <f aca="false">HPS!$H75*0.5</f>
        <v>15.2777777777778</v>
      </c>
      <c r="J75" s="65" t="str">
        <f aca="false">IF(HPS!$G75&gt;=40,"Cleared","NC")</f>
        <v>NC</v>
      </c>
      <c r="K75" s="65" t="str">
        <f aca="false">Wellness!K76</f>
        <v>Cleared</v>
      </c>
      <c r="L75" s="65" t="n">
        <f aca="false">Wellness!S76</f>
        <v>46.6666666666667</v>
      </c>
      <c r="M75" s="64" t="n">
        <f aca="false">$L75*0.3</f>
        <v>14</v>
      </c>
      <c r="N75" s="66" t="str">
        <f aca="false">IF(M75&gt;=9,"Cleared","NC")</f>
        <v>Cleared</v>
      </c>
      <c r="O75" s="64" t="n">
        <f aca="false">Behavior!I76</f>
        <v>3</v>
      </c>
      <c r="P75" s="64" t="n">
        <f aca="false">HPS!$O75*2</f>
        <v>6</v>
      </c>
      <c r="Q75" s="65" t="str">
        <f aca="false">IF(HPS!$P75&gt;=6,"Cleared","NC")</f>
        <v>Cleared</v>
      </c>
      <c r="R75" s="65" t="n">
        <f aca="false">Discipline!N76</f>
        <v>56.25</v>
      </c>
      <c r="S75" s="65" t="n">
        <f aca="false">HPS!$R75*0.1</f>
        <v>5.625</v>
      </c>
      <c r="T75" s="65" t="str">
        <f aca="false">IF(HPS!$S75&gt;=4,"Cleared","NC")</f>
        <v>Cleared</v>
      </c>
      <c r="U75" s="65" t="n">
        <f aca="false">HPS!$I75+HPS!$M75+HPS!$P75+HPS!$S75</f>
        <v>40.9027777777778</v>
      </c>
      <c r="V75" s="65" t="n">
        <f aca="false">Persona!AB76</f>
        <v>11.4738095238095</v>
      </c>
      <c r="W75" s="65" t="n">
        <f aca="false">Persona!AC76</f>
        <v>24.8</v>
      </c>
      <c r="X75" s="65" t="n">
        <f aca="false">HPS!$V75+HPS!$W75</f>
        <v>36.2738095238095</v>
      </c>
      <c r="Y75" s="65" t="n">
        <f aca="false">X75*0.5</f>
        <v>18.1369047619048</v>
      </c>
      <c r="Z75" s="65" t="str">
        <f aca="false">IF(HPS!$X75&gt;=40,"Cleared","NC")</f>
        <v>NC</v>
      </c>
      <c r="AA75" s="65" t="str">
        <f aca="false">Wellness!AC76</f>
        <v>Cleared</v>
      </c>
      <c r="AB75" s="65" t="n">
        <f aca="false">Wellness!AK76</f>
        <v>40</v>
      </c>
      <c r="AC75" s="64" t="n">
        <f aca="false">HPS!AB75*0.3</f>
        <v>12</v>
      </c>
      <c r="AD75" s="66" t="str">
        <f aca="false">IF(AC75&gt;=9,"Cleared","NC")</f>
        <v>Cleared</v>
      </c>
      <c r="AE75" s="65" t="n">
        <f aca="false">Behavior!Q76</f>
        <v>3.4075</v>
      </c>
      <c r="AF75" s="65" t="n">
        <f aca="false">Behavior!R76</f>
        <v>6.815</v>
      </c>
      <c r="AG75" s="65" t="str">
        <f aca="false">IF(HPS!$AF75&gt;=6,"Cleared","NC")</f>
        <v>Cleared</v>
      </c>
      <c r="AH75" s="65" t="n">
        <f aca="false">Discipline!AA76</f>
        <v>39.3333333333333</v>
      </c>
      <c r="AI75" s="65" t="n">
        <f aca="false">AH75*0.1</f>
        <v>3.93333333333333</v>
      </c>
      <c r="AJ75" s="65" t="str">
        <f aca="false">IF(AI75&gt;=4,"Cleared","NC")</f>
        <v>NC</v>
      </c>
      <c r="AK75" s="65" t="n">
        <f aca="false">Y75+AC75+AF75+AI75</f>
        <v>40.8852380952381</v>
      </c>
      <c r="AL75" s="65" t="n">
        <f aca="false">Persona!AO76</f>
        <v>18.8133333333333</v>
      </c>
      <c r="AM75" s="65" t="n">
        <f aca="false">Persona!AP76</f>
        <v>38</v>
      </c>
      <c r="AN75" s="65" t="n">
        <f aca="false">AL75+AM75</f>
        <v>56.8133333333333</v>
      </c>
      <c r="AO75" s="65" t="n">
        <f aca="false">AN75*0.5</f>
        <v>28.4066666666667</v>
      </c>
      <c r="AP75" s="65" t="str">
        <f aca="false">IF(HPS!$AN75&gt;=40,"Cleared","NC")</f>
        <v>Cleared</v>
      </c>
      <c r="AQ75" s="65" t="str">
        <f aca="false">Wellness!AU76</f>
        <v>Cleared</v>
      </c>
      <c r="AR75" s="65" t="n">
        <f aca="false">Wellness!BC76</f>
        <v>40</v>
      </c>
      <c r="AS75" s="64" t="n">
        <f aca="false">AR75*0.3</f>
        <v>12</v>
      </c>
      <c r="AT75" s="66" t="str">
        <f aca="false">IF(AS75&gt;=9,"Cleared","NC")</f>
        <v>Cleared</v>
      </c>
      <c r="AU75" s="65" t="n">
        <f aca="false">Behavior!AG76</f>
        <v>2.2</v>
      </c>
      <c r="AV75" s="65" t="n">
        <f aca="false">Behavior!AH76</f>
        <v>4.4</v>
      </c>
      <c r="AW75" s="65" t="str">
        <f aca="false">IF(AV75&gt;=6,"Cleared","NC")</f>
        <v>NC</v>
      </c>
      <c r="AX75" s="65" t="n">
        <f aca="false">Discipline!AN76</f>
        <v>47.2857142857143</v>
      </c>
      <c r="AY75" s="65" t="n">
        <f aca="false">AX75*0.1</f>
        <v>4.72857142857143</v>
      </c>
      <c r="AZ75" s="65" t="str">
        <f aca="false">IF(AY75&gt;=4,"Cleared","NC")</f>
        <v>Cleared</v>
      </c>
      <c r="BA75" s="65" t="n">
        <f aca="false">AO75+AS75+AV75+AY75</f>
        <v>49.5352380952381</v>
      </c>
      <c r="BB75" s="65" t="n">
        <f aca="false">Persona!AB76</f>
        <v>11.4738095238095</v>
      </c>
      <c r="BC75" s="65" t="n">
        <f aca="false">Persona!AC76</f>
        <v>24.8</v>
      </c>
      <c r="BD75" s="65" t="n">
        <f aca="false">BB75+BC75</f>
        <v>36.2738095238095</v>
      </c>
      <c r="BE75" s="65" t="n">
        <f aca="false">BD75*0.5</f>
        <v>18.1369047619048</v>
      </c>
      <c r="BF75" s="65" t="str">
        <f aca="false">IF(BD75&gt;=40,"Cleared","NC")</f>
        <v>NC</v>
      </c>
      <c r="BG75" s="65" t="str">
        <f aca="false">Wellness!BM76</f>
        <v>Cleared</v>
      </c>
      <c r="BH75" s="65" t="n">
        <f aca="false">Wellness!BU76</f>
        <v>46.6666666666667</v>
      </c>
      <c r="BI75" s="64" t="n">
        <f aca="false">BH75*0.3</f>
        <v>14</v>
      </c>
      <c r="BJ75" s="66" t="str">
        <f aca="false">IF(BI75&gt;=9,"Cleared","NC")</f>
        <v>Cleared</v>
      </c>
      <c r="BK75" s="65" t="n">
        <f aca="false">Behavior!AG76</f>
        <v>2.2</v>
      </c>
      <c r="BL75" s="65" t="n">
        <f aca="false">Behavior!AH76</f>
        <v>4.4</v>
      </c>
      <c r="BM75" s="65" t="str">
        <f aca="false">IF(BL75&gt;=6,"Cleared","NC")</f>
        <v>NC</v>
      </c>
      <c r="BN75" s="65" t="n">
        <f aca="false">Discipline!BA76</f>
        <v>59.6666666666667</v>
      </c>
      <c r="BO75" s="65" t="n">
        <f aca="false">BN75*0.1</f>
        <v>5.96666666666667</v>
      </c>
      <c r="BP75" s="65" t="str">
        <f aca="false">IF(HPS!BO75&gt;=6,"Cleared","NC")</f>
        <v>NC</v>
      </c>
      <c r="BQ75" s="65" t="n">
        <f aca="false">BE75+BI75+BL75+BO75</f>
        <v>42.5035714285714</v>
      </c>
    </row>
    <row r="76" customFormat="false" ht="14.25" hidden="false" customHeight="false" outlineLevel="0" collapsed="false">
      <c r="A76" s="61" t="n">
        <v>73</v>
      </c>
      <c r="B76" s="62" t="s">
        <v>17</v>
      </c>
      <c r="C76" s="62" t="s">
        <v>38</v>
      </c>
      <c r="D76" s="62" t="s">
        <v>164</v>
      </c>
      <c r="E76" s="63" t="s">
        <v>165</v>
      </c>
      <c r="F76" s="64" t="n">
        <v>0</v>
      </c>
      <c r="G76" s="65" t="n">
        <f aca="false">Persona!P77</f>
        <v>50.5555555555556</v>
      </c>
      <c r="H76" s="65" t="n">
        <f aca="false">HPS!$G76+HPS!$F76</f>
        <v>50.5555555555556</v>
      </c>
      <c r="I76" s="65" t="n">
        <f aca="false">HPS!$H76*0.5</f>
        <v>25.2777777777778</v>
      </c>
      <c r="J76" s="65" t="str">
        <f aca="false">IF(HPS!$G76&gt;=40,"Cleared","NC")</f>
        <v>Cleared</v>
      </c>
      <c r="K76" s="65" t="str">
        <f aca="false">Wellness!K77</f>
        <v>Cleared</v>
      </c>
      <c r="L76" s="65" t="n">
        <f aca="false">Wellness!S77</f>
        <v>36.6666666666667</v>
      </c>
      <c r="M76" s="64" t="n">
        <f aca="false">$L76*0.3</f>
        <v>11</v>
      </c>
      <c r="N76" s="66" t="str">
        <f aca="false">IF(M76&gt;=9,"Cleared","NC")</f>
        <v>Cleared</v>
      </c>
      <c r="O76" s="64" t="n">
        <f aca="false">Behavior!I77</f>
        <v>3</v>
      </c>
      <c r="P76" s="64" t="n">
        <f aca="false">HPS!$O76*2</f>
        <v>6</v>
      </c>
      <c r="Q76" s="65" t="str">
        <f aca="false">IF(HPS!$P76&gt;=6,"Cleared","NC")</f>
        <v>Cleared</v>
      </c>
      <c r="R76" s="65" t="n">
        <f aca="false">Discipline!N77</f>
        <v>45.625</v>
      </c>
      <c r="S76" s="65" t="n">
        <f aca="false">HPS!$R76*0.1</f>
        <v>4.5625</v>
      </c>
      <c r="T76" s="65" t="str">
        <f aca="false">IF(HPS!$S76&gt;=4,"Cleared","NC")</f>
        <v>Cleared</v>
      </c>
      <c r="U76" s="65" t="n">
        <f aca="false">HPS!$I76+HPS!$M76+HPS!$P76+HPS!$S76</f>
        <v>46.8402777777778</v>
      </c>
      <c r="V76" s="65" t="n">
        <f aca="false">Persona!AB77</f>
        <v>27.3309523809524</v>
      </c>
      <c r="W76" s="65" t="n">
        <f aca="false">Persona!AC77</f>
        <v>40</v>
      </c>
      <c r="X76" s="65" t="n">
        <f aca="false">HPS!$V76+HPS!$W76</f>
        <v>67.3309523809524</v>
      </c>
      <c r="Y76" s="65" t="n">
        <f aca="false">X76*0.5</f>
        <v>33.6654761904762</v>
      </c>
      <c r="Z76" s="65" t="str">
        <f aca="false">IF(HPS!$X76&gt;=40,"Cleared","NC")</f>
        <v>Cleared</v>
      </c>
      <c r="AA76" s="65" t="str">
        <f aca="false">Wellness!AC77</f>
        <v>Cleared</v>
      </c>
      <c r="AB76" s="65" t="n">
        <f aca="false">Wellness!AK77</f>
        <v>46.6666666666667</v>
      </c>
      <c r="AC76" s="64" t="n">
        <f aca="false">HPS!AB76*0.3</f>
        <v>14</v>
      </c>
      <c r="AD76" s="66" t="str">
        <f aca="false">IF(AC76&gt;=9,"Cleared","NC")</f>
        <v>Cleared</v>
      </c>
      <c r="AE76" s="65" t="n">
        <f aca="false">Behavior!Q77</f>
        <v>3.311875</v>
      </c>
      <c r="AF76" s="65" t="n">
        <f aca="false">Behavior!R77</f>
        <v>6.62375</v>
      </c>
      <c r="AG76" s="65" t="str">
        <f aca="false">IF(HPS!$AF76&gt;=6,"Cleared","NC")</f>
        <v>Cleared</v>
      </c>
      <c r="AH76" s="65" t="n">
        <f aca="false">Discipline!AA77</f>
        <v>55.3333333333333</v>
      </c>
      <c r="AI76" s="65" t="n">
        <f aca="false">AH76*0.1</f>
        <v>5.53333333333333</v>
      </c>
      <c r="AJ76" s="65" t="str">
        <f aca="false">IF(AI76&gt;=4,"Cleared","NC")</f>
        <v>Cleared</v>
      </c>
      <c r="AK76" s="65" t="n">
        <f aca="false">Y76+AC76+AF76+AI76</f>
        <v>59.8225595238095</v>
      </c>
      <c r="AL76" s="65" t="n">
        <f aca="false">Persona!AO77</f>
        <v>18.6844444444444</v>
      </c>
      <c r="AM76" s="65" t="n">
        <f aca="false">Persona!AP77</f>
        <v>37</v>
      </c>
      <c r="AN76" s="65" t="n">
        <f aca="false">AL76+AM76</f>
        <v>55.6844444444444</v>
      </c>
      <c r="AO76" s="65" t="n">
        <f aca="false">AN76*0.5</f>
        <v>27.8422222222222</v>
      </c>
      <c r="AP76" s="65" t="str">
        <f aca="false">IF(HPS!$AN76&gt;=40,"Cleared","NC")</f>
        <v>Cleared</v>
      </c>
      <c r="AQ76" s="65" t="str">
        <f aca="false">Wellness!AU77</f>
        <v>Cleared</v>
      </c>
      <c r="AR76" s="65" t="n">
        <f aca="false">Wellness!BC77</f>
        <v>60</v>
      </c>
      <c r="AS76" s="64" t="n">
        <f aca="false">AR76*0.3</f>
        <v>18</v>
      </c>
      <c r="AT76" s="66" t="str">
        <f aca="false">IF(AS76&gt;=9,"Cleared","NC")</f>
        <v>Cleared</v>
      </c>
      <c r="AU76" s="65" t="n">
        <f aca="false">Behavior!AG77</f>
        <v>3</v>
      </c>
      <c r="AV76" s="65" t="n">
        <f aca="false">Behavior!AH77</f>
        <v>6</v>
      </c>
      <c r="AW76" s="65" t="str">
        <f aca="false">IF(AV76&gt;=6,"Cleared","NC")</f>
        <v>Cleared</v>
      </c>
      <c r="AX76" s="65" t="n">
        <f aca="false">Discipline!AN77</f>
        <v>56.8</v>
      </c>
      <c r="AY76" s="65" t="n">
        <f aca="false">AX76*0.1</f>
        <v>5.68</v>
      </c>
      <c r="AZ76" s="65" t="str">
        <f aca="false">IF(AY76&gt;=4,"Cleared","NC")</f>
        <v>Cleared</v>
      </c>
      <c r="BA76" s="65" t="n">
        <f aca="false">AO76+AS76+AV76+AY76</f>
        <v>57.5222222222222</v>
      </c>
      <c r="BB76" s="65" t="n">
        <f aca="false">Persona!AB77</f>
        <v>27.3309523809524</v>
      </c>
      <c r="BC76" s="65" t="n">
        <f aca="false">Persona!AC77</f>
        <v>40</v>
      </c>
      <c r="BD76" s="65" t="n">
        <f aca="false">BB76+BC76</f>
        <v>67.3309523809524</v>
      </c>
      <c r="BE76" s="65" t="n">
        <f aca="false">BD76*0.5</f>
        <v>33.6654761904762</v>
      </c>
      <c r="BF76" s="65" t="str">
        <f aca="false">IF(BD76&gt;=40,"Cleared","NC")</f>
        <v>Cleared</v>
      </c>
      <c r="BG76" s="65" t="str">
        <f aca="false">Wellness!BM77</f>
        <v>Cleared</v>
      </c>
      <c r="BH76" s="65" t="n">
        <f aca="false">Wellness!BU77</f>
        <v>10</v>
      </c>
      <c r="BI76" s="64" t="n">
        <f aca="false">BH76*0.3</f>
        <v>3</v>
      </c>
      <c r="BJ76" s="66" t="str">
        <f aca="false">IF(BI76&gt;=9,"Cleared","NC")</f>
        <v>NC</v>
      </c>
      <c r="BK76" s="65" t="n">
        <f aca="false">Behavior!AG77</f>
        <v>3</v>
      </c>
      <c r="BL76" s="65" t="n">
        <f aca="false">Behavior!AH77</f>
        <v>6</v>
      </c>
      <c r="BM76" s="65" t="str">
        <f aca="false">IF(BL76&gt;=6,"Cleared","NC")</f>
        <v>Cleared</v>
      </c>
      <c r="BN76" s="65" t="n">
        <f aca="false">Discipline!BA77</f>
        <v>66.3333333333333</v>
      </c>
      <c r="BO76" s="65" t="n">
        <f aca="false">BN76*0.1</f>
        <v>6.63333333333333</v>
      </c>
      <c r="BP76" s="65" t="str">
        <f aca="false">IF(HPS!BO76&gt;=6,"Cleared","NC")</f>
        <v>Cleared</v>
      </c>
      <c r="BQ76" s="65" t="n">
        <f aca="false">BE76+BI76+BL76+BO76</f>
        <v>49.2988095238095</v>
      </c>
    </row>
    <row r="77" customFormat="false" ht="14.25" hidden="false" customHeight="false" outlineLevel="0" collapsed="false">
      <c r="A77" s="61" t="n">
        <v>74</v>
      </c>
      <c r="B77" s="62" t="s">
        <v>17</v>
      </c>
      <c r="C77" s="62" t="s">
        <v>31</v>
      </c>
      <c r="D77" s="62" t="s">
        <v>166</v>
      </c>
      <c r="E77" s="63" t="s">
        <v>167</v>
      </c>
      <c r="F77" s="64" t="n">
        <v>0</v>
      </c>
      <c r="G77" s="65" t="n">
        <f aca="false">Persona!P78</f>
        <v>64.4444444444444</v>
      </c>
      <c r="H77" s="65" t="n">
        <f aca="false">HPS!$G77+HPS!$F77</f>
        <v>64.4444444444444</v>
      </c>
      <c r="I77" s="65" t="n">
        <f aca="false">HPS!$H77*0.5</f>
        <v>32.2222222222222</v>
      </c>
      <c r="J77" s="65" t="str">
        <f aca="false">IF(HPS!$G77&gt;=40,"Cleared","NC")</f>
        <v>Cleared</v>
      </c>
      <c r="K77" s="65" t="str">
        <f aca="false">Wellness!K78</f>
        <v>Cleared</v>
      </c>
      <c r="L77" s="65" t="n">
        <f aca="false">Wellness!S78</f>
        <v>53.3333333333333</v>
      </c>
      <c r="M77" s="64" t="n">
        <f aca="false">$L77*0.3</f>
        <v>16</v>
      </c>
      <c r="N77" s="66" t="str">
        <f aca="false">IF(M77&gt;=9,"Cleared","NC")</f>
        <v>Cleared</v>
      </c>
      <c r="O77" s="64" t="n">
        <f aca="false">Behavior!I78</f>
        <v>3</v>
      </c>
      <c r="P77" s="64" t="n">
        <f aca="false">HPS!$O77*2</f>
        <v>6</v>
      </c>
      <c r="Q77" s="65" t="str">
        <f aca="false">IF(HPS!$P77&gt;=6,"Cleared","NC")</f>
        <v>Cleared</v>
      </c>
      <c r="R77" s="65" t="n">
        <f aca="false">Discipline!N78</f>
        <v>81.875</v>
      </c>
      <c r="S77" s="65" t="n">
        <f aca="false">HPS!$R77*0.1</f>
        <v>8.1875</v>
      </c>
      <c r="T77" s="65" t="str">
        <f aca="false">IF(HPS!$S77&gt;=4,"Cleared","NC")</f>
        <v>Cleared</v>
      </c>
      <c r="U77" s="65" t="n">
        <f aca="false">HPS!$I77+HPS!$M77+HPS!$P77+HPS!$S77</f>
        <v>62.4097222222222</v>
      </c>
      <c r="V77" s="65" t="n">
        <f aca="false">Persona!AB78</f>
        <v>16.452380952381</v>
      </c>
      <c r="W77" s="65" t="n">
        <f aca="false">Persona!AC78</f>
        <v>31.2</v>
      </c>
      <c r="X77" s="65" t="n">
        <f aca="false">HPS!$V77+HPS!$W77</f>
        <v>47.652380952381</v>
      </c>
      <c r="Y77" s="65" t="n">
        <f aca="false">X77*0.5</f>
        <v>23.8261904761905</v>
      </c>
      <c r="Z77" s="65" t="str">
        <f aca="false">IF(HPS!$X77&gt;=40,"Cleared","NC")</f>
        <v>Cleared</v>
      </c>
      <c r="AA77" s="65" t="str">
        <f aca="false">Wellness!AC78</f>
        <v>Cleared</v>
      </c>
      <c r="AB77" s="65" t="n">
        <f aca="false">Wellness!AK78</f>
        <v>40</v>
      </c>
      <c r="AC77" s="64" t="n">
        <f aca="false">HPS!AB77*0.3</f>
        <v>12</v>
      </c>
      <c r="AD77" s="66" t="str">
        <f aca="false">IF(AC77&gt;=9,"Cleared","NC")</f>
        <v>Cleared</v>
      </c>
      <c r="AE77" s="65" t="n">
        <f aca="false">Behavior!Q78</f>
        <v>4.6</v>
      </c>
      <c r="AF77" s="65" t="n">
        <f aca="false">Behavior!R78</f>
        <v>9.2</v>
      </c>
      <c r="AG77" s="65" t="str">
        <f aca="false">IF(HPS!$AF77&gt;=6,"Cleared","NC")</f>
        <v>Cleared</v>
      </c>
      <c r="AH77" s="65" t="n">
        <f aca="false">Discipline!AA78</f>
        <v>50</v>
      </c>
      <c r="AI77" s="65" t="n">
        <f aca="false">AH77*0.1</f>
        <v>5</v>
      </c>
      <c r="AJ77" s="65" t="str">
        <f aca="false">IF(AI77&gt;=4,"Cleared","NC")</f>
        <v>Cleared</v>
      </c>
      <c r="AK77" s="65" t="n">
        <f aca="false">Y77+AC77+AF77+AI77</f>
        <v>50.0261904761905</v>
      </c>
      <c r="AL77" s="65" t="n">
        <f aca="false">Persona!AO78</f>
        <v>16.8177777777778</v>
      </c>
      <c r="AM77" s="65" t="n">
        <f aca="false">Persona!AP78</f>
        <v>48</v>
      </c>
      <c r="AN77" s="65" t="n">
        <f aca="false">AL77+AM77</f>
        <v>64.8177777777778</v>
      </c>
      <c r="AO77" s="65" t="n">
        <f aca="false">AN77*0.5</f>
        <v>32.4088888888889</v>
      </c>
      <c r="AP77" s="65" t="str">
        <f aca="false">IF(HPS!$AN77&gt;=40,"Cleared","NC")</f>
        <v>Cleared</v>
      </c>
      <c r="AQ77" s="65" t="str">
        <f aca="false">Wellness!AU78</f>
        <v>Cleared</v>
      </c>
      <c r="AR77" s="65" t="n">
        <f aca="false">Wellness!BC78</f>
        <v>50</v>
      </c>
      <c r="AS77" s="64" t="n">
        <f aca="false">AR77*0.3</f>
        <v>15</v>
      </c>
      <c r="AT77" s="66" t="str">
        <f aca="false">IF(AS77&gt;=9,"Cleared","NC")</f>
        <v>Cleared</v>
      </c>
      <c r="AU77" s="65" t="n">
        <f aca="false">Behavior!AG78</f>
        <v>4.5</v>
      </c>
      <c r="AV77" s="65" t="n">
        <f aca="false">Behavior!AH78</f>
        <v>9</v>
      </c>
      <c r="AW77" s="65" t="str">
        <f aca="false">IF(AV77&gt;=6,"Cleared","NC")</f>
        <v>Cleared</v>
      </c>
      <c r="AX77" s="65" t="n">
        <f aca="false">Discipline!AN78</f>
        <v>58</v>
      </c>
      <c r="AY77" s="65" t="n">
        <f aca="false">AX77*0.1</f>
        <v>5.8</v>
      </c>
      <c r="AZ77" s="65" t="str">
        <f aca="false">IF(AY77&gt;=4,"Cleared","NC")</f>
        <v>Cleared</v>
      </c>
      <c r="BA77" s="65" t="n">
        <f aca="false">AO77+AS77+AV77+AY77</f>
        <v>62.2088888888889</v>
      </c>
      <c r="BB77" s="65" t="n">
        <f aca="false">Persona!AB78</f>
        <v>16.452380952381</v>
      </c>
      <c r="BC77" s="65" t="n">
        <f aca="false">Persona!AC78</f>
        <v>31.2</v>
      </c>
      <c r="BD77" s="65" t="n">
        <f aca="false">BB77+BC77</f>
        <v>47.652380952381</v>
      </c>
      <c r="BE77" s="65" t="n">
        <f aca="false">BD77*0.5</f>
        <v>23.8261904761905</v>
      </c>
      <c r="BF77" s="65" t="str">
        <f aca="false">IF(BD77&gt;=40,"Cleared","NC")</f>
        <v>Cleared</v>
      </c>
      <c r="BG77" s="65" t="str">
        <f aca="false">Wellness!BM78</f>
        <v>Cleared</v>
      </c>
      <c r="BH77" s="65" t="n">
        <f aca="false">Wellness!BU78</f>
        <v>50</v>
      </c>
      <c r="BI77" s="64" t="n">
        <f aca="false">BH77*0.3</f>
        <v>15</v>
      </c>
      <c r="BJ77" s="66" t="str">
        <f aca="false">IF(BI77&gt;=9,"Cleared","NC")</f>
        <v>Cleared</v>
      </c>
      <c r="BK77" s="65" t="n">
        <f aca="false">Behavior!AG78</f>
        <v>4.5</v>
      </c>
      <c r="BL77" s="65" t="n">
        <f aca="false">Behavior!AH78</f>
        <v>9</v>
      </c>
      <c r="BM77" s="65" t="str">
        <f aca="false">IF(BL77&gt;=6,"Cleared","NC")</f>
        <v>Cleared</v>
      </c>
      <c r="BN77" s="65" t="n">
        <f aca="false">Discipline!BA78</f>
        <v>77.3333333333333</v>
      </c>
      <c r="BO77" s="65" t="n">
        <f aca="false">BN77*0.1</f>
        <v>7.73333333333333</v>
      </c>
      <c r="BP77" s="65" t="str">
        <f aca="false">IF(HPS!BO77&gt;=6,"Cleared","NC")</f>
        <v>Cleared</v>
      </c>
      <c r="BQ77" s="65" t="n">
        <f aca="false">BE77+BI77+BL77+BO77</f>
        <v>55.5595238095238</v>
      </c>
    </row>
    <row r="78" customFormat="false" ht="14.25" hidden="false" customHeight="false" outlineLevel="0" collapsed="false">
      <c r="A78" s="61" t="n">
        <v>75</v>
      </c>
      <c r="B78" s="62" t="s">
        <v>13</v>
      </c>
      <c r="C78" s="62" t="s">
        <v>31</v>
      </c>
      <c r="D78" s="62" t="s">
        <v>168</v>
      </c>
      <c r="E78" s="63" t="s">
        <v>169</v>
      </c>
      <c r="F78" s="64" t="n">
        <v>0</v>
      </c>
      <c r="G78" s="65" t="n">
        <f aca="false">Persona!P79</f>
        <v>66.6666666666667</v>
      </c>
      <c r="H78" s="65" t="n">
        <f aca="false">HPS!$G78+HPS!$F78</f>
        <v>66.6666666666667</v>
      </c>
      <c r="I78" s="65" t="n">
        <f aca="false">HPS!$H78*0.5</f>
        <v>33.3333333333333</v>
      </c>
      <c r="J78" s="65" t="str">
        <f aca="false">IF(HPS!$G78&gt;=40,"Cleared","NC")</f>
        <v>Cleared</v>
      </c>
      <c r="K78" s="65" t="str">
        <f aca="false">Wellness!K79</f>
        <v>Cleared</v>
      </c>
      <c r="L78" s="65" t="n">
        <f aca="false">Wellness!S79</f>
        <v>30</v>
      </c>
      <c r="M78" s="64" t="n">
        <f aca="false">$L78*0.3</f>
        <v>9</v>
      </c>
      <c r="N78" s="66" t="str">
        <f aca="false">IF(M78&gt;=9,"Cleared","NC")</f>
        <v>Cleared</v>
      </c>
      <c r="O78" s="64" t="n">
        <f aca="false">Behavior!I79</f>
        <v>3</v>
      </c>
      <c r="P78" s="64" t="n">
        <f aca="false">HPS!$O78*2</f>
        <v>6</v>
      </c>
      <c r="Q78" s="65" t="str">
        <f aca="false">IF(HPS!$P78&gt;=6,"Cleared","NC")</f>
        <v>Cleared</v>
      </c>
      <c r="R78" s="65" t="n">
        <f aca="false">Discipline!N79</f>
        <v>54.1071428571429</v>
      </c>
      <c r="S78" s="65" t="n">
        <f aca="false">HPS!$R78*0.1</f>
        <v>5.41071428571429</v>
      </c>
      <c r="T78" s="65" t="str">
        <f aca="false">IF(HPS!$S78&gt;=4,"Cleared","NC")</f>
        <v>Cleared</v>
      </c>
      <c r="U78" s="65" t="n">
        <f aca="false">HPS!$I78+HPS!$M78+HPS!$P78+HPS!$S78</f>
        <v>53.7440476190476</v>
      </c>
      <c r="V78" s="65" t="n">
        <f aca="false">Persona!AB79</f>
        <v>10.2690476190476</v>
      </c>
      <c r="W78" s="65" t="n">
        <f aca="false">Persona!AC79</f>
        <v>24</v>
      </c>
      <c r="X78" s="65" t="n">
        <f aca="false">HPS!$V78+HPS!$W78</f>
        <v>34.2690476190476</v>
      </c>
      <c r="Y78" s="65" t="n">
        <f aca="false">X78*0.5</f>
        <v>17.1345238095238</v>
      </c>
      <c r="Z78" s="65" t="str">
        <f aca="false">IF(HPS!$X78&gt;=40,"Cleared","NC")</f>
        <v>NC</v>
      </c>
      <c r="AA78" s="65" t="str">
        <f aca="false">Wellness!AC79</f>
        <v>Cleared</v>
      </c>
      <c r="AB78" s="65" t="n">
        <f aca="false">Wellness!AK79</f>
        <v>16.6666666666667</v>
      </c>
      <c r="AC78" s="64" t="n">
        <f aca="false">HPS!AB78*0.3</f>
        <v>5</v>
      </c>
      <c r="AD78" s="66" t="str">
        <f aca="false">IF(AC78&gt;=9,"Cleared","NC")</f>
        <v>NC</v>
      </c>
      <c r="AE78" s="65" t="n">
        <f aca="false">Behavior!Q79</f>
        <v>3.3</v>
      </c>
      <c r="AF78" s="65" t="n">
        <f aca="false">Behavior!R79</f>
        <v>6.6</v>
      </c>
      <c r="AG78" s="65" t="str">
        <f aca="false">IF(HPS!$AF78&gt;=6,"Cleared","NC")</f>
        <v>Cleared</v>
      </c>
      <c r="AH78" s="65" t="n">
        <f aca="false">Discipline!AA79</f>
        <v>31.6666666666667</v>
      </c>
      <c r="AI78" s="65" t="n">
        <f aca="false">AH78*0.1</f>
        <v>3.16666666666667</v>
      </c>
      <c r="AJ78" s="65" t="str">
        <f aca="false">IF(AI78&gt;=4,"Cleared","NC")</f>
        <v>NC</v>
      </c>
      <c r="AK78" s="65" t="n">
        <f aca="false">Y78+AC78+AF78+AI78</f>
        <v>31.9011904761905</v>
      </c>
      <c r="AL78" s="65" t="n">
        <f aca="false">Persona!AO79</f>
        <v>16.5333333333333</v>
      </c>
      <c r="AM78" s="65" t="n">
        <f aca="false">Persona!AP79</f>
        <v>42</v>
      </c>
      <c r="AN78" s="65" t="n">
        <f aca="false">AL78+AM78</f>
        <v>58.5333333333333</v>
      </c>
      <c r="AO78" s="65" t="n">
        <f aca="false">AN78*0.5</f>
        <v>29.2666666666667</v>
      </c>
      <c r="AP78" s="65" t="str">
        <f aca="false">IF(HPS!$AN78&gt;=40,"Cleared","NC")</f>
        <v>Cleared</v>
      </c>
      <c r="AQ78" s="65" t="str">
        <f aca="false">Wellness!AU79</f>
        <v>Cleared</v>
      </c>
      <c r="AR78" s="65" t="n">
        <f aca="false">Wellness!BC79</f>
        <v>50</v>
      </c>
      <c r="AS78" s="64" t="n">
        <f aca="false">AR78*0.3</f>
        <v>15</v>
      </c>
      <c r="AT78" s="66" t="str">
        <f aca="false">IF(AS78&gt;=9,"Cleared","NC")</f>
        <v>Cleared</v>
      </c>
      <c r="AU78" s="65" t="n">
        <f aca="false">Behavior!AG79</f>
        <v>3.2</v>
      </c>
      <c r="AV78" s="65" t="n">
        <f aca="false">Behavior!AH79</f>
        <v>6.4</v>
      </c>
      <c r="AW78" s="65" t="str">
        <f aca="false">IF(AV78&gt;=6,"Cleared","NC")</f>
        <v>Cleared</v>
      </c>
      <c r="AX78" s="65" t="n">
        <f aca="false">Discipline!AN79</f>
        <v>51</v>
      </c>
      <c r="AY78" s="65" t="n">
        <f aca="false">AX78*0.1</f>
        <v>5.1</v>
      </c>
      <c r="AZ78" s="65" t="str">
        <f aca="false">IF(AY78&gt;=4,"Cleared","NC")</f>
        <v>Cleared</v>
      </c>
      <c r="BA78" s="65" t="n">
        <f aca="false">AO78+AS78+AV78+AY78</f>
        <v>55.7666666666667</v>
      </c>
      <c r="BB78" s="65" t="n">
        <f aca="false">Persona!AB79</f>
        <v>10.2690476190476</v>
      </c>
      <c r="BC78" s="65" t="n">
        <f aca="false">Persona!AC79</f>
        <v>24</v>
      </c>
      <c r="BD78" s="65" t="n">
        <f aca="false">BB78+BC78</f>
        <v>34.2690476190476</v>
      </c>
      <c r="BE78" s="65" t="n">
        <f aca="false">BD78*0.5</f>
        <v>17.1345238095238</v>
      </c>
      <c r="BF78" s="65" t="str">
        <f aca="false">IF(BD78&gt;=40,"Cleared","NC")</f>
        <v>NC</v>
      </c>
      <c r="BG78" s="65" t="str">
        <f aca="false">Wellness!BM79</f>
        <v>Cleared</v>
      </c>
      <c r="BH78" s="65" t="n">
        <f aca="false">Wellness!BU79</f>
        <v>33.3333333333333</v>
      </c>
      <c r="BI78" s="64" t="n">
        <f aca="false">BH78*0.3</f>
        <v>10</v>
      </c>
      <c r="BJ78" s="66" t="str">
        <f aca="false">IF(BI78&gt;=9,"Cleared","NC")</f>
        <v>Cleared</v>
      </c>
      <c r="BK78" s="65" t="n">
        <f aca="false">Behavior!AG79</f>
        <v>3.2</v>
      </c>
      <c r="BL78" s="65" t="n">
        <f aca="false">Behavior!AH79</f>
        <v>6.4</v>
      </c>
      <c r="BM78" s="65" t="str">
        <f aca="false">IF(BL78&gt;=6,"Cleared","NC")</f>
        <v>Cleared</v>
      </c>
      <c r="BN78" s="65" t="n">
        <f aca="false">Discipline!BA79</f>
        <v>51.6666666666667</v>
      </c>
      <c r="BO78" s="65" t="n">
        <f aca="false">BN78*0.1</f>
        <v>5.16666666666667</v>
      </c>
      <c r="BP78" s="65" t="str">
        <f aca="false">IF(HPS!BO78&gt;=6,"Cleared","NC")</f>
        <v>NC</v>
      </c>
      <c r="BQ78" s="65" t="n">
        <f aca="false">BE78+BI78+BL78+BO78</f>
        <v>38.7011904761905</v>
      </c>
    </row>
    <row r="79" customFormat="false" ht="14.25" hidden="false" customHeight="false" outlineLevel="0" collapsed="false">
      <c r="A79" s="61" t="n">
        <v>76</v>
      </c>
      <c r="B79" s="62" t="s">
        <v>17</v>
      </c>
      <c r="C79" s="62" t="s">
        <v>31</v>
      </c>
      <c r="D79" s="62" t="s">
        <v>170</v>
      </c>
      <c r="E79" s="63" t="s">
        <v>171</v>
      </c>
      <c r="F79" s="64" t="n">
        <v>0</v>
      </c>
      <c r="G79" s="65" t="n">
        <f aca="false">Persona!P80</f>
        <v>76.6666666666667</v>
      </c>
      <c r="H79" s="65" t="n">
        <f aca="false">HPS!$G79+HPS!$F79</f>
        <v>76.6666666666667</v>
      </c>
      <c r="I79" s="65" t="n">
        <f aca="false">HPS!$H79*0.5</f>
        <v>38.3333333333333</v>
      </c>
      <c r="J79" s="65" t="str">
        <f aca="false">IF(HPS!$G79&gt;=40,"Cleared","NC")</f>
        <v>Cleared</v>
      </c>
      <c r="K79" s="65" t="str">
        <f aca="false">Wellness!K80</f>
        <v>Cleared</v>
      </c>
      <c r="L79" s="65" t="n">
        <f aca="false">Wellness!S80</f>
        <v>53.3333333333333</v>
      </c>
      <c r="M79" s="64" t="n">
        <f aca="false">$L79*0.3</f>
        <v>16</v>
      </c>
      <c r="N79" s="66" t="str">
        <f aca="false">IF(M79&gt;=9,"Cleared","NC")</f>
        <v>Cleared</v>
      </c>
      <c r="O79" s="64" t="n">
        <f aca="false">Behavior!I80</f>
        <v>3</v>
      </c>
      <c r="P79" s="64" t="n">
        <f aca="false">HPS!$O79*2</f>
        <v>6</v>
      </c>
      <c r="Q79" s="65" t="str">
        <f aca="false">IF(HPS!$P79&gt;=6,"Cleared","NC")</f>
        <v>Cleared</v>
      </c>
      <c r="R79" s="65" t="n">
        <f aca="false">Discipline!N80</f>
        <v>54.3303571428571</v>
      </c>
      <c r="S79" s="65" t="n">
        <f aca="false">HPS!$R79*0.1</f>
        <v>5.43303571428572</v>
      </c>
      <c r="T79" s="65" t="str">
        <f aca="false">IF(HPS!$S79&gt;=4,"Cleared","NC")</f>
        <v>Cleared</v>
      </c>
      <c r="U79" s="65" t="n">
        <f aca="false">HPS!$I79+HPS!$M79+HPS!$P79+HPS!$S79</f>
        <v>65.7663690476191</v>
      </c>
      <c r="V79" s="65" t="n">
        <f aca="false">Persona!AB80</f>
        <v>11.6142857142857</v>
      </c>
      <c r="W79" s="65" t="n">
        <f aca="false">Persona!AC80</f>
        <v>58.4</v>
      </c>
      <c r="X79" s="65" t="n">
        <f aca="false">HPS!$V79+HPS!$W79</f>
        <v>70.0142857142857</v>
      </c>
      <c r="Y79" s="65" t="n">
        <f aca="false">X79*0.5</f>
        <v>35.0071428571429</v>
      </c>
      <c r="Z79" s="65" t="str">
        <f aca="false">IF(HPS!$X79&gt;=40,"Cleared","NC")</f>
        <v>Cleared</v>
      </c>
      <c r="AA79" s="65" t="str">
        <f aca="false">Wellness!AC80</f>
        <v>Cleared</v>
      </c>
      <c r="AB79" s="65" t="n">
        <f aca="false">Wellness!AK80</f>
        <v>20</v>
      </c>
      <c r="AC79" s="64" t="n">
        <f aca="false">HPS!AB79*0.3</f>
        <v>6</v>
      </c>
      <c r="AD79" s="66" t="str">
        <f aca="false">IF(AC79&gt;=9,"Cleared","NC")</f>
        <v>NC</v>
      </c>
      <c r="AE79" s="65" t="n">
        <f aca="false">Behavior!Q80</f>
        <v>3.9</v>
      </c>
      <c r="AF79" s="65" t="n">
        <f aca="false">Behavior!R80</f>
        <v>7.8</v>
      </c>
      <c r="AG79" s="65" t="str">
        <f aca="false">IF(HPS!$AF79&gt;=6,"Cleared","NC")</f>
        <v>Cleared</v>
      </c>
      <c r="AH79" s="65" t="n">
        <f aca="false">Discipline!AA80</f>
        <v>36.3333333333333</v>
      </c>
      <c r="AI79" s="65" t="n">
        <f aca="false">AH79*0.1</f>
        <v>3.63333333333333</v>
      </c>
      <c r="AJ79" s="65" t="str">
        <f aca="false">IF(AI79&gt;=4,"Cleared","NC")</f>
        <v>NC</v>
      </c>
      <c r="AK79" s="65" t="n">
        <f aca="false">Y79+AC79+AF79+AI79</f>
        <v>52.4404761904762</v>
      </c>
      <c r="AL79" s="65" t="n">
        <f aca="false">Persona!AO80</f>
        <v>16.8177777777778</v>
      </c>
      <c r="AM79" s="65" t="n">
        <f aca="false">Persona!AP80</f>
        <v>45</v>
      </c>
      <c r="AN79" s="65" t="n">
        <f aca="false">AL79+AM79</f>
        <v>61.8177777777778</v>
      </c>
      <c r="AO79" s="65" t="n">
        <f aca="false">AN79*0.5</f>
        <v>30.9088888888889</v>
      </c>
      <c r="AP79" s="65" t="str">
        <f aca="false">IF(HPS!$AN79&gt;=40,"Cleared","NC")</f>
        <v>Cleared</v>
      </c>
      <c r="AQ79" s="65" t="str">
        <f aca="false">Wellness!AU80</f>
        <v>Cleared</v>
      </c>
      <c r="AR79" s="65" t="n">
        <f aca="false">Wellness!BC80</f>
        <v>46.6666666666667</v>
      </c>
      <c r="AS79" s="64" t="n">
        <f aca="false">AR79*0.3</f>
        <v>14</v>
      </c>
      <c r="AT79" s="66" t="str">
        <f aca="false">IF(AS79&gt;=9,"Cleared","NC")</f>
        <v>Cleared</v>
      </c>
      <c r="AU79" s="65" t="str">
        <f aca="false">Behavior!AG80</f>
        <v>0</v>
      </c>
      <c r="AV79" s="65" t="n">
        <f aca="false">Behavior!AH80</f>
        <v>0</v>
      </c>
      <c r="AW79" s="65" t="str">
        <f aca="false">IF(AV79&gt;=6,"Cleared","NC")</f>
        <v>NC</v>
      </c>
      <c r="AX79" s="65" t="n">
        <f aca="false">Discipline!AN80</f>
        <v>42</v>
      </c>
      <c r="AY79" s="65" t="n">
        <f aca="false">AX79*0.1</f>
        <v>4.2</v>
      </c>
      <c r="AZ79" s="65" t="str">
        <f aca="false">IF(AY79&gt;=4,"Cleared","NC")</f>
        <v>Cleared</v>
      </c>
      <c r="BA79" s="65" t="n">
        <f aca="false">AO79+AS79+AV79+AY79</f>
        <v>49.1088888888889</v>
      </c>
      <c r="BB79" s="65" t="n">
        <f aca="false">Persona!AB80</f>
        <v>11.6142857142857</v>
      </c>
      <c r="BC79" s="65" t="n">
        <f aca="false">Persona!AC80</f>
        <v>58.4</v>
      </c>
      <c r="BD79" s="65" t="n">
        <f aca="false">BB79+BC79</f>
        <v>70.0142857142857</v>
      </c>
      <c r="BE79" s="65" t="n">
        <f aca="false">BD79*0.5</f>
        <v>35.0071428571429</v>
      </c>
      <c r="BF79" s="65" t="str">
        <f aca="false">IF(BD79&gt;=40,"Cleared","NC")</f>
        <v>Cleared</v>
      </c>
      <c r="BG79" s="65" t="str">
        <f aca="false">Wellness!BM80</f>
        <v>Cleared</v>
      </c>
      <c r="BH79" s="65" t="n">
        <f aca="false">Wellness!BU80</f>
        <v>33.3333333333333</v>
      </c>
      <c r="BI79" s="64" t="n">
        <f aca="false">BH79*0.3</f>
        <v>10</v>
      </c>
      <c r="BJ79" s="66" t="str">
        <f aca="false">IF(BI79&gt;=9,"Cleared","NC")</f>
        <v>Cleared</v>
      </c>
      <c r="BK79" s="65" t="str">
        <f aca="false">Behavior!AG80</f>
        <v>0</v>
      </c>
      <c r="BL79" s="65" t="n">
        <f aca="false">Behavior!AH80</f>
        <v>0</v>
      </c>
      <c r="BM79" s="65" t="str">
        <f aca="false">IF(BL79&gt;=6,"Cleared","NC")</f>
        <v>NC</v>
      </c>
      <c r="BN79" s="65" t="n">
        <f aca="false">Discipline!BA80</f>
        <v>59.3333333333333</v>
      </c>
      <c r="BO79" s="65" t="n">
        <f aca="false">BN79*0.1</f>
        <v>5.93333333333333</v>
      </c>
      <c r="BP79" s="65" t="str">
        <f aca="false">IF(HPS!BO79&gt;=6,"Cleared","NC")</f>
        <v>NC</v>
      </c>
      <c r="BQ79" s="65" t="n">
        <f aca="false">BE79+BI79+BL79+BO79</f>
        <v>50.9404761904762</v>
      </c>
    </row>
    <row r="80" customFormat="false" ht="14.25" hidden="false" customHeight="false" outlineLevel="0" collapsed="false">
      <c r="A80" s="61" t="n">
        <v>77</v>
      </c>
      <c r="B80" s="62" t="s">
        <v>17</v>
      </c>
      <c r="C80" s="62" t="s">
        <v>31</v>
      </c>
      <c r="D80" s="62" t="s">
        <v>172</v>
      </c>
      <c r="E80" s="63" t="s">
        <v>173</v>
      </c>
      <c r="F80" s="64" t="n">
        <v>0</v>
      </c>
      <c r="G80" s="65" t="n">
        <f aca="false">Persona!P81</f>
        <v>64.4444444444444</v>
      </c>
      <c r="H80" s="65" t="n">
        <f aca="false">HPS!$G80+HPS!$F80</f>
        <v>64.4444444444444</v>
      </c>
      <c r="I80" s="65" t="n">
        <f aca="false">HPS!$H80*0.5</f>
        <v>32.2222222222222</v>
      </c>
      <c r="J80" s="65" t="str">
        <f aca="false">IF(HPS!$G80&gt;=40,"Cleared","NC")</f>
        <v>Cleared</v>
      </c>
      <c r="K80" s="65" t="str">
        <f aca="false">Wellness!K81</f>
        <v>Cleared</v>
      </c>
      <c r="L80" s="65" t="n">
        <f aca="false">Wellness!S81</f>
        <v>63.3333333333333</v>
      </c>
      <c r="M80" s="64" t="n">
        <f aca="false">$L80*0.3</f>
        <v>19</v>
      </c>
      <c r="N80" s="66" t="str">
        <f aca="false">IF(M80&gt;=9,"Cleared","NC")</f>
        <v>Cleared</v>
      </c>
      <c r="O80" s="64" t="n">
        <f aca="false">Behavior!I81</f>
        <v>3</v>
      </c>
      <c r="P80" s="64" t="n">
        <f aca="false">HPS!$O80*2</f>
        <v>6</v>
      </c>
      <c r="Q80" s="65" t="str">
        <f aca="false">IF(HPS!$P80&gt;=6,"Cleared","NC")</f>
        <v>Cleared</v>
      </c>
      <c r="R80" s="65" t="n">
        <f aca="false">Discipline!N81</f>
        <v>59.7321428571429</v>
      </c>
      <c r="S80" s="65" t="n">
        <f aca="false">HPS!$R80*0.1</f>
        <v>5.97321428571429</v>
      </c>
      <c r="T80" s="65" t="str">
        <f aca="false">IF(HPS!$S80&gt;=4,"Cleared","NC")</f>
        <v>Cleared</v>
      </c>
      <c r="U80" s="65" t="n">
        <f aca="false">HPS!$I80+HPS!$M80+HPS!$P80+HPS!$S80</f>
        <v>63.1954365079365</v>
      </c>
      <c r="V80" s="65" t="n">
        <f aca="false">Persona!AB81</f>
        <v>15.4809523809524</v>
      </c>
      <c r="W80" s="65" t="n">
        <f aca="false">Persona!AC81</f>
        <v>34.4</v>
      </c>
      <c r="X80" s="65" t="n">
        <f aca="false">HPS!$V80+HPS!$W80</f>
        <v>49.8809523809524</v>
      </c>
      <c r="Y80" s="65" t="n">
        <f aca="false">X80*0.5</f>
        <v>24.9404761904762</v>
      </c>
      <c r="Z80" s="65" t="str">
        <f aca="false">IF(HPS!$X80&gt;=40,"Cleared","NC")</f>
        <v>Cleared</v>
      </c>
      <c r="AA80" s="65" t="str">
        <f aca="false">Wellness!AC81</f>
        <v>Cleared</v>
      </c>
      <c r="AB80" s="65" t="n">
        <f aca="false">Wellness!AK81</f>
        <v>20</v>
      </c>
      <c r="AC80" s="64" t="n">
        <f aca="false">HPS!AB80*0.3</f>
        <v>6</v>
      </c>
      <c r="AD80" s="66" t="str">
        <f aca="false">IF(AC80&gt;=9,"Cleared","NC")</f>
        <v>NC</v>
      </c>
      <c r="AE80" s="65" t="n">
        <f aca="false">Behavior!Q81</f>
        <v>2.7</v>
      </c>
      <c r="AF80" s="65" t="n">
        <f aca="false">Behavior!R81</f>
        <v>5.4</v>
      </c>
      <c r="AG80" s="65" t="str">
        <f aca="false">IF(HPS!$AF80&gt;=6,"Cleared","NC")</f>
        <v>NC</v>
      </c>
      <c r="AH80" s="65" t="n">
        <f aca="false">Discipline!AA81</f>
        <v>49</v>
      </c>
      <c r="AI80" s="65" t="n">
        <f aca="false">AH80*0.1</f>
        <v>4.9</v>
      </c>
      <c r="AJ80" s="65" t="str">
        <f aca="false">IF(AI80&gt;=4,"Cleared","NC")</f>
        <v>Cleared</v>
      </c>
      <c r="AK80" s="65" t="n">
        <f aca="false">Y80+AC80+AF80+AI80</f>
        <v>41.2404761904762</v>
      </c>
      <c r="AL80" s="65" t="n">
        <f aca="false">Persona!AO81</f>
        <v>16.9244444444444</v>
      </c>
      <c r="AM80" s="65" t="n">
        <f aca="false">Persona!AP81</f>
        <v>0</v>
      </c>
      <c r="AN80" s="65" t="n">
        <f aca="false">AL80+AM80</f>
        <v>16.9244444444444</v>
      </c>
      <c r="AO80" s="65" t="n">
        <f aca="false">AN80*0.5</f>
        <v>8.46222222222222</v>
      </c>
      <c r="AP80" s="65" t="str">
        <f aca="false">IF(HPS!$AN80&gt;=40,"Cleared","NC")</f>
        <v>NC</v>
      </c>
      <c r="AQ80" s="65" t="str">
        <f aca="false">Wellness!AU81</f>
        <v>Cleared</v>
      </c>
      <c r="AR80" s="65" t="n">
        <f aca="false">Wellness!BC81</f>
        <v>46.6666666666667</v>
      </c>
      <c r="AS80" s="64" t="n">
        <f aca="false">AR80*0.3</f>
        <v>14</v>
      </c>
      <c r="AT80" s="66" t="str">
        <f aca="false">IF(AS80&gt;=9,"Cleared","NC")</f>
        <v>Cleared</v>
      </c>
      <c r="AU80" s="65" t="n">
        <f aca="false">Behavior!AG81</f>
        <v>2.6</v>
      </c>
      <c r="AV80" s="65" t="n">
        <f aca="false">Behavior!AH81</f>
        <v>5.2</v>
      </c>
      <c r="AW80" s="65" t="str">
        <f aca="false">IF(AV80&gt;=6,"Cleared","NC")</f>
        <v>NC</v>
      </c>
      <c r="AX80" s="65" t="n">
        <f aca="false">Discipline!AN81</f>
        <v>46</v>
      </c>
      <c r="AY80" s="65" t="n">
        <f aca="false">AX80*0.1</f>
        <v>4.6</v>
      </c>
      <c r="AZ80" s="65" t="str">
        <f aca="false">IF(AY80&gt;=4,"Cleared","NC")</f>
        <v>Cleared</v>
      </c>
      <c r="BA80" s="65" t="n">
        <f aca="false">AO80+AS80+AV80+AY80</f>
        <v>32.2622222222222</v>
      </c>
      <c r="BB80" s="65" t="n">
        <f aca="false">Persona!AB81</f>
        <v>15.4809523809524</v>
      </c>
      <c r="BC80" s="65" t="n">
        <f aca="false">Persona!AC81</f>
        <v>34.4</v>
      </c>
      <c r="BD80" s="65" t="n">
        <f aca="false">BB80+BC80</f>
        <v>49.8809523809524</v>
      </c>
      <c r="BE80" s="65" t="n">
        <f aca="false">BD80*0.5</f>
        <v>24.9404761904762</v>
      </c>
      <c r="BF80" s="65" t="str">
        <f aca="false">IF(BD80&gt;=40,"Cleared","NC")</f>
        <v>Cleared</v>
      </c>
      <c r="BG80" s="65" t="str">
        <f aca="false">Wellness!BM81</f>
        <v>Cleared</v>
      </c>
      <c r="BH80" s="65" t="n">
        <f aca="false">Wellness!BU81</f>
        <v>30</v>
      </c>
      <c r="BI80" s="64" t="n">
        <f aca="false">BH80*0.3</f>
        <v>9</v>
      </c>
      <c r="BJ80" s="66" t="str">
        <f aca="false">IF(BI80&gt;=9,"Cleared","NC")</f>
        <v>Cleared</v>
      </c>
      <c r="BK80" s="65" t="n">
        <f aca="false">Behavior!AG81</f>
        <v>2.6</v>
      </c>
      <c r="BL80" s="65" t="n">
        <f aca="false">Behavior!AH81</f>
        <v>5.2</v>
      </c>
      <c r="BM80" s="65" t="str">
        <f aca="false">IF(BL80&gt;=6,"Cleared","NC")</f>
        <v>NC</v>
      </c>
      <c r="BN80" s="65" t="n">
        <f aca="false">Discipline!BA81</f>
        <v>60</v>
      </c>
      <c r="BO80" s="65" t="n">
        <f aca="false">BN80*0.1</f>
        <v>6</v>
      </c>
      <c r="BP80" s="65" t="str">
        <f aca="false">IF(HPS!BO80&gt;=6,"Cleared","NC")</f>
        <v>Cleared</v>
      </c>
      <c r="BQ80" s="65" t="n">
        <f aca="false">BE80+BI80+BL80+BO80</f>
        <v>45.1404761904762</v>
      </c>
    </row>
    <row r="81" customFormat="false" ht="14.25" hidden="false" customHeight="false" outlineLevel="0" collapsed="false">
      <c r="A81" s="61" t="n">
        <v>78</v>
      </c>
      <c r="B81" s="62" t="s">
        <v>17</v>
      </c>
      <c r="C81" s="62" t="s">
        <v>31</v>
      </c>
      <c r="D81" s="62" t="s">
        <v>174</v>
      </c>
      <c r="E81" s="63" t="s">
        <v>175</v>
      </c>
      <c r="F81" s="64" t="n">
        <v>0</v>
      </c>
      <c r="G81" s="65" t="n">
        <f aca="false">Persona!P82</f>
        <v>63.3333333333333</v>
      </c>
      <c r="H81" s="65" t="n">
        <f aca="false">HPS!$G81+HPS!$F81</f>
        <v>63.3333333333333</v>
      </c>
      <c r="I81" s="65" t="n">
        <f aca="false">HPS!$H81*0.5</f>
        <v>31.6666666666667</v>
      </c>
      <c r="J81" s="65" t="str">
        <f aca="false">IF(HPS!$G81&gt;=40,"Cleared","NC")</f>
        <v>Cleared</v>
      </c>
      <c r="K81" s="65" t="str">
        <f aca="false">Wellness!K82</f>
        <v>Cleared</v>
      </c>
      <c r="L81" s="65" t="n">
        <f aca="false">Wellness!S82</f>
        <v>33.3333333333333</v>
      </c>
      <c r="M81" s="64" t="n">
        <f aca="false">$L81*0.3</f>
        <v>10</v>
      </c>
      <c r="N81" s="66" t="str">
        <f aca="false">IF(M81&gt;=9,"Cleared","NC")</f>
        <v>Cleared</v>
      </c>
      <c r="O81" s="64" t="n">
        <f aca="false">Behavior!I82</f>
        <v>3</v>
      </c>
      <c r="P81" s="64" t="n">
        <f aca="false">HPS!$O81*2</f>
        <v>6</v>
      </c>
      <c r="Q81" s="65" t="str">
        <f aca="false">IF(HPS!$P81&gt;=6,"Cleared","NC")</f>
        <v>Cleared</v>
      </c>
      <c r="R81" s="65" t="n">
        <f aca="false">Discipline!N82</f>
        <v>56.7857142857143</v>
      </c>
      <c r="S81" s="65" t="n">
        <f aca="false">HPS!$R81*0.1</f>
        <v>5.67857142857143</v>
      </c>
      <c r="T81" s="65" t="str">
        <f aca="false">IF(HPS!$S81&gt;=4,"Cleared","NC")</f>
        <v>Cleared</v>
      </c>
      <c r="U81" s="65" t="n">
        <f aca="false">HPS!$I81+HPS!$M81+HPS!$P81+HPS!$S81</f>
        <v>53.3452380952381</v>
      </c>
      <c r="V81" s="65" t="n">
        <f aca="false">Persona!AB82</f>
        <v>15.4</v>
      </c>
      <c r="W81" s="65" t="n">
        <f aca="false">Persona!AC82</f>
        <v>28</v>
      </c>
      <c r="X81" s="65" t="n">
        <f aca="false">HPS!$V81+HPS!$W81</f>
        <v>43.4</v>
      </c>
      <c r="Y81" s="65" t="n">
        <f aca="false">X81*0.5</f>
        <v>21.7</v>
      </c>
      <c r="Z81" s="65" t="str">
        <f aca="false">IF(HPS!$X81&gt;=40,"Cleared","NC")</f>
        <v>Cleared</v>
      </c>
      <c r="AA81" s="65" t="str">
        <f aca="false">Wellness!AC82</f>
        <v>Cleared</v>
      </c>
      <c r="AB81" s="65" t="n">
        <f aca="false">Wellness!AK82</f>
        <v>0</v>
      </c>
      <c r="AC81" s="64" t="n">
        <f aca="false">HPS!AB81*0.3</f>
        <v>0</v>
      </c>
      <c r="AD81" s="66" t="str">
        <f aca="false">IF(AC81&gt;=9,"Cleared","NC")</f>
        <v>NC</v>
      </c>
      <c r="AE81" s="65" t="n">
        <f aca="false">Behavior!Q82</f>
        <v>3.3</v>
      </c>
      <c r="AF81" s="65" t="n">
        <f aca="false">Behavior!R82</f>
        <v>6.6</v>
      </c>
      <c r="AG81" s="65" t="str">
        <f aca="false">IF(HPS!$AF81&gt;=6,"Cleared","NC")</f>
        <v>Cleared</v>
      </c>
      <c r="AH81" s="65" t="n">
        <f aca="false">Discipline!AA82</f>
        <v>40.6666666666667</v>
      </c>
      <c r="AI81" s="65" t="n">
        <f aca="false">AH81*0.1</f>
        <v>4.06666666666667</v>
      </c>
      <c r="AJ81" s="65" t="str">
        <f aca="false">IF(AI81&gt;=4,"Cleared","NC")</f>
        <v>Cleared</v>
      </c>
      <c r="AK81" s="65" t="n">
        <f aca="false">Y81+AC81+AF81+AI81</f>
        <v>32.3666666666667</v>
      </c>
      <c r="AL81" s="65" t="n">
        <f aca="false">Persona!AO82</f>
        <v>16.5333333333333</v>
      </c>
      <c r="AM81" s="65" t="n">
        <f aca="false">Persona!AP82</f>
        <v>44</v>
      </c>
      <c r="AN81" s="65" t="n">
        <f aca="false">AL81+AM81</f>
        <v>60.5333333333333</v>
      </c>
      <c r="AO81" s="65" t="n">
        <f aca="false">AN81*0.5</f>
        <v>30.2666666666667</v>
      </c>
      <c r="AP81" s="65" t="str">
        <f aca="false">IF(HPS!$AN81&gt;=40,"Cleared","NC")</f>
        <v>Cleared</v>
      </c>
      <c r="AQ81" s="65" t="str">
        <f aca="false">Wellness!AU82</f>
        <v>NC</v>
      </c>
      <c r="AR81" s="65" t="n">
        <f aca="false">Wellness!BC82</f>
        <v>0</v>
      </c>
      <c r="AS81" s="64" t="n">
        <f aca="false">AR81*0.3</f>
        <v>0</v>
      </c>
      <c r="AT81" s="66" t="str">
        <f aca="false">IF(AS81&gt;=9,"Cleared","NC")</f>
        <v>NC</v>
      </c>
      <c r="AU81" s="65" t="n">
        <f aca="false">Behavior!AG82</f>
        <v>2.8</v>
      </c>
      <c r="AV81" s="65" t="n">
        <f aca="false">Behavior!AH82</f>
        <v>5.6</v>
      </c>
      <c r="AW81" s="65" t="str">
        <f aca="false">IF(AV81&gt;=6,"Cleared","NC")</f>
        <v>NC</v>
      </c>
      <c r="AX81" s="65" t="n">
        <f aca="false">Discipline!AN82</f>
        <v>29</v>
      </c>
      <c r="AY81" s="65" t="n">
        <f aca="false">AX81*0.1</f>
        <v>2.9</v>
      </c>
      <c r="AZ81" s="65" t="str">
        <f aca="false">IF(AY81&gt;=4,"Cleared","NC")</f>
        <v>NC</v>
      </c>
      <c r="BA81" s="65" t="n">
        <f aca="false">AO81+AS81+AV81+AY81</f>
        <v>38.7666666666667</v>
      </c>
      <c r="BB81" s="65" t="n">
        <f aca="false">Persona!AB82</f>
        <v>15.4</v>
      </c>
      <c r="BC81" s="65" t="n">
        <f aca="false">Persona!AC82</f>
        <v>28</v>
      </c>
      <c r="BD81" s="65" t="n">
        <f aca="false">BB81+BC81</f>
        <v>43.4</v>
      </c>
      <c r="BE81" s="65" t="n">
        <f aca="false">BD81*0.5</f>
        <v>21.7</v>
      </c>
      <c r="BF81" s="65" t="str">
        <f aca="false">IF(BD81&gt;=40,"Cleared","NC")</f>
        <v>Cleared</v>
      </c>
      <c r="BG81" s="65" t="str">
        <f aca="false">Wellness!BM82</f>
        <v>NC</v>
      </c>
      <c r="BH81" s="65" t="n">
        <f aca="false">Wellness!BU82</f>
        <v>0</v>
      </c>
      <c r="BI81" s="64" t="n">
        <f aca="false">BH81*0.3</f>
        <v>0</v>
      </c>
      <c r="BJ81" s="66" t="str">
        <f aca="false">IF(BI81&gt;=9,"Cleared","NC")</f>
        <v>NC</v>
      </c>
      <c r="BK81" s="65" t="n">
        <f aca="false">Behavior!AG82</f>
        <v>2.8</v>
      </c>
      <c r="BL81" s="65" t="n">
        <f aca="false">Behavior!AH82</f>
        <v>5.6</v>
      </c>
      <c r="BM81" s="65" t="str">
        <f aca="false">IF(BL81&gt;=6,"Cleared","NC")</f>
        <v>NC</v>
      </c>
      <c r="BN81" s="65" t="n">
        <f aca="false">Discipline!BA82</f>
        <v>48.6666666666667</v>
      </c>
      <c r="BO81" s="65" t="n">
        <f aca="false">BN81*0.1</f>
        <v>4.86666666666667</v>
      </c>
      <c r="BP81" s="65" t="str">
        <f aca="false">IF(HPS!BO81&gt;=6,"Cleared","NC")</f>
        <v>NC</v>
      </c>
      <c r="BQ81" s="65" t="n">
        <f aca="false">BE81+BI81+BL81+BO81</f>
        <v>32.1666666666667</v>
      </c>
    </row>
    <row r="82" customFormat="false" ht="14.25" hidden="false" customHeight="false" outlineLevel="0" collapsed="false">
      <c r="A82" s="61" t="n">
        <v>79</v>
      </c>
      <c r="B82" s="62" t="s">
        <v>17</v>
      </c>
      <c r="C82" s="62" t="s">
        <v>38</v>
      </c>
      <c r="D82" s="62" t="s">
        <v>176</v>
      </c>
      <c r="E82" s="63" t="s">
        <v>177</v>
      </c>
      <c r="F82" s="64" t="n">
        <v>0</v>
      </c>
      <c r="G82" s="65" t="n">
        <f aca="false">Persona!P83</f>
        <v>34.4444444444444</v>
      </c>
      <c r="H82" s="65" t="n">
        <f aca="false">HPS!$G82+HPS!$F82</f>
        <v>34.4444444444444</v>
      </c>
      <c r="I82" s="65" t="n">
        <f aca="false">HPS!$H82*0.5</f>
        <v>17.2222222222222</v>
      </c>
      <c r="J82" s="65" t="str">
        <f aca="false">IF(HPS!$G82&gt;=40,"Cleared","NC")</f>
        <v>NC</v>
      </c>
      <c r="K82" s="65" t="str">
        <f aca="false">Wellness!K83</f>
        <v>Cleared</v>
      </c>
      <c r="L82" s="65" t="n">
        <f aca="false">Wellness!S83</f>
        <v>46.6666666666667</v>
      </c>
      <c r="M82" s="64" t="n">
        <f aca="false">$L82*0.3</f>
        <v>14</v>
      </c>
      <c r="N82" s="66" t="str">
        <f aca="false">IF(M82&gt;=9,"Cleared","NC")</f>
        <v>Cleared</v>
      </c>
      <c r="O82" s="64" t="n">
        <f aca="false">Behavior!I83</f>
        <v>3</v>
      </c>
      <c r="P82" s="64" t="n">
        <f aca="false">HPS!$O82*2</f>
        <v>6</v>
      </c>
      <c r="Q82" s="65" t="str">
        <f aca="false">IF(HPS!$P82&gt;=6,"Cleared","NC")</f>
        <v>Cleared</v>
      </c>
      <c r="R82" s="65" t="n">
        <f aca="false">Discipline!N83</f>
        <v>43.75</v>
      </c>
      <c r="S82" s="65" t="n">
        <f aca="false">HPS!$R82*0.1</f>
        <v>4.375</v>
      </c>
      <c r="T82" s="65" t="str">
        <f aca="false">IF(HPS!$S82&gt;=4,"Cleared","NC")</f>
        <v>Cleared</v>
      </c>
      <c r="U82" s="65" t="n">
        <f aca="false">HPS!$I82+HPS!$M82+HPS!$P82+HPS!$S82</f>
        <v>41.5972222222222</v>
      </c>
      <c r="V82" s="65" t="n">
        <f aca="false">Persona!AB83</f>
        <v>19.402380952381</v>
      </c>
      <c r="W82" s="65" t="n">
        <f aca="false">Persona!AC83</f>
        <v>33.6</v>
      </c>
      <c r="X82" s="65" t="n">
        <f aca="false">HPS!$V82+HPS!$W82</f>
        <v>53.002380952381</v>
      </c>
      <c r="Y82" s="65" t="n">
        <f aca="false">X82*0.5</f>
        <v>26.5011904761905</v>
      </c>
      <c r="Z82" s="65" t="str">
        <f aca="false">IF(HPS!$X82&gt;=40,"Cleared","NC")</f>
        <v>Cleared</v>
      </c>
      <c r="AA82" s="65" t="str">
        <f aca="false">Wellness!AC83</f>
        <v>NC</v>
      </c>
      <c r="AB82" s="65" t="n">
        <f aca="false">Wellness!AK83</f>
        <v>36.6666666666667</v>
      </c>
      <c r="AC82" s="64" t="n">
        <f aca="false">HPS!AB82*0.3</f>
        <v>11</v>
      </c>
      <c r="AD82" s="66" t="str">
        <f aca="false">IF(AC82&gt;=9,"Cleared","NC")</f>
        <v>Cleared</v>
      </c>
      <c r="AE82" s="65" t="n">
        <f aca="false">Behavior!Q83</f>
        <v>3.235</v>
      </c>
      <c r="AF82" s="65" t="n">
        <f aca="false">Behavior!R83</f>
        <v>6.47</v>
      </c>
      <c r="AG82" s="65" t="str">
        <f aca="false">IF(HPS!$AF82&gt;=6,"Cleared","NC")</f>
        <v>Cleared</v>
      </c>
      <c r="AH82" s="65" t="n">
        <f aca="false">Discipline!AA83</f>
        <v>35.3333333333333</v>
      </c>
      <c r="AI82" s="65" t="n">
        <f aca="false">AH82*0.1</f>
        <v>3.53333333333333</v>
      </c>
      <c r="AJ82" s="65" t="str">
        <f aca="false">IF(AI82&gt;=4,"Cleared","NC")</f>
        <v>NC</v>
      </c>
      <c r="AK82" s="65" t="n">
        <f aca="false">Y82+AC82+AF82+AI82</f>
        <v>47.5045238095238</v>
      </c>
      <c r="AL82" s="65" t="n">
        <f aca="false">Persona!AO83</f>
        <v>16.8711111111111</v>
      </c>
      <c r="AM82" s="65" t="n">
        <f aca="false">Persona!AP83</f>
        <v>54</v>
      </c>
      <c r="AN82" s="65" t="n">
        <f aca="false">AL82+AM82</f>
        <v>70.8711111111111</v>
      </c>
      <c r="AO82" s="65" t="n">
        <f aca="false">AN82*0.5</f>
        <v>35.4355555555556</v>
      </c>
      <c r="AP82" s="65" t="str">
        <f aca="false">IF(HPS!$AN82&gt;=40,"Cleared","NC")</f>
        <v>Cleared</v>
      </c>
      <c r="AQ82" s="65" t="str">
        <f aca="false">Wellness!AU83</f>
        <v>NC</v>
      </c>
      <c r="AR82" s="65" t="n">
        <f aca="false">Wellness!BC83</f>
        <v>16.6666666666667</v>
      </c>
      <c r="AS82" s="64" t="n">
        <f aca="false">AR82*0.3</f>
        <v>5</v>
      </c>
      <c r="AT82" s="66" t="str">
        <f aca="false">IF(AS82&gt;=9,"Cleared","NC")</f>
        <v>NC</v>
      </c>
      <c r="AU82" s="65" t="n">
        <f aca="false">Behavior!AG83</f>
        <v>3.75</v>
      </c>
      <c r="AV82" s="65" t="n">
        <f aca="false">Behavior!AH83</f>
        <v>7.5</v>
      </c>
      <c r="AW82" s="65" t="str">
        <f aca="false">IF(AV82&gt;=6,"Cleared","NC")</f>
        <v>Cleared</v>
      </c>
      <c r="AX82" s="65" t="n">
        <f aca="false">Discipline!AN83</f>
        <v>29.5333333333333</v>
      </c>
      <c r="AY82" s="65" t="n">
        <f aca="false">AX82*0.1</f>
        <v>2.95333333333333</v>
      </c>
      <c r="AZ82" s="65" t="str">
        <f aca="false">IF(AY82&gt;=4,"Cleared","NC")</f>
        <v>NC</v>
      </c>
      <c r="BA82" s="65" t="n">
        <f aca="false">AO82+AS82+AV82+AY82</f>
        <v>50.8888888888889</v>
      </c>
      <c r="BB82" s="65" t="n">
        <f aca="false">Persona!AB83</f>
        <v>19.402380952381</v>
      </c>
      <c r="BC82" s="65" t="n">
        <f aca="false">Persona!AC83</f>
        <v>33.6</v>
      </c>
      <c r="BD82" s="65" t="n">
        <f aca="false">BB82+BC82</f>
        <v>53.002380952381</v>
      </c>
      <c r="BE82" s="65" t="n">
        <f aca="false">BD82*0.5</f>
        <v>26.5011904761905</v>
      </c>
      <c r="BF82" s="65" t="str">
        <f aca="false">IF(BD82&gt;=40,"Cleared","NC")</f>
        <v>Cleared</v>
      </c>
      <c r="BG82" s="65" t="str">
        <f aca="false">Wellness!BM83</f>
        <v>NC</v>
      </c>
      <c r="BH82" s="65" t="n">
        <f aca="false">Wellness!BU83</f>
        <v>40</v>
      </c>
      <c r="BI82" s="64" t="n">
        <f aca="false">BH82*0.3</f>
        <v>12</v>
      </c>
      <c r="BJ82" s="66" t="str">
        <f aca="false">IF(BI82&gt;=9,"Cleared","NC")</f>
        <v>Cleared</v>
      </c>
      <c r="BK82" s="65" t="n">
        <f aca="false">Behavior!AG83</f>
        <v>3.75</v>
      </c>
      <c r="BL82" s="65" t="n">
        <f aca="false">Behavior!AH83</f>
        <v>7.5</v>
      </c>
      <c r="BM82" s="65" t="str">
        <f aca="false">IF(BL82&gt;=6,"Cleared","NC")</f>
        <v>Cleared</v>
      </c>
      <c r="BN82" s="65" t="n">
        <f aca="false">Discipline!BA83</f>
        <v>45.6666666666667</v>
      </c>
      <c r="BO82" s="65" t="n">
        <f aca="false">BN82*0.1</f>
        <v>4.56666666666667</v>
      </c>
      <c r="BP82" s="65" t="str">
        <f aca="false">IF(HPS!BO82&gt;=6,"Cleared","NC")</f>
        <v>NC</v>
      </c>
      <c r="BQ82" s="65" t="n">
        <f aca="false">BE82+BI82+BL82+BO82</f>
        <v>50.5678571428571</v>
      </c>
    </row>
    <row r="83" customFormat="false" ht="14.25" hidden="false" customHeight="false" outlineLevel="0" collapsed="false">
      <c r="A83" s="61" t="n">
        <v>80</v>
      </c>
      <c r="B83" s="62" t="s">
        <v>17</v>
      </c>
      <c r="C83" s="62" t="s">
        <v>31</v>
      </c>
      <c r="D83" s="62" t="s">
        <v>178</v>
      </c>
      <c r="E83" s="63" t="s">
        <v>179</v>
      </c>
      <c r="F83" s="64" t="n">
        <v>0</v>
      </c>
      <c r="G83" s="65" t="n">
        <f aca="false">Persona!P84</f>
        <v>66.6666666666667</v>
      </c>
      <c r="H83" s="65" t="n">
        <f aca="false">HPS!$G83+HPS!$F83</f>
        <v>66.6666666666667</v>
      </c>
      <c r="I83" s="65" t="n">
        <f aca="false">HPS!$H83*0.5</f>
        <v>33.3333333333333</v>
      </c>
      <c r="J83" s="65" t="str">
        <f aca="false">IF(HPS!$G83&gt;=40,"Cleared","NC")</f>
        <v>Cleared</v>
      </c>
      <c r="K83" s="65" t="str">
        <f aca="false">Wellness!K84</f>
        <v>Cleared</v>
      </c>
      <c r="L83" s="65" t="n">
        <f aca="false">Wellness!S84</f>
        <v>46.6666666666667</v>
      </c>
      <c r="M83" s="64" t="n">
        <f aca="false">$L83*0.3</f>
        <v>14</v>
      </c>
      <c r="N83" s="66" t="str">
        <f aca="false">IF(M83&gt;=9,"Cleared","NC")</f>
        <v>Cleared</v>
      </c>
      <c r="O83" s="64" t="n">
        <f aca="false">Behavior!I84</f>
        <v>3</v>
      </c>
      <c r="P83" s="64" t="n">
        <f aca="false">HPS!$O83*2</f>
        <v>6</v>
      </c>
      <c r="Q83" s="65" t="str">
        <f aca="false">IF(HPS!$P83&gt;=6,"Cleared","NC")</f>
        <v>Cleared</v>
      </c>
      <c r="R83" s="65" t="n">
        <f aca="false">Discipline!N84</f>
        <v>62.5</v>
      </c>
      <c r="S83" s="65" t="n">
        <f aca="false">HPS!$R83*0.1</f>
        <v>6.25</v>
      </c>
      <c r="T83" s="65" t="str">
        <f aca="false">IF(HPS!$S83&gt;=4,"Cleared","NC")</f>
        <v>Cleared</v>
      </c>
      <c r="U83" s="65" t="n">
        <f aca="false">HPS!$I83+HPS!$M83+HPS!$P83+HPS!$S83</f>
        <v>59.5833333333333</v>
      </c>
      <c r="V83" s="65" t="n">
        <f aca="false">Persona!AB84</f>
        <v>13.7714285714286</v>
      </c>
      <c r="W83" s="65" t="n">
        <f aca="false">Persona!AC84</f>
        <v>28</v>
      </c>
      <c r="X83" s="65" t="n">
        <f aca="false">HPS!$V83+HPS!$W83</f>
        <v>41.7714285714286</v>
      </c>
      <c r="Y83" s="65" t="n">
        <f aca="false">X83*0.5</f>
        <v>20.8857142857143</v>
      </c>
      <c r="Z83" s="65" t="str">
        <f aca="false">IF(HPS!$X83&gt;=40,"Cleared","NC")</f>
        <v>Cleared</v>
      </c>
      <c r="AA83" s="65" t="str">
        <f aca="false">Wellness!AC84</f>
        <v>Cleared</v>
      </c>
      <c r="AB83" s="65" t="n">
        <f aca="false">Wellness!AK84</f>
        <v>40</v>
      </c>
      <c r="AC83" s="64" t="n">
        <f aca="false">HPS!AB83*0.3</f>
        <v>12</v>
      </c>
      <c r="AD83" s="66" t="str">
        <f aca="false">IF(AC83&gt;=9,"Cleared","NC")</f>
        <v>Cleared</v>
      </c>
      <c r="AE83" s="65" t="n">
        <f aca="false">Behavior!Q84</f>
        <v>3.9</v>
      </c>
      <c r="AF83" s="65" t="n">
        <f aca="false">Behavior!R84</f>
        <v>7.8</v>
      </c>
      <c r="AG83" s="65" t="str">
        <f aca="false">IF(HPS!$AF83&gt;=6,"Cleared","NC")</f>
        <v>Cleared</v>
      </c>
      <c r="AH83" s="65" t="n">
        <f aca="false">Discipline!AA84</f>
        <v>47.6666666666667</v>
      </c>
      <c r="AI83" s="65" t="n">
        <f aca="false">AH83*0.1</f>
        <v>4.76666666666667</v>
      </c>
      <c r="AJ83" s="65" t="str">
        <f aca="false">IF(AI83&gt;=4,"Cleared","NC")</f>
        <v>Cleared</v>
      </c>
      <c r="AK83" s="65" t="n">
        <f aca="false">Y83+AC83+AF83+AI83</f>
        <v>45.452380952381</v>
      </c>
      <c r="AL83" s="65" t="n">
        <f aca="false">Persona!AO84</f>
        <v>0</v>
      </c>
      <c r="AM83" s="65" t="n">
        <f aca="false">Persona!AP84</f>
        <v>35</v>
      </c>
      <c r="AN83" s="65" t="n">
        <f aca="false">AL83+AM83</f>
        <v>35</v>
      </c>
      <c r="AO83" s="65" t="n">
        <f aca="false">AN83*0.5</f>
        <v>17.5</v>
      </c>
      <c r="AP83" s="65" t="str">
        <f aca="false">IF(HPS!$AN83&gt;=40,"Cleared","NC")</f>
        <v>NC</v>
      </c>
      <c r="AQ83" s="65" t="str">
        <f aca="false">Wellness!AU84</f>
        <v>Cleared</v>
      </c>
      <c r="AR83" s="65" t="n">
        <f aca="false">Wellness!BC84</f>
        <v>50</v>
      </c>
      <c r="AS83" s="64" t="n">
        <f aca="false">AR83*0.3</f>
        <v>15</v>
      </c>
      <c r="AT83" s="66" t="str">
        <f aca="false">IF(AS83&gt;=9,"Cleared","NC")</f>
        <v>Cleared</v>
      </c>
      <c r="AU83" s="65" t="n">
        <f aca="false">Behavior!AG84</f>
        <v>4.1</v>
      </c>
      <c r="AV83" s="65" t="n">
        <f aca="false">Behavior!AH84</f>
        <v>8.2</v>
      </c>
      <c r="AW83" s="65" t="str">
        <f aca="false">IF(AV83&gt;=6,"Cleared","NC")</f>
        <v>Cleared</v>
      </c>
      <c r="AX83" s="65" t="n">
        <f aca="false">Discipline!AN84</f>
        <v>28</v>
      </c>
      <c r="AY83" s="65" t="n">
        <f aca="false">AX83*0.1</f>
        <v>2.8</v>
      </c>
      <c r="AZ83" s="65" t="str">
        <f aca="false">IF(AY83&gt;=4,"Cleared","NC")</f>
        <v>NC</v>
      </c>
      <c r="BA83" s="65" t="n">
        <f aca="false">AO83+AS83+AV83+AY83</f>
        <v>43.5</v>
      </c>
      <c r="BB83" s="65" t="n">
        <f aca="false">Persona!AB84</f>
        <v>13.7714285714286</v>
      </c>
      <c r="BC83" s="65" t="n">
        <f aca="false">Persona!AC84</f>
        <v>28</v>
      </c>
      <c r="BD83" s="65" t="n">
        <f aca="false">BB83+BC83</f>
        <v>41.7714285714286</v>
      </c>
      <c r="BE83" s="65" t="n">
        <f aca="false">BD83*0.5</f>
        <v>20.8857142857143</v>
      </c>
      <c r="BF83" s="65" t="str">
        <f aca="false">IF(BD83&gt;=40,"Cleared","NC")</f>
        <v>Cleared</v>
      </c>
      <c r="BG83" s="65" t="str">
        <f aca="false">Wellness!BM84</f>
        <v>Cleared</v>
      </c>
      <c r="BH83" s="65" t="n">
        <f aca="false">Wellness!BU84</f>
        <v>46.6666666666667</v>
      </c>
      <c r="BI83" s="64" t="n">
        <f aca="false">BH83*0.3</f>
        <v>14</v>
      </c>
      <c r="BJ83" s="66" t="str">
        <f aca="false">IF(BI83&gt;=9,"Cleared","NC")</f>
        <v>Cleared</v>
      </c>
      <c r="BK83" s="65" t="n">
        <f aca="false">Behavior!AG84</f>
        <v>4.1</v>
      </c>
      <c r="BL83" s="65" t="n">
        <f aca="false">Behavior!AH84</f>
        <v>8.2</v>
      </c>
      <c r="BM83" s="65" t="str">
        <f aca="false">IF(BL83&gt;=6,"Cleared","NC")</f>
        <v>Cleared</v>
      </c>
      <c r="BN83" s="65" t="n">
        <f aca="false">Discipline!BA84</f>
        <v>70</v>
      </c>
      <c r="BO83" s="65" t="n">
        <f aca="false">BN83*0.1</f>
        <v>7</v>
      </c>
      <c r="BP83" s="65" t="str">
        <f aca="false">IF(HPS!BO83&gt;=6,"Cleared","NC")</f>
        <v>Cleared</v>
      </c>
      <c r="BQ83" s="65" t="n">
        <f aca="false">BE83+BI83+BL83+BO83</f>
        <v>50.0857142857143</v>
      </c>
    </row>
    <row r="84" customFormat="false" ht="14.25" hidden="false" customHeight="false" outlineLevel="0" collapsed="false">
      <c r="A84" s="61" t="n">
        <v>81</v>
      </c>
      <c r="B84" s="62" t="s">
        <v>13</v>
      </c>
      <c r="C84" s="62" t="s">
        <v>31</v>
      </c>
      <c r="D84" s="62" t="s">
        <v>180</v>
      </c>
      <c r="E84" s="63" t="s">
        <v>181</v>
      </c>
      <c r="F84" s="64" t="n">
        <v>0</v>
      </c>
      <c r="G84" s="65" t="n">
        <f aca="false">Persona!P85</f>
        <v>68.8888888888889</v>
      </c>
      <c r="H84" s="65" t="n">
        <f aca="false">HPS!$G84+HPS!$F84</f>
        <v>68.8888888888889</v>
      </c>
      <c r="I84" s="65" t="n">
        <f aca="false">HPS!$H84*0.5</f>
        <v>34.4444444444444</v>
      </c>
      <c r="J84" s="65" t="str">
        <f aca="false">IF(HPS!$G84&gt;=40,"Cleared","NC")</f>
        <v>Cleared</v>
      </c>
      <c r="K84" s="65" t="str">
        <f aca="false">Wellness!K85</f>
        <v>NC</v>
      </c>
      <c r="L84" s="65" t="n">
        <f aca="false">Wellness!S85</f>
        <v>43.3333333333333</v>
      </c>
      <c r="M84" s="64" t="n">
        <f aca="false">$L84*0.3</f>
        <v>13</v>
      </c>
      <c r="N84" s="66" t="str">
        <f aca="false">IF(M84&gt;=9,"Cleared","NC")</f>
        <v>Cleared</v>
      </c>
      <c r="O84" s="64" t="n">
        <f aca="false">Behavior!I85</f>
        <v>3</v>
      </c>
      <c r="P84" s="64" t="n">
        <f aca="false">HPS!$O84*2</f>
        <v>6</v>
      </c>
      <c r="Q84" s="65" t="str">
        <f aca="false">IF(HPS!$P84&gt;=6,"Cleared","NC")</f>
        <v>Cleared</v>
      </c>
      <c r="R84" s="65" t="n">
        <f aca="false">Discipline!N85</f>
        <v>26.4285714285714</v>
      </c>
      <c r="S84" s="65" t="n">
        <f aca="false">HPS!$R84*0.1</f>
        <v>2.64285714285714</v>
      </c>
      <c r="T84" s="65" t="str">
        <f aca="false">IF(HPS!$S84&gt;=4,"Cleared","NC")</f>
        <v>NC</v>
      </c>
      <c r="U84" s="65" t="n">
        <f aca="false">HPS!$I84+HPS!$M84+HPS!$P84+HPS!$S84</f>
        <v>56.0873015873016</v>
      </c>
      <c r="V84" s="65" t="n">
        <f aca="false">Persona!AB85</f>
        <v>11.8952380952381</v>
      </c>
      <c r="W84" s="65" t="n">
        <f aca="false">Persona!AC85</f>
        <v>31.2</v>
      </c>
      <c r="X84" s="65" t="n">
        <f aca="false">HPS!$V84+HPS!$W84</f>
        <v>43.0952380952381</v>
      </c>
      <c r="Y84" s="65" t="n">
        <f aca="false">X84*0.5</f>
        <v>21.547619047619</v>
      </c>
      <c r="Z84" s="65" t="str">
        <f aca="false">IF(HPS!$X84&gt;=40,"Cleared","NC")</f>
        <v>Cleared</v>
      </c>
      <c r="AA84" s="65" t="str">
        <f aca="false">Wellness!AC85</f>
        <v>NC</v>
      </c>
      <c r="AB84" s="65" t="n">
        <f aca="false">Wellness!AK85</f>
        <v>0</v>
      </c>
      <c r="AC84" s="64" t="n">
        <f aca="false">HPS!AB84*0.3</f>
        <v>0</v>
      </c>
      <c r="AD84" s="66" t="str">
        <f aca="false">IF(AC84&gt;=9,"Cleared","NC")</f>
        <v>NC</v>
      </c>
      <c r="AE84" s="65" t="n">
        <f aca="false">Behavior!Q85</f>
        <v>3.2</v>
      </c>
      <c r="AF84" s="65" t="n">
        <f aca="false">Behavior!R85</f>
        <v>6.4</v>
      </c>
      <c r="AG84" s="65" t="str">
        <f aca="false">IF(HPS!$AF84&gt;=6,"Cleared","NC")</f>
        <v>Cleared</v>
      </c>
      <c r="AH84" s="65" t="n">
        <f aca="false">Discipline!AA85</f>
        <v>15.3333333333333</v>
      </c>
      <c r="AI84" s="65" t="n">
        <f aca="false">AH84*0.1</f>
        <v>1.53333333333333</v>
      </c>
      <c r="AJ84" s="65" t="str">
        <f aca="false">IF(AI84&gt;=4,"Cleared","NC")</f>
        <v>NC</v>
      </c>
      <c r="AK84" s="65" t="n">
        <f aca="false">Y84+AC84+AF84+AI84</f>
        <v>29.4809523809524</v>
      </c>
      <c r="AL84" s="65" t="n">
        <f aca="false">Persona!AO85</f>
        <v>13.6533333333333</v>
      </c>
      <c r="AM84" s="65" t="n">
        <f aca="false">Persona!AP85</f>
        <v>47</v>
      </c>
      <c r="AN84" s="65" t="n">
        <f aca="false">AL84+AM84</f>
        <v>60.6533333333333</v>
      </c>
      <c r="AO84" s="65" t="n">
        <f aca="false">AN84*0.5</f>
        <v>30.3266666666667</v>
      </c>
      <c r="AP84" s="65" t="str">
        <f aca="false">IF(HPS!$AN84&gt;=40,"Cleared","NC")</f>
        <v>Cleared</v>
      </c>
      <c r="AQ84" s="65" t="str">
        <f aca="false">Wellness!AU85</f>
        <v>NC</v>
      </c>
      <c r="AR84" s="65" t="n">
        <f aca="false">Wellness!BC85</f>
        <v>0</v>
      </c>
      <c r="AS84" s="64" t="n">
        <f aca="false">AR84*0.3</f>
        <v>0</v>
      </c>
      <c r="AT84" s="66" t="str">
        <f aca="false">IF(AS84&gt;=9,"Cleared","NC")</f>
        <v>NC</v>
      </c>
      <c r="AU84" s="65" t="n">
        <f aca="false">Behavior!AG85</f>
        <v>3</v>
      </c>
      <c r="AV84" s="65" t="n">
        <f aca="false">Behavior!AH85</f>
        <v>6</v>
      </c>
      <c r="AW84" s="65" t="str">
        <f aca="false">IF(AV84&gt;=6,"Cleared","NC")</f>
        <v>Cleared</v>
      </c>
      <c r="AX84" s="65" t="n">
        <f aca="false">Discipline!AN85</f>
        <v>28</v>
      </c>
      <c r="AY84" s="65" t="n">
        <f aca="false">AX84*0.1</f>
        <v>2.8</v>
      </c>
      <c r="AZ84" s="65" t="str">
        <f aca="false">IF(AY84&gt;=4,"Cleared","NC")</f>
        <v>NC</v>
      </c>
      <c r="BA84" s="65" t="n">
        <f aca="false">AO84+AS84+AV84+AY84</f>
        <v>39.1266666666667</v>
      </c>
      <c r="BB84" s="65" t="n">
        <f aca="false">Persona!AB85</f>
        <v>11.8952380952381</v>
      </c>
      <c r="BC84" s="65" t="n">
        <f aca="false">Persona!AC85</f>
        <v>31.2</v>
      </c>
      <c r="BD84" s="65" t="n">
        <f aca="false">BB84+BC84</f>
        <v>43.0952380952381</v>
      </c>
      <c r="BE84" s="65" t="n">
        <f aca="false">BD84*0.5</f>
        <v>21.547619047619</v>
      </c>
      <c r="BF84" s="65" t="str">
        <f aca="false">IF(BD84&gt;=40,"Cleared","NC")</f>
        <v>Cleared</v>
      </c>
      <c r="BG84" s="65" t="str">
        <f aca="false">Wellness!BM85</f>
        <v>NC</v>
      </c>
      <c r="BH84" s="65" t="n">
        <f aca="false">Wellness!BU85</f>
        <v>0</v>
      </c>
      <c r="BI84" s="64" t="n">
        <f aca="false">BH84*0.3</f>
        <v>0</v>
      </c>
      <c r="BJ84" s="66" t="str">
        <f aca="false">IF(BI84&gt;=9,"Cleared","NC")</f>
        <v>NC</v>
      </c>
      <c r="BK84" s="65" t="n">
        <f aca="false">Behavior!AG85</f>
        <v>3</v>
      </c>
      <c r="BL84" s="65" t="n">
        <f aca="false">Behavior!AH85</f>
        <v>6</v>
      </c>
      <c r="BM84" s="65" t="str">
        <f aca="false">IF(BL84&gt;=6,"Cleared","NC")</f>
        <v>Cleared</v>
      </c>
      <c r="BN84" s="65" t="n">
        <f aca="false">Discipline!BA85</f>
        <v>34</v>
      </c>
      <c r="BO84" s="65" t="n">
        <f aca="false">BN84*0.1</f>
        <v>3.4</v>
      </c>
      <c r="BP84" s="65" t="str">
        <f aca="false">IF(HPS!BO84&gt;=6,"Cleared","NC")</f>
        <v>NC</v>
      </c>
      <c r="BQ84" s="65" t="n">
        <f aca="false">BE84+BI84+BL84+BO84</f>
        <v>30.947619047619</v>
      </c>
    </row>
    <row r="85" customFormat="false" ht="14.25" hidden="false" customHeight="false" outlineLevel="0" collapsed="false">
      <c r="A85" s="61" t="n">
        <v>82</v>
      </c>
      <c r="B85" s="62" t="s">
        <v>13</v>
      </c>
      <c r="C85" s="62" t="s">
        <v>14</v>
      </c>
      <c r="D85" s="62" t="s">
        <v>182</v>
      </c>
      <c r="E85" s="63" t="s">
        <v>183</v>
      </c>
      <c r="F85" s="64" t="n">
        <v>0</v>
      </c>
      <c r="G85" s="65" t="n">
        <f aca="false">Persona!P86</f>
        <v>68.8888888888889</v>
      </c>
      <c r="H85" s="65" t="n">
        <f aca="false">HPS!$G85+HPS!$F85</f>
        <v>68.8888888888889</v>
      </c>
      <c r="I85" s="65" t="n">
        <f aca="false">HPS!$H85*0.5</f>
        <v>34.4444444444444</v>
      </c>
      <c r="J85" s="65" t="str">
        <f aca="false">IF(HPS!$G85&gt;=40,"Cleared","NC")</f>
        <v>Cleared</v>
      </c>
      <c r="K85" s="65" t="str">
        <f aca="false">Wellness!K86</f>
        <v>NC</v>
      </c>
      <c r="L85" s="65" t="n">
        <f aca="false">Wellness!S86</f>
        <v>43.3333333333333</v>
      </c>
      <c r="M85" s="64" t="n">
        <f aca="false">$L85*0.3</f>
        <v>13</v>
      </c>
      <c r="N85" s="66" t="str">
        <f aca="false">IF(M85&gt;=9,"Cleared","NC")</f>
        <v>Cleared</v>
      </c>
      <c r="O85" s="64" t="n">
        <f aca="false">Behavior!I86</f>
        <v>3</v>
      </c>
      <c r="P85" s="64" t="n">
        <f aca="false">HPS!$O85*2</f>
        <v>6</v>
      </c>
      <c r="Q85" s="65" t="str">
        <f aca="false">IF(HPS!$P85&gt;=6,"Cleared","NC")</f>
        <v>Cleared</v>
      </c>
      <c r="R85" s="65" t="n">
        <f aca="false">Discipline!N86</f>
        <v>48.9732142857143</v>
      </c>
      <c r="S85" s="65" t="n">
        <f aca="false">HPS!$R85*0.1</f>
        <v>4.89732142857143</v>
      </c>
      <c r="T85" s="65" t="str">
        <f aca="false">IF(HPS!$S85&gt;=4,"Cleared","NC")</f>
        <v>Cleared</v>
      </c>
      <c r="U85" s="65" t="n">
        <f aca="false">HPS!$I85+HPS!$M85+HPS!$P85+HPS!$S85</f>
        <v>58.3417658730159</v>
      </c>
      <c r="V85" s="65" t="n">
        <f aca="false">Persona!AB86</f>
        <v>31.5690476190476</v>
      </c>
      <c r="W85" s="65" t="n">
        <f aca="false">Persona!AC86</f>
        <v>52</v>
      </c>
      <c r="X85" s="65" t="n">
        <f aca="false">HPS!$V85+HPS!$W85</f>
        <v>83.5690476190476</v>
      </c>
      <c r="Y85" s="65" t="n">
        <f aca="false">X85*0.5</f>
        <v>41.7845238095238</v>
      </c>
      <c r="Z85" s="65" t="str">
        <f aca="false">IF(HPS!$X85&gt;=40,"Cleared","NC")</f>
        <v>Cleared</v>
      </c>
      <c r="AA85" s="65" t="str">
        <f aca="false">Wellness!AC86</f>
        <v>NC</v>
      </c>
      <c r="AB85" s="65" t="n">
        <f aca="false">Wellness!AK86</f>
        <v>0</v>
      </c>
      <c r="AC85" s="64" t="n">
        <f aca="false">HPS!AB85*0.3</f>
        <v>0</v>
      </c>
      <c r="AD85" s="66" t="str">
        <f aca="false">IF(AC85&gt;=9,"Cleared","NC")</f>
        <v>NC</v>
      </c>
      <c r="AE85" s="65" t="n">
        <f aca="false">Behavior!Q86</f>
        <v>3.75</v>
      </c>
      <c r="AF85" s="65" t="n">
        <f aca="false">Behavior!R86</f>
        <v>7.5</v>
      </c>
      <c r="AG85" s="65" t="str">
        <f aca="false">IF(HPS!$AF85&gt;=6,"Cleared","NC")</f>
        <v>Cleared</v>
      </c>
      <c r="AH85" s="65" t="n">
        <f aca="false">Discipline!AA86</f>
        <v>56.6666666666667</v>
      </c>
      <c r="AI85" s="65" t="n">
        <f aca="false">AH85*0.1</f>
        <v>5.66666666666667</v>
      </c>
      <c r="AJ85" s="65" t="str">
        <f aca="false">IF(AI85&gt;=4,"Cleared","NC")</f>
        <v>Cleared</v>
      </c>
      <c r="AK85" s="65" t="n">
        <f aca="false">Y85+AC85+AF85+AI85</f>
        <v>54.9511904761905</v>
      </c>
      <c r="AL85" s="65" t="n">
        <f aca="false">Persona!AO86</f>
        <v>14.2266666666667</v>
      </c>
      <c r="AM85" s="65" t="n">
        <f aca="false">Persona!AP86</f>
        <v>60</v>
      </c>
      <c r="AN85" s="65" t="n">
        <f aca="false">AL85+AM85</f>
        <v>74.2266666666667</v>
      </c>
      <c r="AO85" s="65" t="n">
        <f aca="false">AN85*0.5</f>
        <v>37.1133333333333</v>
      </c>
      <c r="AP85" s="65" t="str">
        <f aca="false">IF(HPS!$AN85&gt;=40,"Cleared","NC")</f>
        <v>Cleared</v>
      </c>
      <c r="AQ85" s="65" t="str">
        <f aca="false">Wellness!AU86</f>
        <v>NC</v>
      </c>
      <c r="AR85" s="65" t="n">
        <f aca="false">Wellness!BC86</f>
        <v>13.3333333333333</v>
      </c>
      <c r="AS85" s="64" t="n">
        <f aca="false">AR85*0.3</f>
        <v>4</v>
      </c>
      <c r="AT85" s="66" t="str">
        <f aca="false">IF(AS85&gt;=9,"Cleared","NC")</f>
        <v>NC</v>
      </c>
      <c r="AU85" s="65" t="n">
        <f aca="false">Behavior!AG86</f>
        <v>4.3</v>
      </c>
      <c r="AV85" s="65" t="n">
        <f aca="false">Behavior!AH86</f>
        <v>8.6</v>
      </c>
      <c r="AW85" s="65" t="str">
        <f aca="false">IF(AV85&gt;=6,"Cleared","NC")</f>
        <v>Cleared</v>
      </c>
      <c r="AX85" s="65" t="n">
        <f aca="false">Discipline!AN86</f>
        <v>26.2857142857143</v>
      </c>
      <c r="AY85" s="65" t="n">
        <f aca="false">AX85*0.1</f>
        <v>2.62857142857143</v>
      </c>
      <c r="AZ85" s="65" t="str">
        <f aca="false">IF(AY85&gt;=4,"Cleared","NC")</f>
        <v>NC</v>
      </c>
      <c r="BA85" s="65" t="n">
        <f aca="false">AO85+AS85+AV85+AY85</f>
        <v>52.3419047619048</v>
      </c>
      <c r="BB85" s="65" t="n">
        <f aca="false">Persona!AB86</f>
        <v>31.5690476190476</v>
      </c>
      <c r="BC85" s="65" t="n">
        <f aca="false">Persona!AC86</f>
        <v>52</v>
      </c>
      <c r="BD85" s="65" t="n">
        <f aca="false">BB85+BC85</f>
        <v>83.5690476190476</v>
      </c>
      <c r="BE85" s="65" t="n">
        <f aca="false">BD85*0.5</f>
        <v>41.7845238095238</v>
      </c>
      <c r="BF85" s="65" t="str">
        <f aca="false">IF(BD85&gt;=40,"Cleared","NC")</f>
        <v>Cleared</v>
      </c>
      <c r="BG85" s="65" t="str">
        <f aca="false">Wellness!BM86</f>
        <v>NC</v>
      </c>
      <c r="BH85" s="65" t="n">
        <f aca="false">Wellness!BU86</f>
        <v>13.3333333333333</v>
      </c>
      <c r="BI85" s="64" t="n">
        <f aca="false">BH85*0.3</f>
        <v>4</v>
      </c>
      <c r="BJ85" s="66" t="str">
        <f aca="false">IF(BI85&gt;=9,"Cleared","NC")</f>
        <v>NC</v>
      </c>
      <c r="BK85" s="65" t="n">
        <f aca="false">Behavior!AG86</f>
        <v>4.3</v>
      </c>
      <c r="BL85" s="65" t="n">
        <f aca="false">Behavior!AH86</f>
        <v>8.6</v>
      </c>
      <c r="BM85" s="65" t="str">
        <f aca="false">IF(BL85&gt;=6,"Cleared","NC")</f>
        <v>Cleared</v>
      </c>
      <c r="BN85" s="65" t="n">
        <f aca="false">Discipline!BA86</f>
        <v>61</v>
      </c>
      <c r="BO85" s="65" t="n">
        <f aca="false">BN85*0.1</f>
        <v>6.1</v>
      </c>
      <c r="BP85" s="65" t="str">
        <f aca="false">IF(HPS!BO85&gt;=6,"Cleared","NC")</f>
        <v>Cleared</v>
      </c>
      <c r="BQ85" s="65" t="n">
        <f aca="false">BE85+BI85+BL85+BO85</f>
        <v>60.4845238095238</v>
      </c>
    </row>
    <row r="86" customFormat="false" ht="14.25" hidden="false" customHeight="false" outlineLevel="0" collapsed="false">
      <c r="A86" s="61" t="n">
        <v>83</v>
      </c>
      <c r="B86" s="62" t="s">
        <v>17</v>
      </c>
      <c r="C86" s="62" t="s">
        <v>14</v>
      </c>
      <c r="D86" s="62" t="s">
        <v>184</v>
      </c>
      <c r="E86" s="63" t="s">
        <v>185</v>
      </c>
      <c r="F86" s="64" t="n">
        <v>0</v>
      </c>
      <c r="G86" s="65" t="n">
        <f aca="false">Persona!P87</f>
        <v>32.7777777777778</v>
      </c>
      <c r="H86" s="65" t="n">
        <f aca="false">HPS!$G86+HPS!$F86</f>
        <v>32.7777777777778</v>
      </c>
      <c r="I86" s="65" t="n">
        <f aca="false">HPS!$H86*0.5</f>
        <v>16.3888888888889</v>
      </c>
      <c r="J86" s="65" t="str">
        <f aca="false">IF(HPS!$G86&gt;=40,"Cleared","NC")</f>
        <v>NC</v>
      </c>
      <c r="K86" s="65" t="str">
        <f aca="false">Wellness!K87</f>
        <v>Cleared</v>
      </c>
      <c r="L86" s="65" t="n">
        <f aca="false">Wellness!S87</f>
        <v>50</v>
      </c>
      <c r="M86" s="64" t="n">
        <f aca="false">$L86*0.3</f>
        <v>15</v>
      </c>
      <c r="N86" s="66" t="str">
        <f aca="false">IF(M86&gt;=9,"Cleared","NC")</f>
        <v>Cleared</v>
      </c>
      <c r="O86" s="64" t="n">
        <f aca="false">Behavior!I87</f>
        <v>3</v>
      </c>
      <c r="P86" s="64" t="n">
        <f aca="false">HPS!$O86*2</f>
        <v>6</v>
      </c>
      <c r="Q86" s="65" t="str">
        <f aca="false">IF(HPS!$P86&gt;=6,"Cleared","NC")</f>
        <v>Cleared</v>
      </c>
      <c r="R86" s="65" t="n">
        <f aca="false">Discipline!N87</f>
        <v>72.5</v>
      </c>
      <c r="S86" s="65" t="n">
        <f aca="false">HPS!$R86*0.1</f>
        <v>7.25</v>
      </c>
      <c r="T86" s="65" t="str">
        <f aca="false">IF(HPS!$S86&gt;=4,"Cleared","NC")</f>
        <v>Cleared</v>
      </c>
      <c r="U86" s="65" t="n">
        <f aca="false">HPS!$I86+HPS!$M86+HPS!$P86+HPS!$S86</f>
        <v>44.6388888888889</v>
      </c>
      <c r="V86" s="65" t="n">
        <f aca="false">Persona!AB87</f>
        <v>14.4619047619048</v>
      </c>
      <c r="W86" s="65" t="n">
        <f aca="false">Persona!AC87</f>
        <v>38.4</v>
      </c>
      <c r="X86" s="65" t="n">
        <f aca="false">HPS!$V86+HPS!$W86</f>
        <v>52.8619047619048</v>
      </c>
      <c r="Y86" s="65" t="n">
        <f aca="false">X86*0.5</f>
        <v>26.4309523809524</v>
      </c>
      <c r="Z86" s="65" t="str">
        <f aca="false">IF(HPS!$X86&gt;=40,"Cleared","NC")</f>
        <v>Cleared</v>
      </c>
      <c r="AA86" s="65" t="str">
        <f aca="false">Wellness!AC87</f>
        <v>Cleared</v>
      </c>
      <c r="AB86" s="65" t="n">
        <f aca="false">Wellness!AK87</f>
        <v>16.6666666666667</v>
      </c>
      <c r="AC86" s="64" t="n">
        <f aca="false">HPS!AB86*0.3</f>
        <v>5</v>
      </c>
      <c r="AD86" s="66" t="str">
        <f aca="false">IF(AC86&gt;=9,"Cleared","NC")</f>
        <v>NC</v>
      </c>
      <c r="AE86" s="65" t="n">
        <f aca="false">Behavior!Q87</f>
        <v>3.75</v>
      </c>
      <c r="AF86" s="65" t="n">
        <f aca="false">Behavior!R87</f>
        <v>7.5</v>
      </c>
      <c r="AG86" s="65" t="str">
        <f aca="false">IF(HPS!$AF86&gt;=6,"Cleared","NC")</f>
        <v>Cleared</v>
      </c>
      <c r="AH86" s="65" t="n">
        <f aca="false">Discipline!AA87</f>
        <v>43.3333333333333</v>
      </c>
      <c r="AI86" s="65" t="n">
        <f aca="false">AH86*0.1</f>
        <v>4.33333333333333</v>
      </c>
      <c r="AJ86" s="65" t="str">
        <f aca="false">IF(AI86&gt;=4,"Cleared","NC")</f>
        <v>Cleared</v>
      </c>
      <c r="AK86" s="65" t="n">
        <f aca="false">Y86+AC86+AF86+AI86</f>
        <v>43.2642857142857</v>
      </c>
      <c r="AL86" s="65" t="n">
        <f aca="false">Persona!AO87</f>
        <v>8.64</v>
      </c>
      <c r="AM86" s="65" t="n">
        <f aca="false">Persona!AP87</f>
        <v>42</v>
      </c>
      <c r="AN86" s="65" t="n">
        <f aca="false">AL86+AM86</f>
        <v>50.64</v>
      </c>
      <c r="AO86" s="65" t="n">
        <f aca="false">AN86*0.5</f>
        <v>25.32</v>
      </c>
      <c r="AP86" s="65" t="str">
        <f aca="false">IF(HPS!$AN86&gt;=40,"Cleared","NC")</f>
        <v>Cleared</v>
      </c>
      <c r="AQ86" s="65" t="str">
        <f aca="false">Wellness!AU87</f>
        <v>NC</v>
      </c>
      <c r="AR86" s="65" t="n">
        <f aca="false">Wellness!BC87</f>
        <v>0</v>
      </c>
      <c r="AS86" s="64" t="n">
        <f aca="false">AR86*0.3</f>
        <v>0</v>
      </c>
      <c r="AT86" s="66" t="str">
        <f aca="false">IF(AS86&gt;=9,"Cleared","NC")</f>
        <v>NC</v>
      </c>
      <c r="AU86" s="65" t="n">
        <f aca="false">Behavior!AG87</f>
        <v>3.6</v>
      </c>
      <c r="AV86" s="65" t="n">
        <f aca="false">Behavior!AH87</f>
        <v>7.2</v>
      </c>
      <c r="AW86" s="65" t="str">
        <f aca="false">IF(AV86&gt;=6,"Cleared","NC")</f>
        <v>Cleared</v>
      </c>
      <c r="AX86" s="65" t="n">
        <f aca="false">Discipline!AN87</f>
        <v>30.5714285714286</v>
      </c>
      <c r="AY86" s="65" t="n">
        <f aca="false">AX86*0.1</f>
        <v>3.05714285714286</v>
      </c>
      <c r="AZ86" s="65" t="str">
        <f aca="false">IF(AY86&gt;=4,"Cleared","NC")</f>
        <v>NC</v>
      </c>
      <c r="BA86" s="65" t="n">
        <f aca="false">AO86+AS86+AV86+AY86</f>
        <v>35.5771428571429</v>
      </c>
      <c r="BB86" s="65" t="n">
        <f aca="false">Persona!AB87</f>
        <v>14.4619047619048</v>
      </c>
      <c r="BC86" s="65" t="n">
        <f aca="false">Persona!AC87</f>
        <v>38.4</v>
      </c>
      <c r="BD86" s="65" t="n">
        <f aca="false">BB86+BC86</f>
        <v>52.8619047619048</v>
      </c>
      <c r="BE86" s="65" t="n">
        <f aca="false">BD86*0.5</f>
        <v>26.4309523809524</v>
      </c>
      <c r="BF86" s="65" t="str">
        <f aca="false">IF(BD86&gt;=40,"Cleared","NC")</f>
        <v>Cleared</v>
      </c>
      <c r="BG86" s="65" t="str">
        <f aca="false">Wellness!BM87</f>
        <v>NC</v>
      </c>
      <c r="BH86" s="65" t="n">
        <f aca="false">Wellness!BU87</f>
        <v>13.3333333333333</v>
      </c>
      <c r="BI86" s="64" t="n">
        <f aca="false">BH86*0.3</f>
        <v>4</v>
      </c>
      <c r="BJ86" s="66" t="str">
        <f aca="false">IF(BI86&gt;=9,"Cleared","NC")</f>
        <v>NC</v>
      </c>
      <c r="BK86" s="65" t="n">
        <f aca="false">Behavior!AG87</f>
        <v>3.6</v>
      </c>
      <c r="BL86" s="65" t="n">
        <f aca="false">Behavior!AH87</f>
        <v>7.2</v>
      </c>
      <c r="BM86" s="65" t="str">
        <f aca="false">IF(BL86&gt;=6,"Cleared","NC")</f>
        <v>Cleared</v>
      </c>
      <c r="BN86" s="65" t="n">
        <f aca="false">Discipline!BA87</f>
        <v>64.3333333333333</v>
      </c>
      <c r="BO86" s="65" t="n">
        <f aca="false">BN86*0.1</f>
        <v>6.43333333333333</v>
      </c>
      <c r="BP86" s="65" t="str">
        <f aca="false">IF(HPS!BO86&gt;=6,"Cleared","NC")</f>
        <v>Cleared</v>
      </c>
      <c r="BQ86" s="65" t="n">
        <f aca="false">BE86+BI86+BL86+BO86</f>
        <v>44.0642857142857</v>
      </c>
    </row>
    <row r="87" customFormat="false" ht="14.25" hidden="false" customHeight="false" outlineLevel="0" collapsed="false">
      <c r="A87" s="61" t="n">
        <v>84</v>
      </c>
      <c r="B87" s="62" t="s">
        <v>17</v>
      </c>
      <c r="C87" s="62" t="s">
        <v>31</v>
      </c>
      <c r="D87" s="62" t="s">
        <v>186</v>
      </c>
      <c r="E87" s="63" t="s">
        <v>187</v>
      </c>
      <c r="F87" s="64" t="n">
        <v>0</v>
      </c>
      <c r="G87" s="65" t="n">
        <f aca="false">Persona!P88</f>
        <v>73.3333333333333</v>
      </c>
      <c r="H87" s="65" t="n">
        <f aca="false">HPS!$G87+HPS!$F87</f>
        <v>73.3333333333333</v>
      </c>
      <c r="I87" s="65" t="n">
        <f aca="false">HPS!$H87*0.5</f>
        <v>36.6666666666667</v>
      </c>
      <c r="J87" s="65" t="str">
        <f aca="false">IF(HPS!$G87&gt;=40,"Cleared","NC")</f>
        <v>Cleared</v>
      </c>
      <c r="K87" s="65" t="str">
        <f aca="false">Wellness!K88</f>
        <v>Cleared</v>
      </c>
      <c r="L87" s="65" t="n">
        <f aca="false">Wellness!S88</f>
        <v>43.3333333333333</v>
      </c>
      <c r="M87" s="64" t="n">
        <f aca="false">$L87*0.3</f>
        <v>13</v>
      </c>
      <c r="N87" s="66" t="str">
        <f aca="false">IF(M87&gt;=9,"Cleared","NC")</f>
        <v>Cleared</v>
      </c>
      <c r="O87" s="64" t="n">
        <f aca="false">Behavior!I88</f>
        <v>3</v>
      </c>
      <c r="P87" s="64" t="n">
        <f aca="false">HPS!$O87*2</f>
        <v>6</v>
      </c>
      <c r="Q87" s="65" t="str">
        <f aca="false">IF(HPS!$P87&gt;=6,"Cleared","NC")</f>
        <v>Cleared</v>
      </c>
      <c r="R87" s="65" t="n">
        <f aca="false">Discipline!N88</f>
        <v>70</v>
      </c>
      <c r="S87" s="65" t="n">
        <f aca="false">HPS!$R87*0.1</f>
        <v>7</v>
      </c>
      <c r="T87" s="65" t="str">
        <f aca="false">IF(HPS!$S87&gt;=4,"Cleared","NC")</f>
        <v>Cleared</v>
      </c>
      <c r="U87" s="65" t="n">
        <f aca="false">HPS!$I87+HPS!$M87+HPS!$P87+HPS!$S87</f>
        <v>62.6666666666667</v>
      </c>
      <c r="V87" s="65" t="n">
        <f aca="false">Persona!AB88</f>
        <v>11.8285714285714</v>
      </c>
      <c r="W87" s="65" t="n">
        <f aca="false">Persona!AC88</f>
        <v>42.4</v>
      </c>
      <c r="X87" s="65" t="n">
        <f aca="false">HPS!$V87+HPS!$W87</f>
        <v>54.2285714285714</v>
      </c>
      <c r="Y87" s="65" t="n">
        <f aca="false">X87*0.5</f>
        <v>27.1142857142857</v>
      </c>
      <c r="Z87" s="65" t="str">
        <f aca="false">IF(HPS!$X87&gt;=40,"Cleared","NC")</f>
        <v>Cleared</v>
      </c>
      <c r="AA87" s="65" t="str">
        <f aca="false">Wellness!AC88</f>
        <v>Cleared</v>
      </c>
      <c r="AB87" s="65" t="n">
        <f aca="false">Wellness!AK88</f>
        <v>33.3333333333333</v>
      </c>
      <c r="AC87" s="64" t="n">
        <f aca="false">HPS!AB87*0.3</f>
        <v>10</v>
      </c>
      <c r="AD87" s="66" t="str">
        <f aca="false">IF(AC87&gt;=9,"Cleared","NC")</f>
        <v>Cleared</v>
      </c>
      <c r="AE87" s="65" t="n">
        <f aca="false">Behavior!Q88</f>
        <v>3.3</v>
      </c>
      <c r="AF87" s="65" t="n">
        <f aca="false">Behavior!R88</f>
        <v>6.6</v>
      </c>
      <c r="AG87" s="65" t="str">
        <f aca="false">IF(HPS!$AF87&gt;=6,"Cleared","NC")</f>
        <v>Cleared</v>
      </c>
      <c r="AH87" s="65" t="n">
        <f aca="false">Discipline!AA88</f>
        <v>35.6666666666667</v>
      </c>
      <c r="AI87" s="65" t="n">
        <f aca="false">AH87*0.1</f>
        <v>3.56666666666667</v>
      </c>
      <c r="AJ87" s="65" t="str">
        <f aca="false">IF(AI87&gt;=4,"Cleared","NC")</f>
        <v>NC</v>
      </c>
      <c r="AK87" s="65" t="n">
        <f aca="false">Y87+AC87+AF87+AI87</f>
        <v>47.2809523809524</v>
      </c>
      <c r="AL87" s="65" t="n">
        <f aca="false">Persona!AO88</f>
        <v>0</v>
      </c>
      <c r="AM87" s="65" t="n">
        <f aca="false">Persona!AP88</f>
        <v>48</v>
      </c>
      <c r="AN87" s="65" t="n">
        <f aca="false">AL87+AM87</f>
        <v>48</v>
      </c>
      <c r="AO87" s="65" t="n">
        <f aca="false">AN87*0.5</f>
        <v>24</v>
      </c>
      <c r="AP87" s="65" t="str">
        <f aca="false">IF(HPS!$AN87&gt;=40,"Cleared","NC")</f>
        <v>Cleared</v>
      </c>
      <c r="AQ87" s="65" t="str">
        <f aca="false">Wellness!AU88</f>
        <v>Cleared</v>
      </c>
      <c r="AR87" s="65" t="n">
        <f aca="false">Wellness!BC88</f>
        <v>36.6666666666667</v>
      </c>
      <c r="AS87" s="64" t="n">
        <f aca="false">AR87*0.3</f>
        <v>11</v>
      </c>
      <c r="AT87" s="66" t="str">
        <f aca="false">IF(AS87&gt;=9,"Cleared","NC")</f>
        <v>Cleared</v>
      </c>
      <c r="AU87" s="65" t="n">
        <f aca="false">Behavior!AG88</f>
        <v>3.2</v>
      </c>
      <c r="AV87" s="65" t="n">
        <f aca="false">Behavior!AH88</f>
        <v>6.4</v>
      </c>
      <c r="AW87" s="65" t="str">
        <f aca="false">IF(AV87&gt;=6,"Cleared","NC")</f>
        <v>Cleared</v>
      </c>
      <c r="AX87" s="65" t="n">
        <f aca="false">Discipline!AN88</f>
        <v>24</v>
      </c>
      <c r="AY87" s="65" t="n">
        <f aca="false">AX87*0.1</f>
        <v>2.4</v>
      </c>
      <c r="AZ87" s="65" t="str">
        <f aca="false">IF(AY87&gt;=4,"Cleared","NC")</f>
        <v>NC</v>
      </c>
      <c r="BA87" s="65" t="n">
        <f aca="false">AO87+AS87+AV87+AY87</f>
        <v>43.8</v>
      </c>
      <c r="BB87" s="65" t="n">
        <f aca="false">Persona!AB88</f>
        <v>11.8285714285714</v>
      </c>
      <c r="BC87" s="65" t="n">
        <f aca="false">Persona!AC88</f>
        <v>42.4</v>
      </c>
      <c r="BD87" s="65" t="n">
        <f aca="false">BB87+BC87</f>
        <v>54.2285714285714</v>
      </c>
      <c r="BE87" s="65" t="n">
        <f aca="false">BD87*0.5</f>
        <v>27.1142857142857</v>
      </c>
      <c r="BF87" s="65" t="str">
        <f aca="false">IF(BD87&gt;=40,"Cleared","NC")</f>
        <v>Cleared</v>
      </c>
      <c r="BG87" s="65" t="str">
        <f aca="false">Wellness!BM88</f>
        <v>Cleared</v>
      </c>
      <c r="BH87" s="65" t="n">
        <f aca="false">Wellness!BU88</f>
        <v>30</v>
      </c>
      <c r="BI87" s="64" t="n">
        <f aca="false">BH87*0.3</f>
        <v>9</v>
      </c>
      <c r="BJ87" s="66" t="str">
        <f aca="false">IF(BI87&gt;=9,"Cleared","NC")</f>
        <v>Cleared</v>
      </c>
      <c r="BK87" s="65" t="n">
        <f aca="false">Behavior!AG88</f>
        <v>3.2</v>
      </c>
      <c r="BL87" s="65" t="n">
        <f aca="false">Behavior!AH88</f>
        <v>6.4</v>
      </c>
      <c r="BM87" s="65" t="str">
        <f aca="false">IF(BL87&gt;=6,"Cleared","NC")</f>
        <v>Cleared</v>
      </c>
      <c r="BN87" s="65" t="n">
        <f aca="false">Discipline!BA88</f>
        <v>57.3333333333333</v>
      </c>
      <c r="BO87" s="65" t="n">
        <f aca="false">BN87*0.1</f>
        <v>5.73333333333333</v>
      </c>
      <c r="BP87" s="65" t="str">
        <f aca="false">IF(HPS!BO87&gt;=6,"Cleared","NC")</f>
        <v>NC</v>
      </c>
      <c r="BQ87" s="65" t="n">
        <f aca="false">BE87+BI87+BL87+BO87</f>
        <v>48.2476190476191</v>
      </c>
    </row>
    <row r="88" customFormat="false" ht="14.25" hidden="false" customHeight="false" outlineLevel="0" collapsed="false">
      <c r="A88" s="61" t="n">
        <v>85</v>
      </c>
      <c r="B88" s="62" t="s">
        <v>17</v>
      </c>
      <c r="C88" s="62" t="s">
        <v>14</v>
      </c>
      <c r="D88" s="62" t="s">
        <v>188</v>
      </c>
      <c r="E88" s="63" t="s">
        <v>189</v>
      </c>
      <c r="F88" s="64" t="n">
        <v>0</v>
      </c>
      <c r="G88" s="65" t="n">
        <f aca="false">Persona!P89</f>
        <v>36.1111111111111</v>
      </c>
      <c r="H88" s="65" t="n">
        <f aca="false">HPS!$G88+HPS!$F88</f>
        <v>36.1111111111111</v>
      </c>
      <c r="I88" s="65" t="n">
        <f aca="false">HPS!$H88*0.5</f>
        <v>18.0555555555556</v>
      </c>
      <c r="J88" s="65" t="str">
        <f aca="false">IF(HPS!$G88&gt;=40,"Cleared","NC")</f>
        <v>NC</v>
      </c>
      <c r="K88" s="65" t="str">
        <f aca="false">Wellness!K89</f>
        <v>Cleared</v>
      </c>
      <c r="L88" s="65" t="n">
        <f aca="false">Wellness!S89</f>
        <v>66.6666666666667</v>
      </c>
      <c r="M88" s="64" t="n">
        <f aca="false">$L88*0.3</f>
        <v>20</v>
      </c>
      <c r="N88" s="66" t="str">
        <f aca="false">IF(M88&gt;=9,"Cleared","NC")</f>
        <v>Cleared</v>
      </c>
      <c r="O88" s="64" t="n">
        <f aca="false">Behavior!I89</f>
        <v>3</v>
      </c>
      <c r="P88" s="64" t="n">
        <f aca="false">HPS!$O88*2</f>
        <v>6</v>
      </c>
      <c r="Q88" s="65" t="str">
        <f aca="false">IF(HPS!$P88&gt;=6,"Cleared","NC")</f>
        <v>Cleared</v>
      </c>
      <c r="R88" s="65" t="n">
        <f aca="false">Discipline!N89</f>
        <v>67.8571428571429</v>
      </c>
      <c r="S88" s="65" t="n">
        <f aca="false">HPS!$R88*0.1</f>
        <v>6.78571428571429</v>
      </c>
      <c r="T88" s="65" t="str">
        <f aca="false">IF(HPS!$S88&gt;=4,"Cleared","NC")</f>
        <v>Cleared</v>
      </c>
      <c r="U88" s="65" t="n">
        <f aca="false">HPS!$I88+HPS!$M88+HPS!$P88+HPS!$S88</f>
        <v>50.8412698412698</v>
      </c>
      <c r="V88" s="65" t="n">
        <f aca="false">Persona!AB89</f>
        <v>16.8095238095238</v>
      </c>
      <c r="W88" s="65" t="n">
        <f aca="false">Persona!AC89</f>
        <v>40</v>
      </c>
      <c r="X88" s="65" t="n">
        <f aca="false">HPS!$V88+HPS!$W88</f>
        <v>56.8095238095238</v>
      </c>
      <c r="Y88" s="65" t="n">
        <f aca="false">X88*0.5</f>
        <v>28.4047619047619</v>
      </c>
      <c r="Z88" s="65" t="str">
        <f aca="false">IF(HPS!$X88&gt;=40,"Cleared","NC")</f>
        <v>Cleared</v>
      </c>
      <c r="AA88" s="65" t="str">
        <f aca="false">Wellness!AC89</f>
        <v>Cleared</v>
      </c>
      <c r="AB88" s="65" t="n">
        <f aca="false">Wellness!AK89</f>
        <v>56.6666666666667</v>
      </c>
      <c r="AC88" s="64" t="n">
        <f aca="false">HPS!AB88*0.3</f>
        <v>17</v>
      </c>
      <c r="AD88" s="66" t="str">
        <f aca="false">IF(AC88&gt;=9,"Cleared","NC")</f>
        <v>Cleared</v>
      </c>
      <c r="AE88" s="65" t="n">
        <f aca="false">Behavior!Q89</f>
        <v>3.75</v>
      </c>
      <c r="AF88" s="65" t="n">
        <f aca="false">Behavior!R89</f>
        <v>7.5</v>
      </c>
      <c r="AG88" s="65" t="str">
        <f aca="false">IF(HPS!$AF88&gt;=6,"Cleared","NC")</f>
        <v>Cleared</v>
      </c>
      <c r="AH88" s="65" t="n">
        <f aca="false">Discipline!AA89</f>
        <v>57.3333333333333</v>
      </c>
      <c r="AI88" s="65" t="n">
        <f aca="false">AH88*0.1</f>
        <v>5.73333333333333</v>
      </c>
      <c r="AJ88" s="65" t="str">
        <f aca="false">IF(AI88&gt;=4,"Cleared","NC")</f>
        <v>Cleared</v>
      </c>
      <c r="AK88" s="65" t="n">
        <f aca="false">Y88+AC88+AF88+AI88</f>
        <v>58.6380952380952</v>
      </c>
      <c r="AL88" s="65" t="n">
        <f aca="false">Persona!AO89</f>
        <v>8.34666666666667</v>
      </c>
      <c r="AM88" s="65" t="n">
        <f aca="false">Persona!AP89</f>
        <v>50</v>
      </c>
      <c r="AN88" s="65" t="n">
        <f aca="false">AL88+AM88</f>
        <v>58.3466666666667</v>
      </c>
      <c r="AO88" s="65" t="n">
        <f aca="false">AN88*0.5</f>
        <v>29.1733333333333</v>
      </c>
      <c r="AP88" s="65" t="str">
        <f aca="false">IF(HPS!$AN88&gt;=40,"Cleared","NC")</f>
        <v>Cleared</v>
      </c>
      <c r="AQ88" s="65" t="str">
        <f aca="false">Wellness!AU89</f>
        <v>Cleared</v>
      </c>
      <c r="AR88" s="65" t="n">
        <f aca="false">Wellness!BC89</f>
        <v>30</v>
      </c>
      <c r="AS88" s="64" t="n">
        <f aca="false">AR88*0.3</f>
        <v>9</v>
      </c>
      <c r="AT88" s="66" t="str">
        <f aca="false">IF(AS88&gt;=9,"Cleared","NC")</f>
        <v>Cleared</v>
      </c>
      <c r="AU88" s="65" t="str">
        <f aca="false">Behavior!AG89</f>
        <v>0</v>
      </c>
      <c r="AV88" s="65" t="n">
        <f aca="false">Behavior!AH89</f>
        <v>0</v>
      </c>
      <c r="AW88" s="65" t="str">
        <f aca="false">IF(AV88&gt;=6,"Cleared","NC")</f>
        <v>NC</v>
      </c>
      <c r="AX88" s="65" t="n">
        <f aca="false">Discipline!AN89</f>
        <v>34.7142857142857</v>
      </c>
      <c r="AY88" s="65" t="n">
        <f aca="false">AX88*0.1</f>
        <v>3.47142857142857</v>
      </c>
      <c r="AZ88" s="65" t="str">
        <f aca="false">IF(AY88&gt;=4,"Cleared","NC")</f>
        <v>NC</v>
      </c>
      <c r="BA88" s="65" t="n">
        <f aca="false">AO88+AS88+AV88+AY88</f>
        <v>41.6447619047619</v>
      </c>
      <c r="BB88" s="65" t="n">
        <f aca="false">Persona!AB89</f>
        <v>16.8095238095238</v>
      </c>
      <c r="BC88" s="65" t="n">
        <f aca="false">Persona!AC89</f>
        <v>40</v>
      </c>
      <c r="BD88" s="65" t="n">
        <f aca="false">BB88+BC88</f>
        <v>56.8095238095238</v>
      </c>
      <c r="BE88" s="65" t="n">
        <f aca="false">BD88*0.5</f>
        <v>28.4047619047619</v>
      </c>
      <c r="BF88" s="65" t="str">
        <f aca="false">IF(BD88&gt;=40,"Cleared","NC")</f>
        <v>Cleared</v>
      </c>
      <c r="BG88" s="65" t="str">
        <f aca="false">Wellness!BM89</f>
        <v>Cleared</v>
      </c>
      <c r="BH88" s="65" t="n">
        <f aca="false">Wellness!BU89</f>
        <v>50</v>
      </c>
      <c r="BI88" s="64" t="n">
        <f aca="false">BH88*0.3</f>
        <v>15</v>
      </c>
      <c r="BJ88" s="66" t="str">
        <f aca="false">IF(BI88&gt;=9,"Cleared","NC")</f>
        <v>Cleared</v>
      </c>
      <c r="BK88" s="65" t="str">
        <f aca="false">Behavior!AG89</f>
        <v>0</v>
      </c>
      <c r="BL88" s="65" t="n">
        <f aca="false">Behavior!AH89</f>
        <v>0</v>
      </c>
      <c r="BM88" s="65" t="str">
        <f aca="false">IF(BL88&gt;=6,"Cleared","NC")</f>
        <v>NC</v>
      </c>
      <c r="BN88" s="65" t="n">
        <f aca="false">Discipline!BA89</f>
        <v>55.3333333333333</v>
      </c>
      <c r="BO88" s="65" t="n">
        <f aca="false">BN88*0.1</f>
        <v>5.53333333333333</v>
      </c>
      <c r="BP88" s="65" t="str">
        <f aca="false">IF(HPS!BO88&gt;=6,"Cleared","NC")</f>
        <v>NC</v>
      </c>
      <c r="BQ88" s="65" t="n">
        <f aca="false">BE88+BI88+BL88+BO88</f>
        <v>48.9380952380952</v>
      </c>
    </row>
    <row r="89" customFormat="false" ht="14.25" hidden="false" customHeight="false" outlineLevel="0" collapsed="false">
      <c r="A89" s="61" t="n">
        <v>86</v>
      </c>
      <c r="B89" s="62" t="s">
        <v>17</v>
      </c>
      <c r="C89" s="62" t="s">
        <v>38</v>
      </c>
      <c r="D89" s="62" t="s">
        <v>190</v>
      </c>
      <c r="E89" s="63" t="s">
        <v>191</v>
      </c>
      <c r="F89" s="64" t="n">
        <v>0</v>
      </c>
      <c r="G89" s="65" t="n">
        <f aca="false">Persona!P90</f>
        <v>52.7777777777778</v>
      </c>
      <c r="H89" s="65" t="n">
        <f aca="false">HPS!$G89+HPS!$F89</f>
        <v>52.7777777777778</v>
      </c>
      <c r="I89" s="65" t="n">
        <f aca="false">HPS!$H89*0.5</f>
        <v>26.3888888888889</v>
      </c>
      <c r="J89" s="65" t="str">
        <f aca="false">IF(HPS!$G89&gt;=40,"Cleared","NC")</f>
        <v>Cleared</v>
      </c>
      <c r="K89" s="65" t="str">
        <f aca="false">Wellness!K90</f>
        <v>Cleared</v>
      </c>
      <c r="L89" s="65" t="n">
        <f aca="false">Wellness!S90</f>
        <v>36.6666666666667</v>
      </c>
      <c r="M89" s="64" t="n">
        <f aca="false">$L89*0.3</f>
        <v>11</v>
      </c>
      <c r="N89" s="66" t="str">
        <f aca="false">IF(M89&gt;=9,"Cleared","NC")</f>
        <v>Cleared</v>
      </c>
      <c r="O89" s="64" t="n">
        <f aca="false">Behavior!I90</f>
        <v>3</v>
      </c>
      <c r="P89" s="64" t="n">
        <f aca="false">HPS!$O89*2</f>
        <v>6</v>
      </c>
      <c r="Q89" s="65" t="str">
        <f aca="false">IF(HPS!$P89&gt;=6,"Cleared","NC")</f>
        <v>Cleared</v>
      </c>
      <c r="R89" s="65" t="n">
        <f aca="false">Discipline!N90</f>
        <v>38.75</v>
      </c>
      <c r="S89" s="65" t="n">
        <f aca="false">HPS!$R89*0.1</f>
        <v>3.875</v>
      </c>
      <c r="T89" s="65" t="str">
        <f aca="false">IF(HPS!$S89&gt;=4,"Cleared","NC")</f>
        <v>NC</v>
      </c>
      <c r="U89" s="65" t="n">
        <f aca="false">HPS!$I89+HPS!$M89+HPS!$P89+HPS!$S89</f>
        <v>47.2638888888889</v>
      </c>
      <c r="V89" s="65" t="n">
        <f aca="false">Persona!AB90</f>
        <v>27.3309523809524</v>
      </c>
      <c r="W89" s="65" t="n">
        <f aca="false">Persona!AC90</f>
        <v>28</v>
      </c>
      <c r="X89" s="65" t="n">
        <f aca="false">HPS!$V89+HPS!$W89</f>
        <v>55.3309523809524</v>
      </c>
      <c r="Y89" s="65" t="n">
        <f aca="false">X89*0.5</f>
        <v>27.6654761904762</v>
      </c>
      <c r="Z89" s="65" t="str">
        <f aca="false">IF(HPS!$X89&gt;=40,"Cleared","NC")</f>
        <v>Cleared</v>
      </c>
      <c r="AA89" s="65" t="str">
        <f aca="false">Wellness!AC90</f>
        <v>NC</v>
      </c>
      <c r="AB89" s="65" t="n">
        <f aca="false">Wellness!AK90</f>
        <v>6.66666666666667</v>
      </c>
      <c r="AC89" s="64" t="n">
        <f aca="false">HPS!AB89*0.3</f>
        <v>2</v>
      </c>
      <c r="AD89" s="66" t="str">
        <f aca="false">IF(AC89&gt;=9,"Cleared","NC")</f>
        <v>NC</v>
      </c>
      <c r="AE89" s="65" t="n">
        <f aca="false">Behavior!Q90</f>
        <v>3.8975</v>
      </c>
      <c r="AF89" s="65" t="n">
        <f aca="false">Behavior!R90</f>
        <v>7.795</v>
      </c>
      <c r="AG89" s="65" t="str">
        <f aca="false">IF(HPS!$AF89&gt;=6,"Cleared","NC")</f>
        <v>Cleared</v>
      </c>
      <c r="AH89" s="65" t="n">
        <f aca="false">Discipline!AA90</f>
        <v>47.3333333333333</v>
      </c>
      <c r="AI89" s="65" t="n">
        <f aca="false">AH89*0.1</f>
        <v>4.73333333333333</v>
      </c>
      <c r="AJ89" s="65" t="str">
        <f aca="false">IF(AI89&gt;=4,"Cleared","NC")</f>
        <v>Cleared</v>
      </c>
      <c r="AK89" s="65" t="n">
        <f aca="false">Y89+AC89+AF89+AI89</f>
        <v>42.1938095238095</v>
      </c>
      <c r="AL89" s="65" t="n">
        <f aca="false">Persona!AO90</f>
        <v>22.2222222222222</v>
      </c>
      <c r="AM89" s="65" t="n">
        <f aca="false">Persona!AP90</f>
        <v>28</v>
      </c>
      <c r="AN89" s="65" t="n">
        <f aca="false">AL89+AM89</f>
        <v>50.2222222222222</v>
      </c>
      <c r="AO89" s="65" t="n">
        <f aca="false">AN89*0.5</f>
        <v>25.1111111111111</v>
      </c>
      <c r="AP89" s="65" t="str">
        <f aca="false">IF(HPS!$AN89&gt;=40,"Cleared","NC")</f>
        <v>Cleared</v>
      </c>
      <c r="AQ89" s="65" t="str">
        <f aca="false">Wellness!AU90</f>
        <v>Cleared</v>
      </c>
      <c r="AR89" s="65" t="n">
        <f aca="false">Wellness!BC90</f>
        <v>10</v>
      </c>
      <c r="AS89" s="64" t="n">
        <f aca="false">AR89*0.3</f>
        <v>3</v>
      </c>
      <c r="AT89" s="66" t="str">
        <f aca="false">IF(AS89&gt;=9,"Cleared","NC")</f>
        <v>NC</v>
      </c>
      <c r="AU89" s="65" t="n">
        <f aca="false">Behavior!AG90</f>
        <v>4.65</v>
      </c>
      <c r="AV89" s="65" t="n">
        <f aca="false">Behavior!AH90</f>
        <v>9.3</v>
      </c>
      <c r="AW89" s="65" t="str">
        <f aca="false">IF(AV89&gt;=6,"Cleared","NC")</f>
        <v>Cleared</v>
      </c>
      <c r="AX89" s="65" t="n">
        <f aca="false">Discipline!AN90</f>
        <v>58.4666666666667</v>
      </c>
      <c r="AY89" s="65" t="n">
        <f aca="false">AX89*0.1</f>
        <v>5.84666666666667</v>
      </c>
      <c r="AZ89" s="65" t="str">
        <f aca="false">IF(AY89&gt;=4,"Cleared","NC")</f>
        <v>Cleared</v>
      </c>
      <c r="BA89" s="65" t="n">
        <f aca="false">AO89+AS89+AV89+AY89</f>
        <v>43.2577777777778</v>
      </c>
      <c r="BB89" s="65" t="n">
        <f aca="false">Persona!AB90</f>
        <v>27.3309523809524</v>
      </c>
      <c r="BC89" s="65" t="n">
        <f aca="false">Persona!AC90</f>
        <v>28</v>
      </c>
      <c r="BD89" s="65" t="n">
        <f aca="false">BB89+BC89</f>
        <v>55.3309523809524</v>
      </c>
      <c r="BE89" s="65" t="n">
        <f aca="false">BD89*0.5</f>
        <v>27.6654761904762</v>
      </c>
      <c r="BF89" s="65" t="str">
        <f aca="false">IF(BD89&gt;=40,"Cleared","NC")</f>
        <v>Cleared</v>
      </c>
      <c r="BG89" s="65" t="str">
        <f aca="false">Wellness!BM90</f>
        <v>Cleared</v>
      </c>
      <c r="BH89" s="65" t="n">
        <f aca="false">Wellness!BU90</f>
        <v>26.6666666666667</v>
      </c>
      <c r="BI89" s="64" t="n">
        <f aca="false">BH89*0.3</f>
        <v>8</v>
      </c>
      <c r="BJ89" s="66" t="str">
        <f aca="false">IF(BI89&gt;=9,"Cleared","NC")</f>
        <v>NC</v>
      </c>
      <c r="BK89" s="65" t="n">
        <f aca="false">Behavior!AG90</f>
        <v>4.65</v>
      </c>
      <c r="BL89" s="65" t="n">
        <f aca="false">Behavior!AH90</f>
        <v>9.3</v>
      </c>
      <c r="BM89" s="65" t="str">
        <f aca="false">IF(BL89&gt;=6,"Cleared","NC")</f>
        <v>Cleared</v>
      </c>
      <c r="BN89" s="65" t="n">
        <f aca="false">Discipline!BA90</f>
        <v>54.3333333333333</v>
      </c>
      <c r="BO89" s="65" t="n">
        <f aca="false">BN89*0.1</f>
        <v>5.43333333333333</v>
      </c>
      <c r="BP89" s="65" t="str">
        <f aca="false">IF(HPS!BO89&gt;=6,"Cleared","NC")</f>
        <v>NC</v>
      </c>
      <c r="BQ89" s="65" t="n">
        <f aca="false">BE89+BI89+BL89+BO89</f>
        <v>50.3988095238095</v>
      </c>
    </row>
    <row r="90" customFormat="false" ht="14.25" hidden="false" customHeight="false" outlineLevel="0" collapsed="false">
      <c r="A90" s="61" t="n">
        <v>87</v>
      </c>
      <c r="B90" s="62" t="s">
        <v>13</v>
      </c>
      <c r="C90" s="62" t="s">
        <v>31</v>
      </c>
      <c r="D90" s="62" t="s">
        <v>192</v>
      </c>
      <c r="E90" s="63" t="s">
        <v>193</v>
      </c>
      <c r="F90" s="64" t="n">
        <v>0</v>
      </c>
      <c r="G90" s="65" t="n">
        <f aca="false">Persona!P91</f>
        <v>62.2222222222222</v>
      </c>
      <c r="H90" s="65" t="n">
        <f aca="false">HPS!$G90+HPS!$F90</f>
        <v>62.2222222222222</v>
      </c>
      <c r="I90" s="65" t="n">
        <f aca="false">HPS!$H90*0.5</f>
        <v>31.1111111111111</v>
      </c>
      <c r="J90" s="65" t="str">
        <f aca="false">IF(HPS!$G90&gt;=40,"Cleared","NC")</f>
        <v>Cleared</v>
      </c>
      <c r="K90" s="65" t="str">
        <f aca="false">Wellness!K91</f>
        <v>Cleared</v>
      </c>
      <c r="L90" s="65" t="n">
        <f aca="false">Wellness!S91</f>
        <v>43.3333333333333</v>
      </c>
      <c r="M90" s="64" t="n">
        <f aca="false">$L90*0.3</f>
        <v>13</v>
      </c>
      <c r="N90" s="66" t="str">
        <f aca="false">IF(M90&gt;=9,"Cleared","NC")</f>
        <v>Cleared</v>
      </c>
      <c r="O90" s="64" t="n">
        <f aca="false">Behavior!I91</f>
        <v>3</v>
      </c>
      <c r="P90" s="64" t="n">
        <f aca="false">HPS!$O90*2</f>
        <v>6</v>
      </c>
      <c r="Q90" s="65" t="str">
        <f aca="false">IF(HPS!$P90&gt;=6,"Cleared","NC")</f>
        <v>Cleared</v>
      </c>
      <c r="R90" s="65" t="n">
        <f aca="false">Discipline!N91</f>
        <v>68.125</v>
      </c>
      <c r="S90" s="65" t="n">
        <f aca="false">HPS!$R90*0.1</f>
        <v>6.8125</v>
      </c>
      <c r="T90" s="65" t="str">
        <f aca="false">IF(HPS!$S90&gt;=4,"Cleared","NC")</f>
        <v>Cleared</v>
      </c>
      <c r="U90" s="65" t="n">
        <f aca="false">HPS!$I90+HPS!$M90+HPS!$P90+HPS!$S90</f>
        <v>56.9236111111111</v>
      </c>
      <c r="V90" s="65" t="n">
        <f aca="false">Persona!AB91</f>
        <v>8.21904761904762</v>
      </c>
      <c r="W90" s="65" t="n">
        <f aca="false">Persona!AC91</f>
        <v>37.6</v>
      </c>
      <c r="X90" s="65" t="n">
        <f aca="false">HPS!$V90+HPS!$W90</f>
        <v>45.8190476190476</v>
      </c>
      <c r="Y90" s="65" t="n">
        <f aca="false">X90*0.5</f>
        <v>22.9095238095238</v>
      </c>
      <c r="Z90" s="65" t="str">
        <f aca="false">IF(HPS!$X90&gt;=40,"Cleared","NC")</f>
        <v>Cleared</v>
      </c>
      <c r="AA90" s="65" t="str">
        <f aca="false">Wellness!AC91</f>
        <v>Cleared</v>
      </c>
      <c r="AB90" s="65" t="n">
        <f aca="false">Wellness!AK91</f>
        <v>40</v>
      </c>
      <c r="AC90" s="64" t="n">
        <f aca="false">HPS!AB90*0.3</f>
        <v>12</v>
      </c>
      <c r="AD90" s="66" t="str">
        <f aca="false">IF(AC90&gt;=9,"Cleared","NC")</f>
        <v>Cleared</v>
      </c>
      <c r="AE90" s="65" t="n">
        <f aca="false">Behavior!Q91</f>
        <v>3.8</v>
      </c>
      <c r="AF90" s="65" t="n">
        <f aca="false">Behavior!R91</f>
        <v>7.6</v>
      </c>
      <c r="AG90" s="65" t="str">
        <f aca="false">IF(HPS!$AF90&gt;=6,"Cleared","NC")</f>
        <v>Cleared</v>
      </c>
      <c r="AH90" s="65" t="n">
        <f aca="false">Discipline!AA91</f>
        <v>39.3333333333333</v>
      </c>
      <c r="AI90" s="65" t="n">
        <f aca="false">AH90*0.1</f>
        <v>3.93333333333333</v>
      </c>
      <c r="AJ90" s="65" t="str">
        <f aca="false">IF(AI90&gt;=4,"Cleared","NC")</f>
        <v>NC</v>
      </c>
      <c r="AK90" s="65" t="n">
        <f aca="false">Y90+AC90+AF90+AI90</f>
        <v>46.4428571428571</v>
      </c>
      <c r="AL90" s="65" t="n">
        <f aca="false">Persona!AO91</f>
        <v>13.9733333333333</v>
      </c>
      <c r="AM90" s="65" t="n">
        <f aca="false">Persona!AP91</f>
        <v>44</v>
      </c>
      <c r="AN90" s="65" t="n">
        <f aca="false">AL90+AM90</f>
        <v>57.9733333333333</v>
      </c>
      <c r="AO90" s="65" t="n">
        <f aca="false">AN90*0.5</f>
        <v>28.9866666666667</v>
      </c>
      <c r="AP90" s="65" t="str">
        <f aca="false">IF(HPS!$AN90&gt;=40,"Cleared","NC")</f>
        <v>Cleared</v>
      </c>
      <c r="AQ90" s="65" t="str">
        <f aca="false">Wellness!AU91</f>
        <v>Cleared</v>
      </c>
      <c r="AR90" s="65" t="n">
        <f aca="false">Wellness!BC91</f>
        <v>6.66666666666667</v>
      </c>
      <c r="AS90" s="64" t="n">
        <f aca="false">AR90*0.3</f>
        <v>2</v>
      </c>
      <c r="AT90" s="66" t="str">
        <f aca="false">IF(AS90&gt;=9,"Cleared","NC")</f>
        <v>NC</v>
      </c>
      <c r="AU90" s="65" t="n">
        <f aca="false">Behavior!AG91</f>
        <v>3</v>
      </c>
      <c r="AV90" s="65" t="n">
        <f aca="false">Behavior!AH91</f>
        <v>6</v>
      </c>
      <c r="AW90" s="65" t="str">
        <f aca="false">IF(AV90&gt;=6,"Cleared","NC")</f>
        <v>Cleared</v>
      </c>
      <c r="AX90" s="65" t="n">
        <f aca="false">Discipline!AN91</f>
        <v>48</v>
      </c>
      <c r="AY90" s="65" t="n">
        <f aca="false">AX90*0.1</f>
        <v>4.8</v>
      </c>
      <c r="AZ90" s="65" t="str">
        <f aca="false">IF(AY90&gt;=4,"Cleared","NC")</f>
        <v>Cleared</v>
      </c>
      <c r="BA90" s="65" t="n">
        <f aca="false">AO90+AS90+AV90+AY90</f>
        <v>41.7866666666667</v>
      </c>
      <c r="BB90" s="65" t="n">
        <f aca="false">Persona!AB91</f>
        <v>8.21904761904762</v>
      </c>
      <c r="BC90" s="65" t="n">
        <f aca="false">Persona!AC91</f>
        <v>37.6</v>
      </c>
      <c r="BD90" s="65" t="n">
        <f aca="false">BB90+BC90</f>
        <v>45.8190476190476</v>
      </c>
      <c r="BE90" s="65" t="n">
        <f aca="false">BD90*0.5</f>
        <v>22.9095238095238</v>
      </c>
      <c r="BF90" s="65" t="str">
        <f aca="false">IF(BD90&gt;=40,"Cleared","NC")</f>
        <v>Cleared</v>
      </c>
      <c r="BG90" s="65" t="str">
        <f aca="false">Wellness!BM91</f>
        <v>Cleared</v>
      </c>
      <c r="BH90" s="65" t="n">
        <f aca="false">Wellness!BU91</f>
        <v>36.6666666666667</v>
      </c>
      <c r="BI90" s="64" t="n">
        <f aca="false">BH90*0.3</f>
        <v>11</v>
      </c>
      <c r="BJ90" s="66" t="str">
        <f aca="false">IF(BI90&gt;=9,"Cleared","NC")</f>
        <v>Cleared</v>
      </c>
      <c r="BK90" s="65" t="n">
        <f aca="false">Behavior!AG91</f>
        <v>3</v>
      </c>
      <c r="BL90" s="65" t="n">
        <f aca="false">Behavior!AH91</f>
        <v>6</v>
      </c>
      <c r="BM90" s="65" t="str">
        <f aca="false">IF(BL90&gt;=6,"Cleared","NC")</f>
        <v>Cleared</v>
      </c>
      <c r="BN90" s="65" t="n">
        <f aca="false">Discipline!BA91</f>
        <v>62.6666666666667</v>
      </c>
      <c r="BO90" s="65" t="n">
        <f aca="false">BN90*0.1</f>
        <v>6.26666666666667</v>
      </c>
      <c r="BP90" s="65" t="str">
        <f aca="false">IF(HPS!BO90&gt;=6,"Cleared","NC")</f>
        <v>Cleared</v>
      </c>
      <c r="BQ90" s="65" t="n">
        <f aca="false">BE90+BI90+BL90+BO90</f>
        <v>46.1761904761905</v>
      </c>
    </row>
    <row r="91" customFormat="false" ht="14.25" hidden="false" customHeight="false" outlineLevel="0" collapsed="false">
      <c r="A91" s="61" t="n">
        <v>88</v>
      </c>
      <c r="B91" s="62" t="s">
        <v>13</v>
      </c>
      <c r="C91" s="62" t="s">
        <v>14</v>
      </c>
      <c r="D91" s="62" t="s">
        <v>194</v>
      </c>
      <c r="E91" s="63" t="s">
        <v>195</v>
      </c>
      <c r="F91" s="64" t="n">
        <v>0</v>
      </c>
      <c r="G91" s="65" t="n">
        <f aca="false">Persona!P92</f>
        <v>34.4444444444444</v>
      </c>
      <c r="H91" s="65" t="n">
        <f aca="false">HPS!$G91+HPS!$F91</f>
        <v>34.4444444444444</v>
      </c>
      <c r="I91" s="65" t="n">
        <f aca="false">HPS!$H91*0.5</f>
        <v>17.2222222222222</v>
      </c>
      <c r="J91" s="65" t="str">
        <f aca="false">IF(HPS!$G91&gt;=40,"Cleared","NC")</f>
        <v>NC</v>
      </c>
      <c r="K91" s="65" t="str">
        <f aca="false">Wellness!K92</f>
        <v>Cleared</v>
      </c>
      <c r="L91" s="65" t="n">
        <f aca="false">Wellness!S92</f>
        <v>40</v>
      </c>
      <c r="M91" s="64" t="n">
        <f aca="false">$L91*0.3</f>
        <v>12</v>
      </c>
      <c r="N91" s="66" t="str">
        <f aca="false">IF(M91&gt;=9,"Cleared","NC")</f>
        <v>Cleared</v>
      </c>
      <c r="O91" s="64" t="n">
        <f aca="false">Behavior!I92</f>
        <v>3</v>
      </c>
      <c r="P91" s="64" t="n">
        <f aca="false">HPS!$O91*2</f>
        <v>6</v>
      </c>
      <c r="Q91" s="65" t="str">
        <f aca="false">IF(HPS!$P91&gt;=6,"Cleared","NC")</f>
        <v>Cleared</v>
      </c>
      <c r="R91" s="65" t="n">
        <f aca="false">Discipline!N92</f>
        <v>74.1517857142857</v>
      </c>
      <c r="S91" s="65" t="n">
        <f aca="false">HPS!$R91*0.1</f>
        <v>7.41517857142857</v>
      </c>
      <c r="T91" s="65" t="str">
        <f aca="false">IF(HPS!$S91&gt;=4,"Cleared","NC")</f>
        <v>Cleared</v>
      </c>
      <c r="U91" s="65" t="n">
        <f aca="false">HPS!$I91+HPS!$M91+HPS!$P91+HPS!$S91</f>
        <v>42.6374007936508</v>
      </c>
      <c r="V91" s="65" t="n">
        <f aca="false">Persona!AB92</f>
        <v>11.8785714285714</v>
      </c>
      <c r="W91" s="65" t="n">
        <f aca="false">Persona!AC92</f>
        <v>37.6</v>
      </c>
      <c r="X91" s="65" t="n">
        <f aca="false">HPS!$V91+HPS!$W91</f>
        <v>49.4785714285714</v>
      </c>
      <c r="Y91" s="65" t="n">
        <f aca="false">X91*0.5</f>
        <v>24.7392857142857</v>
      </c>
      <c r="Z91" s="65" t="str">
        <f aca="false">IF(HPS!$X91&gt;=40,"Cleared","NC")</f>
        <v>Cleared</v>
      </c>
      <c r="AA91" s="65" t="str">
        <f aca="false">Wellness!AC92</f>
        <v>Cleared</v>
      </c>
      <c r="AB91" s="65" t="n">
        <f aca="false">Wellness!AK92</f>
        <v>3.33333333333333</v>
      </c>
      <c r="AC91" s="64" t="n">
        <f aca="false">HPS!AB91*0.3</f>
        <v>1</v>
      </c>
      <c r="AD91" s="66" t="str">
        <f aca="false">IF(AC91&gt;=9,"Cleared","NC")</f>
        <v>NC</v>
      </c>
      <c r="AE91" s="65" t="n">
        <f aca="false">Behavior!Q92</f>
        <v>2.4</v>
      </c>
      <c r="AF91" s="65" t="n">
        <f aca="false">Behavior!R92</f>
        <v>4.8</v>
      </c>
      <c r="AG91" s="65" t="str">
        <f aca="false">IF(HPS!$AF91&gt;=6,"Cleared","NC")</f>
        <v>NC</v>
      </c>
      <c r="AH91" s="65" t="n">
        <f aca="false">Discipline!AA92</f>
        <v>47.3333333333333</v>
      </c>
      <c r="AI91" s="65" t="n">
        <f aca="false">AH91*0.1</f>
        <v>4.73333333333333</v>
      </c>
      <c r="AJ91" s="65" t="str">
        <f aca="false">IF(AI91&gt;=4,"Cleared","NC")</f>
        <v>Cleared</v>
      </c>
      <c r="AK91" s="65" t="n">
        <f aca="false">Y91+AC91+AF91+AI91</f>
        <v>35.272619047619</v>
      </c>
      <c r="AL91" s="65" t="n">
        <f aca="false">Persona!AO92</f>
        <v>6.04</v>
      </c>
      <c r="AM91" s="65" t="n">
        <f aca="false">Persona!AP92</f>
        <v>54</v>
      </c>
      <c r="AN91" s="65" t="n">
        <f aca="false">AL91+AM91</f>
        <v>60.04</v>
      </c>
      <c r="AO91" s="65" t="n">
        <f aca="false">AN91*0.5</f>
        <v>30.02</v>
      </c>
      <c r="AP91" s="65" t="str">
        <f aca="false">IF(HPS!$AN91&gt;=40,"Cleared","NC")</f>
        <v>Cleared</v>
      </c>
      <c r="AQ91" s="65" t="str">
        <f aca="false">Wellness!AU92</f>
        <v>Cleared</v>
      </c>
      <c r="AR91" s="65" t="n">
        <f aca="false">Wellness!BC92</f>
        <v>33.3333333333333</v>
      </c>
      <c r="AS91" s="64" t="n">
        <f aca="false">AR91*0.3</f>
        <v>10</v>
      </c>
      <c r="AT91" s="66" t="str">
        <f aca="false">IF(AS91&gt;=9,"Cleared","NC")</f>
        <v>Cleared</v>
      </c>
      <c r="AU91" s="65" t="n">
        <f aca="false">Behavior!AG92</f>
        <v>4</v>
      </c>
      <c r="AV91" s="65" t="n">
        <f aca="false">Behavior!AH92</f>
        <v>8</v>
      </c>
      <c r="AW91" s="65" t="str">
        <f aca="false">IF(AV91&gt;=6,"Cleared","NC")</f>
        <v>Cleared</v>
      </c>
      <c r="AX91" s="65" t="n">
        <f aca="false">Discipline!AN92</f>
        <v>44.7142857142857</v>
      </c>
      <c r="AY91" s="65" t="n">
        <f aca="false">AX91*0.1</f>
        <v>4.47142857142857</v>
      </c>
      <c r="AZ91" s="65" t="str">
        <f aca="false">IF(AY91&gt;=4,"Cleared","NC")</f>
        <v>Cleared</v>
      </c>
      <c r="BA91" s="65" t="n">
        <f aca="false">AO91+AS91+AV91+AY91</f>
        <v>52.4914285714286</v>
      </c>
      <c r="BB91" s="65" t="n">
        <f aca="false">Persona!AB92</f>
        <v>11.8785714285714</v>
      </c>
      <c r="BC91" s="65" t="n">
        <f aca="false">Persona!AC92</f>
        <v>37.6</v>
      </c>
      <c r="BD91" s="65" t="n">
        <f aca="false">BB91+BC91</f>
        <v>49.4785714285714</v>
      </c>
      <c r="BE91" s="65" t="n">
        <f aca="false">BD91*0.5</f>
        <v>24.7392857142857</v>
      </c>
      <c r="BF91" s="65" t="str">
        <f aca="false">IF(BD91&gt;=40,"Cleared","NC")</f>
        <v>Cleared</v>
      </c>
      <c r="BG91" s="65" t="str">
        <f aca="false">Wellness!BM92</f>
        <v>Cleared</v>
      </c>
      <c r="BH91" s="65" t="n">
        <f aca="false">Wellness!BU92</f>
        <v>36.6666666666667</v>
      </c>
      <c r="BI91" s="64" t="n">
        <f aca="false">BH91*0.3</f>
        <v>11</v>
      </c>
      <c r="BJ91" s="66" t="str">
        <f aca="false">IF(BI91&gt;=9,"Cleared","NC")</f>
        <v>Cleared</v>
      </c>
      <c r="BK91" s="65" t="n">
        <f aca="false">Behavior!AG92</f>
        <v>4</v>
      </c>
      <c r="BL91" s="65" t="n">
        <f aca="false">Behavior!AH92</f>
        <v>8</v>
      </c>
      <c r="BM91" s="65" t="str">
        <f aca="false">IF(BL91&gt;=6,"Cleared","NC")</f>
        <v>Cleared</v>
      </c>
      <c r="BN91" s="65" t="n">
        <f aca="false">Discipline!BA92</f>
        <v>71</v>
      </c>
      <c r="BO91" s="65" t="n">
        <f aca="false">BN91*0.1</f>
        <v>7.1</v>
      </c>
      <c r="BP91" s="65" t="str">
        <f aca="false">IF(HPS!BO91&gt;=6,"Cleared","NC")</f>
        <v>Cleared</v>
      </c>
      <c r="BQ91" s="65" t="n">
        <f aca="false">BE91+BI91+BL91+BO91</f>
        <v>50.8392857142857</v>
      </c>
    </row>
    <row r="92" customFormat="false" ht="14.25" hidden="false" customHeight="false" outlineLevel="0" collapsed="false">
      <c r="A92" s="61" t="n">
        <v>89</v>
      </c>
      <c r="B92" s="62" t="s">
        <v>13</v>
      </c>
      <c r="C92" s="62" t="s">
        <v>14</v>
      </c>
      <c r="D92" s="62" t="s">
        <v>196</v>
      </c>
      <c r="E92" s="63" t="s">
        <v>197</v>
      </c>
      <c r="F92" s="64" t="n">
        <v>0</v>
      </c>
      <c r="G92" s="65" t="n">
        <f aca="false">Persona!P93</f>
        <v>35</v>
      </c>
      <c r="H92" s="65" t="n">
        <f aca="false">HPS!$G92+HPS!$F92</f>
        <v>35</v>
      </c>
      <c r="I92" s="65" t="n">
        <f aca="false">HPS!$H92*0.5</f>
        <v>17.5</v>
      </c>
      <c r="J92" s="65" t="str">
        <f aca="false">IF(HPS!$G92&gt;=40,"Cleared","NC")</f>
        <v>NC</v>
      </c>
      <c r="K92" s="65" t="str">
        <f aca="false">Wellness!K93</f>
        <v>Cleared</v>
      </c>
      <c r="L92" s="65" t="n">
        <f aca="false">Wellness!S93</f>
        <v>26.6666666666667</v>
      </c>
      <c r="M92" s="64" t="n">
        <f aca="false">$L92*0.3</f>
        <v>8</v>
      </c>
      <c r="N92" s="66" t="str">
        <f aca="false">IF(M92&gt;=9,"Cleared","NC")</f>
        <v>NC</v>
      </c>
      <c r="O92" s="64" t="n">
        <f aca="false">Behavior!I93</f>
        <v>3</v>
      </c>
      <c r="P92" s="64" t="n">
        <f aca="false">HPS!$O92*2</f>
        <v>6</v>
      </c>
      <c r="Q92" s="65" t="str">
        <f aca="false">IF(HPS!$P92&gt;=6,"Cleared","NC")</f>
        <v>Cleared</v>
      </c>
      <c r="R92" s="65" t="n">
        <f aca="false">Discipline!N93</f>
        <v>51.25</v>
      </c>
      <c r="S92" s="65" t="n">
        <f aca="false">HPS!$R92*0.1</f>
        <v>5.125</v>
      </c>
      <c r="T92" s="65" t="str">
        <f aca="false">IF(HPS!$S92&gt;=4,"Cleared","NC")</f>
        <v>Cleared</v>
      </c>
      <c r="U92" s="65" t="n">
        <f aca="false">HPS!$I92+HPS!$M92+HPS!$P92+HPS!$S92</f>
        <v>36.625</v>
      </c>
      <c r="V92" s="65" t="n">
        <f aca="false">Persona!AB93</f>
        <v>13.4857142857143</v>
      </c>
      <c r="W92" s="65" t="n">
        <f aca="false">Persona!AC93</f>
        <v>33.6</v>
      </c>
      <c r="X92" s="65" t="n">
        <f aca="false">HPS!$V92+HPS!$W92</f>
        <v>47.0857142857143</v>
      </c>
      <c r="Y92" s="65" t="n">
        <f aca="false">X92*0.5</f>
        <v>23.5428571428571</v>
      </c>
      <c r="Z92" s="65" t="str">
        <f aca="false">IF(HPS!$X92&gt;=40,"Cleared","NC")</f>
        <v>Cleared</v>
      </c>
      <c r="AA92" s="65" t="str">
        <f aca="false">Wellness!AC93</f>
        <v>NC</v>
      </c>
      <c r="AB92" s="65" t="n">
        <f aca="false">Wellness!AK93</f>
        <v>0</v>
      </c>
      <c r="AC92" s="64" t="n">
        <f aca="false">HPS!AB92*0.3</f>
        <v>0</v>
      </c>
      <c r="AD92" s="66" t="str">
        <f aca="false">IF(AC92&gt;=9,"Cleared","NC")</f>
        <v>NC</v>
      </c>
      <c r="AE92" s="65" t="n">
        <f aca="false">Behavior!Q93</f>
        <v>3.65</v>
      </c>
      <c r="AF92" s="65" t="n">
        <f aca="false">Behavior!R93</f>
        <v>7.3</v>
      </c>
      <c r="AG92" s="65" t="str">
        <f aca="false">IF(HPS!$AF92&gt;=6,"Cleared","NC")</f>
        <v>Cleared</v>
      </c>
      <c r="AH92" s="65" t="n">
        <f aca="false">Discipline!AA93</f>
        <v>33.3333333333333</v>
      </c>
      <c r="AI92" s="65" t="n">
        <f aca="false">AH92*0.1</f>
        <v>3.33333333333333</v>
      </c>
      <c r="AJ92" s="65" t="str">
        <f aca="false">IF(AI92&gt;=4,"Cleared","NC")</f>
        <v>NC</v>
      </c>
      <c r="AK92" s="65" t="n">
        <f aca="false">Y92+AC92+AF92+AI92</f>
        <v>34.1761904761905</v>
      </c>
      <c r="AL92" s="65" t="n">
        <f aca="false">Persona!AO93</f>
        <v>13.56</v>
      </c>
      <c r="AM92" s="65" t="n">
        <f aca="false">Persona!AP93</f>
        <v>46</v>
      </c>
      <c r="AN92" s="65" t="n">
        <f aca="false">AL92+AM92</f>
        <v>59.56</v>
      </c>
      <c r="AO92" s="65" t="n">
        <f aca="false">AN92*0.5</f>
        <v>29.78</v>
      </c>
      <c r="AP92" s="65" t="str">
        <f aca="false">IF(HPS!$AN92&gt;=40,"Cleared","NC")</f>
        <v>Cleared</v>
      </c>
      <c r="AQ92" s="65" t="str">
        <f aca="false">Wellness!AU93</f>
        <v>NC</v>
      </c>
      <c r="AR92" s="65" t="n">
        <f aca="false">Wellness!BC93</f>
        <v>0</v>
      </c>
      <c r="AS92" s="64" t="n">
        <f aca="false">AR92*0.3</f>
        <v>0</v>
      </c>
      <c r="AT92" s="66" t="str">
        <f aca="false">IF(AS92&gt;=9,"Cleared","NC")</f>
        <v>NC</v>
      </c>
      <c r="AU92" s="65" t="n">
        <f aca="false">Behavior!AG93</f>
        <v>3.6</v>
      </c>
      <c r="AV92" s="65" t="n">
        <f aca="false">Behavior!AH93</f>
        <v>7.2</v>
      </c>
      <c r="AW92" s="65" t="str">
        <f aca="false">IF(AV92&gt;=6,"Cleared","NC")</f>
        <v>Cleared</v>
      </c>
      <c r="AX92" s="65" t="n">
        <f aca="false">Discipline!AN93</f>
        <v>27.4285714285714</v>
      </c>
      <c r="AY92" s="65" t="n">
        <f aca="false">AX92*0.1</f>
        <v>2.74285714285714</v>
      </c>
      <c r="AZ92" s="65" t="str">
        <f aca="false">IF(AY92&gt;=4,"Cleared","NC")</f>
        <v>NC</v>
      </c>
      <c r="BA92" s="65" t="n">
        <f aca="false">AO92+AS92+AV92+AY92</f>
        <v>39.7228571428571</v>
      </c>
      <c r="BB92" s="65" t="n">
        <f aca="false">Persona!AB93</f>
        <v>13.4857142857143</v>
      </c>
      <c r="BC92" s="65" t="n">
        <f aca="false">Persona!AC93</f>
        <v>33.6</v>
      </c>
      <c r="BD92" s="65" t="n">
        <f aca="false">BB92+BC92</f>
        <v>47.0857142857143</v>
      </c>
      <c r="BE92" s="65" t="n">
        <f aca="false">BD92*0.5</f>
        <v>23.5428571428571</v>
      </c>
      <c r="BF92" s="65" t="str">
        <f aca="false">IF(BD92&gt;=40,"Cleared","NC")</f>
        <v>Cleared</v>
      </c>
      <c r="BG92" s="65" t="str">
        <f aca="false">Wellness!BM93</f>
        <v>NC</v>
      </c>
      <c r="BH92" s="65" t="n">
        <f aca="false">Wellness!BU93</f>
        <v>0</v>
      </c>
      <c r="BI92" s="64" t="n">
        <f aca="false">BH92*0.3</f>
        <v>0</v>
      </c>
      <c r="BJ92" s="66" t="str">
        <f aca="false">IF(BI92&gt;=9,"Cleared","NC")</f>
        <v>NC</v>
      </c>
      <c r="BK92" s="65" t="n">
        <f aca="false">Behavior!AG93</f>
        <v>3.6</v>
      </c>
      <c r="BL92" s="65" t="n">
        <f aca="false">Behavior!AH93</f>
        <v>7.2</v>
      </c>
      <c r="BM92" s="65" t="str">
        <f aca="false">IF(BL92&gt;=6,"Cleared","NC")</f>
        <v>Cleared</v>
      </c>
      <c r="BN92" s="65" t="n">
        <f aca="false">Discipline!BA93</f>
        <v>62.3333333333333</v>
      </c>
      <c r="BO92" s="65" t="n">
        <f aca="false">BN92*0.1</f>
        <v>6.23333333333333</v>
      </c>
      <c r="BP92" s="65" t="str">
        <f aca="false">IF(HPS!BO92&gt;=6,"Cleared","NC")</f>
        <v>Cleared</v>
      </c>
      <c r="BQ92" s="65" t="n">
        <f aca="false">BE92+BI92+BL92+BO92</f>
        <v>36.9761904761905</v>
      </c>
    </row>
    <row r="93" customFormat="false" ht="14.25" hidden="false" customHeight="false" outlineLevel="0" collapsed="false">
      <c r="A93" s="61" t="n">
        <v>90</v>
      </c>
      <c r="B93" s="62" t="s">
        <v>198</v>
      </c>
      <c r="C93" s="62" t="s">
        <v>14</v>
      </c>
      <c r="D93" s="62" t="s">
        <v>199</v>
      </c>
      <c r="E93" s="63" t="s">
        <v>200</v>
      </c>
      <c r="F93" s="64" t="n">
        <v>0</v>
      </c>
      <c r="G93" s="65" t="n">
        <f aca="false">Persona!P94</f>
        <v>25.5555555555556</v>
      </c>
      <c r="H93" s="65" t="n">
        <f aca="false">HPS!$G93+HPS!$F93</f>
        <v>25.5555555555556</v>
      </c>
      <c r="I93" s="65" t="n">
        <f aca="false">HPS!$H93*0.5</f>
        <v>12.7777777777778</v>
      </c>
      <c r="J93" s="65" t="str">
        <f aca="false">IF(HPS!$G93&gt;=40,"Cleared","NC")</f>
        <v>NC</v>
      </c>
      <c r="K93" s="65" t="str">
        <f aca="false">Wellness!K94</f>
        <v>Cleared</v>
      </c>
      <c r="L93" s="65" t="n">
        <f aca="false">Wellness!S94</f>
        <v>46.6666666666667</v>
      </c>
      <c r="M93" s="64" t="n">
        <f aca="false">$L93*0.3</f>
        <v>14</v>
      </c>
      <c r="N93" s="66" t="str">
        <f aca="false">IF(M93&gt;=9,"Cleared","NC")</f>
        <v>Cleared</v>
      </c>
      <c r="O93" s="64" t="n">
        <f aca="false">Behavior!I94</f>
        <v>3</v>
      </c>
      <c r="P93" s="64" t="n">
        <f aca="false">HPS!$O93*2</f>
        <v>6</v>
      </c>
      <c r="Q93" s="65" t="str">
        <f aca="false">IF(HPS!$P93&gt;=6,"Cleared","NC")</f>
        <v>Cleared</v>
      </c>
      <c r="R93" s="65" t="n">
        <f aca="false">Discipline!N94</f>
        <v>62.5</v>
      </c>
      <c r="S93" s="65" t="n">
        <f aca="false">HPS!$R93*0.1</f>
        <v>6.25</v>
      </c>
      <c r="T93" s="65" t="str">
        <f aca="false">IF(HPS!$S93&gt;=4,"Cleared","NC")</f>
        <v>Cleared</v>
      </c>
      <c r="U93" s="65" t="n">
        <f aca="false">HPS!$I93+HPS!$M93+HPS!$P93+HPS!$S93</f>
        <v>39.0277777777778</v>
      </c>
      <c r="V93" s="65" t="n">
        <f aca="false">Persona!AB94</f>
        <v>14.1452380952381</v>
      </c>
      <c r="W93" s="65" t="n">
        <f aca="false">Persona!AC94</f>
        <v>40</v>
      </c>
      <c r="X93" s="65" t="n">
        <f aca="false">HPS!$V93+HPS!$W93</f>
        <v>54.1452380952381</v>
      </c>
      <c r="Y93" s="65" t="n">
        <f aca="false">X93*0.5</f>
        <v>27.072619047619</v>
      </c>
      <c r="Z93" s="65" t="str">
        <f aca="false">IF(HPS!$X93&gt;=40,"Cleared","NC")</f>
        <v>Cleared</v>
      </c>
      <c r="AA93" s="65" t="str">
        <f aca="false">Wellness!AC94</f>
        <v>NC</v>
      </c>
      <c r="AB93" s="65" t="n">
        <f aca="false">Wellness!AK94</f>
        <v>16.6666666666667</v>
      </c>
      <c r="AC93" s="64" t="n">
        <f aca="false">HPS!AB93*0.3</f>
        <v>5</v>
      </c>
      <c r="AD93" s="66" t="str">
        <f aca="false">IF(AC93&gt;=9,"Cleared","NC")</f>
        <v>NC</v>
      </c>
      <c r="AE93" s="65" t="n">
        <f aca="false">Behavior!Q94</f>
        <v>2.85</v>
      </c>
      <c r="AF93" s="65" t="n">
        <f aca="false">Behavior!R94</f>
        <v>5.7</v>
      </c>
      <c r="AG93" s="65" t="str">
        <f aca="false">IF(HPS!$AF93&gt;=6,"Cleared","NC")</f>
        <v>NC</v>
      </c>
      <c r="AH93" s="65" t="n">
        <f aca="false">Discipline!AA94</f>
        <v>27.6666666666667</v>
      </c>
      <c r="AI93" s="65" t="n">
        <f aca="false">AH93*0.1</f>
        <v>2.76666666666667</v>
      </c>
      <c r="AJ93" s="65" t="str">
        <f aca="false">IF(AI93&gt;=4,"Cleared","NC")</f>
        <v>NC</v>
      </c>
      <c r="AK93" s="65" t="n">
        <f aca="false">Y93+AC93+AF93+AI93</f>
        <v>40.5392857142857</v>
      </c>
      <c r="AL93" s="65" t="n">
        <f aca="false">Persona!AO94</f>
        <v>12.48</v>
      </c>
      <c r="AM93" s="65" t="n">
        <f aca="false">Persona!AP94</f>
        <v>44</v>
      </c>
      <c r="AN93" s="65" t="n">
        <f aca="false">AL93+AM93</f>
        <v>56.48</v>
      </c>
      <c r="AO93" s="65" t="n">
        <f aca="false">AN93*0.5</f>
        <v>28.24</v>
      </c>
      <c r="AP93" s="65" t="str">
        <f aca="false">IF(HPS!$AN93&gt;=40,"Cleared","NC")</f>
        <v>Cleared</v>
      </c>
      <c r="AQ93" s="65" t="str">
        <f aca="false">Wellness!AU94</f>
        <v>NC</v>
      </c>
      <c r="AR93" s="65" t="n">
        <f aca="false">Wellness!BC94</f>
        <v>16.6666666666667</v>
      </c>
      <c r="AS93" s="64" t="n">
        <f aca="false">AR93*0.3</f>
        <v>5</v>
      </c>
      <c r="AT93" s="66" t="str">
        <f aca="false">IF(AS93&gt;=9,"Cleared","NC")</f>
        <v>NC</v>
      </c>
      <c r="AU93" s="65" t="n">
        <f aca="false">Behavior!AG94</f>
        <v>3.8</v>
      </c>
      <c r="AV93" s="65" t="n">
        <f aca="false">Behavior!AH94</f>
        <v>7.6</v>
      </c>
      <c r="AW93" s="65" t="str">
        <f aca="false">IF(AV93&gt;=6,"Cleared","NC")</f>
        <v>Cleared</v>
      </c>
      <c r="AX93" s="65" t="n">
        <f aca="false">Discipline!AN94</f>
        <v>25</v>
      </c>
      <c r="AY93" s="65" t="n">
        <f aca="false">AX93*0.1</f>
        <v>2.5</v>
      </c>
      <c r="AZ93" s="65" t="str">
        <f aca="false">IF(AY93&gt;=4,"Cleared","NC")</f>
        <v>NC</v>
      </c>
      <c r="BA93" s="65" t="n">
        <f aca="false">AO93+AS93+AV93+AY93</f>
        <v>43.34</v>
      </c>
      <c r="BB93" s="65" t="n">
        <f aca="false">Persona!AB94</f>
        <v>14.1452380952381</v>
      </c>
      <c r="BC93" s="65" t="n">
        <f aca="false">Persona!AC94</f>
        <v>40</v>
      </c>
      <c r="BD93" s="65" t="n">
        <f aca="false">BB93+BC93</f>
        <v>54.1452380952381</v>
      </c>
      <c r="BE93" s="65" t="n">
        <f aca="false">BD93*0.5</f>
        <v>27.072619047619</v>
      </c>
      <c r="BF93" s="65" t="str">
        <f aca="false">IF(BD93&gt;=40,"Cleared","NC")</f>
        <v>Cleared</v>
      </c>
      <c r="BG93" s="65" t="str">
        <f aca="false">Wellness!BM94</f>
        <v>Cleared</v>
      </c>
      <c r="BH93" s="65" t="n">
        <f aca="false">Wellness!BU94</f>
        <v>13.3333333333333</v>
      </c>
      <c r="BI93" s="64" t="n">
        <f aca="false">BH93*0.3</f>
        <v>4</v>
      </c>
      <c r="BJ93" s="66" t="str">
        <f aca="false">IF(BI93&gt;=9,"Cleared","NC")</f>
        <v>NC</v>
      </c>
      <c r="BK93" s="65" t="n">
        <f aca="false">Behavior!AG94</f>
        <v>3.8</v>
      </c>
      <c r="BL93" s="65" t="n">
        <f aca="false">Behavior!AH94</f>
        <v>7.6</v>
      </c>
      <c r="BM93" s="65" t="str">
        <f aca="false">IF(BL93&gt;=6,"Cleared","NC")</f>
        <v>Cleared</v>
      </c>
      <c r="BN93" s="65" t="n">
        <f aca="false">Discipline!BA94</f>
        <v>47.3333333333333</v>
      </c>
      <c r="BO93" s="65" t="n">
        <f aca="false">BN93*0.1</f>
        <v>4.73333333333333</v>
      </c>
      <c r="BP93" s="65" t="str">
        <f aca="false">IF(HPS!BO93&gt;=6,"Cleared","NC")</f>
        <v>NC</v>
      </c>
      <c r="BQ93" s="65" t="n">
        <f aca="false">BE93+BI93+BL93+BO93</f>
        <v>43.4059523809524</v>
      </c>
    </row>
    <row r="94" customFormat="false" ht="14.25" hidden="false" customHeight="false" outlineLevel="0" collapsed="false">
      <c r="A94" s="61" t="n">
        <v>91</v>
      </c>
      <c r="B94" s="62" t="s">
        <v>17</v>
      </c>
      <c r="C94" s="62" t="s">
        <v>14</v>
      </c>
      <c r="D94" s="62" t="s">
        <v>201</v>
      </c>
      <c r="E94" s="63" t="s">
        <v>202</v>
      </c>
      <c r="F94" s="64" t="n">
        <v>0</v>
      </c>
      <c r="G94" s="65" t="n">
        <f aca="false">Persona!P95</f>
        <v>24.4444444444444</v>
      </c>
      <c r="H94" s="65" t="n">
        <f aca="false">HPS!$G94+HPS!$F94</f>
        <v>24.4444444444444</v>
      </c>
      <c r="I94" s="65" t="n">
        <f aca="false">HPS!$H94*0.5</f>
        <v>12.2222222222222</v>
      </c>
      <c r="J94" s="65" t="str">
        <f aca="false">IF(HPS!$G94&gt;=40,"Cleared","NC")</f>
        <v>NC</v>
      </c>
      <c r="K94" s="65" t="str">
        <f aca="false">Wellness!K95</f>
        <v>NC</v>
      </c>
      <c r="L94" s="65" t="n">
        <f aca="false">Wellness!S95</f>
        <v>0</v>
      </c>
      <c r="M94" s="64" t="n">
        <f aca="false">$L94*0.3</f>
        <v>0</v>
      </c>
      <c r="N94" s="66" t="str">
        <f aca="false">IF(M94&gt;=9,"Cleared","NC")</f>
        <v>NC</v>
      </c>
      <c r="O94" s="64" t="n">
        <f aca="false">Behavior!I95</f>
        <v>3</v>
      </c>
      <c r="P94" s="64" t="n">
        <f aca="false">HPS!$O94*2</f>
        <v>6</v>
      </c>
      <c r="Q94" s="65" t="str">
        <f aca="false">IF(HPS!$P94&gt;=6,"Cleared","NC")</f>
        <v>Cleared</v>
      </c>
      <c r="R94" s="65" t="n">
        <f aca="false">Discipline!N95</f>
        <v>20</v>
      </c>
      <c r="S94" s="65" t="n">
        <f aca="false">HPS!$R94*0.1</f>
        <v>2</v>
      </c>
      <c r="T94" s="65" t="str">
        <f aca="false">IF(HPS!$S94&gt;=4,"Cleared","NC")</f>
        <v>NC</v>
      </c>
      <c r="U94" s="65" t="n">
        <f aca="false">HPS!$I94+HPS!$M94+HPS!$P94+HPS!$S94</f>
        <v>20.2222222222222</v>
      </c>
      <c r="V94" s="65" t="n">
        <f aca="false">Persona!AB95</f>
        <v>4.75714285714286</v>
      </c>
      <c r="W94" s="65" t="n">
        <f aca="false">Persona!AC95</f>
        <v>26.4</v>
      </c>
      <c r="X94" s="65" t="n">
        <f aca="false">HPS!$V94+HPS!$W94</f>
        <v>31.1571428571429</v>
      </c>
      <c r="Y94" s="65" t="n">
        <f aca="false">X94*0.5</f>
        <v>15.5785714285714</v>
      </c>
      <c r="Z94" s="65" t="str">
        <f aca="false">IF(HPS!$X94&gt;=40,"Cleared","NC")</f>
        <v>NC</v>
      </c>
      <c r="AA94" s="65" t="str">
        <f aca="false">Wellness!AC95</f>
        <v>NC</v>
      </c>
      <c r="AB94" s="65" t="n">
        <f aca="false">Wellness!AK95</f>
        <v>0</v>
      </c>
      <c r="AC94" s="64" t="n">
        <f aca="false">HPS!AB94*0.3</f>
        <v>0</v>
      </c>
      <c r="AD94" s="66" t="str">
        <f aca="false">IF(AC94&gt;=9,"Cleared","NC")</f>
        <v>NC</v>
      </c>
      <c r="AE94" s="65" t="n">
        <f aca="false">Behavior!Q95</f>
        <v>2.5</v>
      </c>
      <c r="AF94" s="65" t="n">
        <f aca="false">Behavior!R95</f>
        <v>5</v>
      </c>
      <c r="AG94" s="65" t="str">
        <f aca="false">IF(HPS!$AF94&gt;=6,"Cleared","NC")</f>
        <v>NC</v>
      </c>
      <c r="AH94" s="65" t="n">
        <f aca="false">Discipline!AA95</f>
        <v>9.33333333333333</v>
      </c>
      <c r="AI94" s="65" t="n">
        <f aca="false">AH94*0.1</f>
        <v>0.933333333333333</v>
      </c>
      <c r="AJ94" s="65" t="str">
        <f aca="false">IF(AI94&gt;=4,"Cleared","NC")</f>
        <v>NC</v>
      </c>
      <c r="AK94" s="65" t="n">
        <f aca="false">Y94+AC94+AF94+AI94</f>
        <v>21.5119047619048</v>
      </c>
      <c r="AL94" s="65" t="n">
        <f aca="false">Persona!AO95</f>
        <v>16.8533333333333</v>
      </c>
      <c r="AM94" s="65" t="n">
        <f aca="false">Persona!AP95</f>
        <v>60</v>
      </c>
      <c r="AN94" s="65" t="n">
        <f aca="false">AL94+AM94</f>
        <v>76.8533333333333</v>
      </c>
      <c r="AO94" s="65" t="n">
        <f aca="false">AN94*0.5</f>
        <v>38.4266666666667</v>
      </c>
      <c r="AP94" s="65" t="str">
        <f aca="false">IF(HPS!$AN94&gt;=40,"Cleared","NC")</f>
        <v>Cleared</v>
      </c>
      <c r="AQ94" s="65" t="str">
        <f aca="false">Wellness!AU95</f>
        <v>NC</v>
      </c>
      <c r="AR94" s="65" t="n">
        <f aca="false">Wellness!BC95</f>
        <v>0</v>
      </c>
      <c r="AS94" s="64" t="n">
        <f aca="false">AR94*0.3</f>
        <v>0</v>
      </c>
      <c r="AT94" s="66" t="str">
        <f aca="false">IF(AS94&gt;=9,"Cleared","NC")</f>
        <v>NC</v>
      </c>
      <c r="AU94" s="65" t="n">
        <f aca="false">Behavior!AG95</f>
        <v>3.4</v>
      </c>
      <c r="AV94" s="65" t="n">
        <f aca="false">Behavior!AH95</f>
        <v>6.8</v>
      </c>
      <c r="AW94" s="65" t="str">
        <f aca="false">IF(AV94&gt;=6,"Cleared","NC")</f>
        <v>Cleared</v>
      </c>
      <c r="AX94" s="65" t="n">
        <f aca="false">Discipline!AN95</f>
        <v>24.5714285714286</v>
      </c>
      <c r="AY94" s="65" t="n">
        <f aca="false">AX94*0.1</f>
        <v>2.45714285714286</v>
      </c>
      <c r="AZ94" s="65" t="str">
        <f aca="false">IF(AY94&gt;=4,"Cleared","NC")</f>
        <v>NC</v>
      </c>
      <c r="BA94" s="65" t="n">
        <f aca="false">AO94+AS94+AV94+AY94</f>
        <v>47.6838095238095</v>
      </c>
      <c r="BB94" s="65" t="n">
        <f aca="false">Persona!AB95</f>
        <v>4.75714285714286</v>
      </c>
      <c r="BC94" s="65" t="n">
        <f aca="false">Persona!AC95</f>
        <v>26.4</v>
      </c>
      <c r="BD94" s="65" t="n">
        <f aca="false">BB94+BC94</f>
        <v>31.1571428571429</v>
      </c>
      <c r="BE94" s="65" t="n">
        <f aca="false">BD94*0.5</f>
        <v>15.5785714285714</v>
      </c>
      <c r="BF94" s="65" t="str">
        <f aca="false">IF(BD94&gt;=40,"Cleared","NC")</f>
        <v>NC</v>
      </c>
      <c r="BG94" s="65" t="str">
        <f aca="false">Wellness!BM95</f>
        <v>NC</v>
      </c>
      <c r="BH94" s="65" t="n">
        <f aca="false">Wellness!BU95</f>
        <v>0</v>
      </c>
      <c r="BI94" s="64" t="n">
        <f aca="false">BH94*0.3</f>
        <v>0</v>
      </c>
      <c r="BJ94" s="66" t="str">
        <f aca="false">IF(BI94&gt;=9,"Cleared","NC")</f>
        <v>NC</v>
      </c>
      <c r="BK94" s="65" t="n">
        <f aca="false">Behavior!AG95</f>
        <v>3.4</v>
      </c>
      <c r="BL94" s="65" t="n">
        <f aca="false">Behavior!AH95</f>
        <v>6.8</v>
      </c>
      <c r="BM94" s="65" t="str">
        <f aca="false">IF(BL94&gt;=6,"Cleared","NC")</f>
        <v>Cleared</v>
      </c>
      <c r="BN94" s="65" t="n">
        <f aca="false">Discipline!BA95</f>
        <v>8</v>
      </c>
      <c r="BO94" s="65" t="n">
        <f aca="false">BN94*0.1</f>
        <v>0.8</v>
      </c>
      <c r="BP94" s="65" t="str">
        <f aca="false">IF(HPS!BO94&gt;=6,"Cleared","NC")</f>
        <v>NC</v>
      </c>
      <c r="BQ94" s="65" t="n">
        <f aca="false">BE94+BI94+BL94+BO94</f>
        <v>23.1785714285714</v>
      </c>
    </row>
    <row r="95" customFormat="false" ht="14.25" hidden="false" customHeight="false" outlineLevel="0" collapsed="false">
      <c r="A95" s="61" t="n">
        <v>92</v>
      </c>
      <c r="B95" s="62" t="s">
        <v>17</v>
      </c>
      <c r="C95" s="62" t="s">
        <v>38</v>
      </c>
      <c r="D95" s="62" t="s">
        <v>203</v>
      </c>
      <c r="E95" s="63" t="s">
        <v>204</v>
      </c>
      <c r="F95" s="64" t="n">
        <v>0</v>
      </c>
      <c r="G95" s="65" t="n">
        <f aca="false">Persona!P96</f>
        <v>49.4444444444444</v>
      </c>
      <c r="H95" s="65" t="n">
        <f aca="false">HPS!$G95+HPS!$F95</f>
        <v>49.4444444444444</v>
      </c>
      <c r="I95" s="65" t="n">
        <f aca="false">HPS!$H95*0.5</f>
        <v>24.7222222222222</v>
      </c>
      <c r="J95" s="65" t="str">
        <f aca="false">IF(HPS!$G95&gt;=40,"Cleared","NC")</f>
        <v>Cleared</v>
      </c>
      <c r="K95" s="65" t="str">
        <f aca="false">Wellness!K96</f>
        <v>Cleared</v>
      </c>
      <c r="L95" s="65" t="n">
        <f aca="false">Wellness!S96</f>
        <v>33.3333333333333</v>
      </c>
      <c r="M95" s="64" t="n">
        <f aca="false">$L95*0.3</f>
        <v>10</v>
      </c>
      <c r="N95" s="66" t="str">
        <f aca="false">IF(M95&gt;=9,"Cleared","NC")</f>
        <v>Cleared</v>
      </c>
      <c r="O95" s="64" t="n">
        <f aca="false">Behavior!I96</f>
        <v>3</v>
      </c>
      <c r="P95" s="64" t="n">
        <f aca="false">HPS!$O95*2</f>
        <v>6</v>
      </c>
      <c r="Q95" s="65" t="str">
        <f aca="false">IF(HPS!$P95&gt;=6,"Cleared","NC")</f>
        <v>Cleared</v>
      </c>
      <c r="R95" s="65" t="n">
        <f aca="false">Discipline!N96</f>
        <v>45</v>
      </c>
      <c r="S95" s="65" t="n">
        <f aca="false">HPS!$R95*0.1</f>
        <v>4.5</v>
      </c>
      <c r="T95" s="65" t="str">
        <f aca="false">IF(HPS!$S95&gt;=4,"Cleared","NC")</f>
        <v>Cleared</v>
      </c>
      <c r="U95" s="65" t="n">
        <f aca="false">HPS!$I95+HPS!$M95+HPS!$P95+HPS!$S95</f>
        <v>45.2222222222222</v>
      </c>
      <c r="V95" s="65" t="n">
        <f aca="false">Persona!AB96</f>
        <v>23.4666666666667</v>
      </c>
      <c r="W95" s="65" t="n">
        <f aca="false">Persona!AC96</f>
        <v>43.2</v>
      </c>
      <c r="X95" s="65" t="n">
        <f aca="false">HPS!$V95+HPS!$W95</f>
        <v>66.6666666666667</v>
      </c>
      <c r="Y95" s="65" t="n">
        <f aca="false">X95*0.5</f>
        <v>33.3333333333333</v>
      </c>
      <c r="Z95" s="65" t="str">
        <f aca="false">IF(HPS!$X95&gt;=40,"Cleared","NC")</f>
        <v>Cleared</v>
      </c>
      <c r="AA95" s="65" t="str">
        <f aca="false">Wellness!AC96</f>
        <v>Cleared</v>
      </c>
      <c r="AB95" s="65" t="n">
        <f aca="false">Wellness!AK96</f>
        <v>16.6666666666667</v>
      </c>
      <c r="AC95" s="64" t="n">
        <f aca="false">HPS!AB95*0.3</f>
        <v>5</v>
      </c>
      <c r="AD95" s="66" t="str">
        <f aca="false">IF(AC95&gt;=9,"Cleared","NC")</f>
        <v>NC</v>
      </c>
      <c r="AE95" s="65" t="n">
        <f aca="false">Behavior!Q96</f>
        <v>3</v>
      </c>
      <c r="AF95" s="65" t="n">
        <f aca="false">Behavior!R96</f>
        <v>6</v>
      </c>
      <c r="AG95" s="65" t="str">
        <f aca="false">IF(HPS!$AF95&gt;=6,"Cleared","NC")</f>
        <v>Cleared</v>
      </c>
      <c r="AH95" s="65" t="n">
        <f aca="false">Discipline!AA96</f>
        <v>53</v>
      </c>
      <c r="AI95" s="65" t="n">
        <f aca="false">AH95*0.1</f>
        <v>5.3</v>
      </c>
      <c r="AJ95" s="65" t="str">
        <f aca="false">IF(AI95&gt;=4,"Cleared","NC")</f>
        <v>Cleared</v>
      </c>
      <c r="AK95" s="65" t="n">
        <f aca="false">Y95+AC95+AF95+AI95</f>
        <v>49.6333333333333</v>
      </c>
      <c r="AL95" s="65" t="n">
        <f aca="false">Persona!AO96</f>
        <v>23.6133333333333</v>
      </c>
      <c r="AM95" s="65" t="n">
        <f aca="false">Persona!AP96</f>
        <v>32</v>
      </c>
      <c r="AN95" s="65" t="n">
        <f aca="false">AL95+AM95</f>
        <v>55.6133333333333</v>
      </c>
      <c r="AO95" s="65" t="n">
        <f aca="false">AN95*0.5</f>
        <v>27.8066666666667</v>
      </c>
      <c r="AP95" s="65" t="str">
        <f aca="false">IF(HPS!$AN95&gt;=40,"Cleared","NC")</f>
        <v>Cleared</v>
      </c>
      <c r="AQ95" s="65" t="str">
        <f aca="false">Wellness!AU96</f>
        <v>Cleared</v>
      </c>
      <c r="AR95" s="65" t="n">
        <f aca="false">Wellness!BC96</f>
        <v>53.3333333333333</v>
      </c>
      <c r="AS95" s="64" t="n">
        <f aca="false">AR95*0.3</f>
        <v>16</v>
      </c>
      <c r="AT95" s="66" t="str">
        <f aca="false">IF(AS95&gt;=9,"Cleared","NC")</f>
        <v>Cleared</v>
      </c>
      <c r="AU95" s="65" t="n">
        <f aca="false">Behavior!AG96</f>
        <v>3.63333333333333</v>
      </c>
      <c r="AV95" s="65" t="n">
        <f aca="false">Behavior!AH96</f>
        <v>7.26666666666667</v>
      </c>
      <c r="AW95" s="65" t="str">
        <f aca="false">IF(AV95&gt;=6,"Cleared","NC")</f>
        <v>Cleared</v>
      </c>
      <c r="AX95" s="65" t="n">
        <f aca="false">Discipline!AN96</f>
        <v>48.9142857142857</v>
      </c>
      <c r="AY95" s="65" t="n">
        <f aca="false">AX95*0.1</f>
        <v>4.89142857142857</v>
      </c>
      <c r="AZ95" s="65" t="str">
        <f aca="false">IF(AY95&gt;=4,"Cleared","NC")</f>
        <v>Cleared</v>
      </c>
      <c r="BA95" s="65" t="n">
        <f aca="false">AO95+AS95+AV95+AY95</f>
        <v>55.9647619047619</v>
      </c>
      <c r="BB95" s="65" t="n">
        <f aca="false">Persona!AB96</f>
        <v>23.4666666666667</v>
      </c>
      <c r="BC95" s="65" t="n">
        <f aca="false">Persona!AC96</f>
        <v>43.2</v>
      </c>
      <c r="BD95" s="65" t="n">
        <f aca="false">BB95+BC95</f>
        <v>66.6666666666667</v>
      </c>
      <c r="BE95" s="65" t="n">
        <f aca="false">BD95*0.5</f>
        <v>33.3333333333333</v>
      </c>
      <c r="BF95" s="65" t="str">
        <f aca="false">IF(BD95&gt;=40,"Cleared","NC")</f>
        <v>Cleared</v>
      </c>
      <c r="BG95" s="65" t="str">
        <f aca="false">Wellness!BM96</f>
        <v>Cleared</v>
      </c>
      <c r="BH95" s="65" t="n">
        <f aca="false">Wellness!BU96</f>
        <v>50</v>
      </c>
      <c r="BI95" s="64" t="n">
        <f aca="false">BH95*0.3</f>
        <v>15</v>
      </c>
      <c r="BJ95" s="66" t="str">
        <f aca="false">IF(BI95&gt;=9,"Cleared","NC")</f>
        <v>Cleared</v>
      </c>
      <c r="BK95" s="65" t="n">
        <f aca="false">Behavior!AG96</f>
        <v>3.63333333333333</v>
      </c>
      <c r="BL95" s="65" t="n">
        <f aca="false">Behavior!AH96</f>
        <v>7.26666666666667</v>
      </c>
      <c r="BM95" s="65" t="str">
        <f aca="false">IF(BL95&gt;=6,"Cleared","NC")</f>
        <v>Cleared</v>
      </c>
      <c r="BN95" s="65" t="n">
        <f aca="false">Discipline!BA96</f>
        <v>80.3333333333334</v>
      </c>
      <c r="BO95" s="65" t="n">
        <f aca="false">BN95*0.1</f>
        <v>8.03333333333334</v>
      </c>
      <c r="BP95" s="65" t="str">
        <f aca="false">IF(HPS!BO95&gt;=6,"Cleared","NC")</f>
        <v>Cleared</v>
      </c>
      <c r="BQ95" s="65" t="n">
        <f aca="false">BE95+BI95+BL95+BO95</f>
        <v>63.6333333333333</v>
      </c>
    </row>
    <row r="96" customFormat="false" ht="14.25" hidden="false" customHeight="false" outlineLevel="0" collapsed="false">
      <c r="A96" s="61" t="n">
        <v>93</v>
      </c>
      <c r="B96" s="62" t="s">
        <v>13</v>
      </c>
      <c r="C96" s="62" t="s">
        <v>31</v>
      </c>
      <c r="D96" s="62" t="s">
        <v>205</v>
      </c>
      <c r="E96" s="63" t="s">
        <v>206</v>
      </c>
      <c r="F96" s="64" t="n">
        <v>0</v>
      </c>
      <c r="G96" s="65" t="n">
        <f aca="false">Persona!P97</f>
        <v>0</v>
      </c>
      <c r="H96" s="65" t="n">
        <f aca="false">HPS!$G96+HPS!$F96</f>
        <v>0</v>
      </c>
      <c r="I96" s="65" t="n">
        <f aca="false">HPS!$H96*0.5</f>
        <v>0</v>
      </c>
      <c r="J96" s="65" t="str">
        <f aca="false">IF(HPS!$G96&gt;=40,"Cleared","NC")</f>
        <v>NC</v>
      </c>
      <c r="K96" s="65" t="str">
        <f aca="false">Wellness!K97</f>
        <v>NC</v>
      </c>
      <c r="L96" s="65" t="n">
        <f aca="false">Wellness!S97</f>
        <v>40</v>
      </c>
      <c r="M96" s="64" t="n">
        <f aca="false">$L96*0.3</f>
        <v>12</v>
      </c>
      <c r="N96" s="66" t="str">
        <f aca="false">IF(M96&gt;=9,"Cleared","NC")</f>
        <v>Cleared</v>
      </c>
      <c r="O96" s="64" t="n">
        <f aca="false">Behavior!I97</f>
        <v>3</v>
      </c>
      <c r="P96" s="64" t="n">
        <f aca="false">HPS!$O96*2</f>
        <v>6</v>
      </c>
      <c r="Q96" s="65" t="str">
        <f aca="false">IF(HPS!$P96&gt;=6,"Cleared","NC")</f>
        <v>Cleared</v>
      </c>
      <c r="R96" s="65" t="n">
        <f aca="false">Discipline!N97</f>
        <v>46.25</v>
      </c>
      <c r="S96" s="65" t="n">
        <f aca="false">HPS!$R96*0.1</f>
        <v>4.625</v>
      </c>
      <c r="T96" s="65" t="str">
        <f aca="false">IF(HPS!$S96&gt;=4,"Cleared","NC")</f>
        <v>Cleared</v>
      </c>
      <c r="U96" s="65" t="n">
        <f aca="false">HPS!$I96+HPS!$M96+HPS!$P96+HPS!$S96</f>
        <v>22.625</v>
      </c>
      <c r="V96" s="65" t="n">
        <f aca="false">Persona!AB97</f>
        <v>25.8666666666667</v>
      </c>
      <c r="W96" s="65" t="n">
        <f aca="false">Persona!AC97</f>
        <v>24</v>
      </c>
      <c r="X96" s="65" t="n">
        <f aca="false">HPS!$V96+HPS!$W96</f>
        <v>49.8666666666667</v>
      </c>
      <c r="Y96" s="65" t="n">
        <f aca="false">X96*0.5</f>
        <v>24.9333333333333</v>
      </c>
      <c r="Z96" s="65" t="str">
        <f aca="false">IF(HPS!$X96&gt;=40,"Cleared","NC")</f>
        <v>Cleared</v>
      </c>
      <c r="AA96" s="65" t="str">
        <f aca="false">Wellness!AC97</f>
        <v>NC</v>
      </c>
      <c r="AB96" s="65" t="n">
        <f aca="false">Wellness!AK97</f>
        <v>0</v>
      </c>
      <c r="AC96" s="64" t="n">
        <f aca="false">HPS!AB96*0.3</f>
        <v>0</v>
      </c>
      <c r="AD96" s="66" t="str">
        <f aca="false">IF(AC96&gt;=9,"Cleared","NC")</f>
        <v>NC</v>
      </c>
      <c r="AE96" s="65" t="n">
        <f aca="false">Behavior!Q97</f>
        <v>2.7</v>
      </c>
      <c r="AF96" s="65" t="n">
        <f aca="false">Behavior!R97</f>
        <v>5.4</v>
      </c>
      <c r="AG96" s="65" t="str">
        <f aca="false">IF(HPS!$AF96&gt;=6,"Cleared","NC")</f>
        <v>NC</v>
      </c>
      <c r="AH96" s="65" t="n">
        <f aca="false">Discipline!AA97</f>
        <v>47.6666666666667</v>
      </c>
      <c r="AI96" s="65" t="n">
        <f aca="false">AH96*0.1</f>
        <v>4.76666666666667</v>
      </c>
      <c r="AJ96" s="65" t="str">
        <f aca="false">IF(AI96&gt;=4,"Cleared","NC")</f>
        <v>Cleared</v>
      </c>
      <c r="AK96" s="65" t="n">
        <f aca="false">Y96+AC96+AF96+AI96</f>
        <v>35.1</v>
      </c>
      <c r="AL96" s="65" t="n">
        <f aca="false">Persona!AO97</f>
        <v>0</v>
      </c>
      <c r="AM96" s="65" t="n">
        <f aca="false">Persona!AP97</f>
        <v>42</v>
      </c>
      <c r="AN96" s="65" t="n">
        <f aca="false">AL96+AM96</f>
        <v>42</v>
      </c>
      <c r="AO96" s="65" t="n">
        <f aca="false">AN96*0.5</f>
        <v>21</v>
      </c>
      <c r="AP96" s="65" t="str">
        <f aca="false">IF(HPS!$AN96&gt;=40,"Cleared","NC")</f>
        <v>Cleared</v>
      </c>
      <c r="AQ96" s="65" t="str">
        <f aca="false">Wellness!AU97</f>
        <v>NC</v>
      </c>
      <c r="AR96" s="65" t="n">
        <f aca="false">Wellness!BC97</f>
        <v>10</v>
      </c>
      <c r="AS96" s="64" t="n">
        <f aca="false">AR96*0.3</f>
        <v>3</v>
      </c>
      <c r="AT96" s="66" t="str">
        <f aca="false">IF(AS96&gt;=9,"Cleared","NC")</f>
        <v>NC</v>
      </c>
      <c r="AU96" s="65" t="str">
        <f aca="false">Behavior!AG97</f>
        <v>0</v>
      </c>
      <c r="AV96" s="65" t="n">
        <f aca="false">Behavior!AH97</f>
        <v>0</v>
      </c>
      <c r="AW96" s="65" t="str">
        <f aca="false">IF(AV96&gt;=6,"Cleared","NC")</f>
        <v>NC</v>
      </c>
      <c r="AX96" s="65" t="n">
        <f aca="false">Discipline!AN97</f>
        <v>4</v>
      </c>
      <c r="AY96" s="65" t="n">
        <f aca="false">AX96*0.1</f>
        <v>0.4</v>
      </c>
      <c r="AZ96" s="65" t="str">
        <f aca="false">IF(AY96&gt;=4,"Cleared","NC")</f>
        <v>NC</v>
      </c>
      <c r="BA96" s="65" t="n">
        <f aca="false">AO96+AS96+AV96+AY96</f>
        <v>24.4</v>
      </c>
      <c r="BB96" s="65" t="n">
        <f aca="false">Persona!AB97</f>
        <v>25.8666666666667</v>
      </c>
      <c r="BC96" s="65" t="n">
        <f aca="false">Persona!AC97</f>
        <v>24</v>
      </c>
      <c r="BD96" s="65" t="n">
        <f aca="false">BB96+BC96</f>
        <v>49.8666666666667</v>
      </c>
      <c r="BE96" s="65" t="n">
        <f aca="false">BD96*0.5</f>
        <v>24.9333333333333</v>
      </c>
      <c r="BF96" s="65" t="str">
        <f aca="false">IF(BD96&gt;=40,"Cleared","NC")</f>
        <v>Cleared</v>
      </c>
      <c r="BG96" s="65" t="str">
        <f aca="false">Wellness!BM97</f>
        <v>NC</v>
      </c>
      <c r="BH96" s="65" t="n">
        <f aca="false">Wellness!BU97</f>
        <v>26.6666666666667</v>
      </c>
      <c r="BI96" s="64" t="n">
        <f aca="false">BH96*0.3</f>
        <v>8</v>
      </c>
      <c r="BJ96" s="66" t="str">
        <f aca="false">IF(BI96&gt;=9,"Cleared","NC")</f>
        <v>NC</v>
      </c>
      <c r="BK96" s="65" t="str">
        <f aca="false">Behavior!AG97</f>
        <v>0</v>
      </c>
      <c r="BL96" s="65" t="n">
        <f aca="false">Behavior!AH97</f>
        <v>0</v>
      </c>
      <c r="BM96" s="65" t="str">
        <f aca="false">IF(BL96&gt;=6,"Cleared","NC")</f>
        <v>NC</v>
      </c>
      <c r="BN96" s="65" t="n">
        <f aca="false">Discipline!BA97</f>
        <v>33.3333333333333</v>
      </c>
      <c r="BO96" s="65" t="n">
        <f aca="false">BN96*0.1</f>
        <v>3.33333333333333</v>
      </c>
      <c r="BP96" s="65" t="str">
        <f aca="false">IF(HPS!BO96&gt;=6,"Cleared","NC")</f>
        <v>NC</v>
      </c>
      <c r="BQ96" s="65" t="n">
        <f aca="false">BE96+BI96+BL96+BO96</f>
        <v>36.2666666666667</v>
      </c>
    </row>
    <row r="97" customFormat="false" ht="14.25" hidden="false" customHeight="false" outlineLevel="0" collapsed="false">
      <c r="A97" s="61" t="n">
        <v>94</v>
      </c>
      <c r="B97" s="62" t="s">
        <v>17</v>
      </c>
      <c r="C97" s="62" t="s">
        <v>14</v>
      </c>
      <c r="D97" s="62" t="s">
        <v>207</v>
      </c>
      <c r="E97" s="63" t="s">
        <v>208</v>
      </c>
      <c r="F97" s="64" t="n">
        <v>0</v>
      </c>
      <c r="G97" s="65" t="n">
        <f aca="false">Persona!P98</f>
        <v>30</v>
      </c>
      <c r="H97" s="65" t="n">
        <f aca="false">HPS!$G97+HPS!$F97</f>
        <v>30</v>
      </c>
      <c r="I97" s="65" t="n">
        <f aca="false">HPS!$H97*0.5</f>
        <v>15</v>
      </c>
      <c r="J97" s="65" t="str">
        <f aca="false">IF(HPS!$G97&gt;=40,"Cleared","NC")</f>
        <v>NC</v>
      </c>
      <c r="K97" s="65" t="str">
        <f aca="false">Wellness!K98</f>
        <v>Cleared</v>
      </c>
      <c r="L97" s="65" t="n">
        <f aca="false">Wellness!S98</f>
        <v>73.3333333333333</v>
      </c>
      <c r="M97" s="64" t="n">
        <f aca="false">$L97*0.3</f>
        <v>22</v>
      </c>
      <c r="N97" s="66" t="str">
        <f aca="false">IF(M97&gt;=9,"Cleared","NC")</f>
        <v>Cleared</v>
      </c>
      <c r="O97" s="64" t="n">
        <f aca="false">Behavior!I98</f>
        <v>3</v>
      </c>
      <c r="P97" s="64" t="n">
        <f aca="false">HPS!$O97*2</f>
        <v>6</v>
      </c>
      <c r="Q97" s="65" t="str">
        <f aca="false">IF(HPS!$P97&gt;=6,"Cleared","NC")</f>
        <v>Cleared</v>
      </c>
      <c r="R97" s="65" t="n">
        <f aca="false">Discipline!N98</f>
        <v>66.6517857142857</v>
      </c>
      <c r="S97" s="65" t="n">
        <f aca="false">HPS!$R97*0.1</f>
        <v>6.66517857142857</v>
      </c>
      <c r="T97" s="65" t="str">
        <f aca="false">IF(HPS!$S97&gt;=4,"Cleared","NC")</f>
        <v>Cleared</v>
      </c>
      <c r="U97" s="65" t="n">
        <f aca="false">HPS!$I97+HPS!$M97+HPS!$P97+HPS!$S97</f>
        <v>49.6651785714286</v>
      </c>
      <c r="V97" s="65" t="n">
        <f aca="false">Persona!AB98</f>
        <v>13.2309523809524</v>
      </c>
      <c r="W97" s="65" t="n">
        <f aca="false">Persona!AC98</f>
        <v>24</v>
      </c>
      <c r="X97" s="65" t="n">
        <f aca="false">HPS!$V97+HPS!$W97</f>
        <v>37.2309523809524</v>
      </c>
      <c r="Y97" s="65" t="n">
        <f aca="false">X97*0.5</f>
        <v>18.6154761904762</v>
      </c>
      <c r="Z97" s="65" t="str">
        <f aca="false">IF(HPS!$X97&gt;=40,"Cleared","NC")</f>
        <v>NC</v>
      </c>
      <c r="AA97" s="65" t="str">
        <f aca="false">Wellness!AC98</f>
        <v>Cleared</v>
      </c>
      <c r="AB97" s="65" t="n">
        <f aca="false">Wellness!AK98</f>
        <v>63.3333333333333</v>
      </c>
      <c r="AC97" s="64" t="n">
        <f aca="false">HPS!AB97*0.3</f>
        <v>19</v>
      </c>
      <c r="AD97" s="66" t="str">
        <f aca="false">IF(AC97&gt;=9,"Cleared","NC")</f>
        <v>Cleared</v>
      </c>
      <c r="AE97" s="65" t="n">
        <f aca="false">Behavior!Q98</f>
        <v>3.45</v>
      </c>
      <c r="AF97" s="65" t="n">
        <f aca="false">Behavior!R98</f>
        <v>6.9</v>
      </c>
      <c r="AG97" s="65" t="str">
        <f aca="false">IF(HPS!$AF97&gt;=6,"Cleared","NC")</f>
        <v>Cleared</v>
      </c>
      <c r="AH97" s="65" t="n">
        <f aca="false">Discipline!AA98</f>
        <v>44.3333333333333</v>
      </c>
      <c r="AI97" s="65" t="n">
        <f aca="false">AH97*0.1</f>
        <v>4.43333333333333</v>
      </c>
      <c r="AJ97" s="65" t="str">
        <f aca="false">IF(AI97&gt;=4,"Cleared","NC")</f>
        <v>Cleared</v>
      </c>
      <c r="AK97" s="65" t="n">
        <f aca="false">Y97+AC97+AF97+AI97</f>
        <v>48.9488095238095</v>
      </c>
      <c r="AL97" s="65" t="n">
        <f aca="false">Persona!AO98</f>
        <v>19.4</v>
      </c>
      <c r="AM97" s="65" t="n">
        <f aca="false">Persona!AP98</f>
        <v>48</v>
      </c>
      <c r="AN97" s="65" t="n">
        <f aca="false">AL97+AM97</f>
        <v>67.4</v>
      </c>
      <c r="AO97" s="65" t="n">
        <f aca="false">AN97*0.5</f>
        <v>33.7</v>
      </c>
      <c r="AP97" s="65" t="str">
        <f aca="false">IF(HPS!$AN97&gt;=40,"Cleared","NC")</f>
        <v>Cleared</v>
      </c>
      <c r="AQ97" s="65" t="str">
        <f aca="false">Wellness!AU98</f>
        <v>Cleared</v>
      </c>
      <c r="AR97" s="65" t="n">
        <f aca="false">Wellness!BC98</f>
        <v>66.6666666666667</v>
      </c>
      <c r="AS97" s="64" t="n">
        <f aca="false">AR97*0.3</f>
        <v>20</v>
      </c>
      <c r="AT97" s="66" t="str">
        <f aca="false">IF(AS97&gt;=9,"Cleared","NC")</f>
        <v>Cleared</v>
      </c>
      <c r="AU97" s="65" t="n">
        <f aca="false">Behavior!AG98</f>
        <v>3</v>
      </c>
      <c r="AV97" s="65" t="n">
        <f aca="false">Behavior!AH98</f>
        <v>6</v>
      </c>
      <c r="AW97" s="65" t="str">
        <f aca="false">IF(AV97&gt;=6,"Cleared","NC")</f>
        <v>Cleared</v>
      </c>
      <c r="AX97" s="65" t="n">
        <f aca="false">Discipline!AN98</f>
        <v>65.4285714285714</v>
      </c>
      <c r="AY97" s="65" t="n">
        <f aca="false">AX97*0.1</f>
        <v>6.54285714285714</v>
      </c>
      <c r="AZ97" s="65" t="str">
        <f aca="false">IF(AY97&gt;=4,"Cleared","NC")</f>
        <v>Cleared</v>
      </c>
      <c r="BA97" s="65" t="n">
        <f aca="false">AO97+AS97+AV97+AY97</f>
        <v>66.2428571428571</v>
      </c>
      <c r="BB97" s="65" t="n">
        <f aca="false">Persona!AB98</f>
        <v>13.2309523809524</v>
      </c>
      <c r="BC97" s="65" t="n">
        <f aca="false">Persona!AC98</f>
        <v>24</v>
      </c>
      <c r="BD97" s="65" t="n">
        <f aca="false">BB97+BC97</f>
        <v>37.2309523809524</v>
      </c>
      <c r="BE97" s="65" t="n">
        <f aca="false">BD97*0.5</f>
        <v>18.6154761904762</v>
      </c>
      <c r="BF97" s="65" t="str">
        <f aca="false">IF(BD97&gt;=40,"Cleared","NC")</f>
        <v>NC</v>
      </c>
      <c r="BG97" s="65" t="str">
        <f aca="false">Wellness!BM98</f>
        <v>Cleared</v>
      </c>
      <c r="BH97" s="65" t="n">
        <f aca="false">Wellness!BU98</f>
        <v>63.3333333333333</v>
      </c>
      <c r="BI97" s="64" t="n">
        <f aca="false">BH97*0.3</f>
        <v>19</v>
      </c>
      <c r="BJ97" s="66" t="str">
        <f aca="false">IF(BI97&gt;=9,"Cleared","NC")</f>
        <v>Cleared</v>
      </c>
      <c r="BK97" s="65" t="n">
        <f aca="false">Behavior!AG98</f>
        <v>3</v>
      </c>
      <c r="BL97" s="65" t="n">
        <f aca="false">Behavior!AH98</f>
        <v>6</v>
      </c>
      <c r="BM97" s="65" t="str">
        <f aca="false">IF(BL97&gt;=6,"Cleared","NC")</f>
        <v>Cleared</v>
      </c>
      <c r="BN97" s="65" t="n">
        <f aca="false">Discipline!BA98</f>
        <v>81</v>
      </c>
      <c r="BO97" s="65" t="n">
        <f aca="false">BN97*0.1</f>
        <v>8.1</v>
      </c>
      <c r="BP97" s="65" t="str">
        <f aca="false">IF(HPS!BO97&gt;=6,"Cleared","NC")</f>
        <v>Cleared</v>
      </c>
      <c r="BQ97" s="65" t="n">
        <f aca="false">BE97+BI97+BL97+BO97</f>
        <v>51.7154761904762</v>
      </c>
    </row>
    <row r="98" customFormat="false" ht="14.25" hidden="false" customHeight="false" outlineLevel="0" collapsed="false">
      <c r="A98" s="61" t="n">
        <v>95</v>
      </c>
      <c r="B98" s="62" t="s">
        <v>17</v>
      </c>
      <c r="C98" s="62" t="s">
        <v>38</v>
      </c>
      <c r="D98" s="62" t="s">
        <v>209</v>
      </c>
      <c r="E98" s="63" t="s">
        <v>210</v>
      </c>
      <c r="F98" s="64" t="n">
        <v>0</v>
      </c>
      <c r="G98" s="65" t="n">
        <f aca="false">Persona!P99</f>
        <v>49.4444444444444</v>
      </c>
      <c r="H98" s="65" t="n">
        <f aca="false">HPS!$G98+HPS!$F98</f>
        <v>49.4444444444444</v>
      </c>
      <c r="I98" s="65" t="n">
        <f aca="false">HPS!$H98*0.5</f>
        <v>24.7222222222222</v>
      </c>
      <c r="J98" s="65" t="str">
        <f aca="false">IF(HPS!$G98&gt;=40,"Cleared","NC")</f>
        <v>Cleared</v>
      </c>
      <c r="K98" s="65" t="str">
        <f aca="false">Wellness!K99</f>
        <v>Cleared</v>
      </c>
      <c r="L98" s="65" t="n">
        <f aca="false">Wellness!S99</f>
        <v>50</v>
      </c>
      <c r="M98" s="64" t="n">
        <f aca="false">$L98*0.3</f>
        <v>15</v>
      </c>
      <c r="N98" s="66" t="str">
        <f aca="false">IF(M98&gt;=9,"Cleared","NC")</f>
        <v>Cleared</v>
      </c>
      <c r="O98" s="64" t="n">
        <f aca="false">Behavior!I99</f>
        <v>3</v>
      </c>
      <c r="P98" s="64" t="n">
        <f aca="false">HPS!$O98*2</f>
        <v>6</v>
      </c>
      <c r="Q98" s="65" t="str">
        <f aca="false">IF(HPS!$P98&gt;=6,"Cleared","NC")</f>
        <v>Cleared</v>
      </c>
      <c r="R98" s="65" t="n">
        <f aca="false">Discipline!N99</f>
        <v>61.25</v>
      </c>
      <c r="S98" s="65" t="n">
        <f aca="false">HPS!$R98*0.1</f>
        <v>6.125</v>
      </c>
      <c r="T98" s="65" t="str">
        <f aca="false">IF(HPS!$S98&gt;=4,"Cleared","NC")</f>
        <v>Cleared</v>
      </c>
      <c r="U98" s="65" t="n">
        <f aca="false">HPS!$I98+HPS!$M98+HPS!$P98+HPS!$S98</f>
        <v>51.8472222222222</v>
      </c>
      <c r="V98" s="65" t="n">
        <f aca="false">Persona!AB99</f>
        <v>27.3309523809524</v>
      </c>
      <c r="W98" s="65" t="n">
        <f aca="false">Persona!AC99</f>
        <v>33.6</v>
      </c>
      <c r="X98" s="65" t="n">
        <f aca="false">HPS!$V98+HPS!$W98</f>
        <v>60.9309523809524</v>
      </c>
      <c r="Y98" s="65" t="n">
        <f aca="false">X98*0.5</f>
        <v>30.4654761904762</v>
      </c>
      <c r="Z98" s="65" t="str">
        <f aca="false">IF(HPS!$X98&gt;=40,"Cleared","NC")</f>
        <v>Cleared</v>
      </c>
      <c r="AA98" s="65" t="str">
        <f aca="false">Wellness!AC99</f>
        <v>Cleared</v>
      </c>
      <c r="AB98" s="65" t="n">
        <f aca="false">Wellness!AK99</f>
        <v>53.3333333333333</v>
      </c>
      <c r="AC98" s="64" t="n">
        <f aca="false">HPS!AB98*0.3</f>
        <v>16</v>
      </c>
      <c r="AD98" s="66" t="str">
        <f aca="false">IF(AC98&gt;=9,"Cleared","NC")</f>
        <v>Cleared</v>
      </c>
      <c r="AE98" s="65" t="n">
        <f aca="false">Behavior!Q99</f>
        <v>3.6525</v>
      </c>
      <c r="AF98" s="65" t="n">
        <f aca="false">Behavior!R99</f>
        <v>7.305</v>
      </c>
      <c r="AG98" s="65" t="str">
        <f aca="false">IF(HPS!$AF98&gt;=6,"Cleared","NC")</f>
        <v>Cleared</v>
      </c>
      <c r="AH98" s="65" t="n">
        <f aca="false">Discipline!AA99</f>
        <v>75.3333333333333</v>
      </c>
      <c r="AI98" s="65" t="n">
        <f aca="false">AH98*0.1</f>
        <v>7.53333333333334</v>
      </c>
      <c r="AJ98" s="65" t="str">
        <f aca="false">IF(AI98&gt;=4,"Cleared","NC")</f>
        <v>Cleared</v>
      </c>
      <c r="AK98" s="65" t="n">
        <f aca="false">Y98+AC98+AF98+AI98</f>
        <v>61.3038095238095</v>
      </c>
      <c r="AL98" s="65" t="n">
        <f aca="false">Persona!AO99</f>
        <v>24.7022222222222</v>
      </c>
      <c r="AM98" s="65" t="n">
        <f aca="false">Persona!AP99</f>
        <v>44</v>
      </c>
      <c r="AN98" s="65" t="n">
        <f aca="false">AL98+AM98</f>
        <v>68.7022222222222</v>
      </c>
      <c r="AO98" s="65" t="n">
        <f aca="false">AN98*0.5</f>
        <v>34.3511111111111</v>
      </c>
      <c r="AP98" s="65" t="str">
        <f aca="false">IF(HPS!$AN98&gt;=40,"Cleared","NC")</f>
        <v>Cleared</v>
      </c>
      <c r="AQ98" s="65" t="str">
        <f aca="false">Wellness!AU99</f>
        <v>Cleared</v>
      </c>
      <c r="AR98" s="65" t="n">
        <f aca="false">Wellness!BC99</f>
        <v>56.6666666666667</v>
      </c>
      <c r="AS98" s="64" t="n">
        <f aca="false">AR98*0.3</f>
        <v>17</v>
      </c>
      <c r="AT98" s="66" t="str">
        <f aca="false">IF(AS98&gt;=9,"Cleared","NC")</f>
        <v>Cleared</v>
      </c>
      <c r="AU98" s="65" t="n">
        <f aca="false">Behavior!AG99</f>
        <v>3.2</v>
      </c>
      <c r="AV98" s="65" t="n">
        <f aca="false">Behavior!AH99</f>
        <v>6.4</v>
      </c>
      <c r="AW98" s="65" t="str">
        <f aca="false">IF(AV98&gt;=6,"Cleared","NC")</f>
        <v>Cleared</v>
      </c>
      <c r="AX98" s="65" t="n">
        <f aca="false">Discipline!AN99</f>
        <v>82.2666666666667</v>
      </c>
      <c r="AY98" s="65" t="n">
        <f aca="false">AX98*0.1</f>
        <v>8.22666666666667</v>
      </c>
      <c r="AZ98" s="65" t="str">
        <f aca="false">IF(AY98&gt;=4,"Cleared","NC")</f>
        <v>Cleared</v>
      </c>
      <c r="BA98" s="65" t="n">
        <f aca="false">AO98+AS98+AV98+AY98</f>
        <v>65.9777777777778</v>
      </c>
      <c r="BB98" s="65" t="n">
        <f aca="false">Persona!AB99</f>
        <v>27.3309523809524</v>
      </c>
      <c r="BC98" s="65" t="n">
        <f aca="false">Persona!AC99</f>
        <v>33.6</v>
      </c>
      <c r="BD98" s="65" t="n">
        <f aca="false">BB98+BC98</f>
        <v>60.9309523809524</v>
      </c>
      <c r="BE98" s="65" t="n">
        <f aca="false">BD98*0.5</f>
        <v>30.4654761904762</v>
      </c>
      <c r="BF98" s="65" t="str">
        <f aca="false">IF(BD98&gt;=40,"Cleared","NC")</f>
        <v>Cleared</v>
      </c>
      <c r="BG98" s="65" t="str">
        <f aca="false">Wellness!BM99</f>
        <v>Cleared</v>
      </c>
      <c r="BH98" s="65" t="n">
        <f aca="false">Wellness!BU99</f>
        <v>53.3333333333333</v>
      </c>
      <c r="BI98" s="64" t="n">
        <f aca="false">BH98*0.3</f>
        <v>16</v>
      </c>
      <c r="BJ98" s="66" t="str">
        <f aca="false">IF(BI98&gt;=9,"Cleared","NC")</f>
        <v>Cleared</v>
      </c>
      <c r="BK98" s="65" t="n">
        <f aca="false">Behavior!AG99</f>
        <v>3.2</v>
      </c>
      <c r="BL98" s="65" t="n">
        <f aca="false">Behavior!AH99</f>
        <v>6.4</v>
      </c>
      <c r="BM98" s="65" t="str">
        <f aca="false">IF(BL98&gt;=6,"Cleared","NC")</f>
        <v>Cleared</v>
      </c>
      <c r="BN98" s="65" t="n">
        <f aca="false">Discipline!BA99</f>
        <v>69</v>
      </c>
      <c r="BO98" s="65" t="n">
        <f aca="false">BN98*0.1</f>
        <v>6.9</v>
      </c>
      <c r="BP98" s="65" t="str">
        <f aca="false">IF(HPS!BO98&gt;=6,"Cleared","NC")</f>
        <v>Cleared</v>
      </c>
      <c r="BQ98" s="65" t="n">
        <f aca="false">BE98+BI98+BL98+BO98</f>
        <v>59.7654761904762</v>
      </c>
    </row>
    <row r="99" customFormat="false" ht="14.25" hidden="false" customHeight="false" outlineLevel="0" collapsed="false">
      <c r="A99" s="61" t="n">
        <v>96</v>
      </c>
      <c r="B99" s="62" t="s">
        <v>17</v>
      </c>
      <c r="C99" s="62" t="s">
        <v>31</v>
      </c>
      <c r="D99" s="62" t="s">
        <v>211</v>
      </c>
      <c r="E99" s="63" t="s">
        <v>212</v>
      </c>
      <c r="F99" s="64" t="n">
        <v>0</v>
      </c>
      <c r="G99" s="65" t="n">
        <f aca="false">Persona!P100</f>
        <v>75.5555555555555</v>
      </c>
      <c r="H99" s="65" t="n">
        <f aca="false">HPS!$G99+HPS!$F99</f>
        <v>75.5555555555555</v>
      </c>
      <c r="I99" s="65" t="n">
        <f aca="false">HPS!$H99*0.5</f>
        <v>37.7777777777778</v>
      </c>
      <c r="J99" s="65" t="str">
        <f aca="false">IF(HPS!$G99&gt;=40,"Cleared","NC")</f>
        <v>Cleared</v>
      </c>
      <c r="K99" s="65" t="str">
        <f aca="false">Wellness!K100</f>
        <v>Cleared</v>
      </c>
      <c r="L99" s="65" t="n">
        <f aca="false">Wellness!S100</f>
        <v>46.6666666666667</v>
      </c>
      <c r="M99" s="64" t="n">
        <f aca="false">$L99*0.3</f>
        <v>14</v>
      </c>
      <c r="N99" s="66" t="str">
        <f aca="false">IF(M99&gt;=9,"Cleared","NC")</f>
        <v>Cleared</v>
      </c>
      <c r="O99" s="64" t="n">
        <f aca="false">Behavior!I100</f>
        <v>3</v>
      </c>
      <c r="P99" s="64" t="n">
        <f aca="false">HPS!$O99*2</f>
        <v>6</v>
      </c>
      <c r="Q99" s="65" t="str">
        <f aca="false">IF(HPS!$P99&gt;=6,"Cleared","NC")</f>
        <v>Cleared</v>
      </c>
      <c r="R99" s="65" t="n">
        <f aca="false">Discipline!N100</f>
        <v>57.5</v>
      </c>
      <c r="S99" s="65" t="n">
        <f aca="false">HPS!$R99*0.1</f>
        <v>5.75</v>
      </c>
      <c r="T99" s="65" t="str">
        <f aca="false">IF(HPS!$S99&gt;=4,"Cleared","NC")</f>
        <v>Cleared</v>
      </c>
      <c r="U99" s="65" t="n">
        <f aca="false">HPS!$I99+HPS!$M99+HPS!$P99+HPS!$S99</f>
        <v>63.5277777777778</v>
      </c>
      <c r="V99" s="65" t="n">
        <f aca="false">Persona!AB100</f>
        <v>13.1857142857143</v>
      </c>
      <c r="W99" s="65" t="n">
        <f aca="false">Persona!AC100</f>
        <v>28</v>
      </c>
      <c r="X99" s="65" t="n">
        <f aca="false">HPS!$V99+HPS!$W99</f>
        <v>41.1857142857143</v>
      </c>
      <c r="Y99" s="65" t="n">
        <f aca="false">X99*0.5</f>
        <v>20.5928571428571</v>
      </c>
      <c r="Z99" s="65" t="str">
        <f aca="false">IF(HPS!$X99&gt;=40,"Cleared","NC")</f>
        <v>Cleared</v>
      </c>
      <c r="AA99" s="65" t="str">
        <f aca="false">Wellness!AC100</f>
        <v>Cleared</v>
      </c>
      <c r="AB99" s="65" t="n">
        <f aca="false">Wellness!AK100</f>
        <v>46.6666666666667</v>
      </c>
      <c r="AC99" s="64" t="n">
        <f aca="false">HPS!AB99*0.3</f>
        <v>14</v>
      </c>
      <c r="AD99" s="66" t="str">
        <f aca="false">IF(AC99&gt;=9,"Cleared","NC")</f>
        <v>Cleared</v>
      </c>
      <c r="AE99" s="65" t="n">
        <f aca="false">Behavior!Q100</f>
        <v>3.4</v>
      </c>
      <c r="AF99" s="65" t="n">
        <f aca="false">Behavior!R100</f>
        <v>6.8</v>
      </c>
      <c r="AG99" s="65" t="str">
        <f aca="false">IF(HPS!$AF99&gt;=6,"Cleared","NC")</f>
        <v>Cleared</v>
      </c>
      <c r="AH99" s="65" t="n">
        <f aca="false">Discipline!AA100</f>
        <v>57.3333333333333</v>
      </c>
      <c r="AI99" s="65" t="n">
        <f aca="false">AH99*0.1</f>
        <v>5.73333333333333</v>
      </c>
      <c r="AJ99" s="65" t="str">
        <f aca="false">IF(AI99&gt;=4,"Cleared","NC")</f>
        <v>Cleared</v>
      </c>
      <c r="AK99" s="65" t="n">
        <f aca="false">Y99+AC99+AF99+AI99</f>
        <v>47.1261904761905</v>
      </c>
      <c r="AL99" s="65" t="n">
        <f aca="false">Persona!AO100</f>
        <v>0</v>
      </c>
      <c r="AM99" s="65" t="n">
        <f aca="false">Persona!AP100</f>
        <v>40</v>
      </c>
      <c r="AN99" s="65" t="n">
        <f aca="false">AL99+AM99</f>
        <v>40</v>
      </c>
      <c r="AO99" s="65" t="n">
        <f aca="false">AN99*0.5</f>
        <v>20</v>
      </c>
      <c r="AP99" s="65" t="str">
        <f aca="false">IF(HPS!$AN99&gt;=40,"Cleared","NC")</f>
        <v>Cleared</v>
      </c>
      <c r="AQ99" s="65" t="str">
        <f aca="false">Wellness!AU100</f>
        <v>Cleared</v>
      </c>
      <c r="AR99" s="65" t="n">
        <f aca="false">Wellness!BC100</f>
        <v>36.6666666666667</v>
      </c>
      <c r="AS99" s="64" t="n">
        <f aca="false">AR99*0.3</f>
        <v>11</v>
      </c>
      <c r="AT99" s="66" t="str">
        <f aca="false">IF(AS99&gt;=9,"Cleared","NC")</f>
        <v>Cleared</v>
      </c>
      <c r="AU99" s="65" t="n">
        <f aca="false">Behavior!AG100</f>
        <v>3.6</v>
      </c>
      <c r="AV99" s="65" t="n">
        <f aca="false">Behavior!AH100</f>
        <v>7.2</v>
      </c>
      <c r="AW99" s="65" t="str">
        <f aca="false">IF(AV99&gt;=6,"Cleared","NC")</f>
        <v>Cleared</v>
      </c>
      <c r="AX99" s="65" t="n">
        <f aca="false">Discipline!AN100</f>
        <v>28</v>
      </c>
      <c r="AY99" s="65" t="n">
        <f aca="false">AX99*0.1</f>
        <v>2.8</v>
      </c>
      <c r="AZ99" s="65" t="str">
        <f aca="false">IF(AY99&gt;=4,"Cleared","NC")</f>
        <v>NC</v>
      </c>
      <c r="BA99" s="65" t="n">
        <f aca="false">AO99+AS99+AV99+AY99</f>
        <v>41</v>
      </c>
      <c r="BB99" s="65" t="n">
        <f aca="false">Persona!AB100</f>
        <v>13.1857142857143</v>
      </c>
      <c r="BC99" s="65" t="n">
        <f aca="false">Persona!AC100</f>
        <v>28</v>
      </c>
      <c r="BD99" s="65" t="n">
        <f aca="false">BB99+BC99</f>
        <v>41.1857142857143</v>
      </c>
      <c r="BE99" s="65" t="n">
        <f aca="false">BD99*0.5</f>
        <v>20.5928571428571</v>
      </c>
      <c r="BF99" s="65" t="str">
        <f aca="false">IF(BD99&gt;=40,"Cleared","NC")</f>
        <v>Cleared</v>
      </c>
      <c r="BG99" s="65" t="str">
        <f aca="false">Wellness!BM100</f>
        <v>Cleared</v>
      </c>
      <c r="BH99" s="65" t="n">
        <f aca="false">Wellness!BU100</f>
        <v>53.3333333333333</v>
      </c>
      <c r="BI99" s="64" t="n">
        <f aca="false">BH99*0.3</f>
        <v>16</v>
      </c>
      <c r="BJ99" s="66" t="str">
        <f aca="false">IF(BI99&gt;=9,"Cleared","NC")</f>
        <v>Cleared</v>
      </c>
      <c r="BK99" s="65" t="n">
        <f aca="false">Behavior!AG100</f>
        <v>3.6</v>
      </c>
      <c r="BL99" s="65" t="n">
        <f aca="false">Behavior!AH100</f>
        <v>7.2</v>
      </c>
      <c r="BM99" s="65" t="str">
        <f aca="false">IF(BL99&gt;=6,"Cleared","NC")</f>
        <v>Cleared</v>
      </c>
      <c r="BN99" s="65" t="n">
        <f aca="false">Discipline!BA100</f>
        <v>56.6666666666667</v>
      </c>
      <c r="BO99" s="65" t="n">
        <f aca="false">BN99*0.1</f>
        <v>5.66666666666667</v>
      </c>
      <c r="BP99" s="65" t="str">
        <f aca="false">IF(HPS!BO99&gt;=6,"Cleared","NC")</f>
        <v>NC</v>
      </c>
      <c r="BQ99" s="65" t="n">
        <f aca="false">BE99+BI99+BL99+BO99</f>
        <v>49.4595238095238</v>
      </c>
    </row>
    <row r="100" customFormat="false" ht="14.25" hidden="false" customHeight="false" outlineLevel="0" collapsed="false">
      <c r="A100" s="61" t="n">
        <v>97</v>
      </c>
      <c r="B100" s="62" t="s">
        <v>13</v>
      </c>
      <c r="C100" s="62" t="s">
        <v>38</v>
      </c>
      <c r="D100" s="62" t="s">
        <v>213</v>
      </c>
      <c r="E100" s="63" t="s">
        <v>214</v>
      </c>
      <c r="F100" s="64" t="n">
        <v>0</v>
      </c>
      <c r="G100" s="65" t="n">
        <f aca="false">Persona!P101</f>
        <v>57.2222222222222</v>
      </c>
      <c r="H100" s="65" t="n">
        <f aca="false">HPS!$G100+HPS!$F100</f>
        <v>57.2222222222222</v>
      </c>
      <c r="I100" s="65" t="n">
        <f aca="false">HPS!$H100*0.5</f>
        <v>28.6111111111111</v>
      </c>
      <c r="J100" s="65" t="str">
        <f aca="false">IF(HPS!$G100&gt;=40,"Cleared","NC")</f>
        <v>Cleared</v>
      </c>
      <c r="K100" s="65" t="str">
        <f aca="false">Wellness!K101</f>
        <v>Cleared</v>
      </c>
      <c r="L100" s="65" t="n">
        <f aca="false">Wellness!S101</f>
        <v>40</v>
      </c>
      <c r="M100" s="64" t="n">
        <f aca="false">$L100*0.3</f>
        <v>12</v>
      </c>
      <c r="N100" s="66" t="str">
        <f aca="false">IF(M100&gt;=9,"Cleared","NC")</f>
        <v>Cleared</v>
      </c>
      <c r="O100" s="64" t="n">
        <f aca="false">Behavior!I101</f>
        <v>3</v>
      </c>
      <c r="P100" s="64" t="n">
        <f aca="false">HPS!$O100*2</f>
        <v>6</v>
      </c>
      <c r="Q100" s="65" t="str">
        <f aca="false">IF(HPS!$P100&gt;=6,"Cleared","NC")</f>
        <v>Cleared</v>
      </c>
      <c r="R100" s="65" t="n">
        <f aca="false">Discipline!N101</f>
        <v>67.0535714285714</v>
      </c>
      <c r="S100" s="65" t="n">
        <f aca="false">HPS!$R100*0.1</f>
        <v>6.70535714285714</v>
      </c>
      <c r="T100" s="65" t="str">
        <f aca="false">IF(HPS!$S100&gt;=4,"Cleared","NC")</f>
        <v>Cleared</v>
      </c>
      <c r="U100" s="65" t="n">
        <f aca="false">HPS!$I100+HPS!$M100+HPS!$P100+HPS!$S100</f>
        <v>53.3164682539683</v>
      </c>
      <c r="V100" s="65" t="n">
        <f aca="false">Persona!AB101</f>
        <v>23.3714285714286</v>
      </c>
      <c r="W100" s="65" t="n">
        <f aca="false">Persona!AC101</f>
        <v>32</v>
      </c>
      <c r="X100" s="65" t="n">
        <f aca="false">HPS!$V100+HPS!$W100</f>
        <v>55.3714285714286</v>
      </c>
      <c r="Y100" s="65" t="n">
        <f aca="false">X100*0.5</f>
        <v>27.6857142857143</v>
      </c>
      <c r="Z100" s="65" t="str">
        <f aca="false">IF(HPS!$X100&gt;=40,"Cleared","NC")</f>
        <v>Cleared</v>
      </c>
      <c r="AA100" s="65" t="str">
        <f aca="false">Wellness!AC101</f>
        <v>Cleared</v>
      </c>
      <c r="AB100" s="65" t="n">
        <f aca="false">Wellness!AK101</f>
        <v>30</v>
      </c>
      <c r="AC100" s="64" t="n">
        <f aca="false">HPS!AB100*0.3</f>
        <v>9</v>
      </c>
      <c r="AD100" s="66" t="str">
        <f aca="false">IF(AC100&gt;=9,"Cleared","NC")</f>
        <v>Cleared</v>
      </c>
      <c r="AE100" s="65" t="n">
        <f aca="false">Behavior!Q101</f>
        <v>3.82</v>
      </c>
      <c r="AF100" s="65" t="n">
        <f aca="false">Behavior!R101</f>
        <v>7.64</v>
      </c>
      <c r="AG100" s="65" t="str">
        <f aca="false">IF(HPS!$AF100&gt;=6,"Cleared","NC")</f>
        <v>Cleared</v>
      </c>
      <c r="AH100" s="65" t="n">
        <f aca="false">Discipline!AA101</f>
        <v>64</v>
      </c>
      <c r="AI100" s="65" t="n">
        <f aca="false">AH100*0.1</f>
        <v>6.4</v>
      </c>
      <c r="AJ100" s="65" t="str">
        <f aca="false">IF(AI100&gt;=4,"Cleared","NC")</f>
        <v>Cleared</v>
      </c>
      <c r="AK100" s="65" t="n">
        <f aca="false">Y100+AC100+AF100+AI100</f>
        <v>50.7257142857143</v>
      </c>
      <c r="AL100" s="65" t="n">
        <f aca="false">Persona!AO101</f>
        <v>26.44</v>
      </c>
      <c r="AM100" s="65" t="n">
        <f aca="false">Persona!AP101</f>
        <v>40</v>
      </c>
      <c r="AN100" s="65" t="n">
        <f aca="false">AL100+AM100</f>
        <v>66.44</v>
      </c>
      <c r="AO100" s="65" t="n">
        <f aca="false">AN100*0.5</f>
        <v>33.22</v>
      </c>
      <c r="AP100" s="65" t="str">
        <f aca="false">IF(HPS!$AN100&gt;=40,"Cleared","NC")</f>
        <v>Cleared</v>
      </c>
      <c r="AQ100" s="65" t="str">
        <f aca="false">Wellness!AU101</f>
        <v>Cleared</v>
      </c>
      <c r="AR100" s="65" t="n">
        <f aca="false">Wellness!BC101</f>
        <v>33.3333333333333</v>
      </c>
      <c r="AS100" s="64" t="n">
        <f aca="false">AR100*0.3</f>
        <v>10</v>
      </c>
      <c r="AT100" s="66" t="str">
        <f aca="false">IF(AS100&gt;=9,"Cleared","NC")</f>
        <v>Cleared</v>
      </c>
      <c r="AU100" s="65" t="n">
        <f aca="false">Behavior!AG101</f>
        <v>4</v>
      </c>
      <c r="AV100" s="65" t="n">
        <f aca="false">Behavior!AH101</f>
        <v>8</v>
      </c>
      <c r="AW100" s="65" t="str">
        <f aca="false">IF(AV100&gt;=6,"Cleared","NC")</f>
        <v>Cleared</v>
      </c>
      <c r="AX100" s="65" t="n">
        <f aca="false">Discipline!AN101</f>
        <v>54.4285714285714</v>
      </c>
      <c r="AY100" s="65" t="n">
        <f aca="false">AX100*0.1</f>
        <v>5.44285714285714</v>
      </c>
      <c r="AZ100" s="65" t="str">
        <f aca="false">IF(AY100&gt;=4,"Cleared","NC")</f>
        <v>Cleared</v>
      </c>
      <c r="BA100" s="65" t="n">
        <f aca="false">AO100+AS100+AV100+AY100</f>
        <v>56.6628571428571</v>
      </c>
      <c r="BB100" s="65" t="n">
        <f aca="false">Persona!AB101</f>
        <v>23.3714285714286</v>
      </c>
      <c r="BC100" s="65" t="n">
        <f aca="false">Persona!AC101</f>
        <v>32</v>
      </c>
      <c r="BD100" s="65" t="n">
        <f aca="false">BB100+BC100</f>
        <v>55.3714285714286</v>
      </c>
      <c r="BE100" s="65" t="n">
        <f aca="false">BD100*0.5</f>
        <v>27.6857142857143</v>
      </c>
      <c r="BF100" s="65" t="str">
        <f aca="false">IF(BD100&gt;=40,"Cleared","NC")</f>
        <v>Cleared</v>
      </c>
      <c r="BG100" s="65" t="str">
        <f aca="false">Wellness!BM101</f>
        <v>Cleared</v>
      </c>
      <c r="BH100" s="65" t="n">
        <f aca="false">Wellness!BU101</f>
        <v>30</v>
      </c>
      <c r="BI100" s="64" t="n">
        <f aca="false">BH100*0.3</f>
        <v>9</v>
      </c>
      <c r="BJ100" s="66" t="str">
        <f aca="false">IF(BI100&gt;=9,"Cleared","NC")</f>
        <v>Cleared</v>
      </c>
      <c r="BK100" s="65" t="n">
        <f aca="false">Behavior!AG101</f>
        <v>4</v>
      </c>
      <c r="BL100" s="65" t="n">
        <f aca="false">Behavior!AH101</f>
        <v>8</v>
      </c>
      <c r="BM100" s="65" t="str">
        <f aca="false">IF(BL100&gt;=6,"Cleared","NC")</f>
        <v>Cleared</v>
      </c>
      <c r="BN100" s="65" t="n">
        <f aca="false">Discipline!BA101</f>
        <v>54.6666666666667</v>
      </c>
      <c r="BO100" s="65" t="n">
        <f aca="false">BN100*0.1</f>
        <v>5.46666666666667</v>
      </c>
      <c r="BP100" s="65" t="str">
        <f aca="false">IF(HPS!BO100&gt;=6,"Cleared","NC")</f>
        <v>NC</v>
      </c>
      <c r="BQ100" s="65" t="n">
        <f aca="false">BE100+BI100+BL100+BO100</f>
        <v>50.152380952381</v>
      </c>
    </row>
    <row r="101" customFormat="false" ht="14.25" hidden="false" customHeight="false" outlineLevel="0" collapsed="false">
      <c r="A101" s="61" t="n">
        <v>98</v>
      </c>
      <c r="B101" s="62" t="s">
        <v>13</v>
      </c>
      <c r="C101" s="62" t="s">
        <v>31</v>
      </c>
      <c r="D101" s="62" t="s">
        <v>215</v>
      </c>
      <c r="E101" s="63" t="s">
        <v>216</v>
      </c>
      <c r="F101" s="64" t="n">
        <v>0</v>
      </c>
      <c r="G101" s="65" t="n">
        <f aca="false">Persona!P102</f>
        <v>67.7777777777778</v>
      </c>
      <c r="H101" s="65" t="n">
        <f aca="false">HPS!$G101+HPS!$F101</f>
        <v>67.7777777777778</v>
      </c>
      <c r="I101" s="65" t="n">
        <f aca="false">HPS!$H101*0.5</f>
        <v>33.8888888888889</v>
      </c>
      <c r="J101" s="65" t="str">
        <f aca="false">IF(HPS!$G101&gt;=40,"Cleared","NC")</f>
        <v>Cleared</v>
      </c>
      <c r="K101" s="65" t="str">
        <f aca="false">Wellness!K102</f>
        <v>Cleared</v>
      </c>
      <c r="L101" s="65" t="n">
        <f aca="false">Wellness!S102</f>
        <v>50</v>
      </c>
      <c r="M101" s="64" t="n">
        <f aca="false">$L101*0.3</f>
        <v>15</v>
      </c>
      <c r="N101" s="66" t="str">
        <f aca="false">IF(M101&gt;=9,"Cleared","NC")</f>
        <v>Cleared</v>
      </c>
      <c r="O101" s="64" t="n">
        <f aca="false">Behavior!I102</f>
        <v>3</v>
      </c>
      <c r="P101" s="64" t="n">
        <f aca="false">HPS!$O101*2</f>
        <v>6</v>
      </c>
      <c r="Q101" s="65" t="str">
        <f aca="false">IF(HPS!$P101&gt;=6,"Cleared","NC")</f>
        <v>Cleared</v>
      </c>
      <c r="R101" s="65" t="n">
        <f aca="false">Discipline!N102</f>
        <v>58.125</v>
      </c>
      <c r="S101" s="65" t="n">
        <f aca="false">HPS!$R101*0.1</f>
        <v>5.8125</v>
      </c>
      <c r="T101" s="65" t="str">
        <f aca="false">IF(HPS!$S101&gt;=4,"Cleared","NC")</f>
        <v>Cleared</v>
      </c>
      <c r="U101" s="65" t="n">
        <f aca="false">HPS!$I101+HPS!$M101+HPS!$P101+HPS!$S101</f>
        <v>60.7013888888889</v>
      </c>
      <c r="V101" s="65" t="n">
        <f aca="false">Persona!AB102</f>
        <v>17.2785714285714</v>
      </c>
      <c r="W101" s="65" t="n">
        <f aca="false">Persona!AC102</f>
        <v>36</v>
      </c>
      <c r="X101" s="65" t="n">
        <f aca="false">HPS!$V101+HPS!$W101</f>
        <v>53.2785714285714</v>
      </c>
      <c r="Y101" s="65" t="n">
        <f aca="false">X101*0.5</f>
        <v>26.6392857142857</v>
      </c>
      <c r="Z101" s="65" t="str">
        <f aca="false">IF(HPS!$X101&gt;=40,"Cleared","NC")</f>
        <v>Cleared</v>
      </c>
      <c r="AA101" s="65" t="str">
        <f aca="false">Wellness!AC102</f>
        <v>Cleared</v>
      </c>
      <c r="AB101" s="65" t="n">
        <f aca="false">Wellness!AK102</f>
        <v>43.3333333333333</v>
      </c>
      <c r="AC101" s="64" t="n">
        <f aca="false">HPS!AB101*0.3</f>
        <v>13</v>
      </c>
      <c r="AD101" s="66" t="str">
        <f aca="false">IF(AC101&gt;=9,"Cleared","NC")</f>
        <v>Cleared</v>
      </c>
      <c r="AE101" s="65" t="n">
        <f aca="false">Behavior!Q102</f>
        <v>3.4</v>
      </c>
      <c r="AF101" s="65" t="n">
        <f aca="false">Behavior!R102</f>
        <v>6.8</v>
      </c>
      <c r="AG101" s="65" t="str">
        <f aca="false">IF(HPS!$AF101&gt;=6,"Cleared","NC")</f>
        <v>Cleared</v>
      </c>
      <c r="AH101" s="65" t="n">
        <f aca="false">Discipline!AA102</f>
        <v>56</v>
      </c>
      <c r="AI101" s="65" t="n">
        <f aca="false">AH101*0.1</f>
        <v>5.6</v>
      </c>
      <c r="AJ101" s="65" t="str">
        <f aca="false">IF(AI101&gt;=4,"Cleared","NC")</f>
        <v>Cleared</v>
      </c>
      <c r="AK101" s="65" t="n">
        <f aca="false">Y101+AC101+AF101+AI101</f>
        <v>52.0392857142857</v>
      </c>
      <c r="AL101" s="65" t="n">
        <f aca="false">Persona!AO102</f>
        <v>0</v>
      </c>
      <c r="AM101" s="65" t="n">
        <f aca="false">Persona!AP102</f>
        <v>46</v>
      </c>
      <c r="AN101" s="65" t="n">
        <f aca="false">AL101+AM101</f>
        <v>46</v>
      </c>
      <c r="AO101" s="65" t="n">
        <f aca="false">AN101*0.5</f>
        <v>23</v>
      </c>
      <c r="AP101" s="65" t="str">
        <f aca="false">IF(HPS!$AN101&gt;=40,"Cleared","NC")</f>
        <v>Cleared</v>
      </c>
      <c r="AQ101" s="65" t="str">
        <f aca="false">Wellness!AU102</f>
        <v>Cleared</v>
      </c>
      <c r="AR101" s="65" t="n">
        <f aca="false">Wellness!BC102</f>
        <v>40</v>
      </c>
      <c r="AS101" s="64" t="n">
        <f aca="false">AR101*0.3</f>
        <v>12</v>
      </c>
      <c r="AT101" s="66" t="str">
        <f aca="false">IF(AS101&gt;=9,"Cleared","NC")</f>
        <v>Cleared</v>
      </c>
      <c r="AU101" s="65" t="n">
        <f aca="false">Behavior!AG102</f>
        <v>3.8</v>
      </c>
      <c r="AV101" s="65" t="n">
        <f aca="false">Behavior!AH102</f>
        <v>7.6</v>
      </c>
      <c r="AW101" s="65" t="str">
        <f aca="false">IF(AV101&gt;=6,"Cleared","NC")</f>
        <v>Cleared</v>
      </c>
      <c r="AX101" s="65" t="n">
        <f aca="false">Discipline!AN102</f>
        <v>20</v>
      </c>
      <c r="AY101" s="65" t="n">
        <f aca="false">AX101*0.1</f>
        <v>2</v>
      </c>
      <c r="AZ101" s="65" t="str">
        <f aca="false">IF(AY101&gt;=4,"Cleared","NC")</f>
        <v>NC</v>
      </c>
      <c r="BA101" s="65" t="n">
        <f aca="false">AO101+AS101+AV101+AY101</f>
        <v>44.6</v>
      </c>
      <c r="BB101" s="65" t="n">
        <f aca="false">Persona!AB102</f>
        <v>17.2785714285714</v>
      </c>
      <c r="BC101" s="65" t="n">
        <f aca="false">Persona!AC102</f>
        <v>36</v>
      </c>
      <c r="BD101" s="65" t="n">
        <f aca="false">BB101+BC101</f>
        <v>53.2785714285714</v>
      </c>
      <c r="BE101" s="65" t="n">
        <f aca="false">BD101*0.5</f>
        <v>26.6392857142857</v>
      </c>
      <c r="BF101" s="65" t="str">
        <f aca="false">IF(BD101&gt;=40,"Cleared","NC")</f>
        <v>Cleared</v>
      </c>
      <c r="BG101" s="65" t="str">
        <f aca="false">Wellness!BM102</f>
        <v>Cleared</v>
      </c>
      <c r="BH101" s="65" t="n">
        <f aca="false">Wellness!BU102</f>
        <v>50</v>
      </c>
      <c r="BI101" s="64" t="n">
        <f aca="false">BH101*0.3</f>
        <v>15</v>
      </c>
      <c r="BJ101" s="66" t="str">
        <f aca="false">IF(BI101&gt;=9,"Cleared","NC")</f>
        <v>Cleared</v>
      </c>
      <c r="BK101" s="65" t="n">
        <f aca="false">Behavior!AG102</f>
        <v>3.8</v>
      </c>
      <c r="BL101" s="65" t="n">
        <f aca="false">Behavior!AH102</f>
        <v>7.6</v>
      </c>
      <c r="BM101" s="65" t="str">
        <f aca="false">IF(BL101&gt;=6,"Cleared","NC")</f>
        <v>Cleared</v>
      </c>
      <c r="BN101" s="65" t="n">
        <f aca="false">Discipline!BA102</f>
        <v>62.6666666666667</v>
      </c>
      <c r="BO101" s="65" t="n">
        <f aca="false">BN101*0.1</f>
        <v>6.26666666666667</v>
      </c>
      <c r="BP101" s="65" t="str">
        <f aca="false">IF(HPS!BO101&gt;=6,"Cleared","NC")</f>
        <v>Cleared</v>
      </c>
      <c r="BQ101" s="65" t="n">
        <f aca="false">BE101+BI101+BL101+BO101</f>
        <v>55.5059523809524</v>
      </c>
    </row>
    <row r="102" customFormat="false" ht="14.25" hidden="false" customHeight="false" outlineLevel="0" collapsed="false">
      <c r="A102" s="61" t="n">
        <v>99</v>
      </c>
      <c r="B102" s="62" t="s">
        <v>17</v>
      </c>
      <c r="C102" s="62" t="s">
        <v>38</v>
      </c>
      <c r="D102" s="62" t="s">
        <v>217</v>
      </c>
      <c r="E102" s="63" t="s">
        <v>218</v>
      </c>
      <c r="F102" s="64" t="n">
        <v>0</v>
      </c>
      <c r="G102" s="65" t="n">
        <f aca="false">Persona!P103</f>
        <v>47.2222222222222</v>
      </c>
      <c r="H102" s="65" t="n">
        <f aca="false">HPS!$G102+HPS!$F102</f>
        <v>47.2222222222222</v>
      </c>
      <c r="I102" s="65" t="n">
        <f aca="false">HPS!$H102*0.5</f>
        <v>23.6111111111111</v>
      </c>
      <c r="J102" s="65" t="str">
        <f aca="false">IF(HPS!$G102&gt;=40,"Cleared","NC")</f>
        <v>Cleared</v>
      </c>
      <c r="K102" s="65" t="str">
        <f aca="false">Wellness!K103</f>
        <v>Cleared</v>
      </c>
      <c r="L102" s="65" t="n">
        <f aca="false">Wellness!S103</f>
        <v>50</v>
      </c>
      <c r="M102" s="64" t="n">
        <f aca="false">$L102*0.3</f>
        <v>15</v>
      </c>
      <c r="N102" s="66" t="str">
        <f aca="false">IF(M102&gt;=9,"Cleared","NC")</f>
        <v>Cleared</v>
      </c>
      <c r="O102" s="64" t="n">
        <f aca="false">Behavior!I103</f>
        <v>3</v>
      </c>
      <c r="P102" s="64" t="n">
        <f aca="false">HPS!$O102*2</f>
        <v>6</v>
      </c>
      <c r="Q102" s="65" t="str">
        <f aca="false">IF(HPS!$P102&gt;=6,"Cleared","NC")</f>
        <v>Cleared</v>
      </c>
      <c r="R102" s="65" t="n">
        <f aca="false">Discipline!N103</f>
        <v>67.6785714285714</v>
      </c>
      <c r="S102" s="65" t="n">
        <f aca="false">HPS!$R102*0.1</f>
        <v>6.76785714285714</v>
      </c>
      <c r="T102" s="65" t="str">
        <f aca="false">IF(HPS!$S102&gt;=4,"Cleared","NC")</f>
        <v>Cleared</v>
      </c>
      <c r="U102" s="65" t="n">
        <f aca="false">HPS!$I102+HPS!$M102+HPS!$P102+HPS!$S102</f>
        <v>51.3789682539683</v>
      </c>
      <c r="V102" s="65" t="n">
        <f aca="false">Persona!AB103</f>
        <v>15.4428571428571</v>
      </c>
      <c r="W102" s="65" t="n">
        <f aca="false">Persona!AC103</f>
        <v>26.4</v>
      </c>
      <c r="X102" s="65" t="n">
        <f aca="false">HPS!$V102+HPS!$W102</f>
        <v>41.8428571428571</v>
      </c>
      <c r="Y102" s="65" t="n">
        <f aca="false">X102*0.5</f>
        <v>20.9214285714286</v>
      </c>
      <c r="Z102" s="65" t="str">
        <f aca="false">IF(HPS!$X102&gt;=40,"Cleared","NC")</f>
        <v>Cleared</v>
      </c>
      <c r="AA102" s="65" t="str">
        <f aca="false">Wellness!AC103</f>
        <v>Cleared</v>
      </c>
      <c r="AB102" s="65" t="n">
        <f aca="false">Wellness!AK103</f>
        <v>0</v>
      </c>
      <c r="AC102" s="64" t="n">
        <f aca="false">HPS!AB102*0.3</f>
        <v>0</v>
      </c>
      <c r="AD102" s="66" t="str">
        <f aca="false">IF(AC102&gt;=9,"Cleared","NC")</f>
        <v>NC</v>
      </c>
      <c r="AE102" s="65" t="n">
        <f aca="false">Behavior!Q103</f>
        <v>3.7</v>
      </c>
      <c r="AF102" s="65" t="n">
        <f aca="false">Behavior!R103</f>
        <v>7.4</v>
      </c>
      <c r="AG102" s="65" t="str">
        <f aca="false">IF(HPS!$AF102&gt;=6,"Cleared","NC")</f>
        <v>Cleared</v>
      </c>
      <c r="AH102" s="65" t="n">
        <f aca="false">Discipline!AA103</f>
        <v>48</v>
      </c>
      <c r="AI102" s="65" t="n">
        <f aca="false">AH102*0.1</f>
        <v>4.8</v>
      </c>
      <c r="AJ102" s="65" t="str">
        <f aca="false">IF(AI102&gt;=4,"Cleared","NC")</f>
        <v>Cleared</v>
      </c>
      <c r="AK102" s="65" t="n">
        <f aca="false">Y102+AC102+AF102+AI102</f>
        <v>33.1214285714286</v>
      </c>
      <c r="AL102" s="65" t="n">
        <f aca="false">Persona!AO103</f>
        <v>13.36</v>
      </c>
      <c r="AM102" s="65" t="n">
        <f aca="false">Persona!AP103</f>
        <v>30</v>
      </c>
      <c r="AN102" s="65" t="n">
        <f aca="false">AL102+AM102</f>
        <v>43.36</v>
      </c>
      <c r="AO102" s="65" t="n">
        <f aca="false">AN102*0.5</f>
        <v>21.68</v>
      </c>
      <c r="AP102" s="65" t="str">
        <f aca="false">IF(HPS!$AN102&gt;=40,"Cleared","NC")</f>
        <v>Cleared</v>
      </c>
      <c r="AQ102" s="65" t="str">
        <f aca="false">Wellness!AU103</f>
        <v>Cleared</v>
      </c>
      <c r="AR102" s="65" t="n">
        <f aca="false">Wellness!BC103</f>
        <v>36.6666666666667</v>
      </c>
      <c r="AS102" s="64" t="n">
        <f aca="false">AR102*0.3</f>
        <v>11</v>
      </c>
      <c r="AT102" s="66" t="str">
        <f aca="false">IF(AS102&gt;=9,"Cleared","NC")</f>
        <v>Cleared</v>
      </c>
      <c r="AU102" s="65" t="n">
        <f aca="false">Behavior!AG103</f>
        <v>3.25</v>
      </c>
      <c r="AV102" s="65" t="n">
        <f aca="false">Behavior!AH103</f>
        <v>6.5</v>
      </c>
      <c r="AW102" s="65" t="str">
        <f aca="false">IF(AV102&gt;=6,"Cleared","NC")</f>
        <v>Cleared</v>
      </c>
      <c r="AX102" s="65" t="n">
        <f aca="false">Discipline!AN103</f>
        <v>48.4571428571429</v>
      </c>
      <c r="AY102" s="65" t="n">
        <f aca="false">AX102*0.1</f>
        <v>4.84571428571429</v>
      </c>
      <c r="AZ102" s="65" t="str">
        <f aca="false">IF(AY102&gt;=4,"Cleared","NC")</f>
        <v>Cleared</v>
      </c>
      <c r="BA102" s="65" t="n">
        <f aca="false">AO102+AS102+AV102+AY102</f>
        <v>44.0257142857143</v>
      </c>
      <c r="BB102" s="65" t="n">
        <f aca="false">Persona!AB103</f>
        <v>15.4428571428571</v>
      </c>
      <c r="BC102" s="65" t="n">
        <f aca="false">Persona!AC103</f>
        <v>26.4</v>
      </c>
      <c r="BD102" s="65" t="n">
        <f aca="false">BB102+BC102</f>
        <v>41.8428571428571</v>
      </c>
      <c r="BE102" s="65" t="n">
        <f aca="false">BD102*0.5</f>
        <v>20.9214285714286</v>
      </c>
      <c r="BF102" s="65" t="str">
        <f aca="false">IF(BD102&gt;=40,"Cleared","NC")</f>
        <v>Cleared</v>
      </c>
      <c r="BG102" s="65" t="str">
        <f aca="false">Wellness!BM103</f>
        <v>Cleared</v>
      </c>
      <c r="BH102" s="65" t="n">
        <f aca="false">Wellness!BU103</f>
        <v>0</v>
      </c>
      <c r="BI102" s="64" t="n">
        <f aca="false">BH102*0.3</f>
        <v>0</v>
      </c>
      <c r="BJ102" s="66" t="str">
        <f aca="false">IF(BI102&gt;=9,"Cleared","NC")</f>
        <v>NC</v>
      </c>
      <c r="BK102" s="65" t="n">
        <f aca="false">Behavior!AG103</f>
        <v>3.25</v>
      </c>
      <c r="BL102" s="65" t="n">
        <f aca="false">Behavior!AH103</f>
        <v>6.5</v>
      </c>
      <c r="BM102" s="65" t="str">
        <f aca="false">IF(BL102&gt;=6,"Cleared","NC")</f>
        <v>Cleared</v>
      </c>
      <c r="BN102" s="65" t="n">
        <f aca="false">Discipline!BA103</f>
        <v>57</v>
      </c>
      <c r="BO102" s="65" t="n">
        <f aca="false">BN102*0.1</f>
        <v>5.7</v>
      </c>
      <c r="BP102" s="65" t="str">
        <f aca="false">IF(HPS!BO102&gt;=6,"Cleared","NC")</f>
        <v>NC</v>
      </c>
      <c r="BQ102" s="65" t="n">
        <f aca="false">BE102+BI102+BL102+BO102</f>
        <v>33.1214285714286</v>
      </c>
    </row>
    <row r="103" customFormat="false" ht="14.25" hidden="false" customHeight="false" outlineLevel="0" collapsed="false">
      <c r="A103" s="61" t="n">
        <v>100</v>
      </c>
      <c r="B103" s="62" t="s">
        <v>17</v>
      </c>
      <c r="C103" s="62" t="s">
        <v>14</v>
      </c>
      <c r="D103" s="62" t="s">
        <v>219</v>
      </c>
      <c r="E103" s="63" t="s">
        <v>220</v>
      </c>
      <c r="F103" s="64" t="n">
        <v>0</v>
      </c>
      <c r="G103" s="65" t="n">
        <f aca="false">Persona!P104</f>
        <v>36.1111111111111</v>
      </c>
      <c r="H103" s="65" t="n">
        <f aca="false">HPS!$G103+HPS!$F103</f>
        <v>36.1111111111111</v>
      </c>
      <c r="I103" s="65" t="n">
        <f aca="false">HPS!$H103*0.5</f>
        <v>18.0555555555556</v>
      </c>
      <c r="J103" s="65" t="str">
        <f aca="false">IF(HPS!$G103&gt;=40,"Cleared","NC")</f>
        <v>NC</v>
      </c>
      <c r="K103" s="65" t="str">
        <f aca="false">Wellness!K104</f>
        <v>Cleared</v>
      </c>
      <c r="L103" s="65" t="n">
        <f aca="false">Wellness!S104</f>
        <v>30</v>
      </c>
      <c r="M103" s="64" t="n">
        <f aca="false">$L103*0.3</f>
        <v>9</v>
      </c>
      <c r="N103" s="66" t="str">
        <f aca="false">IF(M103&gt;=9,"Cleared","NC")</f>
        <v>Cleared</v>
      </c>
      <c r="O103" s="64" t="n">
        <f aca="false">Behavior!I104</f>
        <v>3</v>
      </c>
      <c r="P103" s="64" t="n">
        <f aca="false">HPS!$O103*2</f>
        <v>6</v>
      </c>
      <c r="Q103" s="65" t="str">
        <f aca="false">IF(HPS!$P103&gt;=6,"Cleared","NC")</f>
        <v>Cleared</v>
      </c>
      <c r="R103" s="65" t="n">
        <f aca="false">Discipline!N104</f>
        <v>52.5</v>
      </c>
      <c r="S103" s="65" t="n">
        <f aca="false">HPS!$R103*0.1</f>
        <v>5.25</v>
      </c>
      <c r="T103" s="65" t="str">
        <f aca="false">IF(HPS!$S103&gt;=4,"Cleared","NC")</f>
        <v>Cleared</v>
      </c>
      <c r="U103" s="65" t="n">
        <f aca="false">HPS!$I103+HPS!$M103+HPS!$P103+HPS!$S103</f>
        <v>38.3055555555556</v>
      </c>
      <c r="V103" s="65" t="n">
        <f aca="false">Persona!AB104</f>
        <v>10.7714285714286</v>
      </c>
      <c r="W103" s="65" t="n">
        <f aca="false">Persona!AC104</f>
        <v>27.2</v>
      </c>
      <c r="X103" s="65" t="n">
        <f aca="false">HPS!$V103+HPS!$W103</f>
        <v>37.9714285714286</v>
      </c>
      <c r="Y103" s="65" t="n">
        <f aca="false">X103*0.5</f>
        <v>18.9857142857143</v>
      </c>
      <c r="Z103" s="65" t="str">
        <f aca="false">IF(HPS!$X103&gt;=40,"Cleared","NC")</f>
        <v>NC</v>
      </c>
      <c r="AA103" s="65" t="str">
        <f aca="false">Wellness!AC104</f>
        <v>Cleared</v>
      </c>
      <c r="AB103" s="65" t="n">
        <f aca="false">Wellness!AK104</f>
        <v>20</v>
      </c>
      <c r="AC103" s="64" t="n">
        <f aca="false">HPS!AB103*0.3</f>
        <v>6</v>
      </c>
      <c r="AD103" s="66" t="str">
        <f aca="false">IF(AC103&gt;=9,"Cleared","NC")</f>
        <v>NC</v>
      </c>
      <c r="AE103" s="65" t="n">
        <f aca="false">Behavior!Q104</f>
        <v>2.4</v>
      </c>
      <c r="AF103" s="65" t="n">
        <f aca="false">Behavior!R104</f>
        <v>4.8</v>
      </c>
      <c r="AG103" s="65" t="str">
        <f aca="false">IF(HPS!$AF103&gt;=6,"Cleared","NC")</f>
        <v>NC</v>
      </c>
      <c r="AH103" s="65" t="n">
        <f aca="false">Discipline!AA104</f>
        <v>37</v>
      </c>
      <c r="AI103" s="65" t="n">
        <f aca="false">AH103*0.1</f>
        <v>3.7</v>
      </c>
      <c r="AJ103" s="65" t="str">
        <f aca="false">IF(AI103&gt;=4,"Cleared","NC")</f>
        <v>NC</v>
      </c>
      <c r="AK103" s="65" t="n">
        <f aca="false">Y103+AC103+AF103+AI103</f>
        <v>33.4857142857143</v>
      </c>
      <c r="AL103" s="65" t="n">
        <f aca="false">Persona!AO104</f>
        <v>11.88</v>
      </c>
      <c r="AM103" s="65" t="n">
        <f aca="false">Persona!AP104</f>
        <v>44</v>
      </c>
      <c r="AN103" s="65" t="n">
        <f aca="false">AL103+AM103</f>
        <v>55.88</v>
      </c>
      <c r="AO103" s="65" t="n">
        <f aca="false">AN103*0.5</f>
        <v>27.94</v>
      </c>
      <c r="AP103" s="65" t="str">
        <f aca="false">IF(HPS!$AN103&gt;=40,"Cleared","NC")</f>
        <v>Cleared</v>
      </c>
      <c r="AQ103" s="65" t="str">
        <f aca="false">Wellness!AU104</f>
        <v>Cleared</v>
      </c>
      <c r="AR103" s="65" t="n">
        <f aca="false">Wellness!BC104</f>
        <v>13.3333333333333</v>
      </c>
      <c r="AS103" s="64" t="n">
        <f aca="false">AR103*0.3</f>
        <v>4</v>
      </c>
      <c r="AT103" s="66" t="str">
        <f aca="false">IF(AS103&gt;=9,"Cleared","NC")</f>
        <v>NC</v>
      </c>
      <c r="AU103" s="65" t="n">
        <f aca="false">Behavior!AG104</f>
        <v>3.04</v>
      </c>
      <c r="AV103" s="65" t="n">
        <f aca="false">Behavior!AH104</f>
        <v>6.08</v>
      </c>
      <c r="AW103" s="65" t="str">
        <f aca="false">IF(AV103&gt;=6,"Cleared","NC")</f>
        <v>Cleared</v>
      </c>
      <c r="AX103" s="65" t="n">
        <f aca="false">Discipline!AN104</f>
        <v>40.8571428571429</v>
      </c>
      <c r="AY103" s="65" t="n">
        <f aca="false">AX103*0.1</f>
        <v>4.08571428571429</v>
      </c>
      <c r="AZ103" s="65" t="str">
        <f aca="false">IF(AY103&gt;=4,"Cleared","NC")</f>
        <v>Cleared</v>
      </c>
      <c r="BA103" s="65" t="n">
        <f aca="false">AO103+AS103+AV103+AY103</f>
        <v>42.1057142857143</v>
      </c>
      <c r="BB103" s="65" t="n">
        <f aca="false">Persona!AB104</f>
        <v>10.7714285714286</v>
      </c>
      <c r="BC103" s="65" t="n">
        <f aca="false">Persona!AC104</f>
        <v>27.2</v>
      </c>
      <c r="BD103" s="65" t="n">
        <f aca="false">BB103+BC103</f>
        <v>37.9714285714286</v>
      </c>
      <c r="BE103" s="65" t="n">
        <f aca="false">BD103*0.5</f>
        <v>18.9857142857143</v>
      </c>
      <c r="BF103" s="65" t="str">
        <f aca="false">IF(BD103&gt;=40,"Cleared","NC")</f>
        <v>NC</v>
      </c>
      <c r="BG103" s="65" t="str">
        <f aca="false">Wellness!BM104</f>
        <v>Cleared</v>
      </c>
      <c r="BH103" s="65" t="n">
        <f aca="false">Wellness!BU104</f>
        <v>13.3333333333333</v>
      </c>
      <c r="BI103" s="64" t="n">
        <f aca="false">BH103*0.3</f>
        <v>4</v>
      </c>
      <c r="BJ103" s="66" t="str">
        <f aca="false">IF(BI103&gt;=9,"Cleared","NC")</f>
        <v>NC</v>
      </c>
      <c r="BK103" s="65" t="n">
        <f aca="false">Behavior!AG104</f>
        <v>3.04</v>
      </c>
      <c r="BL103" s="65" t="n">
        <f aca="false">Behavior!AH104</f>
        <v>6.08</v>
      </c>
      <c r="BM103" s="65" t="str">
        <f aca="false">IF(BL103&gt;=6,"Cleared","NC")</f>
        <v>Cleared</v>
      </c>
      <c r="BN103" s="65" t="n">
        <f aca="false">Discipline!BA104</f>
        <v>46.6666666666667</v>
      </c>
      <c r="BO103" s="65" t="n">
        <f aca="false">BN103*0.1</f>
        <v>4.66666666666667</v>
      </c>
      <c r="BP103" s="65" t="str">
        <f aca="false">IF(HPS!BO103&gt;=6,"Cleared","NC")</f>
        <v>NC</v>
      </c>
      <c r="BQ103" s="65" t="n">
        <f aca="false">BE103+BI103+BL103+BO103</f>
        <v>33.7323809523809</v>
      </c>
    </row>
    <row r="104" customFormat="false" ht="14.25" hidden="false" customHeight="false" outlineLevel="0" collapsed="false">
      <c r="A104" s="61" t="n">
        <v>101</v>
      </c>
      <c r="B104" s="62" t="s">
        <v>17</v>
      </c>
      <c r="C104" s="62" t="s">
        <v>31</v>
      </c>
      <c r="D104" s="62" t="s">
        <v>221</v>
      </c>
      <c r="E104" s="63" t="s">
        <v>222</v>
      </c>
      <c r="F104" s="64" t="n">
        <v>0</v>
      </c>
      <c r="G104" s="65" t="n">
        <f aca="false">Persona!P105</f>
        <v>75.5555555555555</v>
      </c>
      <c r="H104" s="65" t="n">
        <f aca="false">HPS!$G104+HPS!$F104</f>
        <v>75.5555555555555</v>
      </c>
      <c r="I104" s="65" t="n">
        <f aca="false">HPS!$H104*0.5</f>
        <v>37.7777777777778</v>
      </c>
      <c r="J104" s="65" t="str">
        <f aca="false">IF(HPS!$G104&gt;=40,"Cleared","NC")</f>
        <v>Cleared</v>
      </c>
      <c r="K104" s="65" t="str">
        <f aca="false">Wellness!K105</f>
        <v>Cleared</v>
      </c>
      <c r="L104" s="65" t="n">
        <f aca="false">Wellness!S105</f>
        <v>33.3333333333333</v>
      </c>
      <c r="M104" s="64" t="n">
        <f aca="false">$L104*0.3</f>
        <v>10</v>
      </c>
      <c r="N104" s="66" t="str">
        <f aca="false">IF(M104&gt;=9,"Cleared","NC")</f>
        <v>Cleared</v>
      </c>
      <c r="O104" s="64" t="n">
        <f aca="false">Behavior!I105</f>
        <v>3</v>
      </c>
      <c r="P104" s="64" t="n">
        <f aca="false">HPS!$O104*2</f>
        <v>6</v>
      </c>
      <c r="Q104" s="65" t="str">
        <f aca="false">IF(HPS!$P104&gt;=6,"Cleared","NC")</f>
        <v>Cleared</v>
      </c>
      <c r="R104" s="65" t="n">
        <f aca="false">Discipline!N105</f>
        <v>45</v>
      </c>
      <c r="S104" s="65" t="n">
        <f aca="false">HPS!$R104*0.1</f>
        <v>4.5</v>
      </c>
      <c r="T104" s="65" t="str">
        <f aca="false">IF(HPS!$S104&gt;=4,"Cleared","NC")</f>
        <v>Cleared</v>
      </c>
      <c r="U104" s="65" t="n">
        <f aca="false">HPS!$I104+HPS!$M104+HPS!$P104+HPS!$S104</f>
        <v>58.2777777777778</v>
      </c>
      <c r="V104" s="65" t="n">
        <f aca="false">Persona!AB105</f>
        <v>11.0666666666667</v>
      </c>
      <c r="W104" s="65" t="n">
        <f aca="false">Persona!AC105</f>
        <v>38.4</v>
      </c>
      <c r="X104" s="65" t="n">
        <f aca="false">HPS!$V104+HPS!$W104</f>
        <v>49.4666666666667</v>
      </c>
      <c r="Y104" s="65" t="n">
        <f aca="false">X104*0.5</f>
        <v>24.7333333333333</v>
      </c>
      <c r="Z104" s="65" t="str">
        <f aca="false">IF(HPS!$X104&gt;=40,"Cleared","NC")</f>
        <v>Cleared</v>
      </c>
      <c r="AA104" s="65" t="str">
        <f aca="false">Wellness!AC105</f>
        <v>NC</v>
      </c>
      <c r="AB104" s="65" t="n">
        <f aca="false">Wellness!AK105</f>
        <v>16.6666666666667</v>
      </c>
      <c r="AC104" s="64" t="n">
        <f aca="false">HPS!AB104*0.3</f>
        <v>5</v>
      </c>
      <c r="AD104" s="66" t="str">
        <f aca="false">IF(AC104&gt;=9,"Cleared","NC")</f>
        <v>NC</v>
      </c>
      <c r="AE104" s="65" t="n">
        <f aca="false">Behavior!Q105</f>
        <v>3.5</v>
      </c>
      <c r="AF104" s="65" t="n">
        <f aca="false">Behavior!R105</f>
        <v>7</v>
      </c>
      <c r="AG104" s="65" t="str">
        <f aca="false">IF(HPS!$AF104&gt;=6,"Cleared","NC")</f>
        <v>Cleared</v>
      </c>
      <c r="AH104" s="65" t="n">
        <f aca="false">Discipline!AA105</f>
        <v>21.3333333333333</v>
      </c>
      <c r="AI104" s="65" t="n">
        <f aca="false">AH104*0.1</f>
        <v>2.13333333333333</v>
      </c>
      <c r="AJ104" s="65" t="str">
        <f aca="false">IF(AI104&gt;=4,"Cleared","NC")</f>
        <v>NC</v>
      </c>
      <c r="AK104" s="65" t="n">
        <f aca="false">Y104+AC104+AF104+AI104</f>
        <v>38.8666666666667</v>
      </c>
      <c r="AL104" s="65" t="n">
        <f aca="false">Persona!AO105</f>
        <v>14.6133333333333</v>
      </c>
      <c r="AM104" s="65" t="n">
        <f aca="false">Persona!AP105</f>
        <v>46</v>
      </c>
      <c r="AN104" s="65" t="n">
        <f aca="false">AL104+AM104</f>
        <v>60.6133333333333</v>
      </c>
      <c r="AO104" s="65" t="n">
        <f aca="false">AN104*0.5</f>
        <v>30.3066666666667</v>
      </c>
      <c r="AP104" s="65" t="str">
        <f aca="false">IF(HPS!$AN104&gt;=40,"Cleared","NC")</f>
        <v>Cleared</v>
      </c>
      <c r="AQ104" s="65" t="str">
        <f aca="false">Wellness!AU105</f>
        <v>NC</v>
      </c>
      <c r="AR104" s="65" t="n">
        <f aca="false">Wellness!BC105</f>
        <v>40</v>
      </c>
      <c r="AS104" s="64" t="n">
        <f aca="false">AR104*0.3</f>
        <v>12</v>
      </c>
      <c r="AT104" s="66" t="str">
        <f aca="false">IF(AS104&gt;=9,"Cleared","NC")</f>
        <v>Cleared</v>
      </c>
      <c r="AU104" s="65" t="n">
        <f aca="false">Behavior!AG105</f>
        <v>3</v>
      </c>
      <c r="AV104" s="65" t="n">
        <f aca="false">Behavior!AH105</f>
        <v>6</v>
      </c>
      <c r="AW104" s="65" t="str">
        <f aca="false">IF(AV104&gt;=6,"Cleared","NC")</f>
        <v>Cleared</v>
      </c>
      <c r="AX104" s="65" t="n">
        <f aca="false">Discipline!AN105</f>
        <v>32</v>
      </c>
      <c r="AY104" s="65" t="n">
        <f aca="false">AX104*0.1</f>
        <v>3.2</v>
      </c>
      <c r="AZ104" s="65" t="str">
        <f aca="false">IF(AY104&gt;=4,"Cleared","NC")</f>
        <v>NC</v>
      </c>
      <c r="BA104" s="65" t="n">
        <f aca="false">AO104+AS104+AV104+AY104</f>
        <v>51.5066666666667</v>
      </c>
      <c r="BB104" s="65" t="n">
        <f aca="false">Persona!AB105</f>
        <v>11.0666666666667</v>
      </c>
      <c r="BC104" s="65" t="n">
        <f aca="false">Persona!AC105</f>
        <v>38.4</v>
      </c>
      <c r="BD104" s="65" t="n">
        <f aca="false">BB104+BC104</f>
        <v>49.4666666666667</v>
      </c>
      <c r="BE104" s="65" t="n">
        <f aca="false">BD104*0.5</f>
        <v>24.7333333333333</v>
      </c>
      <c r="BF104" s="65" t="str">
        <f aca="false">IF(BD104&gt;=40,"Cleared","NC")</f>
        <v>Cleared</v>
      </c>
      <c r="BG104" s="65" t="str">
        <f aca="false">Wellness!BM105</f>
        <v>Cleared</v>
      </c>
      <c r="BH104" s="65" t="n">
        <f aca="false">Wellness!BU105</f>
        <v>30</v>
      </c>
      <c r="BI104" s="64" t="n">
        <f aca="false">BH104*0.3</f>
        <v>9</v>
      </c>
      <c r="BJ104" s="66" t="str">
        <f aca="false">IF(BI104&gt;=9,"Cleared","NC")</f>
        <v>Cleared</v>
      </c>
      <c r="BK104" s="65" t="n">
        <f aca="false">Behavior!AG105</f>
        <v>3</v>
      </c>
      <c r="BL104" s="65" t="n">
        <f aca="false">Behavior!AH105</f>
        <v>6</v>
      </c>
      <c r="BM104" s="65" t="str">
        <f aca="false">IF(BL104&gt;=6,"Cleared","NC")</f>
        <v>Cleared</v>
      </c>
      <c r="BN104" s="65" t="n">
        <f aca="false">Discipline!BA105</f>
        <v>59.3333333333333</v>
      </c>
      <c r="BO104" s="65" t="n">
        <f aca="false">BN104*0.1</f>
        <v>5.93333333333333</v>
      </c>
      <c r="BP104" s="65" t="str">
        <f aca="false">IF(HPS!BO104&gt;=6,"Cleared","NC")</f>
        <v>NC</v>
      </c>
      <c r="BQ104" s="65" t="n">
        <f aca="false">BE104+BI104+BL104+BO104</f>
        <v>45.6666666666667</v>
      </c>
    </row>
    <row r="105" customFormat="false" ht="14.25" hidden="false" customHeight="false" outlineLevel="0" collapsed="false">
      <c r="A105" s="61" t="n">
        <v>102</v>
      </c>
      <c r="B105" s="62" t="s">
        <v>13</v>
      </c>
      <c r="C105" s="62" t="s">
        <v>31</v>
      </c>
      <c r="D105" s="62" t="s">
        <v>223</v>
      </c>
      <c r="E105" s="63" t="s">
        <v>224</v>
      </c>
      <c r="F105" s="64" t="n">
        <v>0</v>
      </c>
      <c r="G105" s="65" t="n">
        <f aca="false">Persona!P106</f>
        <v>67.7777777777778</v>
      </c>
      <c r="H105" s="65" t="n">
        <f aca="false">HPS!$G105+HPS!$F105</f>
        <v>67.7777777777778</v>
      </c>
      <c r="I105" s="65" t="n">
        <f aca="false">HPS!$H105*0.5</f>
        <v>33.8888888888889</v>
      </c>
      <c r="J105" s="65" t="str">
        <f aca="false">IF(HPS!$G105&gt;=40,"Cleared","NC")</f>
        <v>Cleared</v>
      </c>
      <c r="K105" s="65" t="str">
        <f aca="false">Wellness!K106</f>
        <v>Cleared</v>
      </c>
      <c r="L105" s="65" t="n">
        <f aca="false">Wellness!S106</f>
        <v>43.3333333333333</v>
      </c>
      <c r="M105" s="64" t="n">
        <f aca="false">$L105*0.3</f>
        <v>13</v>
      </c>
      <c r="N105" s="66" t="str">
        <f aca="false">IF(M105&gt;=9,"Cleared","NC")</f>
        <v>Cleared</v>
      </c>
      <c r="O105" s="64" t="n">
        <f aca="false">Behavior!I106</f>
        <v>3</v>
      </c>
      <c r="P105" s="64" t="n">
        <f aca="false">HPS!$O105*2</f>
        <v>6</v>
      </c>
      <c r="Q105" s="65" t="str">
        <f aca="false">IF(HPS!$P105&gt;=6,"Cleared","NC")</f>
        <v>Cleared</v>
      </c>
      <c r="R105" s="65" t="n">
        <f aca="false">Discipline!N106</f>
        <v>63.1696428571429</v>
      </c>
      <c r="S105" s="65" t="n">
        <f aca="false">HPS!$R105*0.1</f>
        <v>6.31696428571429</v>
      </c>
      <c r="T105" s="65" t="str">
        <f aca="false">IF(HPS!$S105&gt;=4,"Cleared","NC")</f>
        <v>Cleared</v>
      </c>
      <c r="U105" s="65" t="n">
        <f aca="false">HPS!$I105+HPS!$M105+HPS!$P105+HPS!$S105</f>
        <v>59.2058531746032</v>
      </c>
      <c r="V105" s="65" t="n">
        <f aca="false">Persona!AB106</f>
        <v>8.07619047619048</v>
      </c>
      <c r="W105" s="65" t="n">
        <f aca="false">Persona!AC106</f>
        <v>38.4</v>
      </c>
      <c r="X105" s="65" t="n">
        <f aca="false">HPS!$V105+HPS!$W105</f>
        <v>46.4761904761905</v>
      </c>
      <c r="Y105" s="65" t="n">
        <f aca="false">X105*0.5</f>
        <v>23.2380952380952</v>
      </c>
      <c r="Z105" s="65" t="str">
        <f aca="false">IF(HPS!$X105&gt;=40,"Cleared","NC")</f>
        <v>Cleared</v>
      </c>
      <c r="AA105" s="65" t="str">
        <f aca="false">Wellness!AC106</f>
        <v>Cleared</v>
      </c>
      <c r="AB105" s="65" t="n">
        <f aca="false">Wellness!AK106</f>
        <v>33.3333333333333</v>
      </c>
      <c r="AC105" s="64" t="n">
        <f aca="false">HPS!AB105*0.3</f>
        <v>10</v>
      </c>
      <c r="AD105" s="66" t="str">
        <f aca="false">IF(AC105&gt;=9,"Cleared","NC")</f>
        <v>Cleared</v>
      </c>
      <c r="AE105" s="65" t="n">
        <f aca="false">Behavior!Q106</f>
        <v>3.7</v>
      </c>
      <c r="AF105" s="65" t="n">
        <f aca="false">Behavior!R106</f>
        <v>7.4</v>
      </c>
      <c r="AG105" s="65" t="str">
        <f aca="false">IF(HPS!$AF105&gt;=6,"Cleared","NC")</f>
        <v>Cleared</v>
      </c>
      <c r="AH105" s="65" t="n">
        <f aca="false">Discipline!AA106</f>
        <v>42.3333333333333</v>
      </c>
      <c r="AI105" s="65" t="n">
        <f aca="false">AH105*0.1</f>
        <v>4.23333333333333</v>
      </c>
      <c r="AJ105" s="65" t="str">
        <f aca="false">IF(AI105&gt;=4,"Cleared","NC")</f>
        <v>Cleared</v>
      </c>
      <c r="AK105" s="65" t="n">
        <f aca="false">Y105+AC105+AF105+AI105</f>
        <v>44.8714285714286</v>
      </c>
      <c r="AL105" s="65" t="n">
        <f aca="false">Persona!AO106</f>
        <v>0</v>
      </c>
      <c r="AM105" s="65" t="n">
        <f aca="false">Persona!AP106</f>
        <v>0</v>
      </c>
      <c r="AN105" s="65" t="n">
        <f aca="false">AL105+AM105</f>
        <v>0</v>
      </c>
      <c r="AO105" s="65" t="n">
        <f aca="false">AN105*0.5</f>
        <v>0</v>
      </c>
      <c r="AP105" s="65" t="str">
        <f aca="false">IF(HPS!$AN105&gt;=40,"Cleared","NC")</f>
        <v>NC</v>
      </c>
      <c r="AQ105" s="65" t="str">
        <f aca="false">Wellness!AU106</f>
        <v>Cleared</v>
      </c>
      <c r="AR105" s="65" t="n">
        <f aca="false">Wellness!BC106</f>
        <v>40</v>
      </c>
      <c r="AS105" s="64" t="n">
        <f aca="false">AR105*0.3</f>
        <v>12</v>
      </c>
      <c r="AT105" s="66" t="str">
        <f aca="false">IF(AS105&gt;=9,"Cleared","NC")</f>
        <v>Cleared</v>
      </c>
      <c r="AU105" s="65" t="n">
        <f aca="false">Behavior!AG106</f>
        <v>3.84</v>
      </c>
      <c r="AV105" s="65" t="n">
        <f aca="false">Behavior!AH106</f>
        <v>7.68</v>
      </c>
      <c r="AW105" s="65" t="str">
        <f aca="false">IF(AV105&gt;=6,"Cleared","NC")</f>
        <v>Cleared</v>
      </c>
      <c r="AX105" s="65" t="n">
        <f aca="false">Discipline!AN106</f>
        <v>28</v>
      </c>
      <c r="AY105" s="65" t="n">
        <f aca="false">AX105*0.1</f>
        <v>2.8</v>
      </c>
      <c r="AZ105" s="65" t="str">
        <f aca="false">IF(AY105&gt;=4,"Cleared","NC")</f>
        <v>NC</v>
      </c>
      <c r="BA105" s="65" t="n">
        <f aca="false">AO105+AS105+AV105+AY105</f>
        <v>22.48</v>
      </c>
      <c r="BB105" s="65" t="n">
        <f aca="false">Persona!AB106</f>
        <v>8.07619047619048</v>
      </c>
      <c r="BC105" s="65" t="n">
        <f aca="false">Persona!AC106</f>
        <v>38.4</v>
      </c>
      <c r="BD105" s="65" t="n">
        <f aca="false">BB105+BC105</f>
        <v>46.4761904761905</v>
      </c>
      <c r="BE105" s="65" t="n">
        <f aca="false">BD105*0.5</f>
        <v>23.2380952380952</v>
      </c>
      <c r="BF105" s="65" t="str">
        <f aca="false">IF(BD105&gt;=40,"Cleared","NC")</f>
        <v>Cleared</v>
      </c>
      <c r="BG105" s="65" t="str">
        <f aca="false">Wellness!BM106</f>
        <v>Cleared</v>
      </c>
      <c r="BH105" s="65" t="n">
        <f aca="false">Wellness!BU106</f>
        <v>43.3333333333333</v>
      </c>
      <c r="BI105" s="64" t="n">
        <f aca="false">BH105*0.3</f>
        <v>13</v>
      </c>
      <c r="BJ105" s="66" t="str">
        <f aca="false">IF(BI105&gt;=9,"Cleared","NC")</f>
        <v>Cleared</v>
      </c>
      <c r="BK105" s="65" t="n">
        <f aca="false">Behavior!AG106</f>
        <v>3.84</v>
      </c>
      <c r="BL105" s="65" t="n">
        <f aca="false">Behavior!AH106</f>
        <v>7.68</v>
      </c>
      <c r="BM105" s="65" t="str">
        <f aca="false">IF(BL105&gt;=6,"Cleared","NC")</f>
        <v>Cleared</v>
      </c>
      <c r="BN105" s="65" t="n">
        <f aca="false">Discipline!BA106</f>
        <v>70.6666666666667</v>
      </c>
      <c r="BO105" s="65" t="n">
        <f aca="false">BN105*0.1</f>
        <v>7.06666666666667</v>
      </c>
      <c r="BP105" s="65" t="str">
        <f aca="false">IF(HPS!BO105&gt;=6,"Cleared","NC")</f>
        <v>Cleared</v>
      </c>
      <c r="BQ105" s="65" t="n">
        <f aca="false">BE105+BI105+BL105+BO105</f>
        <v>50.9847619047619</v>
      </c>
    </row>
    <row r="106" customFormat="false" ht="14.25" hidden="false" customHeight="false" outlineLevel="0" collapsed="false">
      <c r="A106" s="61" t="n">
        <v>103</v>
      </c>
      <c r="B106" s="62" t="s">
        <v>13</v>
      </c>
      <c r="C106" s="62" t="s">
        <v>14</v>
      </c>
      <c r="D106" s="62" t="s">
        <v>225</v>
      </c>
      <c r="E106" s="63" t="s">
        <v>226</v>
      </c>
      <c r="F106" s="64" t="n">
        <v>0</v>
      </c>
      <c r="G106" s="65" t="n">
        <f aca="false">Persona!P107</f>
        <v>27.7777777777778</v>
      </c>
      <c r="H106" s="65" t="n">
        <f aca="false">HPS!$G106+HPS!$F106</f>
        <v>27.7777777777778</v>
      </c>
      <c r="I106" s="65" t="n">
        <f aca="false">HPS!$H106*0.5</f>
        <v>13.8888888888889</v>
      </c>
      <c r="J106" s="65" t="str">
        <f aca="false">IF(HPS!$G106&gt;=40,"Cleared","NC")</f>
        <v>NC</v>
      </c>
      <c r="K106" s="65" t="str">
        <f aca="false">Wellness!K107</f>
        <v>Cleared</v>
      </c>
      <c r="L106" s="65" t="n">
        <f aca="false">Wellness!S107</f>
        <v>43.3333333333333</v>
      </c>
      <c r="M106" s="64" t="n">
        <f aca="false">$L106*0.3</f>
        <v>13</v>
      </c>
      <c r="N106" s="66" t="str">
        <f aca="false">IF(M106&gt;=9,"Cleared","NC")</f>
        <v>Cleared</v>
      </c>
      <c r="O106" s="64" t="n">
        <f aca="false">Behavior!I107</f>
        <v>3</v>
      </c>
      <c r="P106" s="64" t="n">
        <f aca="false">HPS!$O106*2</f>
        <v>6</v>
      </c>
      <c r="Q106" s="65" t="str">
        <f aca="false">IF(HPS!$P106&gt;=6,"Cleared","NC")</f>
        <v>Cleared</v>
      </c>
      <c r="R106" s="65" t="n">
        <f aca="false">Discipline!N107</f>
        <v>51.1160714285714</v>
      </c>
      <c r="S106" s="65" t="n">
        <f aca="false">HPS!$R106*0.1</f>
        <v>5.11160714285714</v>
      </c>
      <c r="T106" s="65" t="str">
        <f aca="false">IF(HPS!$S106&gt;=4,"Cleared","NC")</f>
        <v>Cleared</v>
      </c>
      <c r="U106" s="65" t="n">
        <f aca="false">HPS!$I106+HPS!$M106+HPS!$P106+HPS!$S106</f>
        <v>38.000496031746</v>
      </c>
      <c r="V106" s="65" t="n">
        <f aca="false">Persona!AB107</f>
        <v>9.35714285714286</v>
      </c>
      <c r="W106" s="65" t="n">
        <f aca="false">Persona!AC107</f>
        <v>24</v>
      </c>
      <c r="X106" s="65" t="n">
        <f aca="false">HPS!$V106+HPS!$W106</f>
        <v>33.3571428571429</v>
      </c>
      <c r="Y106" s="65" t="n">
        <f aca="false">X106*0.5</f>
        <v>16.6785714285714</v>
      </c>
      <c r="Z106" s="65" t="str">
        <f aca="false">IF(HPS!$X106&gt;=40,"Cleared","NC")</f>
        <v>NC</v>
      </c>
      <c r="AA106" s="65" t="str">
        <f aca="false">Wellness!AC107</f>
        <v>Cleared</v>
      </c>
      <c r="AB106" s="65" t="n">
        <f aca="false">Wellness!AK107</f>
        <v>3.33333333333333</v>
      </c>
      <c r="AC106" s="64" t="n">
        <f aca="false">HPS!AB106*0.3</f>
        <v>1</v>
      </c>
      <c r="AD106" s="66" t="str">
        <f aca="false">IF(AC106&gt;=9,"Cleared","NC")</f>
        <v>NC</v>
      </c>
      <c r="AE106" s="65" t="n">
        <f aca="false">Behavior!Q107</f>
        <v>2.5</v>
      </c>
      <c r="AF106" s="65" t="n">
        <f aca="false">Behavior!R107</f>
        <v>5</v>
      </c>
      <c r="AG106" s="65" t="str">
        <f aca="false">IF(HPS!$AF106&gt;=6,"Cleared","NC")</f>
        <v>NC</v>
      </c>
      <c r="AH106" s="65" t="n">
        <f aca="false">Discipline!AA107</f>
        <v>33.6666666666667</v>
      </c>
      <c r="AI106" s="65" t="n">
        <f aca="false">AH106*0.1</f>
        <v>3.36666666666667</v>
      </c>
      <c r="AJ106" s="65" t="str">
        <f aca="false">IF(AI106&gt;=4,"Cleared","NC")</f>
        <v>NC</v>
      </c>
      <c r="AK106" s="65" t="n">
        <f aca="false">Y106+AC106+AF106+AI106</f>
        <v>26.0452380952381</v>
      </c>
      <c r="AL106" s="65" t="n">
        <f aca="false">Persona!AO107</f>
        <v>12.2666666666667</v>
      </c>
      <c r="AM106" s="65" t="n">
        <f aca="false">Persona!AP107</f>
        <v>56</v>
      </c>
      <c r="AN106" s="65" t="n">
        <f aca="false">AL106+AM106</f>
        <v>68.2666666666667</v>
      </c>
      <c r="AO106" s="65" t="n">
        <f aca="false">AN106*0.5</f>
        <v>34.1333333333333</v>
      </c>
      <c r="AP106" s="65" t="str">
        <f aca="false">IF(HPS!$AN106&gt;=40,"Cleared","NC")</f>
        <v>Cleared</v>
      </c>
      <c r="AQ106" s="65" t="str">
        <f aca="false">Wellness!AU107</f>
        <v>Cleared</v>
      </c>
      <c r="AR106" s="65" t="n">
        <f aca="false">Wellness!BC107</f>
        <v>26.6666666666667</v>
      </c>
      <c r="AS106" s="64" t="n">
        <f aca="false">AR106*0.3</f>
        <v>8</v>
      </c>
      <c r="AT106" s="66" t="str">
        <f aca="false">IF(AS106&gt;=9,"Cleared","NC")</f>
        <v>NC</v>
      </c>
      <c r="AU106" s="65" t="n">
        <f aca="false">Behavior!AG107</f>
        <v>3.56</v>
      </c>
      <c r="AV106" s="65" t="n">
        <f aca="false">Behavior!AH107</f>
        <v>7.12</v>
      </c>
      <c r="AW106" s="65" t="str">
        <f aca="false">IF(AV106&gt;=6,"Cleared","NC")</f>
        <v>Cleared</v>
      </c>
      <c r="AX106" s="65" t="n">
        <f aca="false">Discipline!AN107</f>
        <v>47.5714285714286</v>
      </c>
      <c r="AY106" s="65" t="n">
        <f aca="false">AX106*0.1</f>
        <v>4.75714285714286</v>
      </c>
      <c r="AZ106" s="65" t="str">
        <f aca="false">IF(AY106&gt;=4,"Cleared","NC")</f>
        <v>Cleared</v>
      </c>
      <c r="BA106" s="65" t="n">
        <f aca="false">AO106+AS106+AV106+AY106</f>
        <v>54.0104761904762</v>
      </c>
      <c r="BB106" s="65" t="n">
        <f aca="false">Persona!AB107</f>
        <v>9.35714285714286</v>
      </c>
      <c r="BC106" s="65" t="n">
        <f aca="false">Persona!AC107</f>
        <v>24</v>
      </c>
      <c r="BD106" s="65" t="n">
        <f aca="false">BB106+BC106</f>
        <v>33.3571428571429</v>
      </c>
      <c r="BE106" s="65" t="n">
        <f aca="false">BD106*0.5</f>
        <v>16.6785714285714</v>
      </c>
      <c r="BF106" s="65" t="str">
        <f aca="false">IF(BD106&gt;=40,"Cleared","NC")</f>
        <v>NC</v>
      </c>
      <c r="BG106" s="65" t="str">
        <f aca="false">Wellness!BM107</f>
        <v>Cleared</v>
      </c>
      <c r="BH106" s="65" t="n">
        <f aca="false">Wellness!BU107</f>
        <v>36.6666666666667</v>
      </c>
      <c r="BI106" s="64" t="n">
        <f aca="false">BH106*0.3</f>
        <v>11</v>
      </c>
      <c r="BJ106" s="66" t="str">
        <f aca="false">IF(BI106&gt;=9,"Cleared","NC")</f>
        <v>Cleared</v>
      </c>
      <c r="BK106" s="65" t="n">
        <f aca="false">Behavior!AG107</f>
        <v>3.56</v>
      </c>
      <c r="BL106" s="65" t="n">
        <f aca="false">Behavior!AH107</f>
        <v>7.12</v>
      </c>
      <c r="BM106" s="65" t="str">
        <f aca="false">IF(BL106&gt;=6,"Cleared","NC")</f>
        <v>Cleared</v>
      </c>
      <c r="BN106" s="65" t="n">
        <f aca="false">Discipline!BA107</f>
        <v>53.3333333333333</v>
      </c>
      <c r="BO106" s="65" t="n">
        <f aca="false">BN106*0.1</f>
        <v>5.33333333333333</v>
      </c>
      <c r="BP106" s="65" t="str">
        <f aca="false">IF(HPS!BO106&gt;=6,"Cleared","NC")</f>
        <v>NC</v>
      </c>
      <c r="BQ106" s="65" t="n">
        <f aca="false">BE106+BI106+BL106+BO106</f>
        <v>40.1319047619048</v>
      </c>
    </row>
    <row r="107" customFormat="false" ht="14.25" hidden="false" customHeight="false" outlineLevel="0" collapsed="false">
      <c r="A107" s="61" t="n">
        <v>104</v>
      </c>
      <c r="B107" s="62" t="s">
        <v>17</v>
      </c>
      <c r="C107" s="62" t="s">
        <v>14</v>
      </c>
      <c r="D107" s="62" t="s">
        <v>227</v>
      </c>
      <c r="E107" s="63" t="s">
        <v>228</v>
      </c>
      <c r="F107" s="64" t="n">
        <v>0</v>
      </c>
      <c r="G107" s="65" t="n">
        <f aca="false">Persona!P108</f>
        <v>53.3333333333333</v>
      </c>
      <c r="H107" s="65" t="n">
        <f aca="false">HPS!$G107+HPS!$F107</f>
        <v>53.3333333333333</v>
      </c>
      <c r="I107" s="65" t="n">
        <f aca="false">HPS!$H107*0.5</f>
        <v>26.6666666666667</v>
      </c>
      <c r="J107" s="65" t="str">
        <f aca="false">IF(HPS!$G107&gt;=40,"Cleared","NC")</f>
        <v>Cleared</v>
      </c>
      <c r="K107" s="65" t="str">
        <f aca="false">Wellness!K108</f>
        <v>Cleared</v>
      </c>
      <c r="L107" s="65" t="n">
        <f aca="false">Wellness!S108</f>
        <v>0</v>
      </c>
      <c r="M107" s="64" t="n">
        <f aca="false">$L107*0.3</f>
        <v>0</v>
      </c>
      <c r="N107" s="66" t="str">
        <f aca="false">IF(M107&gt;=9,"Cleared","NC")</f>
        <v>NC</v>
      </c>
      <c r="O107" s="64" t="n">
        <f aca="false">Behavior!I108</f>
        <v>3</v>
      </c>
      <c r="P107" s="64" t="n">
        <f aca="false">HPS!$O107*2</f>
        <v>6</v>
      </c>
      <c r="Q107" s="65" t="str">
        <f aca="false">IF(HPS!$P107&gt;=6,"Cleared","NC")</f>
        <v>Cleared</v>
      </c>
      <c r="R107" s="65" t="n">
        <f aca="false">Discipline!N108</f>
        <v>67.5</v>
      </c>
      <c r="S107" s="65" t="n">
        <f aca="false">HPS!$R107*0.1</f>
        <v>6.75</v>
      </c>
      <c r="T107" s="65" t="str">
        <f aca="false">IF(HPS!$S107&gt;=4,"Cleared","NC")</f>
        <v>Cleared</v>
      </c>
      <c r="U107" s="65" t="n">
        <f aca="false">HPS!$I107+HPS!$M107+HPS!$P107+HPS!$S107</f>
        <v>39.4166666666667</v>
      </c>
      <c r="V107" s="65" t="n">
        <f aca="false">Persona!AB108</f>
        <v>27.3357142857143</v>
      </c>
      <c r="W107" s="65" t="n">
        <f aca="false">Persona!AC108</f>
        <v>52.8</v>
      </c>
      <c r="X107" s="65" t="n">
        <f aca="false">HPS!$V107+HPS!$W107</f>
        <v>80.1357142857143</v>
      </c>
      <c r="Y107" s="65" t="n">
        <f aca="false">X107*0.5</f>
        <v>40.0678571428571</v>
      </c>
      <c r="Z107" s="65" t="str">
        <f aca="false">IF(HPS!$X107&gt;=40,"Cleared","NC")</f>
        <v>Cleared</v>
      </c>
      <c r="AA107" s="65" t="str">
        <f aca="false">Wellness!AC108</f>
        <v>Cleared</v>
      </c>
      <c r="AB107" s="65" t="n">
        <f aca="false">Wellness!AK108</f>
        <v>13.3333333333333</v>
      </c>
      <c r="AC107" s="64" t="n">
        <f aca="false">HPS!AB107*0.3</f>
        <v>4</v>
      </c>
      <c r="AD107" s="66" t="str">
        <f aca="false">IF(AC107&gt;=9,"Cleared","NC")</f>
        <v>NC</v>
      </c>
      <c r="AE107" s="65" t="n">
        <f aca="false">Behavior!Q108</f>
        <v>4.05</v>
      </c>
      <c r="AF107" s="65" t="n">
        <f aca="false">Behavior!R108</f>
        <v>8.1</v>
      </c>
      <c r="AG107" s="65" t="str">
        <f aca="false">IF(HPS!$AF107&gt;=6,"Cleared","NC")</f>
        <v>Cleared</v>
      </c>
      <c r="AH107" s="65" t="n">
        <f aca="false">Discipline!AA108</f>
        <v>67.6666666666667</v>
      </c>
      <c r="AI107" s="65" t="n">
        <f aca="false">AH107*0.1</f>
        <v>6.76666666666667</v>
      </c>
      <c r="AJ107" s="65" t="str">
        <f aca="false">IF(AI107&gt;=4,"Cleared","NC")</f>
        <v>Cleared</v>
      </c>
      <c r="AK107" s="65" t="n">
        <f aca="false">Y107+AC107+AF107+AI107</f>
        <v>58.9345238095238</v>
      </c>
      <c r="AL107" s="65" t="n">
        <f aca="false">Persona!AO108</f>
        <v>12.08</v>
      </c>
      <c r="AM107" s="65" t="n">
        <f aca="false">Persona!AP108</f>
        <v>40</v>
      </c>
      <c r="AN107" s="65" t="n">
        <f aca="false">AL107+AM107</f>
        <v>52.08</v>
      </c>
      <c r="AO107" s="65" t="n">
        <f aca="false">AN107*0.5</f>
        <v>26.04</v>
      </c>
      <c r="AP107" s="65" t="str">
        <f aca="false">IF(HPS!$AN107&gt;=40,"Cleared","NC")</f>
        <v>Cleared</v>
      </c>
      <c r="AQ107" s="65" t="str">
        <f aca="false">Wellness!AU108</f>
        <v>Cleared</v>
      </c>
      <c r="AR107" s="65" t="n">
        <f aca="false">Wellness!BC108</f>
        <v>30</v>
      </c>
      <c r="AS107" s="64" t="n">
        <f aca="false">AR107*0.3</f>
        <v>9</v>
      </c>
      <c r="AT107" s="66" t="str">
        <f aca="false">IF(AS107&gt;=9,"Cleared","NC")</f>
        <v>Cleared</v>
      </c>
      <c r="AU107" s="65" t="n">
        <f aca="false">Behavior!AG108</f>
        <v>4.16</v>
      </c>
      <c r="AV107" s="65" t="n">
        <f aca="false">Behavior!AH108</f>
        <v>8.32</v>
      </c>
      <c r="AW107" s="65" t="str">
        <f aca="false">IF(AV107&gt;=6,"Cleared","NC")</f>
        <v>Cleared</v>
      </c>
      <c r="AX107" s="65" t="n">
        <f aca="false">Discipline!AN108</f>
        <v>52.4285714285714</v>
      </c>
      <c r="AY107" s="65" t="n">
        <f aca="false">AX107*0.1</f>
        <v>5.24285714285714</v>
      </c>
      <c r="AZ107" s="65" t="str">
        <f aca="false">IF(AY107&gt;=4,"Cleared","NC")</f>
        <v>Cleared</v>
      </c>
      <c r="BA107" s="65" t="n">
        <f aca="false">AO107+AS107+AV107+AY107</f>
        <v>48.6028571428571</v>
      </c>
      <c r="BB107" s="65" t="n">
        <f aca="false">Persona!AB108</f>
        <v>27.3357142857143</v>
      </c>
      <c r="BC107" s="65" t="n">
        <f aca="false">Persona!AC108</f>
        <v>52.8</v>
      </c>
      <c r="BD107" s="65" t="n">
        <f aca="false">BB107+BC107</f>
        <v>80.1357142857143</v>
      </c>
      <c r="BE107" s="65" t="n">
        <f aca="false">BD107*0.5</f>
        <v>40.0678571428571</v>
      </c>
      <c r="BF107" s="65" t="str">
        <f aca="false">IF(BD107&gt;=40,"Cleared","NC")</f>
        <v>Cleared</v>
      </c>
      <c r="BG107" s="65" t="str">
        <f aca="false">Wellness!BM108</f>
        <v>Cleared</v>
      </c>
      <c r="BH107" s="65" t="n">
        <f aca="false">Wellness!BU108</f>
        <v>46.6666666666667</v>
      </c>
      <c r="BI107" s="64" t="n">
        <f aca="false">BH107*0.3</f>
        <v>14</v>
      </c>
      <c r="BJ107" s="66" t="str">
        <f aca="false">IF(BI107&gt;=9,"Cleared","NC")</f>
        <v>Cleared</v>
      </c>
      <c r="BK107" s="65" t="n">
        <f aca="false">Behavior!AG108</f>
        <v>4.16</v>
      </c>
      <c r="BL107" s="65" t="n">
        <f aca="false">Behavior!AH108</f>
        <v>8.32</v>
      </c>
      <c r="BM107" s="65" t="str">
        <f aca="false">IF(BL107&gt;=6,"Cleared","NC")</f>
        <v>Cleared</v>
      </c>
      <c r="BN107" s="65" t="n">
        <f aca="false">Discipline!BA108</f>
        <v>66</v>
      </c>
      <c r="BO107" s="65" t="n">
        <f aca="false">BN107*0.1</f>
        <v>6.6</v>
      </c>
      <c r="BP107" s="65" t="str">
        <f aca="false">IF(HPS!BO107&gt;=6,"Cleared","NC")</f>
        <v>Cleared</v>
      </c>
      <c r="BQ107" s="65" t="n">
        <f aca="false">BE107+BI107+BL107+BO107</f>
        <v>68.9878571428571</v>
      </c>
    </row>
    <row r="108" customFormat="false" ht="14.25" hidden="false" customHeight="false" outlineLevel="0" collapsed="false">
      <c r="A108" s="61" t="n">
        <v>105</v>
      </c>
      <c r="B108" s="62" t="s">
        <v>13</v>
      </c>
      <c r="C108" s="62" t="s">
        <v>14</v>
      </c>
      <c r="D108" s="62" t="s">
        <v>229</v>
      </c>
      <c r="E108" s="63" t="s">
        <v>230</v>
      </c>
      <c r="F108" s="64" t="n">
        <v>0</v>
      </c>
      <c r="G108" s="65" t="n">
        <f aca="false">Persona!P109</f>
        <v>56.6666666666667</v>
      </c>
      <c r="H108" s="65" t="n">
        <f aca="false">HPS!$G108+HPS!$F108</f>
        <v>56.6666666666667</v>
      </c>
      <c r="I108" s="65" t="n">
        <f aca="false">HPS!$H108*0.5</f>
        <v>28.3333333333333</v>
      </c>
      <c r="J108" s="65" t="str">
        <f aca="false">IF(HPS!$G108&gt;=40,"Cleared","NC")</f>
        <v>Cleared</v>
      </c>
      <c r="K108" s="65" t="str">
        <f aca="false">Wellness!K109</f>
        <v>Cleared</v>
      </c>
      <c r="L108" s="65" t="n">
        <f aca="false">Wellness!S109</f>
        <v>36.6666666666667</v>
      </c>
      <c r="M108" s="64" t="n">
        <f aca="false">$L108*0.3</f>
        <v>11</v>
      </c>
      <c r="N108" s="66" t="str">
        <f aca="false">IF(M108&gt;=9,"Cleared","NC")</f>
        <v>Cleared</v>
      </c>
      <c r="O108" s="64" t="n">
        <f aca="false">Behavior!I109</f>
        <v>3</v>
      </c>
      <c r="P108" s="64" t="n">
        <f aca="false">HPS!$O108*2</f>
        <v>6</v>
      </c>
      <c r="Q108" s="65" t="str">
        <f aca="false">IF(HPS!$P108&gt;=6,"Cleared","NC")</f>
        <v>Cleared</v>
      </c>
      <c r="R108" s="65" t="n">
        <f aca="false">Discipline!N109</f>
        <v>62.5</v>
      </c>
      <c r="S108" s="65" t="n">
        <f aca="false">HPS!$R108*0.1</f>
        <v>6.25</v>
      </c>
      <c r="T108" s="65" t="str">
        <f aca="false">IF(HPS!$S108&gt;=4,"Cleared","NC")</f>
        <v>Cleared</v>
      </c>
      <c r="U108" s="65" t="n">
        <f aca="false">HPS!$I108+HPS!$M108+HPS!$P108+HPS!$S108</f>
        <v>51.5833333333333</v>
      </c>
      <c r="V108" s="65" t="n">
        <f aca="false">Persona!AB109</f>
        <v>25.8166666666667</v>
      </c>
      <c r="W108" s="65" t="n">
        <f aca="false">Persona!AC109</f>
        <v>49.6</v>
      </c>
      <c r="X108" s="65" t="n">
        <f aca="false">HPS!$V108+HPS!$W108</f>
        <v>75.4166666666667</v>
      </c>
      <c r="Y108" s="65" t="n">
        <f aca="false">X108*0.5</f>
        <v>37.7083333333333</v>
      </c>
      <c r="Z108" s="65" t="str">
        <f aca="false">IF(HPS!$X108&gt;=40,"Cleared","NC")</f>
        <v>Cleared</v>
      </c>
      <c r="AA108" s="65" t="str">
        <f aca="false">Wellness!AC109</f>
        <v>Cleared</v>
      </c>
      <c r="AB108" s="65" t="n">
        <f aca="false">Wellness!AK109</f>
        <v>23.3333333333333</v>
      </c>
      <c r="AC108" s="64" t="n">
        <f aca="false">HPS!AB108*0.3</f>
        <v>7</v>
      </c>
      <c r="AD108" s="66" t="str">
        <f aca="false">IF(AC108&gt;=9,"Cleared","NC")</f>
        <v>NC</v>
      </c>
      <c r="AE108" s="65" t="n">
        <f aca="false">Behavior!Q109</f>
        <v>3.75</v>
      </c>
      <c r="AF108" s="65" t="n">
        <f aca="false">Behavior!R109</f>
        <v>7.5</v>
      </c>
      <c r="AG108" s="65" t="str">
        <f aca="false">IF(HPS!$AF108&gt;=6,"Cleared","NC")</f>
        <v>Cleared</v>
      </c>
      <c r="AH108" s="65" t="n">
        <f aca="false">Discipline!AA109</f>
        <v>55.3333333333333</v>
      </c>
      <c r="AI108" s="65" t="n">
        <f aca="false">AH108*0.1</f>
        <v>5.53333333333333</v>
      </c>
      <c r="AJ108" s="65" t="str">
        <f aca="false">IF(AI108&gt;=4,"Cleared","NC")</f>
        <v>Cleared</v>
      </c>
      <c r="AK108" s="65" t="n">
        <f aca="false">Y108+AC108+AF108+AI108</f>
        <v>57.7416666666667</v>
      </c>
      <c r="AL108" s="65" t="n">
        <f aca="false">Persona!AO109</f>
        <v>21.7733333333333</v>
      </c>
      <c r="AM108" s="65" t="n">
        <f aca="false">Persona!AP109</f>
        <v>50</v>
      </c>
      <c r="AN108" s="65" t="n">
        <f aca="false">AL108+AM108</f>
        <v>71.7733333333333</v>
      </c>
      <c r="AO108" s="65" t="n">
        <f aca="false">AN108*0.5</f>
        <v>35.8866666666667</v>
      </c>
      <c r="AP108" s="65" t="str">
        <f aca="false">IF(HPS!$AN108&gt;=40,"Cleared","NC")</f>
        <v>Cleared</v>
      </c>
      <c r="AQ108" s="65" t="str">
        <f aca="false">Wellness!AU109</f>
        <v>Cleared</v>
      </c>
      <c r="AR108" s="65" t="n">
        <f aca="false">Wellness!BC109</f>
        <v>20</v>
      </c>
      <c r="AS108" s="64" t="n">
        <f aca="false">AR108*0.3</f>
        <v>6</v>
      </c>
      <c r="AT108" s="66" t="str">
        <f aca="false">IF(AS108&gt;=9,"Cleared","NC")</f>
        <v>NC</v>
      </c>
      <c r="AU108" s="65" t="n">
        <f aca="false">Behavior!AG109</f>
        <v>3.8</v>
      </c>
      <c r="AV108" s="65" t="n">
        <f aca="false">Behavior!AH109</f>
        <v>7.6</v>
      </c>
      <c r="AW108" s="65" t="str">
        <f aca="false">IF(AV108&gt;=6,"Cleared","NC")</f>
        <v>Cleared</v>
      </c>
      <c r="AX108" s="65" t="n">
        <f aca="false">Discipline!AN109</f>
        <v>54.2857142857143</v>
      </c>
      <c r="AY108" s="65" t="n">
        <f aca="false">AX108*0.1</f>
        <v>5.42857142857143</v>
      </c>
      <c r="AZ108" s="65" t="str">
        <f aca="false">IF(AY108&gt;=4,"Cleared","NC")</f>
        <v>Cleared</v>
      </c>
      <c r="BA108" s="65" t="n">
        <f aca="false">AO108+AS108+AV108+AY108</f>
        <v>54.9152380952381</v>
      </c>
      <c r="BB108" s="65" t="n">
        <f aca="false">Persona!AB109</f>
        <v>25.8166666666667</v>
      </c>
      <c r="BC108" s="65" t="n">
        <f aca="false">Persona!AC109</f>
        <v>49.6</v>
      </c>
      <c r="BD108" s="65" t="n">
        <f aca="false">BB108+BC108</f>
        <v>75.4166666666667</v>
      </c>
      <c r="BE108" s="65" t="n">
        <f aca="false">BD108*0.5</f>
        <v>37.7083333333333</v>
      </c>
      <c r="BF108" s="65" t="str">
        <f aca="false">IF(BD108&gt;=40,"Cleared","NC")</f>
        <v>Cleared</v>
      </c>
      <c r="BG108" s="65" t="str">
        <f aca="false">Wellness!BM109</f>
        <v>NC</v>
      </c>
      <c r="BH108" s="65" t="n">
        <f aca="false">Wellness!BU109</f>
        <v>20</v>
      </c>
      <c r="BI108" s="64" t="n">
        <f aca="false">BH108*0.3</f>
        <v>6</v>
      </c>
      <c r="BJ108" s="66" t="str">
        <f aca="false">IF(BI108&gt;=9,"Cleared","NC")</f>
        <v>NC</v>
      </c>
      <c r="BK108" s="65" t="n">
        <f aca="false">Behavior!AG109</f>
        <v>3.8</v>
      </c>
      <c r="BL108" s="65" t="n">
        <f aca="false">Behavior!AH109</f>
        <v>7.6</v>
      </c>
      <c r="BM108" s="65" t="str">
        <f aca="false">IF(BL108&gt;=6,"Cleared","NC")</f>
        <v>Cleared</v>
      </c>
      <c r="BN108" s="65" t="n">
        <f aca="false">Discipline!BA109</f>
        <v>74.3333333333333</v>
      </c>
      <c r="BO108" s="65" t="n">
        <f aca="false">BN108*0.1</f>
        <v>7.43333333333333</v>
      </c>
      <c r="BP108" s="65" t="str">
        <f aca="false">IF(HPS!BO108&gt;=6,"Cleared","NC")</f>
        <v>Cleared</v>
      </c>
      <c r="BQ108" s="65" t="n">
        <f aca="false">BE108+BI108+BL108+BO108</f>
        <v>58.7416666666667</v>
      </c>
    </row>
    <row r="109" customFormat="false" ht="14.25" hidden="false" customHeight="false" outlineLevel="0" collapsed="false">
      <c r="A109" s="61" t="n">
        <v>106</v>
      </c>
      <c r="B109" s="62" t="s">
        <v>17</v>
      </c>
      <c r="C109" s="62" t="s">
        <v>31</v>
      </c>
      <c r="D109" s="62" t="s">
        <v>231</v>
      </c>
      <c r="E109" s="63" t="s">
        <v>232</v>
      </c>
      <c r="F109" s="64" t="n">
        <v>0</v>
      </c>
      <c r="G109" s="65" t="n">
        <f aca="false">Persona!P110</f>
        <v>67.7777777777778</v>
      </c>
      <c r="H109" s="65" t="n">
        <f aca="false">HPS!$G109+HPS!$F109</f>
        <v>67.7777777777778</v>
      </c>
      <c r="I109" s="65" t="n">
        <f aca="false">HPS!$H109*0.5</f>
        <v>33.8888888888889</v>
      </c>
      <c r="J109" s="65" t="str">
        <f aca="false">IF(HPS!$G109&gt;=40,"Cleared","NC")</f>
        <v>Cleared</v>
      </c>
      <c r="K109" s="65" t="str">
        <f aca="false">Wellness!K110</f>
        <v>Cleared</v>
      </c>
      <c r="L109" s="65" t="n">
        <f aca="false">Wellness!S110</f>
        <v>60</v>
      </c>
      <c r="M109" s="64" t="n">
        <f aca="false">$L109*0.3</f>
        <v>18</v>
      </c>
      <c r="N109" s="66" t="str">
        <f aca="false">IF(M109&gt;=9,"Cleared","NC")</f>
        <v>Cleared</v>
      </c>
      <c r="O109" s="64" t="n">
        <f aca="false">Behavior!I110</f>
        <v>3</v>
      </c>
      <c r="P109" s="64" t="n">
        <f aca="false">HPS!$O109*2</f>
        <v>6</v>
      </c>
      <c r="Q109" s="65" t="str">
        <f aca="false">IF(HPS!$P109&gt;=6,"Cleared","NC")</f>
        <v>Cleared</v>
      </c>
      <c r="R109" s="65" t="n">
        <f aca="false">Discipline!N110</f>
        <v>61.25</v>
      </c>
      <c r="S109" s="65" t="n">
        <f aca="false">HPS!$R109*0.1</f>
        <v>6.125</v>
      </c>
      <c r="T109" s="65" t="str">
        <f aca="false">IF(HPS!$S109&gt;=4,"Cleared","NC")</f>
        <v>Cleared</v>
      </c>
      <c r="U109" s="65" t="n">
        <f aca="false">HPS!$I109+HPS!$M109+HPS!$P109+HPS!$S109</f>
        <v>64.0138888888889</v>
      </c>
      <c r="V109" s="65" t="n">
        <f aca="false">Persona!AB110</f>
        <v>12.2809523809524</v>
      </c>
      <c r="W109" s="65" t="n">
        <f aca="false">Persona!AC110</f>
        <v>58.4</v>
      </c>
      <c r="X109" s="65" t="n">
        <f aca="false">HPS!$V109+HPS!$W109</f>
        <v>70.6809523809524</v>
      </c>
      <c r="Y109" s="65" t="n">
        <f aca="false">X109*0.5</f>
        <v>35.3404761904762</v>
      </c>
      <c r="Z109" s="65" t="str">
        <f aca="false">IF(HPS!$X109&gt;=40,"Cleared","NC")</f>
        <v>Cleared</v>
      </c>
      <c r="AA109" s="65" t="str">
        <f aca="false">Wellness!AC110</f>
        <v>Cleared</v>
      </c>
      <c r="AB109" s="65" t="n">
        <f aca="false">Wellness!AK110</f>
        <v>50</v>
      </c>
      <c r="AC109" s="64" t="n">
        <f aca="false">HPS!AB109*0.3</f>
        <v>15</v>
      </c>
      <c r="AD109" s="66" t="str">
        <f aca="false">IF(AC109&gt;=9,"Cleared","NC")</f>
        <v>Cleared</v>
      </c>
      <c r="AE109" s="65" t="n">
        <f aca="false">Behavior!Q110</f>
        <v>3.9</v>
      </c>
      <c r="AF109" s="65" t="n">
        <f aca="false">Behavior!R110</f>
        <v>7.8</v>
      </c>
      <c r="AG109" s="65" t="str">
        <f aca="false">IF(HPS!$AF109&gt;=6,"Cleared","NC")</f>
        <v>Cleared</v>
      </c>
      <c r="AH109" s="65" t="n">
        <f aca="false">Discipline!AA110</f>
        <v>37.3333333333333</v>
      </c>
      <c r="AI109" s="65" t="n">
        <f aca="false">AH109*0.1</f>
        <v>3.73333333333333</v>
      </c>
      <c r="AJ109" s="65" t="str">
        <f aca="false">IF(AI109&gt;=4,"Cleared","NC")</f>
        <v>NC</v>
      </c>
      <c r="AK109" s="65" t="n">
        <f aca="false">Y109+AC109+AF109+AI109</f>
        <v>61.8738095238095</v>
      </c>
      <c r="AL109" s="65" t="n">
        <f aca="false">Persona!AO110</f>
        <v>13.6533333333333</v>
      </c>
      <c r="AM109" s="65" t="n">
        <f aca="false">Persona!AP110</f>
        <v>32</v>
      </c>
      <c r="AN109" s="65" t="n">
        <f aca="false">AL109+AM109</f>
        <v>45.6533333333333</v>
      </c>
      <c r="AO109" s="65" t="n">
        <f aca="false">AN109*0.5</f>
        <v>22.8266666666667</v>
      </c>
      <c r="AP109" s="65" t="str">
        <f aca="false">IF(HPS!$AN109&gt;=40,"Cleared","NC")</f>
        <v>Cleared</v>
      </c>
      <c r="AQ109" s="65" t="str">
        <f aca="false">Wellness!AU110</f>
        <v>Cleared</v>
      </c>
      <c r="AR109" s="65" t="n">
        <f aca="false">Wellness!BC110</f>
        <v>43.3333333333333</v>
      </c>
      <c r="AS109" s="64" t="n">
        <f aca="false">AR109*0.3</f>
        <v>13</v>
      </c>
      <c r="AT109" s="66" t="str">
        <f aca="false">IF(AS109&gt;=9,"Cleared","NC")</f>
        <v>Cleared</v>
      </c>
      <c r="AU109" s="65" t="n">
        <f aca="false">Behavior!AG110</f>
        <v>4</v>
      </c>
      <c r="AV109" s="65" t="n">
        <f aca="false">Behavior!AH110</f>
        <v>8</v>
      </c>
      <c r="AW109" s="65" t="str">
        <f aca="false">IF(AV109&gt;=6,"Cleared","NC")</f>
        <v>Cleared</v>
      </c>
      <c r="AX109" s="65" t="n">
        <f aca="false">Discipline!AN110</f>
        <v>40</v>
      </c>
      <c r="AY109" s="65" t="n">
        <f aca="false">AX109*0.1</f>
        <v>4</v>
      </c>
      <c r="AZ109" s="65" t="str">
        <f aca="false">IF(AY109&gt;=4,"Cleared","NC")</f>
        <v>Cleared</v>
      </c>
      <c r="BA109" s="65" t="n">
        <f aca="false">AO109+AS109+AV109+AY109</f>
        <v>47.8266666666667</v>
      </c>
      <c r="BB109" s="65" t="n">
        <f aca="false">Persona!AB110</f>
        <v>12.2809523809524</v>
      </c>
      <c r="BC109" s="65" t="n">
        <f aca="false">Persona!AC110</f>
        <v>58.4</v>
      </c>
      <c r="BD109" s="65" t="n">
        <f aca="false">BB109+BC109</f>
        <v>70.6809523809524</v>
      </c>
      <c r="BE109" s="65" t="n">
        <f aca="false">BD109*0.5</f>
        <v>35.3404761904762</v>
      </c>
      <c r="BF109" s="65" t="str">
        <f aca="false">IF(BD109&gt;=40,"Cleared","NC")</f>
        <v>Cleared</v>
      </c>
      <c r="BG109" s="65" t="str">
        <f aca="false">Wellness!BM110</f>
        <v>Cleared</v>
      </c>
      <c r="BH109" s="65" t="n">
        <f aca="false">Wellness!BU110</f>
        <v>50</v>
      </c>
      <c r="BI109" s="64" t="n">
        <f aca="false">BH109*0.3</f>
        <v>15</v>
      </c>
      <c r="BJ109" s="66" t="str">
        <f aca="false">IF(BI109&gt;=9,"Cleared","NC")</f>
        <v>Cleared</v>
      </c>
      <c r="BK109" s="65" t="n">
        <f aca="false">Behavior!AG110</f>
        <v>4</v>
      </c>
      <c r="BL109" s="65" t="n">
        <f aca="false">Behavior!AH110</f>
        <v>8</v>
      </c>
      <c r="BM109" s="65" t="str">
        <f aca="false">IF(BL109&gt;=6,"Cleared","NC")</f>
        <v>Cleared</v>
      </c>
      <c r="BN109" s="65" t="n">
        <f aca="false">Discipline!BA110</f>
        <v>62</v>
      </c>
      <c r="BO109" s="65" t="n">
        <f aca="false">BN109*0.1</f>
        <v>6.2</v>
      </c>
      <c r="BP109" s="65" t="str">
        <f aca="false">IF(HPS!BO109&gt;=6,"Cleared","NC")</f>
        <v>Cleared</v>
      </c>
      <c r="BQ109" s="65" t="n">
        <f aca="false">BE109+BI109+BL109+BO109</f>
        <v>64.5404761904762</v>
      </c>
    </row>
    <row r="110" customFormat="false" ht="14.25" hidden="false" customHeight="false" outlineLevel="0" collapsed="false">
      <c r="A110" s="61" t="n">
        <v>107</v>
      </c>
      <c r="B110" s="62" t="s">
        <v>13</v>
      </c>
      <c r="C110" s="62" t="s">
        <v>31</v>
      </c>
      <c r="D110" s="62" t="s">
        <v>233</v>
      </c>
      <c r="E110" s="63" t="s">
        <v>234</v>
      </c>
      <c r="F110" s="64" t="n">
        <v>0</v>
      </c>
      <c r="G110" s="65" t="n">
        <f aca="false">Persona!P111</f>
        <v>82.2222222222222</v>
      </c>
      <c r="H110" s="65" t="n">
        <f aca="false">HPS!$G110+HPS!$F110</f>
        <v>82.2222222222222</v>
      </c>
      <c r="I110" s="65" t="n">
        <f aca="false">HPS!$H110*0.5</f>
        <v>41.1111111111111</v>
      </c>
      <c r="J110" s="65" t="str">
        <f aca="false">IF(HPS!$G110&gt;=40,"Cleared","NC")</f>
        <v>Cleared</v>
      </c>
      <c r="K110" s="65" t="str">
        <f aca="false">Wellness!K111</f>
        <v>Cleared</v>
      </c>
      <c r="L110" s="65" t="n">
        <f aca="false">Wellness!S111</f>
        <v>40</v>
      </c>
      <c r="M110" s="64" t="n">
        <f aca="false">$L110*0.3</f>
        <v>12</v>
      </c>
      <c r="N110" s="66" t="str">
        <f aca="false">IF(M110&gt;=9,"Cleared","NC")</f>
        <v>Cleared</v>
      </c>
      <c r="O110" s="64" t="n">
        <f aca="false">Behavior!I111</f>
        <v>3</v>
      </c>
      <c r="P110" s="64" t="n">
        <f aca="false">HPS!$O110*2</f>
        <v>6</v>
      </c>
      <c r="Q110" s="65" t="str">
        <f aca="false">IF(HPS!$P110&gt;=6,"Cleared","NC")</f>
        <v>Cleared</v>
      </c>
      <c r="R110" s="65" t="n">
        <f aca="false">Discipline!N111</f>
        <v>55.2232142857143</v>
      </c>
      <c r="S110" s="65" t="n">
        <f aca="false">HPS!$R110*0.1</f>
        <v>5.52232142857143</v>
      </c>
      <c r="T110" s="65" t="str">
        <f aca="false">IF(HPS!$S110&gt;=4,"Cleared","NC")</f>
        <v>Cleared</v>
      </c>
      <c r="U110" s="65" t="n">
        <f aca="false">HPS!$I110+HPS!$M110+HPS!$P110+HPS!$S110</f>
        <v>64.6334325396825</v>
      </c>
      <c r="V110" s="65" t="n">
        <f aca="false">Persona!AB111</f>
        <v>8.7047619047619</v>
      </c>
      <c r="W110" s="65" t="n">
        <f aca="false">Persona!AC111</f>
        <v>41.6</v>
      </c>
      <c r="X110" s="65" t="n">
        <f aca="false">HPS!$V110+HPS!$W110</f>
        <v>50.3047619047619</v>
      </c>
      <c r="Y110" s="65" t="n">
        <f aca="false">X110*0.5</f>
        <v>25.152380952381</v>
      </c>
      <c r="Z110" s="65" t="str">
        <f aca="false">IF(HPS!$X110&gt;=40,"Cleared","NC")</f>
        <v>Cleared</v>
      </c>
      <c r="AA110" s="65" t="str">
        <f aca="false">Wellness!AC111</f>
        <v>Cleared</v>
      </c>
      <c r="AB110" s="65" t="n">
        <f aca="false">Wellness!AK111</f>
        <v>13.3333333333333</v>
      </c>
      <c r="AC110" s="64" t="n">
        <f aca="false">HPS!AB110*0.3</f>
        <v>4</v>
      </c>
      <c r="AD110" s="66" t="str">
        <f aca="false">IF(AC110&gt;=9,"Cleared","NC")</f>
        <v>NC</v>
      </c>
      <c r="AE110" s="65" t="n">
        <f aca="false">Behavior!Q111</f>
        <v>4</v>
      </c>
      <c r="AF110" s="65" t="n">
        <f aca="false">Behavior!R111</f>
        <v>8</v>
      </c>
      <c r="AG110" s="65" t="str">
        <f aca="false">IF(HPS!$AF110&gt;=6,"Cleared","NC")</f>
        <v>Cleared</v>
      </c>
      <c r="AH110" s="65" t="n">
        <f aca="false">Discipline!AA111</f>
        <v>26.3333333333333</v>
      </c>
      <c r="AI110" s="65" t="n">
        <f aca="false">AH110*0.1</f>
        <v>2.63333333333333</v>
      </c>
      <c r="AJ110" s="65" t="str">
        <f aca="false">IF(AI110&gt;=4,"Cleared","NC")</f>
        <v>NC</v>
      </c>
      <c r="AK110" s="65" t="n">
        <f aca="false">Y110+AC110+AF110+AI110</f>
        <v>39.7857142857143</v>
      </c>
      <c r="AL110" s="65" t="n">
        <f aca="false">Persona!AO111</f>
        <v>13.3333333333333</v>
      </c>
      <c r="AM110" s="65" t="n">
        <f aca="false">Persona!AP111</f>
        <v>56</v>
      </c>
      <c r="AN110" s="65" t="n">
        <f aca="false">AL110+AM110</f>
        <v>69.3333333333333</v>
      </c>
      <c r="AO110" s="65" t="n">
        <f aca="false">AN110*0.5</f>
        <v>34.6666666666667</v>
      </c>
      <c r="AP110" s="65" t="str">
        <f aca="false">IF(HPS!$AN110&gt;=40,"Cleared","NC")</f>
        <v>Cleared</v>
      </c>
      <c r="AQ110" s="65" t="str">
        <f aca="false">Wellness!AU111</f>
        <v>Cleared</v>
      </c>
      <c r="AR110" s="65" t="n">
        <f aca="false">Wellness!BC111</f>
        <v>30</v>
      </c>
      <c r="AS110" s="64" t="n">
        <f aca="false">AR110*0.3</f>
        <v>9</v>
      </c>
      <c r="AT110" s="66" t="str">
        <f aca="false">IF(AS110&gt;=9,"Cleared","NC")</f>
        <v>Cleared</v>
      </c>
      <c r="AU110" s="65" t="n">
        <f aca="false">Behavior!AG111</f>
        <v>4.15</v>
      </c>
      <c r="AV110" s="65" t="n">
        <f aca="false">Behavior!AH111</f>
        <v>8.3</v>
      </c>
      <c r="AW110" s="65" t="str">
        <f aca="false">IF(AV110&gt;=6,"Cleared","NC")</f>
        <v>Cleared</v>
      </c>
      <c r="AX110" s="65" t="n">
        <f aca="false">Discipline!AN111</f>
        <v>48</v>
      </c>
      <c r="AY110" s="65" t="n">
        <f aca="false">AX110*0.1</f>
        <v>4.8</v>
      </c>
      <c r="AZ110" s="65" t="str">
        <f aca="false">IF(AY110&gt;=4,"Cleared","NC")</f>
        <v>Cleared</v>
      </c>
      <c r="BA110" s="65" t="n">
        <f aca="false">AO110+AS110+AV110+AY110</f>
        <v>56.7666666666667</v>
      </c>
      <c r="BB110" s="65" t="n">
        <f aca="false">Persona!AB111</f>
        <v>8.7047619047619</v>
      </c>
      <c r="BC110" s="65" t="n">
        <f aca="false">Persona!AC111</f>
        <v>41.6</v>
      </c>
      <c r="BD110" s="65" t="n">
        <f aca="false">BB110+BC110</f>
        <v>50.3047619047619</v>
      </c>
      <c r="BE110" s="65" t="n">
        <f aca="false">BD110*0.5</f>
        <v>25.152380952381</v>
      </c>
      <c r="BF110" s="65" t="str">
        <f aca="false">IF(BD110&gt;=40,"Cleared","NC")</f>
        <v>Cleared</v>
      </c>
      <c r="BG110" s="65" t="str">
        <f aca="false">Wellness!BM111</f>
        <v>Cleared</v>
      </c>
      <c r="BH110" s="65" t="n">
        <f aca="false">Wellness!BU111</f>
        <v>36.6666666666667</v>
      </c>
      <c r="BI110" s="64" t="n">
        <f aca="false">BH110*0.3</f>
        <v>11</v>
      </c>
      <c r="BJ110" s="66" t="str">
        <f aca="false">IF(BI110&gt;=9,"Cleared","NC")</f>
        <v>Cleared</v>
      </c>
      <c r="BK110" s="65" t="n">
        <f aca="false">Behavior!AG111</f>
        <v>4.15</v>
      </c>
      <c r="BL110" s="65" t="n">
        <f aca="false">Behavior!AH111</f>
        <v>8.3</v>
      </c>
      <c r="BM110" s="65" t="str">
        <f aca="false">IF(BL110&gt;=6,"Cleared","NC")</f>
        <v>Cleared</v>
      </c>
      <c r="BN110" s="65" t="n">
        <f aca="false">Discipline!BA111</f>
        <v>68</v>
      </c>
      <c r="BO110" s="65" t="n">
        <f aca="false">BN110*0.1</f>
        <v>6.8</v>
      </c>
      <c r="BP110" s="65" t="str">
        <f aca="false">IF(HPS!BO110&gt;=6,"Cleared","NC")</f>
        <v>Cleared</v>
      </c>
      <c r="BQ110" s="65" t="n">
        <f aca="false">BE110+BI110+BL110+BO110</f>
        <v>51.2523809523809</v>
      </c>
    </row>
    <row r="111" customFormat="false" ht="14.25" hidden="false" customHeight="false" outlineLevel="0" collapsed="false">
      <c r="A111" s="61" t="n">
        <v>108</v>
      </c>
      <c r="B111" s="62" t="s">
        <v>17</v>
      </c>
      <c r="C111" s="62" t="s">
        <v>38</v>
      </c>
      <c r="D111" s="62" t="s">
        <v>235</v>
      </c>
      <c r="E111" s="63" t="s">
        <v>236</v>
      </c>
      <c r="F111" s="64" t="n">
        <v>0</v>
      </c>
      <c r="G111" s="65" t="n">
        <f aca="false">Persona!P112</f>
        <v>47.2222222222222</v>
      </c>
      <c r="H111" s="65" t="n">
        <f aca="false">HPS!$G111+HPS!$F111</f>
        <v>47.2222222222222</v>
      </c>
      <c r="I111" s="65" t="n">
        <f aca="false">HPS!$H111*0.5</f>
        <v>23.6111111111111</v>
      </c>
      <c r="J111" s="65" t="str">
        <f aca="false">IF(HPS!$G111&gt;=40,"Cleared","NC")</f>
        <v>Cleared</v>
      </c>
      <c r="K111" s="65" t="str">
        <f aca="false">Wellness!K112</f>
        <v>Cleared</v>
      </c>
      <c r="L111" s="65" t="n">
        <f aca="false">Wellness!S112</f>
        <v>36.6666666666667</v>
      </c>
      <c r="M111" s="64" t="n">
        <f aca="false">$L111*0.3</f>
        <v>11</v>
      </c>
      <c r="N111" s="66" t="str">
        <f aca="false">IF(M111&gt;=9,"Cleared","NC")</f>
        <v>Cleared</v>
      </c>
      <c r="O111" s="64" t="n">
        <f aca="false">Behavior!I112</f>
        <v>3</v>
      </c>
      <c r="P111" s="64" t="n">
        <f aca="false">HPS!$O111*2</f>
        <v>6</v>
      </c>
      <c r="Q111" s="65" t="str">
        <f aca="false">IF(HPS!$P111&gt;=6,"Cleared","NC")</f>
        <v>Cleared</v>
      </c>
      <c r="R111" s="65" t="n">
        <f aca="false">Discipline!N112</f>
        <v>62.9910714285714</v>
      </c>
      <c r="S111" s="65" t="n">
        <f aca="false">HPS!$R111*0.1</f>
        <v>6.29910714285714</v>
      </c>
      <c r="T111" s="65" t="str">
        <f aca="false">IF(HPS!$S111&gt;=4,"Cleared","NC")</f>
        <v>Cleared</v>
      </c>
      <c r="U111" s="65" t="n">
        <f aca="false">HPS!$I111+HPS!$M111+HPS!$P111+HPS!$S111</f>
        <v>46.9102182539683</v>
      </c>
      <c r="V111" s="65" t="n">
        <f aca="false">Persona!AB112</f>
        <v>15.2571428571429</v>
      </c>
      <c r="W111" s="65" t="n">
        <f aca="false">Persona!AC112</f>
        <v>28.8</v>
      </c>
      <c r="X111" s="65" t="n">
        <f aca="false">HPS!$V111+HPS!$W111</f>
        <v>44.0571428571429</v>
      </c>
      <c r="Y111" s="65" t="n">
        <f aca="false">X111*0.5</f>
        <v>22.0285714285714</v>
      </c>
      <c r="Z111" s="65" t="str">
        <f aca="false">IF(HPS!$X111&gt;=40,"Cleared","NC")</f>
        <v>Cleared</v>
      </c>
      <c r="AA111" s="65" t="str">
        <f aca="false">Wellness!AC112</f>
        <v>Cleared</v>
      </c>
      <c r="AB111" s="65" t="n">
        <f aca="false">Wellness!AK112</f>
        <v>40</v>
      </c>
      <c r="AC111" s="64" t="n">
        <f aca="false">HPS!AB111*0.3</f>
        <v>12</v>
      </c>
      <c r="AD111" s="66" t="str">
        <f aca="false">IF(AC111&gt;=9,"Cleared","NC")</f>
        <v>Cleared</v>
      </c>
      <c r="AE111" s="65" t="n">
        <f aca="false">Behavior!Q112</f>
        <v>3.85</v>
      </c>
      <c r="AF111" s="65" t="n">
        <f aca="false">Behavior!R112</f>
        <v>7.7</v>
      </c>
      <c r="AG111" s="65" t="str">
        <f aca="false">IF(HPS!$AF111&gt;=6,"Cleared","NC")</f>
        <v>Cleared</v>
      </c>
      <c r="AH111" s="65" t="n">
        <f aca="false">Discipline!AA112</f>
        <v>44</v>
      </c>
      <c r="AI111" s="65" t="n">
        <f aca="false">AH111*0.1</f>
        <v>4.4</v>
      </c>
      <c r="AJ111" s="65" t="str">
        <f aca="false">IF(AI111&gt;=4,"Cleared","NC")</f>
        <v>Cleared</v>
      </c>
      <c r="AK111" s="65" t="n">
        <f aca="false">Y111+AC111+AF111+AI111</f>
        <v>46.1285714285714</v>
      </c>
      <c r="AL111" s="65" t="n">
        <f aca="false">Persona!AO112</f>
        <v>17.7066666666667</v>
      </c>
      <c r="AM111" s="65" t="n">
        <f aca="false">Persona!AP112</f>
        <v>38</v>
      </c>
      <c r="AN111" s="65" t="n">
        <f aca="false">AL111+AM111</f>
        <v>55.7066666666667</v>
      </c>
      <c r="AO111" s="65" t="n">
        <f aca="false">AN111*0.5</f>
        <v>27.8533333333333</v>
      </c>
      <c r="AP111" s="65" t="str">
        <f aca="false">IF(HPS!$AN111&gt;=40,"Cleared","NC")</f>
        <v>Cleared</v>
      </c>
      <c r="AQ111" s="65" t="str">
        <f aca="false">Wellness!AU112</f>
        <v>Cleared</v>
      </c>
      <c r="AR111" s="65" t="n">
        <f aca="false">Wellness!BC112</f>
        <v>46.6666666666667</v>
      </c>
      <c r="AS111" s="64" t="n">
        <f aca="false">AR111*0.3</f>
        <v>14</v>
      </c>
      <c r="AT111" s="66" t="str">
        <f aca="false">IF(AS111&gt;=9,"Cleared","NC")</f>
        <v>Cleared</v>
      </c>
      <c r="AU111" s="65" t="n">
        <f aca="false">Behavior!AG112</f>
        <v>3.8</v>
      </c>
      <c r="AV111" s="65" t="n">
        <f aca="false">Behavior!AH112</f>
        <v>7.6</v>
      </c>
      <c r="AW111" s="65" t="str">
        <f aca="false">IF(AV111&gt;=6,"Cleared","NC")</f>
        <v>Cleared</v>
      </c>
      <c r="AX111" s="65" t="n">
        <f aca="false">Discipline!AN112</f>
        <v>66.1333333333333</v>
      </c>
      <c r="AY111" s="65" t="n">
        <f aca="false">AX111*0.1</f>
        <v>6.61333333333333</v>
      </c>
      <c r="AZ111" s="65" t="str">
        <f aca="false">IF(AY111&gt;=4,"Cleared","NC")</f>
        <v>Cleared</v>
      </c>
      <c r="BA111" s="65" t="n">
        <f aca="false">AO111+AS111+AV111+AY111</f>
        <v>56.0666666666667</v>
      </c>
      <c r="BB111" s="65" t="n">
        <f aca="false">Persona!AB112</f>
        <v>15.2571428571429</v>
      </c>
      <c r="BC111" s="65" t="n">
        <f aca="false">Persona!AC112</f>
        <v>28.8</v>
      </c>
      <c r="BD111" s="65" t="n">
        <f aca="false">BB111+BC111</f>
        <v>44.0571428571429</v>
      </c>
      <c r="BE111" s="65" t="n">
        <f aca="false">BD111*0.5</f>
        <v>22.0285714285714</v>
      </c>
      <c r="BF111" s="65" t="str">
        <f aca="false">IF(BD111&gt;=40,"Cleared","NC")</f>
        <v>Cleared</v>
      </c>
      <c r="BG111" s="65" t="str">
        <f aca="false">Wellness!BM112</f>
        <v>Cleared</v>
      </c>
      <c r="BH111" s="65" t="n">
        <f aca="false">Wellness!BU112</f>
        <v>46.6666666666667</v>
      </c>
      <c r="BI111" s="64" t="n">
        <f aca="false">BH111*0.3</f>
        <v>14</v>
      </c>
      <c r="BJ111" s="66" t="str">
        <f aca="false">IF(BI111&gt;=9,"Cleared","NC")</f>
        <v>Cleared</v>
      </c>
      <c r="BK111" s="65" t="n">
        <f aca="false">Behavior!AG112</f>
        <v>3.8</v>
      </c>
      <c r="BL111" s="65" t="n">
        <f aca="false">Behavior!AH112</f>
        <v>7.6</v>
      </c>
      <c r="BM111" s="65" t="str">
        <f aca="false">IF(BL111&gt;=6,"Cleared","NC")</f>
        <v>Cleared</v>
      </c>
      <c r="BN111" s="65" t="n">
        <f aca="false">Discipline!BA112</f>
        <v>63.3333333333333</v>
      </c>
      <c r="BO111" s="65" t="n">
        <f aca="false">BN111*0.1</f>
        <v>6.33333333333333</v>
      </c>
      <c r="BP111" s="65" t="str">
        <f aca="false">IF(HPS!BO111&gt;=6,"Cleared","NC")</f>
        <v>Cleared</v>
      </c>
      <c r="BQ111" s="65" t="n">
        <f aca="false">BE111+BI111+BL111+BO111</f>
        <v>49.9619047619048</v>
      </c>
    </row>
    <row r="112" customFormat="false" ht="14.25" hidden="false" customHeight="false" outlineLevel="0" collapsed="false">
      <c r="A112" s="61" t="n">
        <v>109</v>
      </c>
      <c r="B112" s="62" t="s">
        <v>17</v>
      </c>
      <c r="C112" s="62" t="s">
        <v>38</v>
      </c>
      <c r="D112" s="62" t="s">
        <v>237</v>
      </c>
      <c r="E112" s="63" t="s">
        <v>238</v>
      </c>
      <c r="F112" s="64" t="n">
        <v>0</v>
      </c>
      <c r="G112" s="65" t="n">
        <f aca="false">Persona!P113</f>
        <v>67.7777777777778</v>
      </c>
      <c r="H112" s="65" t="n">
        <f aca="false">HPS!$G112+HPS!$F112</f>
        <v>67.7777777777778</v>
      </c>
      <c r="I112" s="65" t="n">
        <f aca="false">HPS!$H112*0.5</f>
        <v>33.8888888888889</v>
      </c>
      <c r="J112" s="65" t="str">
        <f aca="false">IF(HPS!$G112&gt;=40,"Cleared","NC")</f>
        <v>Cleared</v>
      </c>
      <c r="K112" s="65" t="str">
        <f aca="false">Wellness!K113</f>
        <v>NC</v>
      </c>
      <c r="L112" s="65" t="n">
        <f aca="false">Wellness!S113</f>
        <v>0</v>
      </c>
      <c r="M112" s="64" t="n">
        <f aca="false">$L112*0.3</f>
        <v>0</v>
      </c>
      <c r="N112" s="66" t="str">
        <f aca="false">IF(M112&gt;=9,"Cleared","NC")</f>
        <v>NC</v>
      </c>
      <c r="O112" s="64" t="n">
        <f aca="false">Behavior!I113</f>
        <v>3</v>
      </c>
      <c r="P112" s="64" t="n">
        <f aca="false">HPS!$O112*2</f>
        <v>6</v>
      </c>
      <c r="Q112" s="65" t="str">
        <f aca="false">IF(HPS!$P112&gt;=6,"Cleared","NC")</f>
        <v>Cleared</v>
      </c>
      <c r="R112" s="65" t="n">
        <f aca="false">Discipline!N113</f>
        <v>23.75</v>
      </c>
      <c r="S112" s="65" t="n">
        <f aca="false">HPS!$R112*0.1</f>
        <v>2.375</v>
      </c>
      <c r="T112" s="65" t="str">
        <f aca="false">IF(HPS!$S112&gt;=4,"Cleared","NC")</f>
        <v>NC</v>
      </c>
      <c r="U112" s="65" t="n">
        <f aca="false">HPS!$I112+HPS!$M112+HPS!$P112+HPS!$S112</f>
        <v>42.2638888888889</v>
      </c>
      <c r="V112" s="65" t="n">
        <f aca="false">Persona!AB113</f>
        <v>23.1761904761905</v>
      </c>
      <c r="W112" s="65" t="n">
        <f aca="false">Persona!AC113</f>
        <v>44.8</v>
      </c>
      <c r="X112" s="65" t="n">
        <f aca="false">HPS!$V112+HPS!$W112</f>
        <v>67.9761904761905</v>
      </c>
      <c r="Y112" s="65" t="n">
        <f aca="false">X112*0.5</f>
        <v>33.9880952380952</v>
      </c>
      <c r="Z112" s="65" t="str">
        <f aca="false">IF(HPS!$X112&gt;=40,"Cleared","NC")</f>
        <v>Cleared</v>
      </c>
      <c r="AA112" s="65" t="str">
        <f aca="false">Wellness!AC113</f>
        <v>NC</v>
      </c>
      <c r="AB112" s="65" t="n">
        <f aca="false">Wellness!AK113</f>
        <v>0</v>
      </c>
      <c r="AC112" s="64" t="n">
        <f aca="false">HPS!AB112*0.3</f>
        <v>0</v>
      </c>
      <c r="AD112" s="66" t="str">
        <f aca="false">IF(AC112&gt;=9,"Cleared","NC")</f>
        <v>NC</v>
      </c>
      <c r="AE112" s="65" t="n">
        <f aca="false">Behavior!Q113</f>
        <v>3.7725</v>
      </c>
      <c r="AF112" s="65" t="n">
        <f aca="false">Behavior!R113</f>
        <v>7.545</v>
      </c>
      <c r="AG112" s="65" t="str">
        <f aca="false">IF(HPS!$AF112&gt;=6,"Cleared","NC")</f>
        <v>Cleared</v>
      </c>
      <c r="AH112" s="65" t="n">
        <f aca="false">Discipline!AA113</f>
        <v>35</v>
      </c>
      <c r="AI112" s="65" t="n">
        <f aca="false">AH112*0.1</f>
        <v>3.5</v>
      </c>
      <c r="AJ112" s="65" t="str">
        <f aca="false">IF(AI112&gt;=4,"Cleared","NC")</f>
        <v>NC</v>
      </c>
      <c r="AK112" s="65" t="n">
        <f aca="false">Y112+AC112+AF112+AI112</f>
        <v>45.0330952380952</v>
      </c>
      <c r="AL112" s="65" t="n">
        <f aca="false">Persona!AO113</f>
        <v>22.5777777777778</v>
      </c>
      <c r="AM112" s="65" t="n">
        <f aca="false">Persona!AP113</f>
        <v>48</v>
      </c>
      <c r="AN112" s="65" t="n">
        <f aca="false">AL112+AM112</f>
        <v>70.5777777777778</v>
      </c>
      <c r="AO112" s="65" t="n">
        <f aca="false">AN112*0.5</f>
        <v>35.2888888888889</v>
      </c>
      <c r="AP112" s="65" t="str">
        <f aca="false">IF(HPS!$AN112&gt;=40,"Cleared","NC")</f>
        <v>Cleared</v>
      </c>
      <c r="AQ112" s="65" t="str">
        <f aca="false">Wellness!AU113</f>
        <v>NC</v>
      </c>
      <c r="AR112" s="65" t="n">
        <f aca="false">Wellness!BC113</f>
        <v>0</v>
      </c>
      <c r="AS112" s="64" t="n">
        <f aca="false">AR112*0.3</f>
        <v>0</v>
      </c>
      <c r="AT112" s="66" t="str">
        <f aca="false">IF(AS112&gt;=9,"Cleared","NC")</f>
        <v>NC</v>
      </c>
      <c r="AU112" s="65" t="n">
        <f aca="false">Behavior!AG113</f>
        <v>3</v>
      </c>
      <c r="AV112" s="65" t="n">
        <f aca="false">Behavior!AH113</f>
        <v>6</v>
      </c>
      <c r="AW112" s="65" t="str">
        <f aca="false">IF(AV112&gt;=6,"Cleared","NC")</f>
        <v>Cleared</v>
      </c>
      <c r="AX112" s="65" t="n">
        <f aca="false">Discipline!AN113</f>
        <v>45.1333333333333</v>
      </c>
      <c r="AY112" s="65" t="n">
        <f aca="false">AX112*0.1</f>
        <v>4.51333333333333</v>
      </c>
      <c r="AZ112" s="65" t="str">
        <f aca="false">IF(AY112&gt;=4,"Cleared","NC")</f>
        <v>Cleared</v>
      </c>
      <c r="BA112" s="65" t="n">
        <f aca="false">AO112+AS112+AV112+AY112</f>
        <v>45.8022222222222</v>
      </c>
      <c r="BB112" s="65" t="n">
        <f aca="false">Persona!AB113</f>
        <v>23.1761904761905</v>
      </c>
      <c r="BC112" s="65" t="n">
        <f aca="false">Persona!AC113</f>
        <v>44.8</v>
      </c>
      <c r="BD112" s="65" t="n">
        <f aca="false">BB112+BC112</f>
        <v>67.9761904761905</v>
      </c>
      <c r="BE112" s="65" t="n">
        <f aca="false">BD112*0.5</f>
        <v>33.9880952380952</v>
      </c>
      <c r="BF112" s="65" t="str">
        <f aca="false">IF(BD112&gt;=40,"Cleared","NC")</f>
        <v>Cleared</v>
      </c>
      <c r="BG112" s="65" t="str">
        <f aca="false">Wellness!BM113</f>
        <v>NC</v>
      </c>
      <c r="BH112" s="65" t="n">
        <f aca="false">Wellness!BU113</f>
        <v>0</v>
      </c>
      <c r="BI112" s="64" t="n">
        <f aca="false">BH112*0.3</f>
        <v>0</v>
      </c>
      <c r="BJ112" s="66" t="str">
        <f aca="false">IF(BI112&gt;=9,"Cleared","NC")</f>
        <v>NC</v>
      </c>
      <c r="BK112" s="65" t="n">
        <f aca="false">Behavior!AG113</f>
        <v>3</v>
      </c>
      <c r="BL112" s="65" t="n">
        <f aca="false">Behavior!AH113</f>
        <v>6</v>
      </c>
      <c r="BM112" s="65" t="str">
        <f aca="false">IF(BL112&gt;=6,"Cleared","NC")</f>
        <v>Cleared</v>
      </c>
      <c r="BN112" s="65" t="n">
        <f aca="false">Discipline!BA113</f>
        <v>35.3333333333333</v>
      </c>
      <c r="BO112" s="65" t="n">
        <f aca="false">BN112*0.1</f>
        <v>3.53333333333333</v>
      </c>
      <c r="BP112" s="65" t="str">
        <f aca="false">IF(HPS!BO112&gt;=6,"Cleared","NC")</f>
        <v>NC</v>
      </c>
      <c r="BQ112" s="65" t="n">
        <f aca="false">BE112+BI112+BL112+BO112</f>
        <v>43.5214285714286</v>
      </c>
    </row>
    <row r="113" customFormat="false" ht="14.25" hidden="false" customHeight="false" outlineLevel="0" collapsed="false">
      <c r="A113" s="61" t="n">
        <v>110</v>
      </c>
      <c r="B113" s="62" t="s">
        <v>17</v>
      </c>
      <c r="C113" s="62" t="s">
        <v>38</v>
      </c>
      <c r="D113" s="62" t="s">
        <v>239</v>
      </c>
      <c r="E113" s="63" t="s">
        <v>240</v>
      </c>
      <c r="F113" s="64" t="n">
        <v>0</v>
      </c>
      <c r="G113" s="65" t="n">
        <f aca="false">Persona!P114</f>
        <v>63.3333333333333</v>
      </c>
      <c r="H113" s="65" t="n">
        <f aca="false">HPS!$G113+HPS!$F113</f>
        <v>63.3333333333333</v>
      </c>
      <c r="I113" s="65" t="n">
        <f aca="false">HPS!$H113*0.5</f>
        <v>31.6666666666667</v>
      </c>
      <c r="J113" s="65" t="str">
        <f aca="false">IF(HPS!$G113&gt;=40,"Cleared","NC")</f>
        <v>Cleared</v>
      </c>
      <c r="K113" s="65" t="str">
        <f aca="false">Wellness!K114</f>
        <v>Cleared</v>
      </c>
      <c r="L113" s="65" t="n">
        <f aca="false">Wellness!S114</f>
        <v>46.6666666666667</v>
      </c>
      <c r="M113" s="64" t="n">
        <f aca="false">$L113*0.3</f>
        <v>14</v>
      </c>
      <c r="N113" s="66" t="str">
        <f aca="false">IF(M113&gt;=9,"Cleared","NC")</f>
        <v>Cleared</v>
      </c>
      <c r="O113" s="64" t="n">
        <f aca="false">Behavior!I114</f>
        <v>3</v>
      </c>
      <c r="P113" s="64" t="n">
        <f aca="false">HPS!$O113*2</f>
        <v>6</v>
      </c>
      <c r="Q113" s="65" t="str">
        <f aca="false">IF(HPS!$P113&gt;=6,"Cleared","NC")</f>
        <v>Cleared</v>
      </c>
      <c r="R113" s="65" t="n">
        <f aca="false">Discipline!N114</f>
        <v>74.375</v>
      </c>
      <c r="S113" s="65" t="n">
        <f aca="false">HPS!$R113*0.1</f>
        <v>7.4375</v>
      </c>
      <c r="T113" s="65" t="str">
        <f aca="false">IF(HPS!$S113&gt;=4,"Cleared","NC")</f>
        <v>Cleared</v>
      </c>
      <c r="U113" s="65" t="n">
        <f aca="false">HPS!$I113+HPS!$M113+HPS!$P113+HPS!$S113</f>
        <v>59.1041666666667</v>
      </c>
      <c r="V113" s="65" t="n">
        <f aca="false">Persona!AB114</f>
        <v>27.3309523809524</v>
      </c>
      <c r="W113" s="65" t="n">
        <f aca="false">Persona!AC114</f>
        <v>52</v>
      </c>
      <c r="X113" s="65" t="n">
        <f aca="false">HPS!$V113+HPS!$W113</f>
        <v>79.3309523809524</v>
      </c>
      <c r="Y113" s="65" t="n">
        <f aca="false">X113*0.5</f>
        <v>39.6654761904762</v>
      </c>
      <c r="Z113" s="65" t="str">
        <f aca="false">IF(HPS!$X113&gt;=40,"Cleared","NC")</f>
        <v>Cleared</v>
      </c>
      <c r="AA113" s="65" t="str">
        <f aca="false">Wellness!AC114</f>
        <v>Cleared</v>
      </c>
      <c r="AB113" s="65" t="n">
        <f aca="false">Wellness!AK114</f>
        <v>16.6666666666667</v>
      </c>
      <c r="AC113" s="64" t="n">
        <f aca="false">HPS!AB113*0.3</f>
        <v>5</v>
      </c>
      <c r="AD113" s="66" t="str">
        <f aca="false">IF(AC113&gt;=9,"Cleared","NC")</f>
        <v>NC</v>
      </c>
      <c r="AE113" s="65" t="n">
        <f aca="false">Behavior!Q114</f>
        <v>3.683125</v>
      </c>
      <c r="AF113" s="65" t="n">
        <f aca="false">Behavior!R114</f>
        <v>7.36625</v>
      </c>
      <c r="AG113" s="65" t="str">
        <f aca="false">IF(HPS!$AF113&gt;=6,"Cleared","NC")</f>
        <v>Cleared</v>
      </c>
      <c r="AH113" s="65" t="n">
        <f aca="false">Discipline!AA114</f>
        <v>59.3333333333333</v>
      </c>
      <c r="AI113" s="65" t="n">
        <f aca="false">AH113*0.1</f>
        <v>5.93333333333333</v>
      </c>
      <c r="AJ113" s="65" t="str">
        <f aca="false">IF(AI113&gt;=4,"Cleared","NC")</f>
        <v>Cleared</v>
      </c>
      <c r="AK113" s="65" t="n">
        <f aca="false">Y113+AC113+AF113+AI113</f>
        <v>57.9650595238095</v>
      </c>
      <c r="AL113" s="65" t="n">
        <f aca="false">Persona!AO114</f>
        <v>13.8933333333333</v>
      </c>
      <c r="AM113" s="65" t="n">
        <f aca="false">Persona!AP114</f>
        <v>54</v>
      </c>
      <c r="AN113" s="65" t="n">
        <f aca="false">AL113+AM113</f>
        <v>67.8933333333333</v>
      </c>
      <c r="AO113" s="65" t="n">
        <f aca="false">AN113*0.5</f>
        <v>33.9466666666667</v>
      </c>
      <c r="AP113" s="65" t="str">
        <f aca="false">IF(HPS!$AN113&gt;=40,"Cleared","NC")</f>
        <v>Cleared</v>
      </c>
      <c r="AQ113" s="65" t="str">
        <f aca="false">Wellness!AU114</f>
        <v>Cleared</v>
      </c>
      <c r="AR113" s="65" t="n">
        <f aca="false">Wellness!BC114</f>
        <v>16.6666666666667</v>
      </c>
      <c r="AS113" s="64" t="n">
        <f aca="false">AR113*0.3</f>
        <v>5</v>
      </c>
      <c r="AT113" s="66" t="str">
        <f aca="false">IF(AS113&gt;=9,"Cleared","NC")</f>
        <v>NC</v>
      </c>
      <c r="AU113" s="65" t="str">
        <f aca="false">Behavior!AG114</f>
        <v>0</v>
      </c>
      <c r="AV113" s="65" t="n">
        <f aca="false">Behavior!AH114</f>
        <v>0</v>
      </c>
      <c r="AW113" s="65" t="str">
        <f aca="false">IF(AV113&gt;=6,"Cleared","NC")</f>
        <v>NC</v>
      </c>
      <c r="AX113" s="65" t="n">
        <f aca="false">Discipline!AN114</f>
        <v>44.8285714285714</v>
      </c>
      <c r="AY113" s="65" t="n">
        <f aca="false">AX113*0.1</f>
        <v>4.48285714285714</v>
      </c>
      <c r="AZ113" s="65" t="str">
        <f aca="false">IF(AY113&gt;=4,"Cleared","NC")</f>
        <v>Cleared</v>
      </c>
      <c r="BA113" s="65" t="n">
        <f aca="false">AO113+AS113+AV113+AY113</f>
        <v>43.4295238095238</v>
      </c>
      <c r="BB113" s="65" t="n">
        <f aca="false">Persona!AB114</f>
        <v>27.3309523809524</v>
      </c>
      <c r="BC113" s="65" t="n">
        <f aca="false">Persona!AC114</f>
        <v>52</v>
      </c>
      <c r="BD113" s="65" t="n">
        <f aca="false">BB113+BC113</f>
        <v>79.3309523809524</v>
      </c>
      <c r="BE113" s="65" t="n">
        <f aca="false">BD113*0.5</f>
        <v>39.6654761904762</v>
      </c>
      <c r="BF113" s="65" t="str">
        <f aca="false">IF(BD113&gt;=40,"Cleared","NC")</f>
        <v>Cleared</v>
      </c>
      <c r="BG113" s="65" t="str">
        <f aca="false">Wellness!BM114</f>
        <v>Cleared</v>
      </c>
      <c r="BH113" s="65" t="n">
        <f aca="false">Wellness!BU114</f>
        <v>40</v>
      </c>
      <c r="BI113" s="64" t="n">
        <f aca="false">BH113*0.3</f>
        <v>12</v>
      </c>
      <c r="BJ113" s="66" t="str">
        <f aca="false">IF(BI113&gt;=9,"Cleared","NC")</f>
        <v>Cleared</v>
      </c>
      <c r="BK113" s="65" t="str">
        <f aca="false">Behavior!AG114</f>
        <v>0</v>
      </c>
      <c r="BL113" s="65" t="n">
        <f aca="false">Behavior!AH114</f>
        <v>0</v>
      </c>
      <c r="BM113" s="65" t="str">
        <f aca="false">IF(BL113&gt;=6,"Cleared","NC")</f>
        <v>NC</v>
      </c>
      <c r="BN113" s="65" t="n">
        <f aca="false">Discipline!BA114</f>
        <v>65</v>
      </c>
      <c r="BO113" s="65" t="n">
        <f aca="false">BN113*0.1</f>
        <v>6.5</v>
      </c>
      <c r="BP113" s="65" t="str">
        <f aca="false">IF(HPS!BO113&gt;=6,"Cleared","NC")</f>
        <v>Cleared</v>
      </c>
      <c r="BQ113" s="65" t="n">
        <f aca="false">BE113+BI113+BL113+BO113</f>
        <v>58.1654761904762</v>
      </c>
    </row>
    <row r="114" customFormat="false" ht="14.25" hidden="false" customHeight="false" outlineLevel="0" collapsed="false">
      <c r="A114" s="61" t="n">
        <v>111</v>
      </c>
      <c r="B114" s="62" t="s">
        <v>17</v>
      </c>
      <c r="C114" s="62" t="s">
        <v>38</v>
      </c>
      <c r="D114" s="62" t="s">
        <v>241</v>
      </c>
      <c r="E114" s="63" t="s">
        <v>242</v>
      </c>
      <c r="F114" s="64" t="n">
        <v>0</v>
      </c>
      <c r="G114" s="65" t="n">
        <f aca="false">Persona!P115</f>
        <v>43.3333333333333</v>
      </c>
      <c r="H114" s="65" t="n">
        <f aca="false">HPS!$G114+HPS!$F114</f>
        <v>43.3333333333333</v>
      </c>
      <c r="I114" s="65" t="n">
        <f aca="false">HPS!$H114*0.5</f>
        <v>21.6666666666667</v>
      </c>
      <c r="J114" s="65" t="str">
        <f aca="false">IF(HPS!$G114&gt;=40,"Cleared","NC")</f>
        <v>Cleared</v>
      </c>
      <c r="K114" s="65" t="str">
        <f aca="false">Wellness!K115</f>
        <v>Cleared</v>
      </c>
      <c r="L114" s="65" t="n">
        <f aca="false">Wellness!S115</f>
        <v>40</v>
      </c>
      <c r="M114" s="64" t="n">
        <f aca="false">$L114*0.3</f>
        <v>12</v>
      </c>
      <c r="N114" s="66" t="str">
        <f aca="false">IF(M114&gt;=9,"Cleared","NC")</f>
        <v>Cleared</v>
      </c>
      <c r="O114" s="64" t="n">
        <f aca="false">Behavior!I115</f>
        <v>3</v>
      </c>
      <c r="P114" s="64" t="n">
        <f aca="false">HPS!$O114*2</f>
        <v>6</v>
      </c>
      <c r="Q114" s="65" t="str">
        <f aca="false">IF(HPS!$P114&gt;=6,"Cleared","NC")</f>
        <v>Cleared</v>
      </c>
      <c r="R114" s="65" t="n">
        <f aca="false">Discipline!N115</f>
        <v>70</v>
      </c>
      <c r="S114" s="65" t="n">
        <f aca="false">HPS!$R114*0.1</f>
        <v>7</v>
      </c>
      <c r="T114" s="65" t="str">
        <f aca="false">IF(HPS!$S114&gt;=4,"Cleared","NC")</f>
        <v>Cleared</v>
      </c>
      <c r="U114" s="65" t="n">
        <f aca="false">HPS!$I114+HPS!$M114+HPS!$P114+HPS!$S114</f>
        <v>46.6666666666667</v>
      </c>
      <c r="V114" s="65" t="n">
        <f aca="false">Persona!AB115</f>
        <v>15.5380952380952</v>
      </c>
      <c r="W114" s="65" t="n">
        <f aca="false">Persona!AC115</f>
        <v>0</v>
      </c>
      <c r="X114" s="65" t="n">
        <f aca="false">HPS!$V114+HPS!$W114</f>
        <v>15.5380952380952</v>
      </c>
      <c r="Y114" s="65" t="n">
        <f aca="false">X114*0.5</f>
        <v>7.76904761904762</v>
      </c>
      <c r="Z114" s="65" t="str">
        <f aca="false">IF(HPS!$X114&gt;=40,"Cleared","NC")</f>
        <v>NC</v>
      </c>
      <c r="AA114" s="65" t="str">
        <f aca="false">Wellness!AC115</f>
        <v>Cleared</v>
      </c>
      <c r="AB114" s="65" t="n">
        <f aca="false">Wellness!AK115</f>
        <v>23.3333333333333</v>
      </c>
      <c r="AC114" s="64" t="n">
        <f aca="false">HPS!AB114*0.3</f>
        <v>7</v>
      </c>
      <c r="AD114" s="66" t="str">
        <f aca="false">IF(AC114&gt;=9,"Cleared","NC")</f>
        <v>NC</v>
      </c>
      <c r="AE114" s="65" t="n">
        <f aca="false">Behavior!Q115</f>
        <v>3.06078125</v>
      </c>
      <c r="AF114" s="65" t="n">
        <f aca="false">Behavior!R115</f>
        <v>6.1215625</v>
      </c>
      <c r="AG114" s="65" t="str">
        <f aca="false">IF(HPS!$AF114&gt;=6,"Cleared","NC")</f>
        <v>Cleared</v>
      </c>
      <c r="AH114" s="65" t="n">
        <f aca="false">Discipline!AA115</f>
        <v>41</v>
      </c>
      <c r="AI114" s="65" t="n">
        <f aca="false">AH114*0.1</f>
        <v>4.1</v>
      </c>
      <c r="AJ114" s="65" t="str">
        <f aca="false">IF(AI114&gt;=4,"Cleared","NC")</f>
        <v>Cleared</v>
      </c>
      <c r="AK114" s="65" t="n">
        <f aca="false">Y114+AC114+AF114+AI114</f>
        <v>24.9906101190476</v>
      </c>
      <c r="AL114" s="65" t="n">
        <f aca="false">Persona!AO115</f>
        <v>8.62222222222222</v>
      </c>
      <c r="AM114" s="65" t="n">
        <f aca="false">Persona!AP115</f>
        <v>10</v>
      </c>
      <c r="AN114" s="65" t="n">
        <f aca="false">AL114+AM114</f>
        <v>18.6222222222222</v>
      </c>
      <c r="AO114" s="65" t="n">
        <f aca="false">AN114*0.5</f>
        <v>9.31111111111111</v>
      </c>
      <c r="AP114" s="65" t="str">
        <f aca="false">IF(HPS!$AN114&gt;=40,"Cleared","NC")</f>
        <v>NC</v>
      </c>
      <c r="AQ114" s="65" t="str">
        <f aca="false">Wellness!AU115</f>
        <v>Cleared</v>
      </c>
      <c r="AR114" s="65" t="n">
        <f aca="false">Wellness!BC115</f>
        <v>26.6666666666667</v>
      </c>
      <c r="AS114" s="64" t="n">
        <f aca="false">AR114*0.3</f>
        <v>8</v>
      </c>
      <c r="AT114" s="66" t="str">
        <f aca="false">IF(AS114&gt;=9,"Cleared","NC")</f>
        <v>NC</v>
      </c>
      <c r="AU114" s="65" t="n">
        <f aca="false">Behavior!AG115</f>
        <v>2.4</v>
      </c>
      <c r="AV114" s="65" t="n">
        <f aca="false">Behavior!AH115</f>
        <v>4.8</v>
      </c>
      <c r="AW114" s="65" t="str">
        <f aca="false">IF(AV114&gt;=6,"Cleared","NC")</f>
        <v>NC</v>
      </c>
      <c r="AX114" s="65" t="n">
        <f aca="false">Discipline!AN115</f>
        <v>49.2666666666667</v>
      </c>
      <c r="AY114" s="65" t="n">
        <f aca="false">AX114*0.1</f>
        <v>4.92666666666667</v>
      </c>
      <c r="AZ114" s="65" t="str">
        <f aca="false">IF(AY114&gt;=4,"Cleared","NC")</f>
        <v>Cleared</v>
      </c>
      <c r="BA114" s="65" t="n">
        <f aca="false">AO114+AS114+AV114+AY114</f>
        <v>27.0377777777778</v>
      </c>
      <c r="BB114" s="65" t="n">
        <f aca="false">Persona!AB115</f>
        <v>15.5380952380952</v>
      </c>
      <c r="BC114" s="65" t="n">
        <f aca="false">Persona!AC115</f>
        <v>0</v>
      </c>
      <c r="BD114" s="65" t="n">
        <f aca="false">BB114+BC114</f>
        <v>15.5380952380952</v>
      </c>
      <c r="BE114" s="65" t="n">
        <f aca="false">BD114*0.5</f>
        <v>7.76904761904762</v>
      </c>
      <c r="BF114" s="65" t="str">
        <f aca="false">IF(BD114&gt;=40,"Cleared","NC")</f>
        <v>NC</v>
      </c>
      <c r="BG114" s="65" t="str">
        <f aca="false">Wellness!BM115</f>
        <v>Cleared</v>
      </c>
      <c r="BH114" s="65" t="n">
        <f aca="false">Wellness!BU115</f>
        <v>30</v>
      </c>
      <c r="BI114" s="64" t="n">
        <f aca="false">BH114*0.3</f>
        <v>9</v>
      </c>
      <c r="BJ114" s="66" t="str">
        <f aca="false">IF(BI114&gt;=9,"Cleared","NC")</f>
        <v>Cleared</v>
      </c>
      <c r="BK114" s="65" t="n">
        <f aca="false">Behavior!AG115</f>
        <v>2.4</v>
      </c>
      <c r="BL114" s="65" t="n">
        <f aca="false">Behavior!AH115</f>
        <v>4.8</v>
      </c>
      <c r="BM114" s="65" t="str">
        <f aca="false">IF(BL114&gt;=6,"Cleared","NC")</f>
        <v>NC</v>
      </c>
      <c r="BN114" s="65" t="n">
        <f aca="false">Discipline!BA115</f>
        <v>58.3333333333333</v>
      </c>
      <c r="BO114" s="65" t="n">
        <f aca="false">BN114*0.1</f>
        <v>5.83333333333333</v>
      </c>
      <c r="BP114" s="65" t="str">
        <f aca="false">IF(HPS!BO114&gt;=6,"Cleared","NC")</f>
        <v>NC</v>
      </c>
      <c r="BQ114" s="65" t="n">
        <f aca="false">BE114+BI114+BL114+BO114</f>
        <v>27.402380952381</v>
      </c>
    </row>
    <row r="115" customFormat="false" ht="14.25" hidden="false" customHeight="false" outlineLevel="0" collapsed="false">
      <c r="A115" s="61" t="n">
        <v>112</v>
      </c>
      <c r="B115" s="62" t="s">
        <v>17</v>
      </c>
      <c r="C115" s="62" t="s">
        <v>14</v>
      </c>
      <c r="D115" s="62" t="s">
        <v>243</v>
      </c>
      <c r="E115" s="63" t="s">
        <v>244</v>
      </c>
      <c r="F115" s="64" t="n">
        <v>0</v>
      </c>
      <c r="G115" s="65" t="n">
        <f aca="false">Persona!P116</f>
        <v>20</v>
      </c>
      <c r="H115" s="65" t="n">
        <f aca="false">HPS!$G115+HPS!$F115</f>
        <v>20</v>
      </c>
      <c r="I115" s="65" t="n">
        <f aca="false">HPS!$H115*0.5</f>
        <v>10</v>
      </c>
      <c r="J115" s="65" t="str">
        <f aca="false">IF(HPS!$G115&gt;=40,"Cleared","NC")</f>
        <v>NC</v>
      </c>
      <c r="K115" s="65" t="str">
        <f aca="false">Wellness!K116</f>
        <v>Cleared</v>
      </c>
      <c r="L115" s="65" t="n">
        <f aca="false">Wellness!S116</f>
        <v>50</v>
      </c>
      <c r="M115" s="64" t="n">
        <f aca="false">$L115*0.3</f>
        <v>15</v>
      </c>
      <c r="N115" s="66" t="str">
        <f aca="false">IF(M115&gt;=9,"Cleared","NC")</f>
        <v>Cleared</v>
      </c>
      <c r="O115" s="64" t="n">
        <f aca="false">Behavior!I116</f>
        <v>3</v>
      </c>
      <c r="P115" s="64" t="n">
        <f aca="false">HPS!$O115*2</f>
        <v>6</v>
      </c>
      <c r="Q115" s="65" t="str">
        <f aca="false">IF(HPS!$P115&gt;=6,"Cleared","NC")</f>
        <v>Cleared</v>
      </c>
      <c r="R115" s="65" t="n">
        <f aca="false">Discipline!N116</f>
        <v>62.5</v>
      </c>
      <c r="S115" s="65" t="n">
        <f aca="false">HPS!$R115*0.1</f>
        <v>6.25</v>
      </c>
      <c r="T115" s="65" t="str">
        <f aca="false">IF(HPS!$S115&gt;=4,"Cleared","NC")</f>
        <v>Cleared</v>
      </c>
      <c r="U115" s="65" t="n">
        <f aca="false">HPS!$I115+HPS!$M115+HPS!$P115+HPS!$S115</f>
        <v>37.25</v>
      </c>
      <c r="V115" s="65" t="n">
        <f aca="false">Persona!AB116</f>
        <v>10.3761904761905</v>
      </c>
      <c r="W115" s="65" t="n">
        <f aca="false">Persona!AC116</f>
        <v>36.8</v>
      </c>
      <c r="X115" s="65" t="n">
        <f aca="false">HPS!$V115+HPS!$W115</f>
        <v>47.1761904761905</v>
      </c>
      <c r="Y115" s="65" t="n">
        <f aca="false">X115*0.5</f>
        <v>23.5880952380952</v>
      </c>
      <c r="Z115" s="65" t="str">
        <f aca="false">IF(HPS!$X115&gt;=40,"Cleared","NC")</f>
        <v>Cleared</v>
      </c>
      <c r="AA115" s="65" t="str">
        <f aca="false">Wellness!AC116</f>
        <v>Cleared</v>
      </c>
      <c r="AB115" s="65" t="n">
        <f aca="false">Wellness!AK116</f>
        <v>53.3333333333333</v>
      </c>
      <c r="AC115" s="64" t="n">
        <f aca="false">HPS!AB115*0.3</f>
        <v>16</v>
      </c>
      <c r="AD115" s="66" t="str">
        <f aca="false">IF(AC115&gt;=9,"Cleared","NC")</f>
        <v>Cleared</v>
      </c>
      <c r="AE115" s="65" t="n">
        <f aca="false">Behavior!Q116</f>
        <v>3.35</v>
      </c>
      <c r="AF115" s="65" t="n">
        <f aca="false">Behavior!R116</f>
        <v>6.7</v>
      </c>
      <c r="AG115" s="65" t="str">
        <f aca="false">IF(HPS!$AF115&gt;=6,"Cleared","NC")</f>
        <v>Cleared</v>
      </c>
      <c r="AH115" s="65" t="n">
        <f aca="false">Discipline!AA116</f>
        <v>52.3333333333333</v>
      </c>
      <c r="AI115" s="65" t="n">
        <f aca="false">AH115*0.1</f>
        <v>5.23333333333333</v>
      </c>
      <c r="AJ115" s="65" t="str">
        <f aca="false">IF(AI115&gt;=4,"Cleared","NC")</f>
        <v>Cleared</v>
      </c>
      <c r="AK115" s="65" t="n">
        <f aca="false">Y115+AC115+AF115+AI115</f>
        <v>51.5214285714286</v>
      </c>
      <c r="AL115" s="65" t="n">
        <f aca="false">Persona!AO116</f>
        <v>14.0666666666667</v>
      </c>
      <c r="AM115" s="65" t="n">
        <f aca="false">Persona!AP116</f>
        <v>40</v>
      </c>
      <c r="AN115" s="65" t="n">
        <f aca="false">AL115+AM115</f>
        <v>54.0666666666667</v>
      </c>
      <c r="AO115" s="65" t="n">
        <f aca="false">AN115*0.5</f>
        <v>27.0333333333333</v>
      </c>
      <c r="AP115" s="65" t="str">
        <f aca="false">IF(HPS!$AN115&gt;=40,"Cleared","NC")</f>
        <v>Cleared</v>
      </c>
      <c r="AQ115" s="65" t="str">
        <f aca="false">Wellness!AU116</f>
        <v>Cleared</v>
      </c>
      <c r="AR115" s="65" t="n">
        <f aca="false">Wellness!BC116</f>
        <v>26.6666666666667</v>
      </c>
      <c r="AS115" s="64" t="n">
        <f aca="false">AR115*0.3</f>
        <v>8</v>
      </c>
      <c r="AT115" s="66" t="str">
        <f aca="false">IF(AS115&gt;=9,"Cleared","NC")</f>
        <v>NC</v>
      </c>
      <c r="AU115" s="65" t="n">
        <f aca="false">Behavior!AG116</f>
        <v>3.85</v>
      </c>
      <c r="AV115" s="65" t="n">
        <f aca="false">Behavior!AH116</f>
        <v>7.7</v>
      </c>
      <c r="AW115" s="65" t="str">
        <f aca="false">IF(AV115&gt;=6,"Cleared","NC")</f>
        <v>Cleared</v>
      </c>
      <c r="AX115" s="65" t="n">
        <f aca="false">Discipline!AN116</f>
        <v>51.5714285714286</v>
      </c>
      <c r="AY115" s="65" t="n">
        <f aca="false">AX115*0.1</f>
        <v>5.15714285714286</v>
      </c>
      <c r="AZ115" s="65" t="str">
        <f aca="false">IF(AY115&gt;=4,"Cleared","NC")</f>
        <v>Cleared</v>
      </c>
      <c r="BA115" s="65" t="n">
        <f aca="false">AO115+AS115+AV115+AY115</f>
        <v>47.8904761904762</v>
      </c>
      <c r="BB115" s="65" t="n">
        <f aca="false">Persona!AB116</f>
        <v>10.3761904761905</v>
      </c>
      <c r="BC115" s="65" t="n">
        <f aca="false">Persona!AC116</f>
        <v>36.8</v>
      </c>
      <c r="BD115" s="65" t="n">
        <f aca="false">BB115+BC115</f>
        <v>47.1761904761905</v>
      </c>
      <c r="BE115" s="65" t="n">
        <f aca="false">BD115*0.5</f>
        <v>23.5880952380952</v>
      </c>
      <c r="BF115" s="65" t="str">
        <f aca="false">IF(BD115&gt;=40,"Cleared","NC")</f>
        <v>Cleared</v>
      </c>
      <c r="BG115" s="65" t="str">
        <f aca="false">Wellness!BM116</f>
        <v>Cleared</v>
      </c>
      <c r="BH115" s="65" t="n">
        <f aca="false">Wellness!BU116</f>
        <v>46.6666666666667</v>
      </c>
      <c r="BI115" s="64" t="n">
        <f aca="false">BH115*0.3</f>
        <v>14</v>
      </c>
      <c r="BJ115" s="66" t="str">
        <f aca="false">IF(BI115&gt;=9,"Cleared","NC")</f>
        <v>Cleared</v>
      </c>
      <c r="BK115" s="65" t="n">
        <f aca="false">Behavior!AG116</f>
        <v>3.85</v>
      </c>
      <c r="BL115" s="65" t="n">
        <f aca="false">Behavior!AH116</f>
        <v>7.7</v>
      </c>
      <c r="BM115" s="65" t="str">
        <f aca="false">IF(BL115&gt;=6,"Cleared","NC")</f>
        <v>Cleared</v>
      </c>
      <c r="BN115" s="65" t="n">
        <f aca="false">Discipline!BA116</f>
        <v>75.6666666666667</v>
      </c>
      <c r="BO115" s="65" t="n">
        <f aca="false">BN115*0.1</f>
        <v>7.56666666666667</v>
      </c>
      <c r="BP115" s="65" t="str">
        <f aca="false">IF(HPS!BO115&gt;=6,"Cleared","NC")</f>
        <v>Cleared</v>
      </c>
      <c r="BQ115" s="65" t="n">
        <f aca="false">BE115+BI115+BL115+BO115</f>
        <v>52.8547619047619</v>
      </c>
    </row>
    <row r="116" customFormat="false" ht="14.25" hidden="false" customHeight="false" outlineLevel="0" collapsed="false">
      <c r="A116" s="61" t="n">
        <v>113</v>
      </c>
      <c r="B116" s="62" t="s">
        <v>17</v>
      </c>
      <c r="C116" s="62" t="s">
        <v>38</v>
      </c>
      <c r="D116" s="62" t="s">
        <v>245</v>
      </c>
      <c r="E116" s="63" t="s">
        <v>246</v>
      </c>
      <c r="F116" s="64" t="n">
        <v>0</v>
      </c>
      <c r="G116" s="65" t="n">
        <f aca="false">Persona!P117</f>
        <v>73.3333333333333</v>
      </c>
      <c r="H116" s="65" t="n">
        <f aca="false">HPS!$G116+HPS!$F116</f>
        <v>73.3333333333333</v>
      </c>
      <c r="I116" s="65" t="n">
        <f aca="false">HPS!$H116*0.5</f>
        <v>36.6666666666667</v>
      </c>
      <c r="J116" s="65" t="str">
        <f aca="false">IF(HPS!$G116&gt;=40,"Cleared","NC")</f>
        <v>Cleared</v>
      </c>
      <c r="K116" s="65" t="str">
        <f aca="false">Wellness!K117</f>
        <v>Cleared</v>
      </c>
      <c r="L116" s="65" t="n">
        <f aca="false">Wellness!S117</f>
        <v>43.3333333333333</v>
      </c>
      <c r="M116" s="64" t="n">
        <f aca="false">$L116*0.3</f>
        <v>13</v>
      </c>
      <c r="N116" s="66" t="str">
        <f aca="false">IF(M116&gt;=9,"Cleared","NC")</f>
        <v>Cleared</v>
      </c>
      <c r="O116" s="64" t="n">
        <f aca="false">Behavior!I117</f>
        <v>3</v>
      </c>
      <c r="P116" s="64" t="n">
        <f aca="false">HPS!$O116*2</f>
        <v>6</v>
      </c>
      <c r="Q116" s="65" t="str">
        <f aca="false">IF(HPS!$P116&gt;=6,"Cleared","NC")</f>
        <v>Cleared</v>
      </c>
      <c r="R116" s="65" t="n">
        <f aca="false">Discipline!N117</f>
        <v>63.75</v>
      </c>
      <c r="S116" s="65" t="n">
        <f aca="false">HPS!$R116*0.1</f>
        <v>6.375</v>
      </c>
      <c r="T116" s="65" t="str">
        <f aca="false">IF(HPS!$S116&gt;=4,"Cleared","NC")</f>
        <v>Cleared</v>
      </c>
      <c r="U116" s="65" t="n">
        <f aca="false">HPS!$I116+HPS!$M116+HPS!$P116+HPS!$S116</f>
        <v>62.0416666666667</v>
      </c>
      <c r="V116" s="65" t="n">
        <f aca="false">Persona!AB117</f>
        <v>27.3309523809524</v>
      </c>
      <c r="W116" s="65" t="n">
        <f aca="false">Persona!AC117</f>
        <v>41.6</v>
      </c>
      <c r="X116" s="65" t="n">
        <f aca="false">HPS!$V116+HPS!$W116</f>
        <v>68.9309523809524</v>
      </c>
      <c r="Y116" s="65" t="n">
        <f aca="false">X116*0.5</f>
        <v>34.4654761904762</v>
      </c>
      <c r="Z116" s="65" t="str">
        <f aca="false">IF(HPS!$X116&gt;=40,"Cleared","NC")</f>
        <v>Cleared</v>
      </c>
      <c r="AA116" s="65" t="str">
        <f aca="false">Wellness!AC117</f>
        <v>Cleared</v>
      </c>
      <c r="AB116" s="65" t="n">
        <f aca="false">Wellness!AK117</f>
        <v>40</v>
      </c>
      <c r="AC116" s="64" t="n">
        <f aca="false">HPS!AB116*0.3</f>
        <v>12</v>
      </c>
      <c r="AD116" s="66" t="str">
        <f aca="false">IF(AC116&gt;=9,"Cleared","NC")</f>
        <v>Cleared</v>
      </c>
      <c r="AE116" s="65" t="n">
        <f aca="false">Behavior!Q117</f>
        <v>3.6075</v>
      </c>
      <c r="AF116" s="65" t="n">
        <f aca="false">Behavior!R117</f>
        <v>7.215</v>
      </c>
      <c r="AG116" s="65" t="str">
        <f aca="false">IF(HPS!$AF116&gt;=6,"Cleared","NC")</f>
        <v>Cleared</v>
      </c>
      <c r="AH116" s="65" t="n">
        <f aca="false">Discipline!AA117</f>
        <v>63.3333333333333</v>
      </c>
      <c r="AI116" s="65" t="n">
        <f aca="false">AH116*0.1</f>
        <v>6.33333333333333</v>
      </c>
      <c r="AJ116" s="65" t="str">
        <f aca="false">IF(AI116&gt;=4,"Cleared","NC")</f>
        <v>Cleared</v>
      </c>
      <c r="AK116" s="65" t="n">
        <f aca="false">Y116+AC116+AF116+AI116</f>
        <v>60.0138095238095</v>
      </c>
      <c r="AL116" s="65" t="n">
        <f aca="false">Persona!AO117</f>
        <v>15.92</v>
      </c>
      <c r="AM116" s="65" t="n">
        <f aca="false">Persona!AP117</f>
        <v>46</v>
      </c>
      <c r="AN116" s="65" t="n">
        <f aca="false">AL116+AM116</f>
        <v>61.92</v>
      </c>
      <c r="AO116" s="65" t="n">
        <f aca="false">AN116*0.5</f>
        <v>30.96</v>
      </c>
      <c r="AP116" s="65" t="str">
        <f aca="false">IF(HPS!$AN116&gt;=40,"Cleared","NC")</f>
        <v>Cleared</v>
      </c>
      <c r="AQ116" s="65" t="str">
        <f aca="false">Wellness!AU117</f>
        <v>Cleared</v>
      </c>
      <c r="AR116" s="65" t="n">
        <f aca="false">Wellness!BC117</f>
        <v>40</v>
      </c>
      <c r="AS116" s="64" t="n">
        <f aca="false">AR116*0.3</f>
        <v>12</v>
      </c>
      <c r="AT116" s="66" t="str">
        <f aca="false">IF(AS116&gt;=9,"Cleared","NC")</f>
        <v>Cleared</v>
      </c>
      <c r="AU116" s="65" t="n">
        <f aca="false">Behavior!AG117</f>
        <v>4.75</v>
      </c>
      <c r="AV116" s="65" t="n">
        <f aca="false">Behavior!AH117</f>
        <v>9.5</v>
      </c>
      <c r="AW116" s="65" t="str">
        <f aca="false">IF(AV116&gt;=6,"Cleared","NC")</f>
        <v>Cleared</v>
      </c>
      <c r="AX116" s="65" t="n">
        <f aca="false">Discipline!AN117</f>
        <v>40.1714285714286</v>
      </c>
      <c r="AY116" s="65" t="n">
        <f aca="false">AX116*0.1</f>
        <v>4.01714285714286</v>
      </c>
      <c r="AZ116" s="65" t="str">
        <f aca="false">IF(AY116&gt;=4,"Cleared","NC")</f>
        <v>Cleared</v>
      </c>
      <c r="BA116" s="65" t="n">
        <f aca="false">AO116+AS116+AV116+AY116</f>
        <v>56.4771428571429</v>
      </c>
      <c r="BB116" s="65" t="n">
        <f aca="false">Persona!AB117</f>
        <v>27.3309523809524</v>
      </c>
      <c r="BC116" s="65" t="n">
        <f aca="false">Persona!AC117</f>
        <v>41.6</v>
      </c>
      <c r="BD116" s="65" t="n">
        <f aca="false">BB116+BC116</f>
        <v>68.9309523809524</v>
      </c>
      <c r="BE116" s="65" t="n">
        <f aca="false">BD116*0.5</f>
        <v>34.4654761904762</v>
      </c>
      <c r="BF116" s="65" t="str">
        <f aca="false">IF(BD116&gt;=40,"Cleared","NC")</f>
        <v>Cleared</v>
      </c>
      <c r="BG116" s="65" t="str">
        <f aca="false">Wellness!BM117</f>
        <v>NC</v>
      </c>
      <c r="BH116" s="65" t="n">
        <f aca="false">Wellness!BU117</f>
        <v>26.6666666666667</v>
      </c>
      <c r="BI116" s="64" t="n">
        <f aca="false">BH116*0.3</f>
        <v>8</v>
      </c>
      <c r="BJ116" s="66" t="str">
        <f aca="false">IF(BI116&gt;=9,"Cleared","NC")</f>
        <v>NC</v>
      </c>
      <c r="BK116" s="65" t="n">
        <f aca="false">Behavior!AG117</f>
        <v>4.75</v>
      </c>
      <c r="BL116" s="65" t="n">
        <f aca="false">Behavior!AH117</f>
        <v>9.5</v>
      </c>
      <c r="BM116" s="65" t="str">
        <f aca="false">IF(BL116&gt;=6,"Cleared","NC")</f>
        <v>Cleared</v>
      </c>
      <c r="BN116" s="65" t="n">
        <f aca="false">Discipline!BA117</f>
        <v>65.3333333333333</v>
      </c>
      <c r="BO116" s="65" t="n">
        <f aca="false">BN116*0.1</f>
        <v>6.53333333333334</v>
      </c>
      <c r="BP116" s="65" t="str">
        <f aca="false">IF(HPS!BO116&gt;=6,"Cleared","NC")</f>
        <v>Cleared</v>
      </c>
      <c r="BQ116" s="65" t="n">
        <f aca="false">BE116+BI116+BL116+BO116</f>
        <v>58.4988095238095</v>
      </c>
    </row>
    <row r="117" customFormat="false" ht="14.25" hidden="false" customHeight="false" outlineLevel="0" collapsed="false">
      <c r="A117" s="61" t="n">
        <v>114</v>
      </c>
      <c r="B117" s="62" t="s">
        <v>17</v>
      </c>
      <c r="C117" s="62" t="s">
        <v>38</v>
      </c>
      <c r="D117" s="62" t="s">
        <v>247</v>
      </c>
      <c r="E117" s="63" t="s">
        <v>248</v>
      </c>
      <c r="F117" s="64" t="n">
        <v>0</v>
      </c>
      <c r="G117" s="65" t="n">
        <f aca="false">Persona!P118</f>
        <v>71.1111111111111</v>
      </c>
      <c r="H117" s="65" t="n">
        <f aca="false">HPS!$G117+HPS!$F117</f>
        <v>71.1111111111111</v>
      </c>
      <c r="I117" s="65" t="n">
        <f aca="false">HPS!$H117*0.5</f>
        <v>35.5555555555556</v>
      </c>
      <c r="J117" s="65" t="str">
        <f aca="false">IF(HPS!$G117&gt;=40,"Cleared","NC")</f>
        <v>Cleared</v>
      </c>
      <c r="K117" s="65" t="str">
        <f aca="false">Wellness!K118</f>
        <v>Cleared</v>
      </c>
      <c r="L117" s="65" t="n">
        <f aca="false">Wellness!S118</f>
        <v>40</v>
      </c>
      <c r="M117" s="64" t="n">
        <f aca="false">$L117*0.3</f>
        <v>12</v>
      </c>
      <c r="N117" s="66" t="str">
        <f aca="false">IF(M117&gt;=9,"Cleared","NC")</f>
        <v>Cleared</v>
      </c>
      <c r="O117" s="64" t="n">
        <f aca="false">Behavior!I118</f>
        <v>3</v>
      </c>
      <c r="P117" s="64" t="n">
        <f aca="false">HPS!$O117*2</f>
        <v>6</v>
      </c>
      <c r="Q117" s="65" t="str">
        <f aca="false">IF(HPS!$P117&gt;=6,"Cleared","NC")</f>
        <v>Cleared</v>
      </c>
      <c r="R117" s="65" t="n">
        <f aca="false">Discipline!N118</f>
        <v>58.125</v>
      </c>
      <c r="S117" s="65" t="n">
        <f aca="false">HPS!$R117*0.1</f>
        <v>5.8125</v>
      </c>
      <c r="T117" s="65" t="str">
        <f aca="false">IF(HPS!$S117&gt;=4,"Cleared","NC")</f>
        <v>Cleared</v>
      </c>
      <c r="U117" s="65" t="n">
        <f aca="false">HPS!$I117+HPS!$M117+HPS!$P117+HPS!$S117</f>
        <v>59.3680555555556</v>
      </c>
      <c r="V117" s="65" t="n">
        <f aca="false">Persona!AB118</f>
        <v>12.2928571428571</v>
      </c>
      <c r="W117" s="65" t="n">
        <f aca="false">Persona!AC118</f>
        <v>35.2</v>
      </c>
      <c r="X117" s="65" t="n">
        <f aca="false">HPS!$V117+HPS!$W117</f>
        <v>47.4928571428571</v>
      </c>
      <c r="Y117" s="65" t="n">
        <f aca="false">X117*0.5</f>
        <v>23.7464285714286</v>
      </c>
      <c r="Z117" s="65" t="str">
        <f aca="false">IF(HPS!$X117&gt;=40,"Cleared","NC")</f>
        <v>Cleared</v>
      </c>
      <c r="AA117" s="65" t="str">
        <f aca="false">Wellness!AC118</f>
        <v>Cleared</v>
      </c>
      <c r="AB117" s="65" t="n">
        <f aca="false">Wellness!AK118</f>
        <v>3.33333333333333</v>
      </c>
      <c r="AC117" s="64" t="n">
        <f aca="false">HPS!AB117*0.3</f>
        <v>1</v>
      </c>
      <c r="AD117" s="66" t="str">
        <f aca="false">IF(AC117&gt;=9,"Cleared","NC")</f>
        <v>NC</v>
      </c>
      <c r="AE117" s="65" t="n">
        <f aca="false">Behavior!Q118</f>
        <v>3.541875</v>
      </c>
      <c r="AF117" s="65" t="n">
        <f aca="false">Behavior!R118</f>
        <v>7.08375</v>
      </c>
      <c r="AG117" s="65" t="str">
        <f aca="false">IF(HPS!$AF117&gt;=6,"Cleared","NC")</f>
        <v>Cleared</v>
      </c>
      <c r="AH117" s="65" t="n">
        <f aca="false">Discipline!AA118</f>
        <v>33</v>
      </c>
      <c r="AI117" s="65" t="n">
        <f aca="false">AH117*0.1</f>
        <v>3.3</v>
      </c>
      <c r="AJ117" s="65" t="str">
        <f aca="false">IF(AI117&gt;=4,"Cleared","NC")</f>
        <v>NC</v>
      </c>
      <c r="AK117" s="65" t="n">
        <f aca="false">Y117+AC117+AF117+AI117</f>
        <v>35.1301785714286</v>
      </c>
      <c r="AL117" s="65" t="n">
        <f aca="false">Persona!AO118</f>
        <v>13.5111111111111</v>
      </c>
      <c r="AM117" s="65" t="n">
        <f aca="false">Persona!AP118</f>
        <v>44</v>
      </c>
      <c r="AN117" s="65" t="n">
        <f aca="false">AL117+AM117</f>
        <v>57.5111111111111</v>
      </c>
      <c r="AO117" s="65" t="n">
        <f aca="false">AN117*0.5</f>
        <v>28.7555555555556</v>
      </c>
      <c r="AP117" s="65" t="str">
        <f aca="false">IF(HPS!$AN117&gt;=40,"Cleared","NC")</f>
        <v>Cleared</v>
      </c>
      <c r="AQ117" s="65" t="str">
        <f aca="false">Wellness!AU118</f>
        <v>Cleared</v>
      </c>
      <c r="AR117" s="65" t="n">
        <f aca="false">Wellness!BC118</f>
        <v>16.6666666666667</v>
      </c>
      <c r="AS117" s="64" t="n">
        <f aca="false">AR117*0.3</f>
        <v>5</v>
      </c>
      <c r="AT117" s="66" t="str">
        <f aca="false">IF(AS117&gt;=9,"Cleared","NC")</f>
        <v>NC</v>
      </c>
      <c r="AU117" s="65" t="n">
        <f aca="false">Behavior!AG118</f>
        <v>2.4</v>
      </c>
      <c r="AV117" s="65" t="n">
        <f aca="false">Behavior!AH118</f>
        <v>4.8</v>
      </c>
      <c r="AW117" s="65" t="str">
        <f aca="false">IF(AV117&gt;=6,"Cleared","NC")</f>
        <v>NC</v>
      </c>
      <c r="AX117" s="65" t="n">
        <f aca="false">Discipline!AN118</f>
        <v>40.5333333333333</v>
      </c>
      <c r="AY117" s="65" t="n">
        <f aca="false">AX117*0.1</f>
        <v>4.05333333333333</v>
      </c>
      <c r="AZ117" s="65" t="str">
        <f aca="false">IF(AY117&gt;=4,"Cleared","NC")</f>
        <v>Cleared</v>
      </c>
      <c r="BA117" s="65" t="n">
        <f aca="false">AO117+AS117+AV117+AY117</f>
        <v>42.6088888888889</v>
      </c>
      <c r="BB117" s="65" t="n">
        <f aca="false">Persona!AB118</f>
        <v>12.2928571428571</v>
      </c>
      <c r="BC117" s="65" t="n">
        <f aca="false">Persona!AC118</f>
        <v>35.2</v>
      </c>
      <c r="BD117" s="65" t="n">
        <f aca="false">BB117+BC117</f>
        <v>47.4928571428571</v>
      </c>
      <c r="BE117" s="65" t="n">
        <f aca="false">BD117*0.5</f>
        <v>23.7464285714286</v>
      </c>
      <c r="BF117" s="65" t="str">
        <f aca="false">IF(BD117&gt;=40,"Cleared","NC")</f>
        <v>Cleared</v>
      </c>
      <c r="BG117" s="65" t="str">
        <f aca="false">Wellness!BM118</f>
        <v>Cleared</v>
      </c>
      <c r="BH117" s="65" t="n">
        <f aca="false">Wellness!BU118</f>
        <v>20</v>
      </c>
      <c r="BI117" s="64" t="n">
        <f aca="false">BH117*0.3</f>
        <v>6</v>
      </c>
      <c r="BJ117" s="66" t="str">
        <f aca="false">IF(BI117&gt;=9,"Cleared","NC")</f>
        <v>NC</v>
      </c>
      <c r="BK117" s="65" t="n">
        <f aca="false">Behavior!AG118</f>
        <v>2.4</v>
      </c>
      <c r="BL117" s="65" t="n">
        <f aca="false">Behavior!AH118</f>
        <v>4.8</v>
      </c>
      <c r="BM117" s="65" t="str">
        <f aca="false">IF(BL117&gt;=6,"Cleared","NC")</f>
        <v>NC</v>
      </c>
      <c r="BN117" s="65" t="n">
        <f aca="false">Discipline!BA118</f>
        <v>61</v>
      </c>
      <c r="BO117" s="65" t="n">
        <f aca="false">BN117*0.1</f>
        <v>6.1</v>
      </c>
      <c r="BP117" s="65" t="str">
        <f aca="false">IF(HPS!BO117&gt;=6,"Cleared","NC")</f>
        <v>Cleared</v>
      </c>
      <c r="BQ117" s="65" t="n">
        <f aca="false">BE117+BI117+BL117+BO117</f>
        <v>40.6464285714286</v>
      </c>
    </row>
    <row r="118" customFormat="false" ht="14.25" hidden="false" customHeight="false" outlineLevel="0" collapsed="false">
      <c r="A118" s="61" t="n">
        <v>115</v>
      </c>
      <c r="B118" s="62" t="s">
        <v>17</v>
      </c>
      <c r="C118" s="62" t="s">
        <v>38</v>
      </c>
      <c r="D118" s="62" t="s">
        <v>249</v>
      </c>
      <c r="E118" s="63" t="s">
        <v>250</v>
      </c>
      <c r="F118" s="64" t="n">
        <v>0</v>
      </c>
      <c r="G118" s="65" t="n">
        <f aca="false">Persona!P119</f>
        <v>60</v>
      </c>
      <c r="H118" s="65" t="n">
        <f aca="false">HPS!$G118+HPS!$F118</f>
        <v>60</v>
      </c>
      <c r="I118" s="65" t="n">
        <f aca="false">HPS!$H118*0.5</f>
        <v>30</v>
      </c>
      <c r="J118" s="65" t="str">
        <f aca="false">IF(HPS!$G118&gt;=40,"Cleared","NC")</f>
        <v>Cleared</v>
      </c>
      <c r="K118" s="65" t="str">
        <f aca="false">Wellness!K119</f>
        <v>Cleared</v>
      </c>
      <c r="L118" s="65" t="n">
        <f aca="false">Wellness!S119</f>
        <v>53.3333333333333</v>
      </c>
      <c r="M118" s="64" t="n">
        <f aca="false">$L118*0.3</f>
        <v>16</v>
      </c>
      <c r="N118" s="66" t="str">
        <f aca="false">IF(M118&gt;=9,"Cleared","NC")</f>
        <v>Cleared</v>
      </c>
      <c r="O118" s="64" t="n">
        <f aca="false">Behavior!I119</f>
        <v>3</v>
      </c>
      <c r="P118" s="64" t="n">
        <f aca="false">HPS!$O118*2</f>
        <v>6</v>
      </c>
      <c r="Q118" s="65" t="str">
        <f aca="false">IF(HPS!$P118&gt;=6,"Cleared","NC")</f>
        <v>Cleared</v>
      </c>
      <c r="R118" s="65" t="n">
        <f aca="false">Discipline!N119</f>
        <v>54.375</v>
      </c>
      <c r="S118" s="65" t="n">
        <f aca="false">HPS!$R118*0.1</f>
        <v>5.4375</v>
      </c>
      <c r="T118" s="65" t="str">
        <f aca="false">IF(HPS!$S118&gt;=4,"Cleared","NC")</f>
        <v>Cleared</v>
      </c>
      <c r="U118" s="65" t="n">
        <f aca="false">HPS!$I118+HPS!$M118+HPS!$P118+HPS!$S118</f>
        <v>57.4375</v>
      </c>
      <c r="V118" s="65" t="n">
        <f aca="false">Persona!AB119</f>
        <v>19.6690476190476</v>
      </c>
      <c r="W118" s="65" t="n">
        <f aca="false">Persona!AC119</f>
        <v>37.6</v>
      </c>
      <c r="X118" s="65" t="n">
        <f aca="false">HPS!$V118+HPS!$W118</f>
        <v>57.2690476190476</v>
      </c>
      <c r="Y118" s="65" t="n">
        <f aca="false">X118*0.5</f>
        <v>28.6345238095238</v>
      </c>
      <c r="Z118" s="65" t="str">
        <f aca="false">IF(HPS!$X118&gt;=40,"Cleared","NC")</f>
        <v>Cleared</v>
      </c>
      <c r="AA118" s="65" t="str">
        <f aca="false">Wellness!AC119</f>
        <v>NC</v>
      </c>
      <c r="AB118" s="65" t="n">
        <f aca="false">Wellness!AK119</f>
        <v>13.3333333333333</v>
      </c>
      <c r="AC118" s="64" t="n">
        <f aca="false">HPS!AB118*0.3</f>
        <v>4</v>
      </c>
      <c r="AD118" s="66" t="str">
        <f aca="false">IF(AC118&gt;=9,"Cleared","NC")</f>
        <v>NC</v>
      </c>
      <c r="AE118" s="65" t="n">
        <f aca="false">Behavior!Q119</f>
        <v>3.51546875</v>
      </c>
      <c r="AF118" s="65" t="n">
        <f aca="false">Behavior!R119</f>
        <v>7.0309375</v>
      </c>
      <c r="AG118" s="65" t="str">
        <f aca="false">IF(HPS!$AF118&gt;=6,"Cleared","NC")</f>
        <v>Cleared</v>
      </c>
      <c r="AH118" s="65" t="n">
        <f aca="false">Discipline!AA119</f>
        <v>32.3333333333333</v>
      </c>
      <c r="AI118" s="65" t="n">
        <f aca="false">AH118*0.1</f>
        <v>3.23333333333333</v>
      </c>
      <c r="AJ118" s="65" t="str">
        <f aca="false">IF(AI118&gt;=4,"Cleared","NC")</f>
        <v>NC</v>
      </c>
      <c r="AK118" s="65" t="n">
        <f aca="false">Y118+AC118+AF118+AI118</f>
        <v>42.8987946428571</v>
      </c>
      <c r="AL118" s="65" t="n">
        <f aca="false">Persona!AO119</f>
        <v>15.2</v>
      </c>
      <c r="AM118" s="65" t="n">
        <f aca="false">Persona!AP119</f>
        <v>40</v>
      </c>
      <c r="AN118" s="65" t="n">
        <f aca="false">AL118+AM118</f>
        <v>55.2</v>
      </c>
      <c r="AO118" s="65" t="n">
        <f aca="false">AN118*0.5</f>
        <v>27.6</v>
      </c>
      <c r="AP118" s="65" t="str">
        <f aca="false">IF(HPS!$AN118&gt;=40,"Cleared","NC")</f>
        <v>Cleared</v>
      </c>
      <c r="AQ118" s="65" t="str">
        <f aca="false">Wellness!AU119</f>
        <v>NC</v>
      </c>
      <c r="AR118" s="65" t="n">
        <f aca="false">Wellness!BC119</f>
        <v>26.6666666666667</v>
      </c>
      <c r="AS118" s="64" t="n">
        <f aca="false">AR118*0.3</f>
        <v>8</v>
      </c>
      <c r="AT118" s="66" t="str">
        <f aca="false">IF(AS118&gt;=9,"Cleared","NC")</f>
        <v>NC</v>
      </c>
      <c r="AU118" s="65" t="n">
        <f aca="false">Behavior!AG119</f>
        <v>2.5</v>
      </c>
      <c r="AV118" s="65" t="n">
        <f aca="false">Behavior!AH119</f>
        <v>5</v>
      </c>
      <c r="AW118" s="65" t="str">
        <f aca="false">IF(AV118&gt;=6,"Cleared","NC")</f>
        <v>NC</v>
      </c>
      <c r="AX118" s="65" t="n">
        <f aca="false">Discipline!AN119</f>
        <v>47.2</v>
      </c>
      <c r="AY118" s="65" t="n">
        <f aca="false">AX118*0.1</f>
        <v>4.72</v>
      </c>
      <c r="AZ118" s="65" t="str">
        <f aca="false">IF(AY118&gt;=4,"Cleared","NC")</f>
        <v>Cleared</v>
      </c>
      <c r="BA118" s="65" t="n">
        <f aca="false">AO118+AS118+AV118+AY118</f>
        <v>45.32</v>
      </c>
      <c r="BB118" s="65" t="n">
        <f aca="false">Persona!AB119</f>
        <v>19.6690476190476</v>
      </c>
      <c r="BC118" s="65" t="n">
        <f aca="false">Persona!AC119</f>
        <v>37.6</v>
      </c>
      <c r="BD118" s="65" t="n">
        <f aca="false">BB118+BC118</f>
        <v>57.2690476190476</v>
      </c>
      <c r="BE118" s="65" t="n">
        <f aca="false">BD118*0.5</f>
        <v>28.6345238095238</v>
      </c>
      <c r="BF118" s="65" t="str">
        <f aca="false">IF(BD118&gt;=40,"Cleared","NC")</f>
        <v>Cleared</v>
      </c>
      <c r="BG118" s="65" t="str">
        <f aca="false">Wellness!BM119</f>
        <v>NC</v>
      </c>
      <c r="BH118" s="65" t="n">
        <f aca="false">Wellness!BU119</f>
        <v>20</v>
      </c>
      <c r="BI118" s="64" t="n">
        <f aca="false">BH118*0.3</f>
        <v>6</v>
      </c>
      <c r="BJ118" s="66" t="str">
        <f aca="false">IF(BI118&gt;=9,"Cleared","NC")</f>
        <v>NC</v>
      </c>
      <c r="BK118" s="65" t="n">
        <f aca="false">Behavior!AG119</f>
        <v>2.5</v>
      </c>
      <c r="BL118" s="65" t="n">
        <f aca="false">Behavior!AH119</f>
        <v>5</v>
      </c>
      <c r="BM118" s="65" t="str">
        <f aca="false">IF(BL118&gt;=6,"Cleared","NC")</f>
        <v>NC</v>
      </c>
      <c r="BN118" s="65" t="n">
        <f aca="false">Discipline!BA119</f>
        <v>59.5</v>
      </c>
      <c r="BO118" s="65" t="n">
        <f aca="false">BN118*0.1</f>
        <v>5.95</v>
      </c>
      <c r="BP118" s="65" t="str">
        <f aca="false">IF(HPS!BO118&gt;=6,"Cleared","NC")</f>
        <v>NC</v>
      </c>
      <c r="BQ118" s="65" t="n">
        <f aca="false">BE118+BI118+BL118+BO118</f>
        <v>45.5845238095238</v>
      </c>
    </row>
    <row r="119" customFormat="false" ht="14.25" hidden="false" customHeight="false" outlineLevel="0" collapsed="false">
      <c r="A119" s="61" t="n">
        <v>116</v>
      </c>
      <c r="B119" s="62" t="s">
        <v>198</v>
      </c>
      <c r="C119" s="62" t="s">
        <v>31</v>
      </c>
      <c r="D119" s="62" t="s">
        <v>251</v>
      </c>
      <c r="E119" s="63" t="s">
        <v>252</v>
      </c>
      <c r="F119" s="64" t="n">
        <v>0</v>
      </c>
      <c r="G119" s="65" t="n">
        <f aca="false">Persona!P120</f>
        <v>83.3333333333333</v>
      </c>
      <c r="H119" s="65" t="n">
        <f aca="false">HPS!$G119+HPS!$F119</f>
        <v>83.3333333333333</v>
      </c>
      <c r="I119" s="65" t="n">
        <f aca="false">HPS!$H119*0.5</f>
        <v>41.6666666666667</v>
      </c>
      <c r="J119" s="65" t="str">
        <f aca="false">IF(HPS!$G119&gt;=40,"Cleared","NC")</f>
        <v>Cleared</v>
      </c>
      <c r="K119" s="65" t="str">
        <f aca="false">Wellness!K120</f>
        <v>Cleared</v>
      </c>
      <c r="L119" s="65" t="n">
        <f aca="false">Wellness!S120</f>
        <v>36.6666666666667</v>
      </c>
      <c r="M119" s="64" t="n">
        <f aca="false">$L119*0.3</f>
        <v>11</v>
      </c>
      <c r="N119" s="66" t="str">
        <f aca="false">IF(M119&gt;=9,"Cleared","NC")</f>
        <v>Cleared</v>
      </c>
      <c r="O119" s="64" t="n">
        <f aca="false">Behavior!I120</f>
        <v>3</v>
      </c>
      <c r="P119" s="64" t="n">
        <f aca="false">HPS!$O119*2</f>
        <v>6</v>
      </c>
      <c r="Q119" s="65" t="str">
        <f aca="false">IF(HPS!$P119&gt;=6,"Cleared","NC")</f>
        <v>Cleared</v>
      </c>
      <c r="R119" s="65" t="n">
        <f aca="false">Discipline!N120</f>
        <v>48.75</v>
      </c>
      <c r="S119" s="65" t="n">
        <f aca="false">HPS!$R119*0.1</f>
        <v>4.875</v>
      </c>
      <c r="T119" s="65" t="str">
        <f aca="false">IF(HPS!$S119&gt;=4,"Cleared","NC")</f>
        <v>Cleared</v>
      </c>
      <c r="U119" s="65" t="n">
        <f aca="false">HPS!$I119+HPS!$M119+HPS!$P119+HPS!$S119</f>
        <v>63.5416666666667</v>
      </c>
      <c r="V119" s="65" t="n">
        <f aca="false">Persona!AB120</f>
        <v>10.9690476190476</v>
      </c>
      <c r="W119" s="65" t="n">
        <f aca="false">Persona!AC120</f>
        <v>45.6</v>
      </c>
      <c r="X119" s="65" t="n">
        <f aca="false">HPS!$V119+HPS!$W119</f>
        <v>56.5690476190476</v>
      </c>
      <c r="Y119" s="65" t="n">
        <f aca="false">X119*0.5</f>
        <v>28.2845238095238</v>
      </c>
      <c r="Z119" s="65" t="str">
        <f aca="false">IF(HPS!$X119&gt;=40,"Cleared","NC")</f>
        <v>Cleared</v>
      </c>
      <c r="AA119" s="65" t="str">
        <f aca="false">Wellness!AC120</f>
        <v>Cleared</v>
      </c>
      <c r="AB119" s="65" t="n">
        <f aca="false">Wellness!AK120</f>
        <v>36.6666666666667</v>
      </c>
      <c r="AC119" s="64" t="n">
        <f aca="false">HPS!AB119*0.3</f>
        <v>11</v>
      </c>
      <c r="AD119" s="66" t="str">
        <f aca="false">IF(AC119&gt;=9,"Cleared","NC")</f>
        <v>Cleared</v>
      </c>
      <c r="AE119" s="65" t="n">
        <f aca="false">Behavior!Q120</f>
        <v>3.5</v>
      </c>
      <c r="AF119" s="65" t="n">
        <f aca="false">Behavior!R120</f>
        <v>7</v>
      </c>
      <c r="AG119" s="65" t="str">
        <f aca="false">IF(HPS!$AF119&gt;=6,"Cleared","NC")</f>
        <v>Cleared</v>
      </c>
      <c r="AH119" s="65" t="n">
        <f aca="false">Discipline!AA120</f>
        <v>34</v>
      </c>
      <c r="AI119" s="65" t="n">
        <f aca="false">AH119*0.1</f>
        <v>3.4</v>
      </c>
      <c r="AJ119" s="65" t="str">
        <f aca="false">IF(AI119&gt;=4,"Cleared","NC")</f>
        <v>NC</v>
      </c>
      <c r="AK119" s="65" t="n">
        <f aca="false">Y119+AC119+AF119+AI119</f>
        <v>49.6845238095238</v>
      </c>
      <c r="AL119" s="65" t="n">
        <f aca="false">Persona!AO120</f>
        <v>0</v>
      </c>
      <c r="AM119" s="65" t="n">
        <f aca="false">Persona!AP120</f>
        <v>56</v>
      </c>
      <c r="AN119" s="65" t="n">
        <f aca="false">AL119+AM119</f>
        <v>56</v>
      </c>
      <c r="AO119" s="65" t="n">
        <f aca="false">AN119*0.5</f>
        <v>28</v>
      </c>
      <c r="AP119" s="65" t="str">
        <f aca="false">IF(HPS!$AN119&gt;=40,"Cleared","NC")</f>
        <v>Cleared</v>
      </c>
      <c r="AQ119" s="65" t="str">
        <f aca="false">Wellness!AU120</f>
        <v>Cleared</v>
      </c>
      <c r="AR119" s="65" t="n">
        <f aca="false">Wellness!BC120</f>
        <v>36.6666666666667</v>
      </c>
      <c r="AS119" s="64" t="n">
        <f aca="false">AR119*0.3</f>
        <v>11</v>
      </c>
      <c r="AT119" s="66" t="str">
        <f aca="false">IF(AS119&gt;=9,"Cleared","NC")</f>
        <v>Cleared</v>
      </c>
      <c r="AU119" s="65" t="n">
        <f aca="false">Behavior!AG120</f>
        <v>4.2</v>
      </c>
      <c r="AV119" s="65" t="n">
        <f aca="false">Behavior!AH120</f>
        <v>8.4</v>
      </c>
      <c r="AW119" s="65" t="str">
        <f aca="false">IF(AV119&gt;=6,"Cleared","NC")</f>
        <v>Cleared</v>
      </c>
      <c r="AX119" s="65" t="n">
        <f aca="false">Discipline!AN120</f>
        <v>20</v>
      </c>
      <c r="AY119" s="65" t="n">
        <f aca="false">AX119*0.1</f>
        <v>2</v>
      </c>
      <c r="AZ119" s="65" t="str">
        <f aca="false">IF(AY119&gt;=4,"Cleared","NC")</f>
        <v>NC</v>
      </c>
      <c r="BA119" s="65" t="n">
        <f aca="false">AO119+AS119+AV119+AY119</f>
        <v>49.4</v>
      </c>
      <c r="BB119" s="65" t="n">
        <f aca="false">Persona!AB120</f>
        <v>10.9690476190476</v>
      </c>
      <c r="BC119" s="65" t="n">
        <f aca="false">Persona!AC120</f>
        <v>45.6</v>
      </c>
      <c r="BD119" s="65" t="n">
        <f aca="false">BB119+BC119</f>
        <v>56.5690476190476</v>
      </c>
      <c r="BE119" s="65" t="n">
        <f aca="false">BD119*0.5</f>
        <v>28.2845238095238</v>
      </c>
      <c r="BF119" s="65" t="str">
        <f aca="false">IF(BD119&gt;=40,"Cleared","NC")</f>
        <v>Cleared</v>
      </c>
      <c r="BG119" s="65" t="str">
        <f aca="false">Wellness!BM120</f>
        <v>Cleared</v>
      </c>
      <c r="BH119" s="65" t="n">
        <f aca="false">Wellness!BU120</f>
        <v>40</v>
      </c>
      <c r="BI119" s="64" t="n">
        <f aca="false">BH119*0.3</f>
        <v>12</v>
      </c>
      <c r="BJ119" s="66" t="str">
        <f aca="false">IF(BI119&gt;=9,"Cleared","NC")</f>
        <v>Cleared</v>
      </c>
      <c r="BK119" s="65" t="n">
        <f aca="false">Behavior!AG120</f>
        <v>4.2</v>
      </c>
      <c r="BL119" s="65" t="n">
        <f aca="false">Behavior!AH120</f>
        <v>8.4</v>
      </c>
      <c r="BM119" s="65" t="str">
        <f aca="false">IF(BL119&gt;=6,"Cleared","NC")</f>
        <v>Cleared</v>
      </c>
      <c r="BN119" s="65" t="n">
        <f aca="false">Discipline!BA120</f>
        <v>72</v>
      </c>
      <c r="BO119" s="65" t="n">
        <f aca="false">BN119*0.1</f>
        <v>7.2</v>
      </c>
      <c r="BP119" s="65" t="str">
        <f aca="false">IF(HPS!BO119&gt;=6,"Cleared","NC")</f>
        <v>Cleared</v>
      </c>
      <c r="BQ119" s="65" t="n">
        <f aca="false">BE119+BI119+BL119+BO119</f>
        <v>55.8845238095238</v>
      </c>
    </row>
    <row r="120" customFormat="false" ht="14.25" hidden="false" customHeight="false" outlineLevel="0" collapsed="false">
      <c r="A120" s="61" t="n">
        <v>117</v>
      </c>
      <c r="B120" s="62" t="s">
        <v>13</v>
      </c>
      <c r="C120" s="62" t="s">
        <v>38</v>
      </c>
      <c r="D120" s="62" t="s">
        <v>253</v>
      </c>
      <c r="E120" s="63" t="s">
        <v>254</v>
      </c>
      <c r="F120" s="64" t="n">
        <v>0</v>
      </c>
      <c r="G120" s="65" t="n">
        <f aca="false">Persona!P121</f>
        <v>86.6666666666667</v>
      </c>
      <c r="H120" s="65" t="n">
        <f aca="false">HPS!$G120+HPS!$F120</f>
        <v>86.6666666666667</v>
      </c>
      <c r="I120" s="65" t="n">
        <f aca="false">HPS!$H120*0.5</f>
        <v>43.3333333333333</v>
      </c>
      <c r="J120" s="65" t="str">
        <f aca="false">IF(HPS!$G120&gt;=40,"Cleared","NC")</f>
        <v>Cleared</v>
      </c>
      <c r="K120" s="65" t="str">
        <f aca="false">Wellness!K121</f>
        <v>Cleared</v>
      </c>
      <c r="L120" s="65" t="n">
        <f aca="false">Wellness!S121</f>
        <v>76.6666666666667</v>
      </c>
      <c r="M120" s="64" t="n">
        <f aca="false">$L120*0.3</f>
        <v>23</v>
      </c>
      <c r="N120" s="66" t="str">
        <f aca="false">IF(M120&gt;=9,"Cleared","NC")</f>
        <v>Cleared</v>
      </c>
      <c r="O120" s="64" t="n">
        <f aca="false">Behavior!I121</f>
        <v>3</v>
      </c>
      <c r="P120" s="64" t="n">
        <f aca="false">HPS!$O120*2</f>
        <v>6</v>
      </c>
      <c r="Q120" s="65" t="str">
        <f aca="false">IF(HPS!$P120&gt;=6,"Cleared","NC")</f>
        <v>Cleared</v>
      </c>
      <c r="R120" s="65" t="n">
        <f aca="false">Discipline!N121</f>
        <v>61.5178571428571</v>
      </c>
      <c r="S120" s="65" t="n">
        <f aca="false">HPS!$R120*0.1</f>
        <v>6.15178571428572</v>
      </c>
      <c r="T120" s="65" t="str">
        <f aca="false">IF(HPS!$S120&gt;=4,"Cleared","NC")</f>
        <v>Cleared</v>
      </c>
      <c r="U120" s="65" t="n">
        <f aca="false">HPS!$I120+HPS!$M120+HPS!$P120+HPS!$S120</f>
        <v>78.4851190476191</v>
      </c>
      <c r="V120" s="65" t="n">
        <f aca="false">Persona!AB121</f>
        <v>26.7785714285714</v>
      </c>
      <c r="W120" s="65" t="n">
        <f aca="false">Persona!AC121</f>
        <v>50.4</v>
      </c>
      <c r="X120" s="65" t="n">
        <f aca="false">HPS!$V120+HPS!$W120</f>
        <v>77.1785714285714</v>
      </c>
      <c r="Y120" s="65" t="n">
        <f aca="false">X120*0.5</f>
        <v>38.5892857142857</v>
      </c>
      <c r="Z120" s="65" t="str">
        <f aca="false">IF(HPS!$X120&gt;=40,"Cleared","NC")</f>
        <v>Cleared</v>
      </c>
      <c r="AA120" s="65" t="str">
        <f aca="false">Wellness!AC121</f>
        <v>Cleared</v>
      </c>
      <c r="AB120" s="65" t="n">
        <f aca="false">Wellness!AK121</f>
        <v>53.3333333333333</v>
      </c>
      <c r="AC120" s="64" t="n">
        <f aca="false">HPS!AB120*0.3</f>
        <v>16</v>
      </c>
      <c r="AD120" s="66" t="str">
        <f aca="false">IF(AC120&gt;=9,"Cleared","NC")</f>
        <v>Cleared</v>
      </c>
      <c r="AE120" s="65" t="n">
        <f aca="false">Behavior!Q121</f>
        <v>2.4</v>
      </c>
      <c r="AF120" s="65" t="n">
        <f aca="false">Behavior!R121</f>
        <v>4.8</v>
      </c>
      <c r="AG120" s="65" t="str">
        <f aca="false">IF(HPS!$AF120&gt;=6,"Cleared","NC")</f>
        <v>NC</v>
      </c>
      <c r="AH120" s="65" t="n">
        <f aca="false">Discipline!AA121</f>
        <v>66.6666666666667</v>
      </c>
      <c r="AI120" s="65" t="n">
        <f aca="false">AH120*0.1</f>
        <v>6.66666666666667</v>
      </c>
      <c r="AJ120" s="65" t="str">
        <f aca="false">IF(AI120&gt;=4,"Cleared","NC")</f>
        <v>Cleared</v>
      </c>
      <c r="AK120" s="65" t="n">
        <f aca="false">Y120+AC120+AF120+AI120</f>
        <v>66.0559523809524</v>
      </c>
      <c r="AL120" s="65" t="n">
        <f aca="false">Persona!AO121</f>
        <v>22.5688888888889</v>
      </c>
      <c r="AM120" s="65" t="n">
        <f aca="false">Persona!AP121</f>
        <v>44</v>
      </c>
      <c r="AN120" s="65" t="n">
        <f aca="false">AL120+AM120</f>
        <v>66.5688888888889</v>
      </c>
      <c r="AO120" s="65" t="n">
        <f aca="false">AN120*0.5</f>
        <v>33.2844444444444</v>
      </c>
      <c r="AP120" s="65" t="str">
        <f aca="false">IF(HPS!$AN120&gt;=40,"Cleared","NC")</f>
        <v>Cleared</v>
      </c>
      <c r="AQ120" s="65" t="str">
        <f aca="false">Wellness!AU121</f>
        <v>Cleared</v>
      </c>
      <c r="AR120" s="65" t="n">
        <f aca="false">Wellness!BC121</f>
        <v>60</v>
      </c>
      <c r="AS120" s="64" t="n">
        <f aca="false">AR120*0.3</f>
        <v>18</v>
      </c>
      <c r="AT120" s="66" t="str">
        <f aca="false">IF(AS120&gt;=9,"Cleared","NC")</f>
        <v>Cleared</v>
      </c>
      <c r="AU120" s="65" t="n">
        <f aca="false">Behavior!AG121</f>
        <v>4.72</v>
      </c>
      <c r="AV120" s="65" t="n">
        <f aca="false">Behavior!AH121</f>
        <v>9.44</v>
      </c>
      <c r="AW120" s="65" t="str">
        <f aca="false">IF(AV120&gt;=6,"Cleared","NC")</f>
        <v>Cleared</v>
      </c>
      <c r="AX120" s="65" t="n">
        <f aca="false">Discipline!AN121</f>
        <v>56.2666666666667</v>
      </c>
      <c r="AY120" s="65" t="n">
        <f aca="false">AX120*0.1</f>
        <v>5.62666666666667</v>
      </c>
      <c r="AZ120" s="65" t="str">
        <f aca="false">IF(AY120&gt;=4,"Cleared","NC")</f>
        <v>Cleared</v>
      </c>
      <c r="BA120" s="65" t="n">
        <f aca="false">AO120+AS120+AV120+AY120</f>
        <v>66.3511111111111</v>
      </c>
      <c r="BB120" s="65" t="n">
        <f aca="false">Persona!AB121</f>
        <v>26.7785714285714</v>
      </c>
      <c r="BC120" s="65" t="n">
        <f aca="false">Persona!AC121</f>
        <v>50.4</v>
      </c>
      <c r="BD120" s="65" t="n">
        <f aca="false">BB120+BC120</f>
        <v>77.1785714285714</v>
      </c>
      <c r="BE120" s="65" t="n">
        <f aca="false">BD120*0.5</f>
        <v>38.5892857142857</v>
      </c>
      <c r="BF120" s="65" t="str">
        <f aca="false">IF(BD120&gt;=40,"Cleared","NC")</f>
        <v>Cleared</v>
      </c>
      <c r="BG120" s="65" t="str">
        <f aca="false">Wellness!BM121</f>
        <v>Cleared</v>
      </c>
      <c r="BH120" s="65" t="n">
        <f aca="false">Wellness!BU121</f>
        <v>53.3333333333333</v>
      </c>
      <c r="BI120" s="64" t="n">
        <f aca="false">BH120*0.3</f>
        <v>16</v>
      </c>
      <c r="BJ120" s="66" t="str">
        <f aca="false">IF(BI120&gt;=9,"Cleared","NC")</f>
        <v>Cleared</v>
      </c>
      <c r="BK120" s="65" t="n">
        <f aca="false">Behavior!AG121</f>
        <v>4.72</v>
      </c>
      <c r="BL120" s="65" t="n">
        <f aca="false">Behavior!AH121</f>
        <v>9.44</v>
      </c>
      <c r="BM120" s="65" t="str">
        <f aca="false">IF(BL120&gt;=6,"Cleared","NC")</f>
        <v>Cleared</v>
      </c>
      <c r="BN120" s="65" t="n">
        <f aca="false">Discipline!BA121</f>
        <v>60</v>
      </c>
      <c r="BO120" s="65" t="n">
        <f aca="false">BN120*0.1</f>
        <v>6</v>
      </c>
      <c r="BP120" s="65" t="str">
        <f aca="false">IF(HPS!BO120&gt;=6,"Cleared","NC")</f>
        <v>Cleared</v>
      </c>
      <c r="BQ120" s="65" t="n">
        <f aca="false">BE120+BI120+BL120+BO120</f>
        <v>70.0292857142857</v>
      </c>
    </row>
    <row r="121" customFormat="false" ht="14.25" hidden="false" customHeight="false" outlineLevel="0" collapsed="false">
      <c r="A121" s="61" t="n">
        <v>118</v>
      </c>
      <c r="B121" s="62" t="s">
        <v>13</v>
      </c>
      <c r="C121" s="62" t="s">
        <v>31</v>
      </c>
      <c r="D121" s="62" t="s">
        <v>255</v>
      </c>
      <c r="E121" s="63" t="s">
        <v>256</v>
      </c>
      <c r="F121" s="64" t="n">
        <v>0</v>
      </c>
      <c r="G121" s="65" t="n">
        <f aca="false">Persona!P122</f>
        <v>63.3333333333333</v>
      </c>
      <c r="H121" s="65" t="n">
        <f aca="false">HPS!$G121+HPS!$F121</f>
        <v>63.3333333333333</v>
      </c>
      <c r="I121" s="65" t="n">
        <f aca="false">HPS!$H121*0.5</f>
        <v>31.6666666666667</v>
      </c>
      <c r="J121" s="65" t="str">
        <f aca="false">IF(HPS!$G121&gt;=40,"Cleared","NC")</f>
        <v>Cleared</v>
      </c>
      <c r="K121" s="65" t="str">
        <f aca="false">Wellness!K122</f>
        <v>Cleared</v>
      </c>
      <c r="L121" s="65" t="n">
        <f aca="false">Wellness!S122</f>
        <v>40</v>
      </c>
      <c r="M121" s="64" t="n">
        <f aca="false">$L121*0.3</f>
        <v>12</v>
      </c>
      <c r="N121" s="66" t="str">
        <f aca="false">IF(M121&gt;=9,"Cleared","NC")</f>
        <v>Cleared</v>
      </c>
      <c r="O121" s="64" t="n">
        <f aca="false">Behavior!I122</f>
        <v>3</v>
      </c>
      <c r="P121" s="64" t="n">
        <f aca="false">HPS!$O121*2</f>
        <v>6</v>
      </c>
      <c r="Q121" s="65" t="str">
        <f aca="false">IF(HPS!$P121&gt;=6,"Cleared","NC")</f>
        <v>Cleared</v>
      </c>
      <c r="R121" s="65" t="n">
        <f aca="false">Discipline!N122</f>
        <v>67.5</v>
      </c>
      <c r="S121" s="65" t="n">
        <f aca="false">HPS!$R121*0.1</f>
        <v>6.75</v>
      </c>
      <c r="T121" s="65" t="str">
        <f aca="false">IF(HPS!$S121&gt;=4,"Cleared","NC")</f>
        <v>Cleared</v>
      </c>
      <c r="U121" s="65" t="n">
        <f aca="false">HPS!$I121+HPS!$M121+HPS!$P121+HPS!$S121</f>
        <v>56.4166666666667</v>
      </c>
      <c r="V121" s="65" t="n">
        <f aca="false">Persona!AB122</f>
        <v>15.5333333333333</v>
      </c>
      <c r="W121" s="65" t="n">
        <f aca="false">Persona!AC122</f>
        <v>28.8</v>
      </c>
      <c r="X121" s="65" t="n">
        <f aca="false">HPS!$V121+HPS!$W121</f>
        <v>44.3333333333333</v>
      </c>
      <c r="Y121" s="65" t="n">
        <f aca="false">X121*0.5</f>
        <v>22.1666666666667</v>
      </c>
      <c r="Z121" s="65" t="str">
        <f aca="false">IF(HPS!$X121&gt;=40,"Cleared","NC")</f>
        <v>Cleared</v>
      </c>
      <c r="AA121" s="65" t="str">
        <f aca="false">Wellness!AC122</f>
        <v>NC</v>
      </c>
      <c r="AB121" s="65" t="n">
        <f aca="false">Wellness!AK122</f>
        <v>13.3333333333333</v>
      </c>
      <c r="AC121" s="64" t="n">
        <f aca="false">HPS!AB121*0.3</f>
        <v>4</v>
      </c>
      <c r="AD121" s="66" t="str">
        <f aca="false">IF(AC121&gt;=9,"Cleared","NC")</f>
        <v>NC</v>
      </c>
      <c r="AE121" s="65" t="n">
        <f aca="false">Behavior!Q122</f>
        <v>3.5</v>
      </c>
      <c r="AF121" s="65" t="n">
        <f aca="false">Behavior!R122</f>
        <v>7</v>
      </c>
      <c r="AG121" s="65" t="str">
        <f aca="false">IF(HPS!$AF121&gt;=6,"Cleared","NC")</f>
        <v>Cleared</v>
      </c>
      <c r="AH121" s="65" t="n">
        <f aca="false">Discipline!AA122</f>
        <v>25.6666666666667</v>
      </c>
      <c r="AI121" s="65" t="n">
        <f aca="false">AH121*0.1</f>
        <v>2.56666666666667</v>
      </c>
      <c r="AJ121" s="65" t="str">
        <f aca="false">IF(AI121&gt;=4,"Cleared","NC")</f>
        <v>NC</v>
      </c>
      <c r="AK121" s="65" t="n">
        <f aca="false">Y121+AC121+AF121+AI121</f>
        <v>35.7333333333333</v>
      </c>
      <c r="AL121" s="65" t="n">
        <f aca="false">Persona!AO122</f>
        <v>0</v>
      </c>
      <c r="AM121" s="65" t="n">
        <f aca="false">Persona!AP122</f>
        <v>28</v>
      </c>
      <c r="AN121" s="65" t="n">
        <f aca="false">AL121+AM121</f>
        <v>28</v>
      </c>
      <c r="AO121" s="65" t="n">
        <f aca="false">AN121*0.5</f>
        <v>14</v>
      </c>
      <c r="AP121" s="65" t="str">
        <f aca="false">IF(HPS!$AN121&gt;=40,"Cleared","NC")</f>
        <v>NC</v>
      </c>
      <c r="AQ121" s="65" t="str">
        <f aca="false">Wellness!AU122</f>
        <v>NC</v>
      </c>
      <c r="AR121" s="65" t="n">
        <f aca="false">Wellness!BC122</f>
        <v>16.6666666666667</v>
      </c>
      <c r="AS121" s="64" t="n">
        <f aca="false">AR121*0.3</f>
        <v>5</v>
      </c>
      <c r="AT121" s="66" t="str">
        <f aca="false">IF(AS121&gt;=9,"Cleared","NC")</f>
        <v>NC</v>
      </c>
      <c r="AU121" s="65" t="n">
        <f aca="false">Behavior!AG122</f>
        <v>3</v>
      </c>
      <c r="AV121" s="65" t="n">
        <f aca="false">Behavior!AH122</f>
        <v>6</v>
      </c>
      <c r="AW121" s="65" t="str">
        <f aca="false">IF(AV121&gt;=6,"Cleared","NC")</f>
        <v>Cleared</v>
      </c>
      <c r="AX121" s="65" t="n">
        <f aca="false">Discipline!AN122</f>
        <v>8</v>
      </c>
      <c r="AY121" s="65" t="n">
        <f aca="false">AX121*0.1</f>
        <v>0.8</v>
      </c>
      <c r="AZ121" s="65" t="str">
        <f aca="false">IF(AY121&gt;=4,"Cleared","NC")</f>
        <v>NC</v>
      </c>
      <c r="BA121" s="65" t="n">
        <f aca="false">AO121+AS121+AV121+AY121</f>
        <v>25.8</v>
      </c>
      <c r="BB121" s="65" t="n">
        <f aca="false">Persona!AB122</f>
        <v>15.5333333333333</v>
      </c>
      <c r="BC121" s="65" t="n">
        <f aca="false">Persona!AC122</f>
        <v>28.8</v>
      </c>
      <c r="BD121" s="65" t="n">
        <f aca="false">BB121+BC121</f>
        <v>44.3333333333333</v>
      </c>
      <c r="BE121" s="65" t="n">
        <f aca="false">BD121*0.5</f>
        <v>22.1666666666667</v>
      </c>
      <c r="BF121" s="65" t="str">
        <f aca="false">IF(BD121&gt;=40,"Cleared","NC")</f>
        <v>Cleared</v>
      </c>
      <c r="BG121" s="65" t="str">
        <f aca="false">Wellness!BM122</f>
        <v>NC</v>
      </c>
      <c r="BH121" s="65" t="n">
        <f aca="false">Wellness!BU122</f>
        <v>20</v>
      </c>
      <c r="BI121" s="64" t="n">
        <f aca="false">BH121*0.3</f>
        <v>6</v>
      </c>
      <c r="BJ121" s="66" t="str">
        <f aca="false">IF(BI121&gt;=9,"Cleared","NC")</f>
        <v>NC</v>
      </c>
      <c r="BK121" s="65" t="n">
        <f aca="false">Behavior!AG122</f>
        <v>3</v>
      </c>
      <c r="BL121" s="65" t="n">
        <f aca="false">Behavior!AH122</f>
        <v>6</v>
      </c>
      <c r="BM121" s="65" t="str">
        <f aca="false">IF(BL121&gt;=6,"Cleared","NC")</f>
        <v>Cleared</v>
      </c>
      <c r="BN121" s="65" t="n">
        <f aca="false">Discipline!BA122</f>
        <v>58</v>
      </c>
      <c r="BO121" s="65" t="n">
        <f aca="false">BN121*0.1</f>
        <v>5.8</v>
      </c>
      <c r="BP121" s="65" t="str">
        <f aca="false">IF(HPS!BO121&gt;=6,"Cleared","NC")</f>
        <v>NC</v>
      </c>
      <c r="BQ121" s="65" t="n">
        <f aca="false">BE121+BI121+BL121+BO121</f>
        <v>39.9666666666667</v>
      </c>
    </row>
    <row r="122" customFormat="false" ht="14.25" hidden="false" customHeight="false" outlineLevel="0" collapsed="false">
      <c r="A122" s="61" t="n">
        <v>119</v>
      </c>
      <c r="B122" s="62" t="s">
        <v>13</v>
      </c>
      <c r="C122" s="62" t="s">
        <v>31</v>
      </c>
      <c r="D122" s="62" t="s">
        <v>257</v>
      </c>
      <c r="E122" s="63" t="s">
        <v>258</v>
      </c>
      <c r="F122" s="64" t="n">
        <v>0</v>
      </c>
      <c r="G122" s="65" t="n">
        <f aca="false">Persona!P123</f>
        <v>68.8888888888889</v>
      </c>
      <c r="H122" s="65" t="n">
        <f aca="false">HPS!$G122+HPS!$F122</f>
        <v>68.8888888888889</v>
      </c>
      <c r="I122" s="65" t="n">
        <f aca="false">HPS!$H122*0.5</f>
        <v>34.4444444444444</v>
      </c>
      <c r="J122" s="65" t="str">
        <f aca="false">IF(HPS!$G122&gt;=40,"Cleared","NC")</f>
        <v>Cleared</v>
      </c>
      <c r="K122" s="65" t="str">
        <f aca="false">Wellness!K123</f>
        <v>NC</v>
      </c>
      <c r="L122" s="65" t="n">
        <f aca="false">Wellness!S123</f>
        <v>26.6666666666667</v>
      </c>
      <c r="M122" s="64" t="n">
        <f aca="false">$L122*0.3</f>
        <v>8</v>
      </c>
      <c r="N122" s="66" t="str">
        <f aca="false">IF(M122&gt;=9,"Cleared","NC")</f>
        <v>NC</v>
      </c>
      <c r="O122" s="64" t="n">
        <f aca="false">Behavior!I123</f>
        <v>3</v>
      </c>
      <c r="P122" s="64" t="n">
        <f aca="false">HPS!$O122*2</f>
        <v>6</v>
      </c>
      <c r="Q122" s="65" t="str">
        <f aca="false">IF(HPS!$P122&gt;=6,"Cleared","NC")</f>
        <v>Cleared</v>
      </c>
      <c r="R122" s="65" t="n">
        <f aca="false">Discipline!N123</f>
        <v>49.7321428571429</v>
      </c>
      <c r="S122" s="65" t="n">
        <f aca="false">HPS!$R122*0.1</f>
        <v>4.97321428571429</v>
      </c>
      <c r="T122" s="65" t="str">
        <f aca="false">IF(HPS!$S122&gt;=4,"Cleared","NC")</f>
        <v>Cleared</v>
      </c>
      <c r="U122" s="65" t="n">
        <f aca="false">HPS!$I122+HPS!$M122+HPS!$P122+HPS!$S122</f>
        <v>53.4176587301587</v>
      </c>
      <c r="V122" s="65" t="n">
        <f aca="false">Persona!AB123</f>
        <v>4.96190476190476</v>
      </c>
      <c r="W122" s="65" t="n">
        <f aca="false">Persona!AC123</f>
        <v>45.6</v>
      </c>
      <c r="X122" s="65" t="n">
        <f aca="false">HPS!$V122+HPS!$W122</f>
        <v>50.5619047619048</v>
      </c>
      <c r="Y122" s="65" t="n">
        <f aca="false">X122*0.5</f>
        <v>25.2809523809524</v>
      </c>
      <c r="Z122" s="65" t="str">
        <f aca="false">IF(HPS!$X122&gt;=40,"Cleared","NC")</f>
        <v>Cleared</v>
      </c>
      <c r="AA122" s="65" t="str">
        <f aca="false">Wellness!AC123</f>
        <v>NC</v>
      </c>
      <c r="AB122" s="65" t="n">
        <f aca="false">Wellness!AK123</f>
        <v>0</v>
      </c>
      <c r="AC122" s="64" t="n">
        <f aca="false">HPS!AB122*0.3</f>
        <v>0</v>
      </c>
      <c r="AD122" s="66" t="str">
        <f aca="false">IF(AC122&gt;=9,"Cleared","NC")</f>
        <v>NC</v>
      </c>
      <c r="AE122" s="65" t="n">
        <f aca="false">Behavior!Q123</f>
        <v>3.6</v>
      </c>
      <c r="AF122" s="65" t="n">
        <f aca="false">Behavior!R123</f>
        <v>7.2</v>
      </c>
      <c r="AG122" s="65" t="str">
        <f aca="false">IF(HPS!$AF122&gt;=6,"Cleared","NC")</f>
        <v>Cleared</v>
      </c>
      <c r="AH122" s="65" t="n">
        <f aca="false">Discipline!AA123</f>
        <v>14</v>
      </c>
      <c r="AI122" s="65" t="n">
        <f aca="false">AH122*0.1</f>
        <v>1.4</v>
      </c>
      <c r="AJ122" s="65" t="str">
        <f aca="false">IF(AI122&gt;=4,"Cleared","NC")</f>
        <v>NC</v>
      </c>
      <c r="AK122" s="65" t="n">
        <f aca="false">Y122+AC122+AF122+AI122</f>
        <v>33.8809523809524</v>
      </c>
      <c r="AL122" s="65" t="n">
        <f aca="false">Persona!AO123</f>
        <v>13.3333333333333</v>
      </c>
      <c r="AM122" s="65" t="n">
        <f aca="false">Persona!AP123</f>
        <v>35</v>
      </c>
      <c r="AN122" s="65" t="n">
        <f aca="false">AL122+AM122</f>
        <v>48.3333333333333</v>
      </c>
      <c r="AO122" s="65" t="n">
        <f aca="false">AN122*0.5</f>
        <v>24.1666666666667</v>
      </c>
      <c r="AP122" s="65" t="str">
        <f aca="false">IF(HPS!$AN122&gt;=40,"Cleared","NC")</f>
        <v>Cleared</v>
      </c>
      <c r="AQ122" s="65" t="str">
        <f aca="false">Wellness!AU123</f>
        <v>NC</v>
      </c>
      <c r="AR122" s="65" t="n">
        <f aca="false">Wellness!BC123</f>
        <v>3.33333333333333</v>
      </c>
      <c r="AS122" s="64" t="n">
        <f aca="false">AR122*0.3</f>
        <v>1</v>
      </c>
      <c r="AT122" s="66" t="str">
        <f aca="false">IF(AS122&gt;=9,"Cleared","NC")</f>
        <v>NC</v>
      </c>
      <c r="AU122" s="65" t="n">
        <f aca="false">Behavior!AG123</f>
        <v>3.65</v>
      </c>
      <c r="AV122" s="65" t="n">
        <f aca="false">Behavior!AH123</f>
        <v>7.3</v>
      </c>
      <c r="AW122" s="65" t="str">
        <f aca="false">IF(AV122&gt;=6,"Cleared","NC")</f>
        <v>Cleared</v>
      </c>
      <c r="AX122" s="65" t="n">
        <f aca="false">Discipline!AN123</f>
        <v>28</v>
      </c>
      <c r="AY122" s="65" t="n">
        <f aca="false">AX122*0.1</f>
        <v>2.8</v>
      </c>
      <c r="AZ122" s="65" t="str">
        <f aca="false">IF(AY122&gt;=4,"Cleared","NC")</f>
        <v>NC</v>
      </c>
      <c r="BA122" s="65" t="n">
        <f aca="false">AO122+AS122+AV122+AY122</f>
        <v>35.2666666666667</v>
      </c>
      <c r="BB122" s="65" t="n">
        <f aca="false">Persona!AB123</f>
        <v>4.96190476190476</v>
      </c>
      <c r="BC122" s="65" t="n">
        <f aca="false">Persona!AC123</f>
        <v>45.6</v>
      </c>
      <c r="BD122" s="65" t="n">
        <f aca="false">BB122+BC122</f>
        <v>50.5619047619048</v>
      </c>
      <c r="BE122" s="65" t="n">
        <f aca="false">BD122*0.5</f>
        <v>25.2809523809524</v>
      </c>
      <c r="BF122" s="65" t="str">
        <f aca="false">IF(BD122&gt;=40,"Cleared","NC")</f>
        <v>Cleared</v>
      </c>
      <c r="BG122" s="65" t="str">
        <f aca="false">Wellness!BM123</f>
        <v>NC</v>
      </c>
      <c r="BH122" s="65" t="n">
        <f aca="false">Wellness!BU123</f>
        <v>16.6666666666667</v>
      </c>
      <c r="BI122" s="64" t="n">
        <f aca="false">BH122*0.3</f>
        <v>5</v>
      </c>
      <c r="BJ122" s="66" t="str">
        <f aca="false">IF(BI122&gt;=9,"Cleared","NC")</f>
        <v>NC</v>
      </c>
      <c r="BK122" s="65" t="n">
        <f aca="false">Behavior!AG123</f>
        <v>3.65</v>
      </c>
      <c r="BL122" s="65" t="n">
        <f aca="false">Behavior!AH123</f>
        <v>7.3</v>
      </c>
      <c r="BM122" s="65" t="str">
        <f aca="false">IF(BL122&gt;=6,"Cleared","NC")</f>
        <v>Cleared</v>
      </c>
      <c r="BN122" s="65" t="n">
        <f aca="false">Discipline!BA123</f>
        <v>61.6666666666667</v>
      </c>
      <c r="BO122" s="65" t="n">
        <f aca="false">BN122*0.1</f>
        <v>6.16666666666667</v>
      </c>
      <c r="BP122" s="65" t="str">
        <f aca="false">IF(HPS!BO122&gt;=6,"Cleared","NC")</f>
        <v>Cleared</v>
      </c>
      <c r="BQ122" s="65" t="n">
        <f aca="false">BE122+BI122+BL122+BO122</f>
        <v>43.7476190476191</v>
      </c>
    </row>
    <row r="123" customFormat="false" ht="14.25" hidden="false" customHeight="false" outlineLevel="0" collapsed="false">
      <c r="A123" s="61" t="n">
        <v>120</v>
      </c>
      <c r="B123" s="62" t="s">
        <v>17</v>
      </c>
      <c r="C123" s="62" t="s">
        <v>14</v>
      </c>
      <c r="D123" s="62" t="s">
        <v>259</v>
      </c>
      <c r="E123" s="63" t="s">
        <v>260</v>
      </c>
      <c r="F123" s="64" t="n">
        <v>0</v>
      </c>
      <c r="G123" s="65" t="n">
        <f aca="false">Persona!P124</f>
        <v>38.8888888888889</v>
      </c>
      <c r="H123" s="65" t="n">
        <f aca="false">HPS!$G123+HPS!$F123</f>
        <v>38.8888888888889</v>
      </c>
      <c r="I123" s="65" t="n">
        <f aca="false">HPS!$H123*0.5</f>
        <v>19.4444444444444</v>
      </c>
      <c r="J123" s="65" t="str">
        <f aca="false">IF(HPS!$G123&gt;=40,"Cleared","NC")</f>
        <v>NC</v>
      </c>
      <c r="K123" s="65" t="str">
        <f aca="false">Wellness!K124</f>
        <v>Cleared</v>
      </c>
      <c r="L123" s="65" t="n">
        <f aca="false">Wellness!S124</f>
        <v>66.6666666666667</v>
      </c>
      <c r="M123" s="64" t="n">
        <f aca="false">$L123*0.3</f>
        <v>20</v>
      </c>
      <c r="N123" s="66" t="str">
        <f aca="false">IF(M123&gt;=9,"Cleared","NC")</f>
        <v>Cleared</v>
      </c>
      <c r="O123" s="64" t="n">
        <f aca="false">Behavior!I124</f>
        <v>3</v>
      </c>
      <c r="P123" s="64" t="n">
        <f aca="false">HPS!$O123*2</f>
        <v>6</v>
      </c>
      <c r="Q123" s="65" t="str">
        <f aca="false">IF(HPS!$P123&gt;=6,"Cleared","NC")</f>
        <v>Cleared</v>
      </c>
      <c r="R123" s="65" t="n">
        <f aca="false">Discipline!N124</f>
        <v>69.5982142857143</v>
      </c>
      <c r="S123" s="65" t="n">
        <f aca="false">HPS!$R123*0.1</f>
        <v>6.95982142857143</v>
      </c>
      <c r="T123" s="65" t="str">
        <f aca="false">IF(HPS!$S123&gt;=4,"Cleared","NC")</f>
        <v>Cleared</v>
      </c>
      <c r="U123" s="65" t="n">
        <f aca="false">HPS!$I123+HPS!$M123+HPS!$P123+HPS!$S123</f>
        <v>52.4042658730159</v>
      </c>
      <c r="V123" s="65" t="n">
        <f aca="false">Persona!AB124</f>
        <v>0</v>
      </c>
      <c r="W123" s="65" t="n">
        <f aca="false">Persona!AC124</f>
        <v>44.8</v>
      </c>
      <c r="X123" s="65" t="n">
        <f aca="false">HPS!$V123+HPS!$W123</f>
        <v>44.8</v>
      </c>
      <c r="Y123" s="65" t="n">
        <f aca="false">X123*0.5</f>
        <v>22.4</v>
      </c>
      <c r="Z123" s="65" t="str">
        <f aca="false">IF(HPS!$X123&gt;=40,"Cleared","NC")</f>
        <v>Cleared</v>
      </c>
      <c r="AA123" s="65" t="str">
        <f aca="false">Wellness!AC124</f>
        <v>Cleared</v>
      </c>
      <c r="AB123" s="65" t="n">
        <f aca="false">Wellness!AK124</f>
        <v>26.6666666666667</v>
      </c>
      <c r="AC123" s="64" t="n">
        <f aca="false">HPS!AB123*0.3</f>
        <v>8</v>
      </c>
      <c r="AD123" s="66" t="str">
        <f aca="false">IF(AC123&gt;=9,"Cleared","NC")</f>
        <v>NC</v>
      </c>
      <c r="AE123" s="65" t="n">
        <f aca="false">Behavior!Q124</f>
        <v>2.95</v>
      </c>
      <c r="AF123" s="65" t="n">
        <f aca="false">Behavior!R124</f>
        <v>5.9</v>
      </c>
      <c r="AG123" s="65" t="str">
        <f aca="false">IF(HPS!$AF123&gt;=6,"Cleared","NC")</f>
        <v>NC</v>
      </c>
      <c r="AH123" s="65" t="n">
        <f aca="false">Discipline!AA124</f>
        <v>30.3333333333333</v>
      </c>
      <c r="AI123" s="65" t="n">
        <f aca="false">AH123*0.1</f>
        <v>3.03333333333333</v>
      </c>
      <c r="AJ123" s="65" t="str">
        <f aca="false">IF(AI123&gt;=4,"Cleared","NC")</f>
        <v>NC</v>
      </c>
      <c r="AK123" s="65" t="n">
        <f aca="false">Y123+AC123+AF123+AI123</f>
        <v>39.3333333333333</v>
      </c>
      <c r="AL123" s="65" t="n">
        <f aca="false">Persona!AO124</f>
        <v>7.33333333333333</v>
      </c>
      <c r="AM123" s="65" t="n">
        <f aca="false">Persona!AP124</f>
        <v>42</v>
      </c>
      <c r="AN123" s="65" t="n">
        <f aca="false">AL123+AM123</f>
        <v>49.3333333333333</v>
      </c>
      <c r="AO123" s="65" t="n">
        <f aca="false">AN123*0.5</f>
        <v>24.6666666666667</v>
      </c>
      <c r="AP123" s="65" t="str">
        <f aca="false">IF(HPS!$AN123&gt;=40,"Cleared","NC")</f>
        <v>Cleared</v>
      </c>
      <c r="AQ123" s="65" t="str">
        <f aca="false">Wellness!AU124</f>
        <v>Cleared</v>
      </c>
      <c r="AR123" s="65" t="n">
        <f aca="false">Wellness!BC124</f>
        <v>6.66666666666667</v>
      </c>
      <c r="AS123" s="64" t="n">
        <f aca="false">AR123*0.3</f>
        <v>2</v>
      </c>
      <c r="AT123" s="66" t="str">
        <f aca="false">IF(AS123&gt;=9,"Cleared","NC")</f>
        <v>NC</v>
      </c>
      <c r="AU123" s="65" t="n">
        <f aca="false">Behavior!AG124</f>
        <v>3.32</v>
      </c>
      <c r="AV123" s="65" t="n">
        <f aca="false">Behavior!AH124</f>
        <v>6.64</v>
      </c>
      <c r="AW123" s="65" t="str">
        <f aca="false">IF(AV123&gt;=6,"Cleared","NC")</f>
        <v>Cleared</v>
      </c>
      <c r="AX123" s="65" t="n">
        <f aca="false">Discipline!AN124</f>
        <v>32.7142857142857</v>
      </c>
      <c r="AY123" s="65" t="n">
        <f aca="false">AX123*0.1</f>
        <v>3.27142857142857</v>
      </c>
      <c r="AZ123" s="65" t="str">
        <f aca="false">IF(AY123&gt;=4,"Cleared","NC")</f>
        <v>NC</v>
      </c>
      <c r="BA123" s="65" t="n">
        <f aca="false">AO123+AS123+AV123+AY123</f>
        <v>36.5780952380952</v>
      </c>
      <c r="BB123" s="65" t="n">
        <f aca="false">Persona!AB124</f>
        <v>0</v>
      </c>
      <c r="BC123" s="65" t="n">
        <f aca="false">Persona!AC124</f>
        <v>44.8</v>
      </c>
      <c r="BD123" s="65" t="n">
        <f aca="false">BB123+BC123</f>
        <v>44.8</v>
      </c>
      <c r="BE123" s="65" t="n">
        <f aca="false">BD123*0.5</f>
        <v>22.4</v>
      </c>
      <c r="BF123" s="65" t="str">
        <f aca="false">IF(BD123&gt;=40,"Cleared","NC")</f>
        <v>Cleared</v>
      </c>
      <c r="BG123" s="65" t="str">
        <f aca="false">Wellness!BM124</f>
        <v>Cleared</v>
      </c>
      <c r="BH123" s="65" t="n">
        <f aca="false">Wellness!BU124</f>
        <v>0</v>
      </c>
      <c r="BI123" s="64" t="n">
        <f aca="false">BH123*0.3</f>
        <v>0</v>
      </c>
      <c r="BJ123" s="66" t="str">
        <f aca="false">IF(BI123&gt;=9,"Cleared","NC")</f>
        <v>NC</v>
      </c>
      <c r="BK123" s="65" t="n">
        <f aca="false">Behavior!AG124</f>
        <v>3.32</v>
      </c>
      <c r="BL123" s="65" t="n">
        <f aca="false">Behavior!AH124</f>
        <v>6.64</v>
      </c>
      <c r="BM123" s="65" t="str">
        <f aca="false">IF(BL123&gt;=6,"Cleared","NC")</f>
        <v>Cleared</v>
      </c>
      <c r="BN123" s="65" t="n">
        <f aca="false">Discipline!BA124</f>
        <v>45</v>
      </c>
      <c r="BO123" s="65" t="n">
        <f aca="false">BN123*0.1</f>
        <v>4.5</v>
      </c>
      <c r="BP123" s="65" t="str">
        <f aca="false">IF(HPS!BO123&gt;=6,"Cleared","NC")</f>
        <v>NC</v>
      </c>
      <c r="BQ123" s="65" t="n">
        <f aca="false">BE123+BI123+BL123+BO123</f>
        <v>33.54</v>
      </c>
    </row>
    <row r="124" customFormat="false" ht="14.25" hidden="false" customHeight="false" outlineLevel="0" collapsed="false">
      <c r="A124" s="61" t="n">
        <v>121</v>
      </c>
      <c r="B124" s="62" t="s">
        <v>17</v>
      </c>
      <c r="C124" s="62" t="s">
        <v>31</v>
      </c>
      <c r="D124" s="62" t="s">
        <v>261</v>
      </c>
      <c r="E124" s="63" t="s">
        <v>262</v>
      </c>
      <c r="F124" s="64" t="n">
        <v>0</v>
      </c>
      <c r="G124" s="65" t="n">
        <f aca="false">Persona!P125</f>
        <v>74.4444444444444</v>
      </c>
      <c r="H124" s="65" t="n">
        <f aca="false">HPS!$G124+HPS!$F124</f>
        <v>74.4444444444444</v>
      </c>
      <c r="I124" s="65" t="n">
        <f aca="false">HPS!$H124*0.5</f>
        <v>37.2222222222222</v>
      </c>
      <c r="J124" s="65" t="str">
        <f aca="false">IF(HPS!$G124&gt;=40,"Cleared","NC")</f>
        <v>Cleared</v>
      </c>
      <c r="K124" s="65" t="str">
        <f aca="false">Wellness!K125</f>
        <v>Cleared</v>
      </c>
      <c r="L124" s="65" t="n">
        <f aca="false">Wellness!S125</f>
        <v>50</v>
      </c>
      <c r="M124" s="64" t="n">
        <f aca="false">$L124*0.3</f>
        <v>15</v>
      </c>
      <c r="N124" s="66" t="str">
        <f aca="false">IF(M124&gt;=9,"Cleared","NC")</f>
        <v>Cleared</v>
      </c>
      <c r="O124" s="64" t="n">
        <f aca="false">Behavior!I125</f>
        <v>3</v>
      </c>
      <c r="P124" s="64" t="n">
        <f aca="false">HPS!$O124*2</f>
        <v>6</v>
      </c>
      <c r="Q124" s="65" t="str">
        <f aca="false">IF(HPS!$P124&gt;=6,"Cleared","NC")</f>
        <v>Cleared</v>
      </c>
      <c r="R124" s="65" t="n">
        <f aca="false">Discipline!N125</f>
        <v>71.25</v>
      </c>
      <c r="S124" s="65" t="n">
        <f aca="false">HPS!$R124*0.1</f>
        <v>7.125</v>
      </c>
      <c r="T124" s="65" t="str">
        <f aca="false">IF(HPS!$S124&gt;=4,"Cleared","NC")</f>
        <v>Cleared</v>
      </c>
      <c r="U124" s="65" t="n">
        <f aca="false">HPS!$I124+HPS!$M124+HPS!$P124+HPS!$S124</f>
        <v>65.3472222222222</v>
      </c>
      <c r="V124" s="65" t="n">
        <f aca="false">Persona!AB125</f>
        <v>9.53571428571429</v>
      </c>
      <c r="W124" s="65" t="n">
        <f aca="false">Persona!AC125</f>
        <v>24.8</v>
      </c>
      <c r="X124" s="65" t="n">
        <f aca="false">HPS!$V124+HPS!$W124</f>
        <v>34.3357142857143</v>
      </c>
      <c r="Y124" s="65" t="n">
        <f aca="false">X124*0.5</f>
        <v>17.1678571428571</v>
      </c>
      <c r="Z124" s="65" t="str">
        <f aca="false">IF(HPS!$X124&gt;=40,"Cleared","NC")</f>
        <v>NC</v>
      </c>
      <c r="AA124" s="65" t="str">
        <f aca="false">Wellness!AC125</f>
        <v>Cleared</v>
      </c>
      <c r="AB124" s="65" t="n">
        <f aca="false">Wellness!AK125</f>
        <v>16.6666666666667</v>
      </c>
      <c r="AC124" s="64" t="n">
        <f aca="false">HPS!AB124*0.3</f>
        <v>5</v>
      </c>
      <c r="AD124" s="66" t="str">
        <f aca="false">IF(AC124&gt;=9,"Cleared","NC")</f>
        <v>NC</v>
      </c>
      <c r="AE124" s="65" t="n">
        <f aca="false">Behavior!Q125</f>
        <v>3.3</v>
      </c>
      <c r="AF124" s="65" t="n">
        <f aca="false">Behavior!R125</f>
        <v>6.6</v>
      </c>
      <c r="AG124" s="65" t="str">
        <f aca="false">IF(HPS!$AF124&gt;=6,"Cleared","NC")</f>
        <v>Cleared</v>
      </c>
      <c r="AH124" s="65" t="n">
        <f aca="false">Discipline!AA125</f>
        <v>27.3333333333333</v>
      </c>
      <c r="AI124" s="65" t="n">
        <f aca="false">AH124*0.1</f>
        <v>2.73333333333333</v>
      </c>
      <c r="AJ124" s="65" t="str">
        <f aca="false">IF(AI124&gt;=4,"Cleared","NC")</f>
        <v>NC</v>
      </c>
      <c r="AK124" s="65" t="n">
        <f aca="false">Y124+AC124+AF124+AI124</f>
        <v>31.5011904761905</v>
      </c>
      <c r="AL124" s="65" t="n">
        <f aca="false">Persona!AO125</f>
        <v>0</v>
      </c>
      <c r="AM124" s="65" t="n">
        <f aca="false">Persona!AP125</f>
        <v>48</v>
      </c>
      <c r="AN124" s="65" t="n">
        <f aca="false">AL124+AM124</f>
        <v>48</v>
      </c>
      <c r="AO124" s="65" t="n">
        <f aca="false">AN124*0.5</f>
        <v>24</v>
      </c>
      <c r="AP124" s="65" t="str">
        <f aca="false">IF(HPS!$AN124&gt;=40,"Cleared","NC")</f>
        <v>Cleared</v>
      </c>
      <c r="AQ124" s="65" t="str">
        <f aca="false">Wellness!AU125</f>
        <v>Cleared</v>
      </c>
      <c r="AR124" s="65" t="n">
        <f aca="false">Wellness!BC125</f>
        <v>36.6666666666667</v>
      </c>
      <c r="AS124" s="64" t="n">
        <f aca="false">AR124*0.3</f>
        <v>11</v>
      </c>
      <c r="AT124" s="66" t="str">
        <f aca="false">IF(AS124&gt;=9,"Cleared","NC")</f>
        <v>Cleared</v>
      </c>
      <c r="AU124" s="65" t="n">
        <f aca="false">Behavior!AG125</f>
        <v>2.6</v>
      </c>
      <c r="AV124" s="65" t="n">
        <f aca="false">Behavior!AH125</f>
        <v>5.2</v>
      </c>
      <c r="AW124" s="65" t="str">
        <f aca="false">IF(AV124&gt;=6,"Cleared","NC")</f>
        <v>NC</v>
      </c>
      <c r="AX124" s="65" t="n">
        <f aca="false">Discipline!AN125</f>
        <v>16</v>
      </c>
      <c r="AY124" s="65" t="n">
        <f aca="false">AX124*0.1</f>
        <v>1.6</v>
      </c>
      <c r="AZ124" s="65" t="str">
        <f aca="false">IF(AY124&gt;=4,"Cleared","NC")</f>
        <v>NC</v>
      </c>
      <c r="BA124" s="65" t="n">
        <f aca="false">AO124+AS124+AV124+AY124</f>
        <v>41.8</v>
      </c>
      <c r="BB124" s="65" t="n">
        <f aca="false">Persona!AB125</f>
        <v>9.53571428571429</v>
      </c>
      <c r="BC124" s="65" t="n">
        <f aca="false">Persona!AC125</f>
        <v>24.8</v>
      </c>
      <c r="BD124" s="65" t="n">
        <f aca="false">BB124+BC124</f>
        <v>34.3357142857143</v>
      </c>
      <c r="BE124" s="65" t="n">
        <f aca="false">BD124*0.5</f>
        <v>17.1678571428571</v>
      </c>
      <c r="BF124" s="65" t="str">
        <f aca="false">IF(BD124&gt;=40,"Cleared","NC")</f>
        <v>NC</v>
      </c>
      <c r="BG124" s="65" t="str">
        <f aca="false">Wellness!BM125</f>
        <v>Cleared</v>
      </c>
      <c r="BH124" s="65" t="n">
        <f aca="false">Wellness!BU125</f>
        <v>53.3333333333333</v>
      </c>
      <c r="BI124" s="64" t="n">
        <f aca="false">BH124*0.3</f>
        <v>16</v>
      </c>
      <c r="BJ124" s="66" t="str">
        <f aca="false">IF(BI124&gt;=9,"Cleared","NC")</f>
        <v>Cleared</v>
      </c>
      <c r="BK124" s="65" t="n">
        <f aca="false">Behavior!AG125</f>
        <v>2.6</v>
      </c>
      <c r="BL124" s="65" t="n">
        <f aca="false">Behavior!AH125</f>
        <v>5.2</v>
      </c>
      <c r="BM124" s="65" t="str">
        <f aca="false">IF(BL124&gt;=6,"Cleared","NC")</f>
        <v>NC</v>
      </c>
      <c r="BN124" s="65" t="n">
        <f aca="false">Discipline!BA125</f>
        <v>56</v>
      </c>
      <c r="BO124" s="65" t="n">
        <f aca="false">BN124*0.1</f>
        <v>5.6</v>
      </c>
      <c r="BP124" s="65" t="str">
        <f aca="false">IF(HPS!BO124&gt;=6,"Cleared","NC")</f>
        <v>NC</v>
      </c>
      <c r="BQ124" s="65" t="n">
        <f aca="false">BE124+BI124+BL124+BO124</f>
        <v>43.9678571428571</v>
      </c>
    </row>
    <row r="125" customFormat="false" ht="14.25" hidden="false" customHeight="false" outlineLevel="0" collapsed="false">
      <c r="A125" s="61" t="n">
        <v>122</v>
      </c>
      <c r="B125" s="62" t="s">
        <v>17</v>
      </c>
      <c r="C125" s="62" t="s">
        <v>31</v>
      </c>
      <c r="D125" s="62" t="s">
        <v>263</v>
      </c>
      <c r="E125" s="63" t="s">
        <v>264</v>
      </c>
      <c r="F125" s="64" t="n">
        <v>0</v>
      </c>
      <c r="G125" s="65" t="n">
        <f aca="false">Persona!P126</f>
        <v>72.2222222222222</v>
      </c>
      <c r="H125" s="65" t="n">
        <f aca="false">HPS!$G125+HPS!$F125</f>
        <v>72.2222222222222</v>
      </c>
      <c r="I125" s="65" t="n">
        <f aca="false">HPS!$H125*0.5</f>
        <v>36.1111111111111</v>
      </c>
      <c r="J125" s="65" t="str">
        <f aca="false">IF(HPS!$G125&gt;=40,"Cleared","NC")</f>
        <v>Cleared</v>
      </c>
      <c r="K125" s="65" t="str">
        <f aca="false">Wellness!K126</f>
        <v>Cleared</v>
      </c>
      <c r="L125" s="65" t="n">
        <f aca="false">Wellness!S126</f>
        <v>56.6666666666667</v>
      </c>
      <c r="M125" s="64" t="n">
        <f aca="false">$L125*0.3</f>
        <v>17</v>
      </c>
      <c r="N125" s="66" t="str">
        <f aca="false">IF(M125&gt;=9,"Cleared","NC")</f>
        <v>Cleared</v>
      </c>
      <c r="O125" s="64" t="n">
        <f aca="false">Behavior!I126</f>
        <v>3</v>
      </c>
      <c r="P125" s="64" t="n">
        <f aca="false">HPS!$O125*2</f>
        <v>6</v>
      </c>
      <c r="Q125" s="65" t="str">
        <f aca="false">IF(HPS!$P125&gt;=6,"Cleared","NC")</f>
        <v>Cleared</v>
      </c>
      <c r="R125" s="65" t="n">
        <f aca="false">Discipline!N126</f>
        <v>66.3392857142857</v>
      </c>
      <c r="S125" s="65" t="n">
        <f aca="false">HPS!$R125*0.1</f>
        <v>6.63392857142857</v>
      </c>
      <c r="T125" s="65" t="str">
        <f aca="false">IF(HPS!$S125&gt;=4,"Cleared","NC")</f>
        <v>Cleared</v>
      </c>
      <c r="U125" s="65" t="n">
        <f aca="false">HPS!$I125+HPS!$M125+HPS!$P125+HPS!$S125</f>
        <v>65.7450396825397</v>
      </c>
      <c r="V125" s="65" t="n">
        <f aca="false">Persona!AB126</f>
        <v>0</v>
      </c>
      <c r="W125" s="65" t="n">
        <f aca="false">Persona!AC126</f>
        <v>40</v>
      </c>
      <c r="X125" s="65" t="n">
        <f aca="false">HPS!$V125+HPS!$W125</f>
        <v>40</v>
      </c>
      <c r="Y125" s="65" t="n">
        <f aca="false">X125*0.5</f>
        <v>20</v>
      </c>
      <c r="Z125" s="65" t="str">
        <f aca="false">IF(HPS!$X125&gt;=40,"Cleared","NC")</f>
        <v>Cleared</v>
      </c>
      <c r="AA125" s="65" t="str">
        <f aca="false">Wellness!AC126</f>
        <v>NC</v>
      </c>
      <c r="AB125" s="65" t="n">
        <f aca="false">Wellness!AK126</f>
        <v>53.3333333333333</v>
      </c>
      <c r="AC125" s="64" t="n">
        <f aca="false">HPS!AB125*0.3</f>
        <v>16</v>
      </c>
      <c r="AD125" s="66" t="str">
        <f aca="false">IF(AC125&gt;=9,"Cleared","NC")</f>
        <v>Cleared</v>
      </c>
      <c r="AE125" s="65" t="n">
        <f aca="false">Behavior!Q126</f>
        <v>3.6</v>
      </c>
      <c r="AF125" s="65" t="n">
        <f aca="false">Behavior!R126</f>
        <v>7.2</v>
      </c>
      <c r="AG125" s="65" t="str">
        <f aca="false">IF(HPS!$AF125&gt;=6,"Cleared","NC")</f>
        <v>Cleared</v>
      </c>
      <c r="AH125" s="65" t="n">
        <f aca="false">Discipline!AA126</f>
        <v>27.6666666666667</v>
      </c>
      <c r="AI125" s="65" t="n">
        <f aca="false">AH125*0.1</f>
        <v>2.76666666666667</v>
      </c>
      <c r="AJ125" s="65" t="str">
        <f aca="false">IF(AI125&gt;=4,"Cleared","NC")</f>
        <v>NC</v>
      </c>
      <c r="AK125" s="65" t="n">
        <f aca="false">Y125+AC125+AF125+AI125</f>
        <v>45.9666666666667</v>
      </c>
      <c r="AL125" s="65" t="n">
        <f aca="false">Persona!AO126</f>
        <v>13.3333333333333</v>
      </c>
      <c r="AM125" s="65" t="n">
        <f aca="false">Persona!AP126</f>
        <v>35</v>
      </c>
      <c r="AN125" s="65" t="n">
        <f aca="false">AL125+AM125</f>
        <v>48.3333333333333</v>
      </c>
      <c r="AO125" s="65" t="n">
        <f aca="false">AN125*0.5</f>
        <v>24.1666666666667</v>
      </c>
      <c r="AP125" s="65" t="str">
        <f aca="false">IF(HPS!$AN125&gt;=40,"Cleared","NC")</f>
        <v>Cleared</v>
      </c>
      <c r="AQ125" s="65" t="str">
        <f aca="false">Wellness!AU126</f>
        <v>NC</v>
      </c>
      <c r="AR125" s="65" t="n">
        <f aca="false">Wellness!BC126</f>
        <v>43.3333333333333</v>
      </c>
      <c r="AS125" s="64" t="n">
        <f aca="false">AR125*0.3</f>
        <v>13</v>
      </c>
      <c r="AT125" s="66" t="str">
        <f aca="false">IF(AS125&gt;=9,"Cleared","NC")</f>
        <v>Cleared</v>
      </c>
      <c r="AU125" s="65" t="str">
        <f aca="false">Behavior!AG126</f>
        <v>0</v>
      </c>
      <c r="AV125" s="65" t="n">
        <f aca="false">Behavior!AH126</f>
        <v>0</v>
      </c>
      <c r="AW125" s="65" t="str">
        <f aca="false">IF(AV125&gt;=6,"Cleared","NC")</f>
        <v>NC</v>
      </c>
      <c r="AX125" s="65" t="n">
        <f aca="false">Discipline!AN126</f>
        <v>36</v>
      </c>
      <c r="AY125" s="65" t="n">
        <f aca="false">AX125*0.1</f>
        <v>3.6</v>
      </c>
      <c r="AZ125" s="65" t="str">
        <f aca="false">IF(AY125&gt;=4,"Cleared","NC")</f>
        <v>NC</v>
      </c>
      <c r="BA125" s="65" t="n">
        <f aca="false">AO125+AS125+AV125+AY125</f>
        <v>40.7666666666667</v>
      </c>
      <c r="BB125" s="65" t="n">
        <f aca="false">Persona!AB126</f>
        <v>0</v>
      </c>
      <c r="BC125" s="65" t="n">
        <f aca="false">Persona!AC126</f>
        <v>40</v>
      </c>
      <c r="BD125" s="65" t="n">
        <f aca="false">BB125+BC125</f>
        <v>40</v>
      </c>
      <c r="BE125" s="65" t="n">
        <f aca="false">BD125*0.5</f>
        <v>20</v>
      </c>
      <c r="BF125" s="65" t="str">
        <f aca="false">IF(BD125&gt;=40,"Cleared","NC")</f>
        <v>Cleared</v>
      </c>
      <c r="BG125" s="65" t="str">
        <f aca="false">Wellness!BM126</f>
        <v>NC</v>
      </c>
      <c r="BH125" s="65" t="n">
        <f aca="false">Wellness!BU126</f>
        <v>53.3333333333333</v>
      </c>
      <c r="BI125" s="64" t="n">
        <f aca="false">BH125*0.3</f>
        <v>16</v>
      </c>
      <c r="BJ125" s="66" t="str">
        <f aca="false">IF(BI125&gt;=9,"Cleared","NC")</f>
        <v>Cleared</v>
      </c>
      <c r="BK125" s="65" t="str">
        <f aca="false">Behavior!AG126</f>
        <v>0</v>
      </c>
      <c r="BL125" s="65" t="n">
        <f aca="false">Behavior!AH126</f>
        <v>0</v>
      </c>
      <c r="BM125" s="65" t="str">
        <f aca="false">IF(BL125&gt;=6,"Cleared","NC")</f>
        <v>NC</v>
      </c>
      <c r="BN125" s="65" t="n">
        <f aca="false">Discipline!BA126</f>
        <v>73.3333333333333</v>
      </c>
      <c r="BO125" s="65" t="n">
        <f aca="false">BN125*0.1</f>
        <v>7.33333333333333</v>
      </c>
      <c r="BP125" s="65" t="str">
        <f aca="false">IF(HPS!BO125&gt;=6,"Cleared","NC")</f>
        <v>Cleared</v>
      </c>
      <c r="BQ125" s="65" t="n">
        <f aca="false">BE125+BI125+BL125+BO125</f>
        <v>43.3333333333333</v>
      </c>
    </row>
    <row r="126" customFormat="false" ht="14.25" hidden="false" customHeight="false" outlineLevel="0" collapsed="false">
      <c r="A126" s="61" t="n">
        <v>123</v>
      </c>
      <c r="B126" s="62" t="s">
        <v>17</v>
      </c>
      <c r="C126" s="62" t="s">
        <v>31</v>
      </c>
      <c r="D126" s="62" t="s">
        <v>265</v>
      </c>
      <c r="E126" s="63" t="s">
        <v>266</v>
      </c>
      <c r="F126" s="64" t="n">
        <v>0</v>
      </c>
      <c r="G126" s="65" t="n">
        <f aca="false">Persona!P127</f>
        <v>65.5555555555555</v>
      </c>
      <c r="H126" s="65" t="n">
        <f aca="false">HPS!$G126+HPS!$F126</f>
        <v>65.5555555555555</v>
      </c>
      <c r="I126" s="65" t="n">
        <f aca="false">HPS!$H126*0.5</f>
        <v>32.7777777777778</v>
      </c>
      <c r="J126" s="65" t="str">
        <f aca="false">IF(HPS!$G126&gt;=40,"Cleared","NC")</f>
        <v>Cleared</v>
      </c>
      <c r="K126" s="65" t="str">
        <f aca="false">Wellness!K127</f>
        <v>Cleared</v>
      </c>
      <c r="L126" s="65" t="n">
        <f aca="false">Wellness!S127</f>
        <v>70</v>
      </c>
      <c r="M126" s="64" t="n">
        <f aca="false">$L126*0.3</f>
        <v>21</v>
      </c>
      <c r="N126" s="66" t="str">
        <f aca="false">IF(M126&gt;=9,"Cleared","NC")</f>
        <v>Cleared</v>
      </c>
      <c r="O126" s="64" t="n">
        <f aca="false">Behavior!I127</f>
        <v>3</v>
      </c>
      <c r="P126" s="64" t="n">
        <f aca="false">HPS!$O126*2</f>
        <v>6</v>
      </c>
      <c r="Q126" s="65" t="str">
        <f aca="false">IF(HPS!$P126&gt;=6,"Cleared","NC")</f>
        <v>Cleared</v>
      </c>
      <c r="R126" s="65" t="n">
        <f aca="false">Discipline!N127</f>
        <v>61.1160714285714</v>
      </c>
      <c r="S126" s="65" t="n">
        <f aca="false">HPS!$R126*0.1</f>
        <v>6.11160714285714</v>
      </c>
      <c r="T126" s="65" t="str">
        <f aca="false">IF(HPS!$S126&gt;=4,"Cleared","NC")</f>
        <v>Cleared</v>
      </c>
      <c r="U126" s="65" t="n">
        <f aca="false">HPS!$I126+HPS!$M126+HPS!$P126+HPS!$S126</f>
        <v>65.8893849206349</v>
      </c>
      <c r="V126" s="65" t="n">
        <f aca="false">Persona!AB127</f>
        <v>9.29047619047619</v>
      </c>
      <c r="W126" s="65" t="n">
        <f aca="false">Persona!AC127</f>
        <v>43.2</v>
      </c>
      <c r="X126" s="65" t="n">
        <f aca="false">HPS!$V126+HPS!$W126</f>
        <v>52.4904761904762</v>
      </c>
      <c r="Y126" s="65" t="n">
        <f aca="false">X126*0.5</f>
        <v>26.2452380952381</v>
      </c>
      <c r="Z126" s="65" t="str">
        <f aca="false">IF(HPS!$X126&gt;=40,"Cleared","NC")</f>
        <v>Cleared</v>
      </c>
      <c r="AA126" s="65" t="str">
        <f aca="false">Wellness!AC127</f>
        <v>Cleared</v>
      </c>
      <c r="AB126" s="65" t="n">
        <f aca="false">Wellness!AK127</f>
        <v>53.3333333333333</v>
      </c>
      <c r="AC126" s="64" t="n">
        <f aca="false">HPS!AB126*0.3</f>
        <v>16</v>
      </c>
      <c r="AD126" s="66" t="str">
        <f aca="false">IF(AC126&gt;=9,"Cleared","NC")</f>
        <v>Cleared</v>
      </c>
      <c r="AE126" s="65" t="n">
        <f aca="false">Behavior!Q127</f>
        <v>4.8</v>
      </c>
      <c r="AF126" s="65" t="n">
        <f aca="false">Behavior!R127</f>
        <v>9.6</v>
      </c>
      <c r="AG126" s="65" t="str">
        <f aca="false">IF(HPS!$AF126&gt;=6,"Cleared","NC")</f>
        <v>Cleared</v>
      </c>
      <c r="AH126" s="65" t="n">
        <f aca="false">Discipline!AA127</f>
        <v>44</v>
      </c>
      <c r="AI126" s="65" t="n">
        <f aca="false">AH126*0.1</f>
        <v>4.4</v>
      </c>
      <c r="AJ126" s="65" t="str">
        <f aca="false">IF(AI126&gt;=4,"Cleared","NC")</f>
        <v>Cleared</v>
      </c>
      <c r="AK126" s="65" t="n">
        <f aca="false">Y126+AC126+AF126+AI126</f>
        <v>56.2452380952381</v>
      </c>
      <c r="AL126" s="65" t="n">
        <f aca="false">Persona!AO127</f>
        <v>0</v>
      </c>
      <c r="AM126" s="65" t="n">
        <f aca="false">Persona!AP127</f>
        <v>52</v>
      </c>
      <c r="AN126" s="65" t="n">
        <f aca="false">AL126+AM126</f>
        <v>52</v>
      </c>
      <c r="AO126" s="65" t="n">
        <f aca="false">AN126*0.5</f>
        <v>26</v>
      </c>
      <c r="AP126" s="65" t="str">
        <f aca="false">IF(HPS!$AN126&gt;=40,"Cleared","NC")</f>
        <v>Cleared</v>
      </c>
      <c r="AQ126" s="65" t="str">
        <f aca="false">Wellness!AU127</f>
        <v>Cleared</v>
      </c>
      <c r="AR126" s="65" t="n">
        <f aca="false">Wellness!BC127</f>
        <v>43.3333333333333</v>
      </c>
      <c r="AS126" s="64" t="n">
        <f aca="false">AR126*0.3</f>
        <v>13</v>
      </c>
      <c r="AT126" s="66" t="str">
        <f aca="false">IF(AS126&gt;=9,"Cleared","NC")</f>
        <v>Cleared</v>
      </c>
      <c r="AU126" s="65" t="n">
        <f aca="false">Behavior!AG127</f>
        <v>4.85</v>
      </c>
      <c r="AV126" s="65" t="n">
        <f aca="false">Behavior!AH127</f>
        <v>9.7</v>
      </c>
      <c r="AW126" s="65" t="str">
        <f aca="false">IF(AV126&gt;=6,"Cleared","NC")</f>
        <v>Cleared</v>
      </c>
      <c r="AX126" s="65" t="n">
        <f aca="false">Discipline!AN127</f>
        <v>28</v>
      </c>
      <c r="AY126" s="65" t="n">
        <f aca="false">AX126*0.1</f>
        <v>2.8</v>
      </c>
      <c r="AZ126" s="65" t="str">
        <f aca="false">IF(AY126&gt;=4,"Cleared","NC")</f>
        <v>NC</v>
      </c>
      <c r="BA126" s="65" t="n">
        <f aca="false">AO126+AS126+AV126+AY126</f>
        <v>51.5</v>
      </c>
      <c r="BB126" s="65" t="n">
        <f aca="false">Persona!AB127</f>
        <v>9.29047619047619</v>
      </c>
      <c r="BC126" s="65" t="n">
        <f aca="false">Persona!AC127</f>
        <v>43.2</v>
      </c>
      <c r="BD126" s="65" t="n">
        <f aca="false">BB126+BC126</f>
        <v>52.4904761904762</v>
      </c>
      <c r="BE126" s="65" t="n">
        <f aca="false">BD126*0.5</f>
        <v>26.2452380952381</v>
      </c>
      <c r="BF126" s="65" t="str">
        <f aca="false">IF(BD126&gt;=40,"Cleared","NC")</f>
        <v>Cleared</v>
      </c>
      <c r="BG126" s="65" t="str">
        <f aca="false">Wellness!BM127</f>
        <v>Cleared</v>
      </c>
      <c r="BH126" s="65" t="n">
        <f aca="false">Wellness!BU127</f>
        <v>50</v>
      </c>
      <c r="BI126" s="64" t="n">
        <f aca="false">BH126*0.3</f>
        <v>15</v>
      </c>
      <c r="BJ126" s="66" t="str">
        <f aca="false">IF(BI126&gt;=9,"Cleared","NC")</f>
        <v>Cleared</v>
      </c>
      <c r="BK126" s="65" t="n">
        <f aca="false">Behavior!AG127</f>
        <v>4.85</v>
      </c>
      <c r="BL126" s="65" t="n">
        <f aca="false">Behavior!AH127</f>
        <v>9.7</v>
      </c>
      <c r="BM126" s="65" t="str">
        <f aca="false">IF(BL126&gt;=6,"Cleared","NC")</f>
        <v>Cleared</v>
      </c>
      <c r="BN126" s="65" t="n">
        <f aca="false">Discipline!BA127</f>
        <v>75.3333333333333</v>
      </c>
      <c r="BO126" s="65" t="n">
        <f aca="false">BN126*0.1</f>
        <v>7.53333333333334</v>
      </c>
      <c r="BP126" s="65" t="str">
        <f aca="false">IF(HPS!BO126&gt;=6,"Cleared","NC")</f>
        <v>Cleared</v>
      </c>
      <c r="BQ126" s="65" t="n">
        <f aca="false">BE126+BI126+BL126+BO126</f>
        <v>58.4785714285714</v>
      </c>
    </row>
    <row r="127" customFormat="false" ht="14.25" hidden="false" customHeight="false" outlineLevel="0" collapsed="false">
      <c r="A127" s="61" t="n">
        <v>124</v>
      </c>
      <c r="B127" s="62" t="s">
        <v>17</v>
      </c>
      <c r="C127" s="62" t="s">
        <v>14</v>
      </c>
      <c r="D127" s="62" t="s">
        <v>267</v>
      </c>
      <c r="E127" s="63" t="s">
        <v>268</v>
      </c>
      <c r="F127" s="64" t="n">
        <v>0</v>
      </c>
      <c r="G127" s="65" t="n">
        <f aca="false">Persona!P128</f>
        <v>31.1111111111111</v>
      </c>
      <c r="H127" s="65" t="n">
        <f aca="false">HPS!$G127+HPS!$F127</f>
        <v>31.1111111111111</v>
      </c>
      <c r="I127" s="65" t="n">
        <f aca="false">HPS!$H127*0.5</f>
        <v>15.5555555555556</v>
      </c>
      <c r="J127" s="65" t="str">
        <f aca="false">IF(HPS!$G127&gt;=40,"Cleared","NC")</f>
        <v>NC</v>
      </c>
      <c r="K127" s="65" t="str">
        <f aca="false">Wellness!K128</f>
        <v>Cleared</v>
      </c>
      <c r="L127" s="65" t="n">
        <f aca="false">Wellness!S128</f>
        <v>40</v>
      </c>
      <c r="M127" s="64" t="n">
        <f aca="false">$L127*0.3</f>
        <v>12</v>
      </c>
      <c r="N127" s="66" t="str">
        <f aca="false">IF(M127&gt;=9,"Cleared","NC")</f>
        <v>Cleared</v>
      </c>
      <c r="O127" s="64" t="n">
        <f aca="false">Behavior!I128</f>
        <v>3</v>
      </c>
      <c r="P127" s="64" t="n">
        <f aca="false">HPS!$O127*2</f>
        <v>6</v>
      </c>
      <c r="Q127" s="65" t="str">
        <f aca="false">IF(HPS!$P127&gt;=6,"Cleared","NC")</f>
        <v>Cleared</v>
      </c>
      <c r="R127" s="65" t="n">
        <f aca="false">Discipline!N128</f>
        <v>58.2589285714286</v>
      </c>
      <c r="S127" s="65" t="n">
        <f aca="false">HPS!$R127*0.1</f>
        <v>5.82589285714286</v>
      </c>
      <c r="T127" s="65" t="str">
        <f aca="false">IF(HPS!$S127&gt;=4,"Cleared","NC")</f>
        <v>Cleared</v>
      </c>
      <c r="U127" s="65" t="n">
        <f aca="false">HPS!$I127+HPS!$M127+HPS!$P127+HPS!$S127</f>
        <v>39.3814484126984</v>
      </c>
      <c r="V127" s="65" t="n">
        <f aca="false">Persona!AB128</f>
        <v>12.9238095238095</v>
      </c>
      <c r="W127" s="65" t="n">
        <f aca="false">Persona!AC128</f>
        <v>59.2</v>
      </c>
      <c r="X127" s="65" t="n">
        <f aca="false">HPS!$V127+HPS!$W127</f>
        <v>72.1238095238095</v>
      </c>
      <c r="Y127" s="65" t="n">
        <f aca="false">X127*0.5</f>
        <v>36.0619047619048</v>
      </c>
      <c r="Z127" s="65" t="str">
        <f aca="false">IF(HPS!$X127&gt;=40,"Cleared","NC")</f>
        <v>Cleared</v>
      </c>
      <c r="AA127" s="65" t="str">
        <f aca="false">Wellness!AC128</f>
        <v>NC</v>
      </c>
      <c r="AB127" s="65" t="n">
        <f aca="false">Wellness!AK128</f>
        <v>0</v>
      </c>
      <c r="AC127" s="64" t="n">
        <f aca="false">HPS!AB127*0.3</f>
        <v>0</v>
      </c>
      <c r="AD127" s="66" t="str">
        <f aca="false">IF(AC127&gt;=9,"Cleared","NC")</f>
        <v>NC</v>
      </c>
      <c r="AE127" s="65" t="n">
        <f aca="false">Behavior!Q128</f>
        <v>3.15</v>
      </c>
      <c r="AF127" s="65" t="n">
        <f aca="false">Behavior!R128</f>
        <v>6.3</v>
      </c>
      <c r="AG127" s="65" t="str">
        <f aca="false">IF(HPS!$AF127&gt;=6,"Cleared","NC")</f>
        <v>Cleared</v>
      </c>
      <c r="AH127" s="65" t="n">
        <f aca="false">Discipline!AA128</f>
        <v>23</v>
      </c>
      <c r="AI127" s="65" t="n">
        <f aca="false">AH127*0.1</f>
        <v>2.3</v>
      </c>
      <c r="AJ127" s="65" t="str">
        <f aca="false">IF(AI127&gt;=4,"Cleared","NC")</f>
        <v>NC</v>
      </c>
      <c r="AK127" s="65" t="n">
        <f aca="false">Y127+AC127+AF127+AI127</f>
        <v>44.6619047619048</v>
      </c>
      <c r="AL127" s="65" t="n">
        <f aca="false">Persona!AO128</f>
        <v>18.04</v>
      </c>
      <c r="AM127" s="65" t="n">
        <f aca="false">Persona!AP128</f>
        <v>46</v>
      </c>
      <c r="AN127" s="65" t="n">
        <f aca="false">AL127+AM127</f>
        <v>64.04</v>
      </c>
      <c r="AO127" s="65" t="n">
        <f aca="false">AN127*0.5</f>
        <v>32.02</v>
      </c>
      <c r="AP127" s="65" t="str">
        <f aca="false">IF(HPS!$AN127&gt;=40,"Cleared","NC")</f>
        <v>Cleared</v>
      </c>
      <c r="AQ127" s="65" t="str">
        <f aca="false">Wellness!AU128</f>
        <v>Cleared</v>
      </c>
      <c r="AR127" s="65" t="n">
        <f aca="false">Wellness!BC128</f>
        <v>3.33333333333333</v>
      </c>
      <c r="AS127" s="64" t="n">
        <f aca="false">AR127*0.3</f>
        <v>1</v>
      </c>
      <c r="AT127" s="66" t="str">
        <f aca="false">IF(AS127&gt;=9,"Cleared","NC")</f>
        <v>NC</v>
      </c>
      <c r="AU127" s="65" t="n">
        <f aca="false">Behavior!AG128</f>
        <v>3.3</v>
      </c>
      <c r="AV127" s="65" t="n">
        <f aca="false">Behavior!AH128</f>
        <v>6.6</v>
      </c>
      <c r="AW127" s="65" t="str">
        <f aca="false">IF(AV127&gt;=6,"Cleared","NC")</f>
        <v>Cleared</v>
      </c>
      <c r="AX127" s="65" t="n">
        <f aca="false">Discipline!AN128</f>
        <v>49.1428571428571</v>
      </c>
      <c r="AY127" s="65" t="n">
        <f aca="false">AX127*0.1</f>
        <v>4.91428571428571</v>
      </c>
      <c r="AZ127" s="65" t="str">
        <f aca="false">IF(AY127&gt;=4,"Cleared","NC")</f>
        <v>Cleared</v>
      </c>
      <c r="BA127" s="65" t="n">
        <f aca="false">AO127+AS127+AV127+AY127</f>
        <v>44.5342857142857</v>
      </c>
      <c r="BB127" s="65" t="n">
        <f aca="false">Persona!AB128</f>
        <v>12.9238095238095</v>
      </c>
      <c r="BC127" s="65" t="n">
        <f aca="false">Persona!AC128</f>
        <v>59.2</v>
      </c>
      <c r="BD127" s="65" t="n">
        <f aca="false">BB127+BC127</f>
        <v>72.1238095238095</v>
      </c>
      <c r="BE127" s="65" t="n">
        <f aca="false">BD127*0.5</f>
        <v>36.0619047619048</v>
      </c>
      <c r="BF127" s="65" t="str">
        <f aca="false">IF(BD127&gt;=40,"Cleared","NC")</f>
        <v>Cleared</v>
      </c>
      <c r="BG127" s="65" t="str">
        <f aca="false">Wellness!BM128</f>
        <v>Cleared</v>
      </c>
      <c r="BH127" s="65" t="n">
        <f aca="false">Wellness!BU128</f>
        <v>23.3333333333333</v>
      </c>
      <c r="BI127" s="64" t="n">
        <f aca="false">BH127*0.3</f>
        <v>7</v>
      </c>
      <c r="BJ127" s="66" t="str">
        <f aca="false">IF(BI127&gt;=9,"Cleared","NC")</f>
        <v>NC</v>
      </c>
      <c r="BK127" s="65" t="n">
        <f aca="false">Behavior!AG128</f>
        <v>3.3</v>
      </c>
      <c r="BL127" s="65" t="n">
        <f aca="false">Behavior!AH128</f>
        <v>6.6</v>
      </c>
      <c r="BM127" s="65" t="str">
        <f aca="false">IF(BL127&gt;=6,"Cleared","NC")</f>
        <v>Cleared</v>
      </c>
      <c r="BN127" s="65" t="n">
        <f aca="false">Discipline!BA128</f>
        <v>61.6666666666667</v>
      </c>
      <c r="BO127" s="65" t="n">
        <f aca="false">BN127*0.1</f>
        <v>6.16666666666667</v>
      </c>
      <c r="BP127" s="65" t="str">
        <f aca="false">IF(HPS!BO127&gt;=6,"Cleared","NC")</f>
        <v>Cleared</v>
      </c>
      <c r="BQ127" s="65" t="n">
        <f aca="false">BE127+BI127+BL127+BO127</f>
        <v>55.8285714285714</v>
      </c>
    </row>
    <row r="128" customFormat="false" ht="14.25" hidden="false" customHeight="false" outlineLevel="0" collapsed="false">
      <c r="A128" s="61" t="n">
        <v>125</v>
      </c>
      <c r="B128" s="62" t="s">
        <v>13</v>
      </c>
      <c r="C128" s="62" t="s">
        <v>38</v>
      </c>
      <c r="D128" s="62" t="s">
        <v>269</v>
      </c>
      <c r="E128" s="63" t="s">
        <v>270</v>
      </c>
      <c r="F128" s="64" t="n">
        <v>0</v>
      </c>
      <c r="G128" s="65" t="n">
        <f aca="false">Persona!P129</f>
        <v>75.5555555555555</v>
      </c>
      <c r="H128" s="65" t="n">
        <f aca="false">HPS!$G128+HPS!$F128</f>
        <v>75.5555555555555</v>
      </c>
      <c r="I128" s="65" t="n">
        <f aca="false">HPS!$H128*0.5</f>
        <v>37.7777777777778</v>
      </c>
      <c r="J128" s="65" t="str">
        <f aca="false">IF(HPS!$G128&gt;=40,"Cleared","NC")</f>
        <v>Cleared</v>
      </c>
      <c r="K128" s="65" t="str">
        <f aca="false">Wellness!K129</f>
        <v>Cleared</v>
      </c>
      <c r="L128" s="65" t="n">
        <f aca="false">Wellness!S129</f>
        <v>43.3333333333333</v>
      </c>
      <c r="M128" s="64" t="n">
        <f aca="false">$L128*0.3</f>
        <v>13</v>
      </c>
      <c r="N128" s="66" t="str">
        <f aca="false">IF(M128&gt;=9,"Cleared","NC")</f>
        <v>Cleared</v>
      </c>
      <c r="O128" s="64" t="n">
        <f aca="false">Behavior!I129</f>
        <v>3</v>
      </c>
      <c r="P128" s="64" t="n">
        <f aca="false">HPS!$O128*2</f>
        <v>6</v>
      </c>
      <c r="Q128" s="65" t="str">
        <f aca="false">IF(HPS!$P128&gt;=6,"Cleared","NC")</f>
        <v>Cleared</v>
      </c>
      <c r="R128" s="65" t="n">
        <f aca="false">Discipline!N129</f>
        <v>57.5</v>
      </c>
      <c r="S128" s="65" t="n">
        <f aca="false">HPS!$R128*0.1</f>
        <v>5.75</v>
      </c>
      <c r="T128" s="65" t="str">
        <f aca="false">IF(HPS!$S128&gt;=4,"Cleared","NC")</f>
        <v>Cleared</v>
      </c>
      <c r="U128" s="65" t="n">
        <f aca="false">HPS!$I128+HPS!$M128+HPS!$P128+HPS!$S128</f>
        <v>62.5277777777778</v>
      </c>
      <c r="V128" s="65" t="n">
        <f aca="false">Persona!AB129</f>
        <v>27.4166666666667</v>
      </c>
      <c r="W128" s="65" t="n">
        <f aca="false">Persona!AC129</f>
        <v>55.2</v>
      </c>
      <c r="X128" s="65" t="n">
        <f aca="false">HPS!$V128+HPS!$W128</f>
        <v>82.6166666666667</v>
      </c>
      <c r="Y128" s="65" t="n">
        <f aca="false">X128*0.5</f>
        <v>41.3083333333333</v>
      </c>
      <c r="Z128" s="65" t="str">
        <f aca="false">IF(HPS!$X128&gt;=40,"Cleared","NC")</f>
        <v>Cleared</v>
      </c>
      <c r="AA128" s="65" t="str">
        <f aca="false">Wellness!AC129</f>
        <v>Cleared</v>
      </c>
      <c r="AB128" s="65" t="n">
        <f aca="false">Wellness!AK129</f>
        <v>40</v>
      </c>
      <c r="AC128" s="64" t="n">
        <f aca="false">HPS!AB128*0.3</f>
        <v>12</v>
      </c>
      <c r="AD128" s="66" t="str">
        <f aca="false">IF(AC128&gt;=9,"Cleared","NC")</f>
        <v>Cleared</v>
      </c>
      <c r="AE128" s="65" t="n">
        <f aca="false">Behavior!Q129</f>
        <v>3.56</v>
      </c>
      <c r="AF128" s="65" t="n">
        <f aca="false">Behavior!R129</f>
        <v>7.12</v>
      </c>
      <c r="AG128" s="65" t="str">
        <f aca="false">IF(HPS!$AF128&gt;=6,"Cleared","NC")</f>
        <v>Cleared</v>
      </c>
      <c r="AH128" s="65" t="n">
        <f aca="false">Discipline!AA129</f>
        <v>67.3333333333333</v>
      </c>
      <c r="AI128" s="65" t="n">
        <f aca="false">AH128*0.1</f>
        <v>6.73333333333333</v>
      </c>
      <c r="AJ128" s="65" t="str">
        <f aca="false">IF(AI128&gt;=4,"Cleared","NC")</f>
        <v>Cleared</v>
      </c>
      <c r="AK128" s="65" t="n">
        <f aca="false">Y128+AC128+AF128+AI128</f>
        <v>67.1616666666667</v>
      </c>
      <c r="AL128" s="65" t="n">
        <f aca="false">Persona!AO129</f>
        <v>21</v>
      </c>
      <c r="AM128" s="65" t="n">
        <f aca="false">Persona!AP129</f>
        <v>43</v>
      </c>
      <c r="AN128" s="65" t="n">
        <f aca="false">AL128+AM128</f>
        <v>64</v>
      </c>
      <c r="AO128" s="65" t="n">
        <f aca="false">AN128*0.5</f>
        <v>32</v>
      </c>
      <c r="AP128" s="65" t="str">
        <f aca="false">IF(HPS!$AN128&gt;=40,"Cleared","NC")</f>
        <v>Cleared</v>
      </c>
      <c r="AQ128" s="65" t="str">
        <f aca="false">Wellness!AU129</f>
        <v>Cleared</v>
      </c>
      <c r="AR128" s="65" t="n">
        <f aca="false">Wellness!BC129</f>
        <v>50</v>
      </c>
      <c r="AS128" s="64" t="n">
        <f aca="false">AR128*0.3</f>
        <v>15</v>
      </c>
      <c r="AT128" s="66" t="str">
        <f aca="false">IF(AS128&gt;=9,"Cleared","NC")</f>
        <v>Cleared</v>
      </c>
      <c r="AU128" s="65" t="n">
        <f aca="false">Behavior!AG129</f>
        <v>4.25</v>
      </c>
      <c r="AV128" s="65" t="n">
        <f aca="false">Behavior!AH129</f>
        <v>8.5</v>
      </c>
      <c r="AW128" s="65" t="str">
        <f aca="false">IF(AV128&gt;=6,"Cleared","NC")</f>
        <v>Cleared</v>
      </c>
      <c r="AX128" s="65" t="n">
        <f aca="false">Discipline!AN129</f>
        <v>51.7428571428571</v>
      </c>
      <c r="AY128" s="65" t="n">
        <f aca="false">AX128*0.1</f>
        <v>5.17428571428571</v>
      </c>
      <c r="AZ128" s="65" t="str">
        <f aca="false">IF(AY128&gt;=4,"Cleared","NC")</f>
        <v>Cleared</v>
      </c>
      <c r="BA128" s="65" t="n">
        <f aca="false">AO128+AS128+AV128+AY128</f>
        <v>60.6742857142857</v>
      </c>
      <c r="BB128" s="65" t="n">
        <f aca="false">Persona!AB129</f>
        <v>27.4166666666667</v>
      </c>
      <c r="BC128" s="65" t="n">
        <f aca="false">Persona!AC129</f>
        <v>55.2</v>
      </c>
      <c r="BD128" s="65" t="n">
        <f aca="false">BB128+BC128</f>
        <v>82.6166666666667</v>
      </c>
      <c r="BE128" s="65" t="n">
        <f aca="false">BD128*0.5</f>
        <v>41.3083333333333</v>
      </c>
      <c r="BF128" s="65" t="str">
        <f aca="false">IF(BD128&gt;=40,"Cleared","NC")</f>
        <v>Cleared</v>
      </c>
      <c r="BG128" s="65" t="str">
        <f aca="false">Wellness!BM129</f>
        <v>Cleared</v>
      </c>
      <c r="BH128" s="65" t="n">
        <f aca="false">Wellness!BU129</f>
        <v>53.3333333333333</v>
      </c>
      <c r="BI128" s="64" t="n">
        <f aca="false">BH128*0.3</f>
        <v>16</v>
      </c>
      <c r="BJ128" s="66" t="str">
        <f aca="false">IF(BI128&gt;=9,"Cleared","NC")</f>
        <v>Cleared</v>
      </c>
      <c r="BK128" s="65" t="n">
        <f aca="false">Behavior!AG129</f>
        <v>4.25</v>
      </c>
      <c r="BL128" s="65" t="n">
        <f aca="false">Behavior!AH129</f>
        <v>8.5</v>
      </c>
      <c r="BM128" s="65" t="str">
        <f aca="false">IF(BL128&gt;=6,"Cleared","NC")</f>
        <v>Cleared</v>
      </c>
      <c r="BN128" s="65" t="n">
        <f aca="false">Discipline!BA129</f>
        <v>69.1666666666667</v>
      </c>
      <c r="BO128" s="65" t="n">
        <f aca="false">BN128*0.1</f>
        <v>6.91666666666667</v>
      </c>
      <c r="BP128" s="65" t="str">
        <f aca="false">IF(HPS!BO128&gt;=6,"Cleared","NC")</f>
        <v>Cleared</v>
      </c>
      <c r="BQ128" s="65" t="n">
        <f aca="false">BE128+BI128+BL128+BO128</f>
        <v>72.725</v>
      </c>
    </row>
    <row r="129" customFormat="false" ht="14.25" hidden="false" customHeight="false" outlineLevel="0" collapsed="false">
      <c r="A129" s="61" t="n">
        <v>126</v>
      </c>
      <c r="B129" s="62" t="s">
        <v>13</v>
      </c>
      <c r="C129" s="62" t="s">
        <v>38</v>
      </c>
      <c r="D129" s="62" t="s">
        <v>271</v>
      </c>
      <c r="E129" s="63" t="s">
        <v>272</v>
      </c>
      <c r="F129" s="64" t="n">
        <v>0</v>
      </c>
      <c r="G129" s="65" t="n">
        <f aca="false">Persona!P130</f>
        <v>65.5555555555555</v>
      </c>
      <c r="H129" s="65" t="n">
        <f aca="false">HPS!$G129+HPS!$F129</f>
        <v>65.5555555555555</v>
      </c>
      <c r="I129" s="65" t="n">
        <f aca="false">HPS!$H129*0.5</f>
        <v>32.7777777777778</v>
      </c>
      <c r="J129" s="65" t="str">
        <f aca="false">IF(HPS!$G129&gt;=40,"Cleared","NC")</f>
        <v>Cleared</v>
      </c>
      <c r="K129" s="65" t="str">
        <f aca="false">Wellness!K130</f>
        <v>Cleared</v>
      </c>
      <c r="L129" s="65" t="n">
        <f aca="false">Wellness!S130</f>
        <v>40</v>
      </c>
      <c r="M129" s="64" t="n">
        <f aca="false">$L129*0.3</f>
        <v>12</v>
      </c>
      <c r="N129" s="66" t="str">
        <f aca="false">IF(M129&gt;=9,"Cleared","NC")</f>
        <v>Cleared</v>
      </c>
      <c r="O129" s="64" t="n">
        <f aca="false">Behavior!I130</f>
        <v>3</v>
      </c>
      <c r="P129" s="64" t="n">
        <f aca="false">HPS!$O129*2</f>
        <v>6</v>
      </c>
      <c r="Q129" s="65" t="str">
        <f aca="false">IF(HPS!$P129&gt;=6,"Cleared","NC")</f>
        <v>Cleared</v>
      </c>
      <c r="R129" s="65" t="n">
        <f aca="false">Discipline!N130</f>
        <v>50</v>
      </c>
      <c r="S129" s="65" t="n">
        <f aca="false">HPS!$R129*0.1</f>
        <v>5</v>
      </c>
      <c r="T129" s="65" t="str">
        <f aca="false">IF(HPS!$S129&gt;=4,"Cleared","NC")</f>
        <v>Cleared</v>
      </c>
      <c r="U129" s="65" t="n">
        <f aca="false">HPS!$I129+HPS!$M129+HPS!$P129+HPS!$S129</f>
        <v>55.7777777777778</v>
      </c>
      <c r="V129" s="65" t="n">
        <f aca="false">Persona!AB130</f>
        <v>19.3309523809524</v>
      </c>
      <c r="W129" s="65" t="n">
        <f aca="false">Persona!AC130</f>
        <v>30.4</v>
      </c>
      <c r="X129" s="65" t="n">
        <f aca="false">HPS!$V129+HPS!$W129</f>
        <v>49.7309523809524</v>
      </c>
      <c r="Y129" s="65" t="n">
        <f aca="false">X129*0.5</f>
        <v>24.8654761904762</v>
      </c>
      <c r="Z129" s="65" t="str">
        <f aca="false">IF(HPS!$X129&gt;=40,"Cleared","NC")</f>
        <v>Cleared</v>
      </c>
      <c r="AA129" s="65" t="str">
        <f aca="false">Wellness!AC130</f>
        <v>NC</v>
      </c>
      <c r="AB129" s="65" t="n">
        <f aca="false">Wellness!AK130</f>
        <v>10</v>
      </c>
      <c r="AC129" s="64" t="n">
        <f aca="false">HPS!AB129*0.3</f>
        <v>3</v>
      </c>
      <c r="AD129" s="66" t="str">
        <f aca="false">IF(AC129&gt;=9,"Cleared","NC")</f>
        <v>NC</v>
      </c>
      <c r="AE129" s="65" t="n">
        <f aca="false">Behavior!Q130</f>
        <v>3.12</v>
      </c>
      <c r="AF129" s="65" t="n">
        <f aca="false">Behavior!R130</f>
        <v>6.24</v>
      </c>
      <c r="AG129" s="65" t="str">
        <f aca="false">IF(HPS!$AF129&gt;=6,"Cleared","NC")</f>
        <v>Cleared</v>
      </c>
      <c r="AH129" s="65" t="n">
        <f aca="false">Discipline!AA130</f>
        <v>31.3333333333333</v>
      </c>
      <c r="AI129" s="65" t="n">
        <f aca="false">AH129*0.1</f>
        <v>3.13333333333333</v>
      </c>
      <c r="AJ129" s="65" t="str">
        <f aca="false">IF(AI129&gt;=4,"Cleared","NC")</f>
        <v>NC</v>
      </c>
      <c r="AK129" s="65" t="n">
        <f aca="false">Y129+AC129+AF129+AI129</f>
        <v>37.2388095238095</v>
      </c>
      <c r="AL129" s="65" t="n">
        <f aca="false">Persona!AO130</f>
        <v>19.04</v>
      </c>
      <c r="AM129" s="65" t="n">
        <f aca="false">Persona!AP130</f>
        <v>36</v>
      </c>
      <c r="AN129" s="65" t="n">
        <f aca="false">AL129+AM129</f>
        <v>55.04</v>
      </c>
      <c r="AO129" s="65" t="n">
        <f aca="false">AN129*0.5</f>
        <v>27.52</v>
      </c>
      <c r="AP129" s="65" t="str">
        <f aca="false">IF(HPS!$AN129&gt;=40,"Cleared","NC")</f>
        <v>Cleared</v>
      </c>
      <c r="AQ129" s="65" t="str">
        <f aca="false">Wellness!AU130</f>
        <v>NC</v>
      </c>
      <c r="AR129" s="65" t="n">
        <f aca="false">Wellness!BC130</f>
        <v>16.6666666666667</v>
      </c>
      <c r="AS129" s="64" t="n">
        <f aca="false">AR129*0.3</f>
        <v>5</v>
      </c>
      <c r="AT129" s="66" t="str">
        <f aca="false">IF(AS129&gt;=9,"Cleared","NC")</f>
        <v>NC</v>
      </c>
      <c r="AU129" s="65" t="str">
        <f aca="false">Behavior!AG130</f>
        <v>0</v>
      </c>
      <c r="AV129" s="65" t="n">
        <f aca="false">Behavior!AH130</f>
        <v>0</v>
      </c>
      <c r="AW129" s="65" t="str">
        <f aca="false">IF(AV129&gt;=6,"Cleared","NC")</f>
        <v>NC</v>
      </c>
      <c r="AX129" s="65" t="n">
        <f aca="false">Discipline!AN130</f>
        <v>42.1333333333333</v>
      </c>
      <c r="AY129" s="65" t="n">
        <f aca="false">AX129*0.1</f>
        <v>4.21333333333333</v>
      </c>
      <c r="AZ129" s="65" t="str">
        <f aca="false">IF(AY129&gt;=4,"Cleared","NC")</f>
        <v>Cleared</v>
      </c>
      <c r="BA129" s="65" t="n">
        <f aca="false">AO129+AS129+AV129+AY129</f>
        <v>36.7333333333333</v>
      </c>
      <c r="BB129" s="65" t="n">
        <f aca="false">Persona!AB130</f>
        <v>19.3309523809524</v>
      </c>
      <c r="BC129" s="65" t="n">
        <f aca="false">Persona!AC130</f>
        <v>30.4</v>
      </c>
      <c r="BD129" s="65" t="n">
        <f aca="false">BB129+BC129</f>
        <v>49.7309523809524</v>
      </c>
      <c r="BE129" s="65" t="n">
        <f aca="false">BD129*0.5</f>
        <v>24.8654761904762</v>
      </c>
      <c r="BF129" s="65" t="str">
        <f aca="false">IF(BD129&gt;=40,"Cleared","NC")</f>
        <v>Cleared</v>
      </c>
      <c r="BG129" s="65" t="str">
        <f aca="false">Wellness!BM130</f>
        <v>NC</v>
      </c>
      <c r="BH129" s="65" t="n">
        <f aca="false">Wellness!BU130</f>
        <v>13.3333333333333</v>
      </c>
      <c r="BI129" s="64" t="n">
        <f aca="false">BH129*0.3</f>
        <v>4</v>
      </c>
      <c r="BJ129" s="66" t="str">
        <f aca="false">IF(BI129&gt;=9,"Cleared","NC")</f>
        <v>NC</v>
      </c>
      <c r="BK129" s="65" t="str">
        <f aca="false">Behavior!AG130</f>
        <v>0</v>
      </c>
      <c r="BL129" s="65" t="n">
        <f aca="false">Behavior!AH130</f>
        <v>0</v>
      </c>
      <c r="BM129" s="65" t="str">
        <f aca="false">IF(BL129&gt;=6,"Cleared","NC")</f>
        <v>NC</v>
      </c>
      <c r="BN129" s="65" t="n">
        <f aca="false">Discipline!BA130</f>
        <v>53.6666666666667</v>
      </c>
      <c r="BO129" s="65" t="n">
        <f aca="false">BN129*0.1</f>
        <v>5.36666666666667</v>
      </c>
      <c r="BP129" s="65" t="str">
        <f aca="false">IF(HPS!BO129&gt;=6,"Cleared","NC")</f>
        <v>NC</v>
      </c>
      <c r="BQ129" s="65" t="n">
        <f aca="false">BE129+BI129+BL129+BO129</f>
        <v>34.2321428571429</v>
      </c>
    </row>
    <row r="130" customFormat="false" ht="14.25" hidden="false" customHeight="false" outlineLevel="0" collapsed="false">
      <c r="A130" s="61" t="n">
        <v>127</v>
      </c>
      <c r="B130" s="62" t="s">
        <v>13</v>
      </c>
      <c r="C130" s="62" t="s">
        <v>31</v>
      </c>
      <c r="D130" s="62" t="s">
        <v>273</v>
      </c>
      <c r="E130" s="63" t="s">
        <v>274</v>
      </c>
      <c r="F130" s="64" t="n">
        <v>0</v>
      </c>
      <c r="G130" s="65" t="n">
        <f aca="false">Persona!P131</f>
        <v>57.7777777777778</v>
      </c>
      <c r="H130" s="65" t="n">
        <f aca="false">HPS!$G130+HPS!$F130</f>
        <v>57.7777777777778</v>
      </c>
      <c r="I130" s="65" t="n">
        <f aca="false">HPS!$H130*0.5</f>
        <v>28.8888888888889</v>
      </c>
      <c r="J130" s="65" t="str">
        <f aca="false">IF(HPS!$G130&gt;=40,"Cleared","NC")</f>
        <v>Cleared</v>
      </c>
      <c r="K130" s="65" t="str">
        <f aca="false">Wellness!K131</f>
        <v>Cleared</v>
      </c>
      <c r="L130" s="65" t="n">
        <f aca="false">Wellness!S131</f>
        <v>43.3333333333333</v>
      </c>
      <c r="M130" s="64" t="n">
        <f aca="false">$L130*0.3</f>
        <v>13</v>
      </c>
      <c r="N130" s="66" t="str">
        <f aca="false">IF(M130&gt;=9,"Cleared","NC")</f>
        <v>Cleared</v>
      </c>
      <c r="O130" s="64" t="n">
        <f aca="false">Behavior!I131</f>
        <v>3</v>
      </c>
      <c r="P130" s="64" t="n">
        <f aca="false">HPS!$O130*2</f>
        <v>6</v>
      </c>
      <c r="Q130" s="65" t="str">
        <f aca="false">IF(HPS!$P130&gt;=6,"Cleared","NC")</f>
        <v>Cleared</v>
      </c>
      <c r="R130" s="65" t="n">
        <f aca="false">Discipline!N131</f>
        <v>57.5</v>
      </c>
      <c r="S130" s="65" t="n">
        <f aca="false">HPS!$R130*0.1</f>
        <v>5.75</v>
      </c>
      <c r="T130" s="65" t="str">
        <f aca="false">IF(HPS!$S130&gt;=4,"Cleared","NC")</f>
        <v>Cleared</v>
      </c>
      <c r="U130" s="65" t="n">
        <f aca="false">HPS!$I130+HPS!$M130+HPS!$P130+HPS!$S130</f>
        <v>53.6388888888889</v>
      </c>
      <c r="V130" s="65" t="n">
        <f aca="false">Persona!AB131</f>
        <v>10.8380952380952</v>
      </c>
      <c r="W130" s="65" t="n">
        <f aca="false">Persona!AC131</f>
        <v>52.8</v>
      </c>
      <c r="X130" s="65" t="n">
        <f aca="false">HPS!$V130+HPS!$W130</f>
        <v>63.6380952380952</v>
      </c>
      <c r="Y130" s="65" t="n">
        <f aca="false">X130*0.5</f>
        <v>31.8190476190476</v>
      </c>
      <c r="Z130" s="65" t="str">
        <f aca="false">IF(HPS!$X130&gt;=40,"Cleared","NC")</f>
        <v>Cleared</v>
      </c>
      <c r="AA130" s="65" t="str">
        <f aca="false">Wellness!AC131</f>
        <v>Cleared</v>
      </c>
      <c r="AB130" s="65" t="n">
        <f aca="false">Wellness!AK131</f>
        <v>23.3333333333333</v>
      </c>
      <c r="AC130" s="64" t="n">
        <f aca="false">HPS!AB130*0.3</f>
        <v>7</v>
      </c>
      <c r="AD130" s="66" t="str">
        <f aca="false">IF(AC130&gt;=9,"Cleared","NC")</f>
        <v>NC</v>
      </c>
      <c r="AE130" s="65" t="n">
        <f aca="false">Behavior!Q131</f>
        <v>3.4</v>
      </c>
      <c r="AF130" s="65" t="n">
        <f aca="false">Behavior!R131</f>
        <v>6.8</v>
      </c>
      <c r="AG130" s="65" t="str">
        <f aca="false">IF(HPS!$AF130&gt;=6,"Cleared","NC")</f>
        <v>Cleared</v>
      </c>
      <c r="AH130" s="65" t="n">
        <f aca="false">Discipline!AA131</f>
        <v>31</v>
      </c>
      <c r="AI130" s="65" t="n">
        <f aca="false">AH130*0.1</f>
        <v>3.1</v>
      </c>
      <c r="AJ130" s="65" t="str">
        <f aca="false">IF(AI130&gt;=4,"Cleared","NC")</f>
        <v>NC</v>
      </c>
      <c r="AK130" s="65" t="n">
        <f aca="false">Y130+AC130+AF130+AI130</f>
        <v>48.7190476190476</v>
      </c>
      <c r="AL130" s="65" t="n">
        <f aca="false">Persona!AO131</f>
        <v>0</v>
      </c>
      <c r="AM130" s="65" t="n">
        <f aca="false">Persona!AP131</f>
        <v>54</v>
      </c>
      <c r="AN130" s="65" t="n">
        <f aca="false">AL130+AM130</f>
        <v>54</v>
      </c>
      <c r="AO130" s="65" t="n">
        <f aca="false">AN130*0.5</f>
        <v>27</v>
      </c>
      <c r="AP130" s="65" t="str">
        <f aca="false">IF(HPS!$AN130&gt;=40,"Cleared","NC")</f>
        <v>Cleared</v>
      </c>
      <c r="AQ130" s="65" t="str">
        <f aca="false">Wellness!AU131</f>
        <v>Cleared</v>
      </c>
      <c r="AR130" s="65" t="n">
        <f aca="false">Wellness!BC131</f>
        <v>30</v>
      </c>
      <c r="AS130" s="64" t="n">
        <f aca="false">AR130*0.3</f>
        <v>9</v>
      </c>
      <c r="AT130" s="66" t="str">
        <f aca="false">IF(AS130&gt;=9,"Cleared","NC")</f>
        <v>Cleared</v>
      </c>
      <c r="AU130" s="65" t="n">
        <f aca="false">Behavior!AG131</f>
        <v>2.2</v>
      </c>
      <c r="AV130" s="65" t="n">
        <f aca="false">Behavior!AH131</f>
        <v>4.4</v>
      </c>
      <c r="AW130" s="65" t="str">
        <f aca="false">IF(AV130&gt;=6,"Cleared","NC")</f>
        <v>NC</v>
      </c>
      <c r="AX130" s="65" t="n">
        <f aca="false">Discipline!AN131</f>
        <v>20</v>
      </c>
      <c r="AY130" s="65" t="n">
        <f aca="false">AX130*0.1</f>
        <v>2</v>
      </c>
      <c r="AZ130" s="65" t="str">
        <f aca="false">IF(AY130&gt;=4,"Cleared","NC")</f>
        <v>NC</v>
      </c>
      <c r="BA130" s="65" t="n">
        <f aca="false">AO130+AS130+AV130+AY130</f>
        <v>42.4</v>
      </c>
      <c r="BB130" s="65" t="n">
        <f aca="false">Persona!AB131</f>
        <v>10.8380952380952</v>
      </c>
      <c r="BC130" s="65" t="n">
        <f aca="false">Persona!AC131</f>
        <v>52.8</v>
      </c>
      <c r="BD130" s="65" t="n">
        <f aca="false">BB130+BC130</f>
        <v>63.6380952380952</v>
      </c>
      <c r="BE130" s="65" t="n">
        <f aca="false">BD130*0.5</f>
        <v>31.8190476190476</v>
      </c>
      <c r="BF130" s="65" t="str">
        <f aca="false">IF(BD130&gt;=40,"Cleared","NC")</f>
        <v>Cleared</v>
      </c>
      <c r="BG130" s="65" t="str">
        <f aca="false">Wellness!BM131</f>
        <v>Cleared</v>
      </c>
      <c r="BH130" s="65" t="n">
        <f aca="false">Wellness!BU131</f>
        <v>33.3333333333333</v>
      </c>
      <c r="BI130" s="64" t="n">
        <f aca="false">BH130*0.3</f>
        <v>10</v>
      </c>
      <c r="BJ130" s="66" t="str">
        <f aca="false">IF(BI130&gt;=9,"Cleared","NC")</f>
        <v>Cleared</v>
      </c>
      <c r="BK130" s="65" t="n">
        <f aca="false">Behavior!AG131</f>
        <v>2.2</v>
      </c>
      <c r="BL130" s="65" t="n">
        <f aca="false">Behavior!AH131</f>
        <v>4.4</v>
      </c>
      <c r="BM130" s="65" t="str">
        <f aca="false">IF(BL130&gt;=6,"Cleared","NC")</f>
        <v>NC</v>
      </c>
      <c r="BN130" s="65" t="n">
        <f aca="false">Discipline!BA131</f>
        <v>55.3333333333333</v>
      </c>
      <c r="BO130" s="65" t="n">
        <f aca="false">BN130*0.1</f>
        <v>5.53333333333333</v>
      </c>
      <c r="BP130" s="65" t="str">
        <f aca="false">IF(HPS!BO130&gt;=6,"Cleared","NC")</f>
        <v>NC</v>
      </c>
      <c r="BQ130" s="65" t="n">
        <f aca="false">BE130+BI130+BL130+BO130</f>
        <v>51.752380952381</v>
      </c>
    </row>
    <row r="131" customFormat="false" ht="14.25" hidden="false" customHeight="false" outlineLevel="0" collapsed="false">
      <c r="A131" s="61" t="n">
        <v>128</v>
      </c>
      <c r="B131" s="62" t="s">
        <v>17</v>
      </c>
      <c r="C131" s="62" t="s">
        <v>31</v>
      </c>
      <c r="D131" s="62" t="s">
        <v>275</v>
      </c>
      <c r="E131" s="63" t="s">
        <v>276</v>
      </c>
      <c r="F131" s="64" t="n">
        <v>0</v>
      </c>
      <c r="G131" s="65" t="n">
        <f aca="false">Persona!P132</f>
        <v>57.7777777777778</v>
      </c>
      <c r="H131" s="65" t="n">
        <f aca="false">HPS!$G131+HPS!$F131</f>
        <v>57.7777777777778</v>
      </c>
      <c r="I131" s="65" t="n">
        <f aca="false">HPS!$H131*0.5</f>
        <v>28.8888888888889</v>
      </c>
      <c r="J131" s="65" t="str">
        <f aca="false">IF(HPS!$G131&gt;=40,"Cleared","NC")</f>
        <v>Cleared</v>
      </c>
      <c r="K131" s="65" t="str">
        <f aca="false">Wellness!K132</f>
        <v>Cleared</v>
      </c>
      <c r="L131" s="65" t="n">
        <f aca="false">Wellness!S132</f>
        <v>50</v>
      </c>
      <c r="M131" s="64" t="n">
        <f aca="false">$L131*0.3</f>
        <v>15</v>
      </c>
      <c r="N131" s="66" t="str">
        <f aca="false">IF(M131&gt;=9,"Cleared","NC")</f>
        <v>Cleared</v>
      </c>
      <c r="O131" s="64" t="n">
        <f aca="false">Behavior!I132</f>
        <v>3</v>
      </c>
      <c r="P131" s="64" t="n">
        <f aca="false">HPS!$O131*2</f>
        <v>6</v>
      </c>
      <c r="Q131" s="65" t="str">
        <f aca="false">IF(HPS!$P131&gt;=6,"Cleared","NC")</f>
        <v>Cleared</v>
      </c>
      <c r="R131" s="65" t="n">
        <f aca="false">Discipline!N132</f>
        <v>60.3571428571429</v>
      </c>
      <c r="S131" s="65" t="n">
        <f aca="false">HPS!$R131*0.1</f>
        <v>6.03571428571429</v>
      </c>
      <c r="T131" s="65" t="str">
        <f aca="false">IF(HPS!$S131&gt;=4,"Cleared","NC")</f>
        <v>Cleared</v>
      </c>
      <c r="U131" s="65" t="n">
        <f aca="false">HPS!$I131+HPS!$M131+HPS!$P131+HPS!$S131</f>
        <v>55.9246031746032</v>
      </c>
      <c r="V131" s="65" t="n">
        <f aca="false">Persona!AB132</f>
        <v>13.3404761904762</v>
      </c>
      <c r="W131" s="65" t="n">
        <f aca="false">Persona!AC132</f>
        <v>0</v>
      </c>
      <c r="X131" s="65" t="n">
        <f aca="false">HPS!$V131+HPS!$W131</f>
        <v>13.3404761904762</v>
      </c>
      <c r="Y131" s="65" t="n">
        <f aca="false">X131*0.5</f>
        <v>6.6702380952381</v>
      </c>
      <c r="Z131" s="65" t="str">
        <f aca="false">IF(HPS!$X131&gt;=40,"Cleared","NC")</f>
        <v>NC</v>
      </c>
      <c r="AA131" s="65" t="str">
        <f aca="false">Wellness!AC132</f>
        <v>Cleared</v>
      </c>
      <c r="AB131" s="65" t="n">
        <f aca="false">Wellness!AK132</f>
        <v>0</v>
      </c>
      <c r="AC131" s="64" t="n">
        <f aca="false">HPS!AB131*0.3</f>
        <v>0</v>
      </c>
      <c r="AD131" s="66" t="str">
        <f aca="false">IF(AC131&gt;=9,"Cleared","NC")</f>
        <v>NC</v>
      </c>
      <c r="AE131" s="65" t="n">
        <f aca="false">Behavior!Q132</f>
        <v>3.1</v>
      </c>
      <c r="AF131" s="65" t="n">
        <f aca="false">Behavior!R132</f>
        <v>6.2</v>
      </c>
      <c r="AG131" s="65" t="str">
        <f aca="false">IF(HPS!$AF131&gt;=6,"Cleared","NC")</f>
        <v>Cleared</v>
      </c>
      <c r="AH131" s="65" t="n">
        <f aca="false">Discipline!AA132</f>
        <v>40.3333333333333</v>
      </c>
      <c r="AI131" s="65" t="n">
        <f aca="false">AH131*0.1</f>
        <v>4.03333333333333</v>
      </c>
      <c r="AJ131" s="65" t="str">
        <f aca="false">IF(AI131&gt;=4,"Cleared","NC")</f>
        <v>Cleared</v>
      </c>
      <c r="AK131" s="65" t="n">
        <f aca="false">Y131+AC131+AF131+AI131</f>
        <v>16.9035714285714</v>
      </c>
      <c r="AL131" s="65" t="n">
        <f aca="false">Persona!AO132</f>
        <v>0</v>
      </c>
      <c r="AM131" s="65" t="n">
        <f aca="false">Persona!AP132</f>
        <v>40</v>
      </c>
      <c r="AN131" s="65" t="n">
        <f aca="false">AL131+AM131</f>
        <v>40</v>
      </c>
      <c r="AO131" s="65" t="n">
        <f aca="false">AN131*0.5</f>
        <v>20</v>
      </c>
      <c r="AP131" s="65" t="str">
        <f aca="false">IF(HPS!$AN131&gt;=40,"Cleared","NC")</f>
        <v>Cleared</v>
      </c>
      <c r="AQ131" s="65" t="str">
        <f aca="false">Wellness!AU132</f>
        <v>NC</v>
      </c>
      <c r="AR131" s="65" t="n">
        <f aca="false">Wellness!BC132</f>
        <v>40</v>
      </c>
      <c r="AS131" s="64" t="n">
        <f aca="false">AR131*0.3</f>
        <v>12</v>
      </c>
      <c r="AT131" s="66" t="str">
        <f aca="false">IF(AS131&gt;=9,"Cleared","NC")</f>
        <v>Cleared</v>
      </c>
      <c r="AU131" s="65" t="n">
        <f aca="false">Behavior!AG132</f>
        <v>3.7</v>
      </c>
      <c r="AV131" s="65" t="n">
        <f aca="false">Behavior!AH132</f>
        <v>7.4</v>
      </c>
      <c r="AW131" s="65" t="str">
        <f aca="false">IF(AV131&gt;=6,"Cleared","NC")</f>
        <v>Cleared</v>
      </c>
      <c r="AX131" s="65" t="n">
        <f aca="false">Discipline!AN132</f>
        <v>8</v>
      </c>
      <c r="AY131" s="65" t="n">
        <f aca="false">AX131*0.1</f>
        <v>0.8</v>
      </c>
      <c r="AZ131" s="65" t="str">
        <f aca="false">IF(AY131&gt;=4,"Cleared","NC")</f>
        <v>NC</v>
      </c>
      <c r="BA131" s="65" t="n">
        <f aca="false">AO131+AS131+AV131+AY131</f>
        <v>40.2</v>
      </c>
      <c r="BB131" s="65" t="n">
        <f aca="false">Persona!AB132</f>
        <v>13.3404761904762</v>
      </c>
      <c r="BC131" s="65" t="n">
        <f aca="false">Persona!AC132</f>
        <v>0</v>
      </c>
      <c r="BD131" s="65" t="n">
        <f aca="false">BB131+BC131</f>
        <v>13.3404761904762</v>
      </c>
      <c r="BE131" s="65" t="n">
        <f aca="false">BD131*0.5</f>
        <v>6.6702380952381</v>
      </c>
      <c r="BF131" s="65" t="str">
        <f aca="false">IF(BD131&gt;=40,"Cleared","NC")</f>
        <v>NC</v>
      </c>
      <c r="BG131" s="65" t="str">
        <f aca="false">Wellness!BM132</f>
        <v>NC</v>
      </c>
      <c r="BH131" s="65" t="n">
        <f aca="false">Wellness!BU132</f>
        <v>16.6666666666667</v>
      </c>
      <c r="BI131" s="64" t="n">
        <f aca="false">BH131*0.3</f>
        <v>5</v>
      </c>
      <c r="BJ131" s="66" t="str">
        <f aca="false">IF(BI131&gt;=9,"Cleared","NC")</f>
        <v>NC</v>
      </c>
      <c r="BK131" s="65" t="n">
        <f aca="false">Behavior!AG132</f>
        <v>3.7</v>
      </c>
      <c r="BL131" s="65" t="n">
        <f aca="false">Behavior!AH132</f>
        <v>7.4</v>
      </c>
      <c r="BM131" s="65" t="str">
        <f aca="false">IF(BL131&gt;=6,"Cleared","NC")</f>
        <v>Cleared</v>
      </c>
      <c r="BN131" s="65" t="n">
        <f aca="false">Discipline!BA132</f>
        <v>68</v>
      </c>
      <c r="BO131" s="65" t="n">
        <f aca="false">BN131*0.1</f>
        <v>6.8</v>
      </c>
      <c r="BP131" s="65" t="str">
        <f aca="false">IF(HPS!BO131&gt;=6,"Cleared","NC")</f>
        <v>Cleared</v>
      </c>
      <c r="BQ131" s="65" t="n">
        <f aca="false">BE131+BI131+BL131+BO131</f>
        <v>25.8702380952381</v>
      </c>
    </row>
    <row r="132" customFormat="false" ht="14.25" hidden="false" customHeight="false" outlineLevel="0" collapsed="false">
      <c r="A132" s="61" t="n">
        <v>129</v>
      </c>
      <c r="B132" s="62" t="s">
        <v>13</v>
      </c>
      <c r="C132" s="62" t="s">
        <v>38</v>
      </c>
      <c r="D132" s="62" t="s">
        <v>277</v>
      </c>
      <c r="E132" s="63" t="s">
        <v>278</v>
      </c>
      <c r="F132" s="64" t="n">
        <v>0</v>
      </c>
      <c r="G132" s="65" t="n">
        <f aca="false">Persona!P133</f>
        <v>70</v>
      </c>
      <c r="H132" s="65" t="n">
        <f aca="false">HPS!$G132+HPS!$F132</f>
        <v>70</v>
      </c>
      <c r="I132" s="65" t="n">
        <f aca="false">HPS!$H132*0.5</f>
        <v>35</v>
      </c>
      <c r="J132" s="65" t="str">
        <f aca="false">IF(HPS!$G132&gt;=40,"Cleared","NC")</f>
        <v>Cleared</v>
      </c>
      <c r="K132" s="65" t="str">
        <f aca="false">Wellness!K133</f>
        <v>Cleared</v>
      </c>
      <c r="L132" s="65" t="n">
        <f aca="false">Wellness!S133</f>
        <v>40</v>
      </c>
      <c r="M132" s="64" t="n">
        <f aca="false">$L132*0.3</f>
        <v>12</v>
      </c>
      <c r="N132" s="66" t="str">
        <f aca="false">IF(M132&gt;=9,"Cleared","NC")</f>
        <v>Cleared</v>
      </c>
      <c r="O132" s="64" t="n">
        <f aca="false">Behavior!I133</f>
        <v>3</v>
      </c>
      <c r="P132" s="64" t="n">
        <f aca="false">HPS!$O132*2</f>
        <v>6</v>
      </c>
      <c r="Q132" s="65" t="str">
        <f aca="false">IF(HPS!$P132&gt;=6,"Cleared","NC")</f>
        <v>Cleared</v>
      </c>
      <c r="R132" s="65" t="n">
        <f aca="false">Discipline!N133</f>
        <v>64.7767857142857</v>
      </c>
      <c r="S132" s="65" t="n">
        <f aca="false">HPS!$R132*0.1</f>
        <v>6.47767857142857</v>
      </c>
      <c r="T132" s="65" t="str">
        <f aca="false">IF(HPS!$S132&gt;=4,"Cleared","NC")</f>
        <v>Cleared</v>
      </c>
      <c r="U132" s="65" t="n">
        <f aca="false">HPS!$I132+HPS!$M132+HPS!$P132+HPS!$S132</f>
        <v>59.4776785714286</v>
      </c>
      <c r="V132" s="65" t="n">
        <f aca="false">Persona!AB133</f>
        <v>15.4428571428571</v>
      </c>
      <c r="W132" s="65" t="n">
        <f aca="false">Persona!AC133</f>
        <v>56.8</v>
      </c>
      <c r="X132" s="65" t="n">
        <f aca="false">HPS!$V132+HPS!$W132</f>
        <v>72.2428571428572</v>
      </c>
      <c r="Y132" s="65" t="n">
        <f aca="false">X132*0.5</f>
        <v>36.1214285714286</v>
      </c>
      <c r="Z132" s="65" t="str">
        <f aca="false">IF(HPS!$X132&gt;=40,"Cleared","NC")</f>
        <v>Cleared</v>
      </c>
      <c r="AA132" s="65" t="str">
        <f aca="false">Wellness!AC133</f>
        <v>Cleared</v>
      </c>
      <c r="AB132" s="65" t="n">
        <f aca="false">Wellness!AK133</f>
        <v>30</v>
      </c>
      <c r="AC132" s="64" t="n">
        <f aca="false">HPS!AB132*0.3</f>
        <v>9</v>
      </c>
      <c r="AD132" s="66" t="str">
        <f aca="false">IF(AC132&gt;=9,"Cleared","NC")</f>
        <v>Cleared</v>
      </c>
      <c r="AE132" s="65" t="n">
        <f aca="false">Behavior!Q133</f>
        <v>3.81333333333333</v>
      </c>
      <c r="AF132" s="65" t="n">
        <f aca="false">Behavior!R133</f>
        <v>7.62666666666667</v>
      </c>
      <c r="AG132" s="65" t="str">
        <f aca="false">IF(HPS!$AF132&gt;=6,"Cleared","NC")</f>
        <v>Cleared</v>
      </c>
      <c r="AH132" s="65" t="n">
        <f aca="false">Discipline!AA133</f>
        <v>44</v>
      </c>
      <c r="AI132" s="65" t="n">
        <f aca="false">AH132*0.1</f>
        <v>4.4</v>
      </c>
      <c r="AJ132" s="65" t="str">
        <f aca="false">IF(AI132&gt;=4,"Cleared","NC")</f>
        <v>Cleared</v>
      </c>
      <c r="AK132" s="65" t="n">
        <f aca="false">Y132+AC132+AF132+AI132</f>
        <v>57.1480952380952</v>
      </c>
      <c r="AL132" s="65" t="n">
        <f aca="false">Persona!AO133</f>
        <v>13.6888888888889</v>
      </c>
      <c r="AM132" s="65" t="n">
        <f aca="false">Persona!AP133</f>
        <v>38</v>
      </c>
      <c r="AN132" s="65" t="n">
        <f aca="false">AL132+AM132</f>
        <v>51.6888888888889</v>
      </c>
      <c r="AO132" s="65" t="n">
        <f aca="false">AN132*0.5</f>
        <v>25.8444444444444</v>
      </c>
      <c r="AP132" s="65" t="str">
        <f aca="false">IF(HPS!$AN132&gt;=40,"Cleared","NC")</f>
        <v>Cleared</v>
      </c>
      <c r="AQ132" s="65" t="str">
        <f aca="false">Wellness!AU133</f>
        <v>Cleared</v>
      </c>
      <c r="AR132" s="65" t="n">
        <f aca="false">Wellness!BC133</f>
        <v>43.3333333333333</v>
      </c>
      <c r="AS132" s="64" t="n">
        <f aca="false">AR132*0.3</f>
        <v>13</v>
      </c>
      <c r="AT132" s="66" t="str">
        <f aca="false">IF(AS132&gt;=9,"Cleared","NC")</f>
        <v>Cleared</v>
      </c>
      <c r="AU132" s="65" t="n">
        <f aca="false">Behavior!AG133</f>
        <v>3.7</v>
      </c>
      <c r="AV132" s="65" t="n">
        <f aca="false">Behavior!AH133</f>
        <v>7.4</v>
      </c>
      <c r="AW132" s="65" t="str">
        <f aca="false">IF(AV132&gt;=6,"Cleared","NC")</f>
        <v>Cleared</v>
      </c>
      <c r="AX132" s="65" t="n">
        <f aca="false">Discipline!AN133</f>
        <v>48.5333333333333</v>
      </c>
      <c r="AY132" s="65" t="n">
        <f aca="false">AX132*0.1</f>
        <v>4.85333333333333</v>
      </c>
      <c r="AZ132" s="65" t="str">
        <f aca="false">IF(AY132&gt;=4,"Cleared","NC")</f>
        <v>Cleared</v>
      </c>
      <c r="BA132" s="65" t="n">
        <f aca="false">AO132+AS132+AV132+AY132</f>
        <v>51.0977777777778</v>
      </c>
      <c r="BB132" s="65" t="n">
        <f aca="false">Persona!AB133</f>
        <v>15.4428571428571</v>
      </c>
      <c r="BC132" s="65" t="n">
        <f aca="false">Persona!AC133</f>
        <v>56.8</v>
      </c>
      <c r="BD132" s="65" t="n">
        <f aca="false">BB132+BC132</f>
        <v>72.2428571428572</v>
      </c>
      <c r="BE132" s="65" t="n">
        <f aca="false">BD132*0.5</f>
        <v>36.1214285714286</v>
      </c>
      <c r="BF132" s="65" t="str">
        <f aca="false">IF(BD132&gt;=40,"Cleared","NC")</f>
        <v>Cleared</v>
      </c>
      <c r="BG132" s="65" t="str">
        <f aca="false">Wellness!BM133</f>
        <v>Cleared</v>
      </c>
      <c r="BH132" s="65" t="n">
        <f aca="false">Wellness!BU133</f>
        <v>40</v>
      </c>
      <c r="BI132" s="64" t="n">
        <f aca="false">BH132*0.3</f>
        <v>12</v>
      </c>
      <c r="BJ132" s="66" t="str">
        <f aca="false">IF(BI132&gt;=9,"Cleared","NC")</f>
        <v>Cleared</v>
      </c>
      <c r="BK132" s="65" t="n">
        <f aca="false">Behavior!AG133</f>
        <v>3.7</v>
      </c>
      <c r="BL132" s="65" t="n">
        <f aca="false">Behavior!AH133</f>
        <v>7.4</v>
      </c>
      <c r="BM132" s="65" t="str">
        <f aca="false">IF(BL132&gt;=6,"Cleared","NC")</f>
        <v>Cleared</v>
      </c>
      <c r="BN132" s="65" t="n">
        <f aca="false">Discipline!BA133</f>
        <v>57.6666666666667</v>
      </c>
      <c r="BO132" s="65" t="n">
        <f aca="false">BN132*0.1</f>
        <v>5.76666666666667</v>
      </c>
      <c r="BP132" s="65" t="str">
        <f aca="false">IF(HPS!BO132&gt;=6,"Cleared","NC")</f>
        <v>NC</v>
      </c>
      <c r="BQ132" s="65" t="n">
        <f aca="false">BE132+BI132+BL132+BO132</f>
        <v>61.2880952380952</v>
      </c>
    </row>
    <row r="133" customFormat="false" ht="14.25" hidden="false" customHeight="false" outlineLevel="0" collapsed="false">
      <c r="A133" s="61" t="n">
        <v>130</v>
      </c>
      <c r="B133" s="62" t="s">
        <v>17</v>
      </c>
      <c r="C133" s="62" t="s">
        <v>14</v>
      </c>
      <c r="D133" s="62" t="s">
        <v>279</v>
      </c>
      <c r="E133" s="63" t="s">
        <v>280</v>
      </c>
      <c r="F133" s="64" t="n">
        <v>0</v>
      </c>
      <c r="G133" s="65" t="n">
        <f aca="false">Persona!P134</f>
        <v>36.6666666666667</v>
      </c>
      <c r="H133" s="65" t="n">
        <f aca="false">HPS!$G133+HPS!$F133</f>
        <v>36.6666666666667</v>
      </c>
      <c r="I133" s="65" t="n">
        <f aca="false">HPS!$H133*0.5</f>
        <v>18.3333333333333</v>
      </c>
      <c r="J133" s="65" t="str">
        <f aca="false">IF(HPS!$G133&gt;=40,"Cleared","NC")</f>
        <v>NC</v>
      </c>
      <c r="K133" s="65" t="str">
        <f aca="false">Wellness!K134</f>
        <v>Cleared</v>
      </c>
      <c r="L133" s="65" t="n">
        <f aca="false">Wellness!S134</f>
        <v>36.6666666666667</v>
      </c>
      <c r="M133" s="64" t="n">
        <f aca="false">$L133*0.3</f>
        <v>11</v>
      </c>
      <c r="N133" s="66" t="str">
        <f aca="false">IF(M133&gt;=9,"Cleared","NC")</f>
        <v>Cleared</v>
      </c>
      <c r="O133" s="64" t="n">
        <f aca="false">Behavior!I134</f>
        <v>3</v>
      </c>
      <c r="P133" s="64" t="n">
        <f aca="false">HPS!$O133*2</f>
        <v>6</v>
      </c>
      <c r="Q133" s="65" t="str">
        <f aca="false">IF(HPS!$P133&gt;=6,"Cleared","NC")</f>
        <v>Cleared</v>
      </c>
      <c r="R133" s="65" t="n">
        <f aca="false">Discipline!N134</f>
        <v>58.75</v>
      </c>
      <c r="S133" s="65" t="n">
        <f aca="false">HPS!$R133*0.1</f>
        <v>5.875</v>
      </c>
      <c r="T133" s="65" t="str">
        <f aca="false">IF(HPS!$S133&gt;=4,"Cleared","NC")</f>
        <v>Cleared</v>
      </c>
      <c r="U133" s="65" t="n">
        <f aca="false">HPS!$I133+HPS!$M133+HPS!$P133+HPS!$S133</f>
        <v>41.2083333333333</v>
      </c>
      <c r="V133" s="65" t="n">
        <f aca="false">Persona!AB134</f>
        <v>20.752380952381</v>
      </c>
      <c r="W133" s="65" t="n">
        <f aca="false">Persona!AC134</f>
        <v>46.4</v>
      </c>
      <c r="X133" s="65" t="n">
        <f aca="false">HPS!$V133+HPS!$W133</f>
        <v>67.152380952381</v>
      </c>
      <c r="Y133" s="65" t="n">
        <f aca="false">X133*0.5</f>
        <v>33.5761904761905</v>
      </c>
      <c r="Z133" s="65" t="str">
        <f aca="false">IF(HPS!$X133&gt;=40,"Cleared","NC")</f>
        <v>Cleared</v>
      </c>
      <c r="AA133" s="65" t="str">
        <f aca="false">Wellness!AC134</f>
        <v>Cleared</v>
      </c>
      <c r="AB133" s="65" t="n">
        <f aca="false">Wellness!AK134</f>
        <v>33.3333333333333</v>
      </c>
      <c r="AC133" s="64" t="n">
        <f aca="false">HPS!AB133*0.3</f>
        <v>10</v>
      </c>
      <c r="AD133" s="66" t="str">
        <f aca="false">IF(AC133&gt;=9,"Cleared","NC")</f>
        <v>Cleared</v>
      </c>
      <c r="AE133" s="65" t="n">
        <f aca="false">Behavior!Q134</f>
        <v>3.7</v>
      </c>
      <c r="AF133" s="65" t="n">
        <f aca="false">Behavior!R134</f>
        <v>7.4</v>
      </c>
      <c r="AG133" s="65" t="str">
        <f aca="false">IF(HPS!$AF133&gt;=6,"Cleared","NC")</f>
        <v>Cleared</v>
      </c>
      <c r="AH133" s="65" t="n">
        <f aca="false">Discipline!AA134</f>
        <v>60</v>
      </c>
      <c r="AI133" s="65" t="n">
        <f aca="false">AH133*0.1</f>
        <v>6</v>
      </c>
      <c r="AJ133" s="65" t="str">
        <f aca="false">IF(AI133&gt;=4,"Cleared","NC")</f>
        <v>Cleared</v>
      </c>
      <c r="AK133" s="65" t="n">
        <f aca="false">Y133+AC133+AF133+AI133</f>
        <v>56.9761904761905</v>
      </c>
      <c r="AL133" s="65" t="n">
        <f aca="false">Persona!AO134</f>
        <v>8.00507936507937</v>
      </c>
      <c r="AM133" s="65" t="n">
        <f aca="false">Persona!AP134</f>
        <v>48</v>
      </c>
      <c r="AN133" s="65" t="n">
        <f aca="false">AL133+AM133</f>
        <v>56.0050793650794</v>
      </c>
      <c r="AO133" s="65" t="n">
        <f aca="false">AN133*0.5</f>
        <v>28.0025396825397</v>
      </c>
      <c r="AP133" s="65" t="str">
        <f aca="false">IF(HPS!$AN133&gt;=40,"Cleared","NC")</f>
        <v>Cleared</v>
      </c>
      <c r="AQ133" s="65" t="str">
        <f aca="false">Wellness!AU134</f>
        <v>Cleared</v>
      </c>
      <c r="AR133" s="65" t="n">
        <f aca="false">Wellness!BC134</f>
        <v>20</v>
      </c>
      <c r="AS133" s="64" t="n">
        <f aca="false">AR133*0.3</f>
        <v>6</v>
      </c>
      <c r="AT133" s="66" t="str">
        <f aca="false">IF(AS133&gt;=9,"Cleared","NC")</f>
        <v>NC</v>
      </c>
      <c r="AU133" s="65" t="n">
        <f aca="false">Behavior!AG134</f>
        <v>3.4</v>
      </c>
      <c r="AV133" s="65" t="n">
        <f aca="false">Behavior!AH134</f>
        <v>6.8</v>
      </c>
      <c r="AW133" s="65" t="str">
        <f aca="false">IF(AV133&gt;=6,"Cleared","NC")</f>
        <v>Cleared</v>
      </c>
      <c r="AX133" s="65" t="n">
        <f aca="false">Discipline!AN134</f>
        <v>38.6666666666667</v>
      </c>
      <c r="AY133" s="65" t="n">
        <f aca="false">AX133*0.1</f>
        <v>3.86666666666667</v>
      </c>
      <c r="AZ133" s="65" t="str">
        <f aca="false">IF(AY133&gt;=4,"Cleared","NC")</f>
        <v>NC</v>
      </c>
      <c r="BA133" s="65" t="n">
        <f aca="false">AO133+AS133+AV133+AY133</f>
        <v>44.6692063492064</v>
      </c>
      <c r="BB133" s="65" t="n">
        <f aca="false">Persona!AB134</f>
        <v>20.752380952381</v>
      </c>
      <c r="BC133" s="65" t="n">
        <f aca="false">Persona!AC134</f>
        <v>46.4</v>
      </c>
      <c r="BD133" s="65" t="n">
        <f aca="false">BB133+BC133</f>
        <v>67.152380952381</v>
      </c>
      <c r="BE133" s="65" t="n">
        <f aca="false">BD133*0.5</f>
        <v>33.5761904761905</v>
      </c>
      <c r="BF133" s="65" t="str">
        <f aca="false">IF(BD133&gt;=40,"Cleared","NC")</f>
        <v>Cleared</v>
      </c>
      <c r="BG133" s="65" t="str">
        <f aca="false">Wellness!BM134</f>
        <v>Cleared</v>
      </c>
      <c r="BH133" s="65" t="n">
        <f aca="false">Wellness!BU134</f>
        <v>50</v>
      </c>
      <c r="BI133" s="64" t="n">
        <f aca="false">BH133*0.3</f>
        <v>15</v>
      </c>
      <c r="BJ133" s="66" t="str">
        <f aca="false">IF(BI133&gt;=9,"Cleared","NC")</f>
        <v>Cleared</v>
      </c>
      <c r="BK133" s="65" t="n">
        <f aca="false">Behavior!AG134</f>
        <v>3.4</v>
      </c>
      <c r="BL133" s="65" t="n">
        <f aca="false">Behavior!AH134</f>
        <v>6.8</v>
      </c>
      <c r="BM133" s="65" t="str">
        <f aca="false">IF(BL133&gt;=6,"Cleared","NC")</f>
        <v>Cleared</v>
      </c>
      <c r="BN133" s="65" t="n">
        <f aca="false">Discipline!BA134</f>
        <v>48.5</v>
      </c>
      <c r="BO133" s="65" t="n">
        <f aca="false">BN133*0.1</f>
        <v>4.85</v>
      </c>
      <c r="BP133" s="65" t="str">
        <f aca="false">IF(HPS!BO133&gt;=6,"Cleared","NC")</f>
        <v>NC</v>
      </c>
      <c r="BQ133" s="65" t="n">
        <f aca="false">BE133+BI133+BL133+BO133</f>
        <v>60.2261904761905</v>
      </c>
    </row>
    <row r="134" customFormat="false" ht="14.25" hidden="false" customHeight="false" outlineLevel="0" collapsed="false">
      <c r="A134" s="61" t="n">
        <v>131</v>
      </c>
      <c r="B134" s="62" t="s">
        <v>13</v>
      </c>
      <c r="C134" s="62" t="s">
        <v>38</v>
      </c>
      <c r="D134" s="62" t="s">
        <v>281</v>
      </c>
      <c r="E134" s="63" t="s">
        <v>282</v>
      </c>
      <c r="F134" s="64" t="n">
        <v>0</v>
      </c>
      <c r="G134" s="65" t="n">
        <f aca="false">Persona!P135</f>
        <v>93.3333333333333</v>
      </c>
      <c r="H134" s="65" t="n">
        <f aca="false">HPS!$G134+HPS!$F134</f>
        <v>93.3333333333333</v>
      </c>
      <c r="I134" s="65" t="n">
        <f aca="false">HPS!$H134*0.5</f>
        <v>46.6666666666667</v>
      </c>
      <c r="J134" s="65" t="str">
        <f aca="false">IF(HPS!$G134&gt;=40,"Cleared","NC")</f>
        <v>Cleared</v>
      </c>
      <c r="K134" s="65" t="str">
        <f aca="false">Wellness!K135</f>
        <v>Cleared</v>
      </c>
      <c r="L134" s="65" t="n">
        <f aca="false">Wellness!S135</f>
        <v>26.6666666666667</v>
      </c>
      <c r="M134" s="64" t="n">
        <f aca="false">$L134*0.3</f>
        <v>8</v>
      </c>
      <c r="N134" s="66" t="str">
        <f aca="false">IF(M134&gt;=9,"Cleared","NC")</f>
        <v>NC</v>
      </c>
      <c r="O134" s="64" t="n">
        <f aca="false">Behavior!I135</f>
        <v>3</v>
      </c>
      <c r="P134" s="64" t="n">
        <f aca="false">HPS!$O134*2</f>
        <v>6</v>
      </c>
      <c r="Q134" s="65" t="str">
        <f aca="false">IF(HPS!$P134&gt;=6,"Cleared","NC")</f>
        <v>Cleared</v>
      </c>
      <c r="R134" s="65" t="n">
        <f aca="false">Discipline!N135</f>
        <v>51.25</v>
      </c>
      <c r="S134" s="65" t="n">
        <f aca="false">HPS!$R134*0.1</f>
        <v>5.125</v>
      </c>
      <c r="T134" s="65" t="str">
        <f aca="false">IF(HPS!$S134&gt;=4,"Cleared","NC")</f>
        <v>Cleared</v>
      </c>
      <c r="U134" s="65" t="n">
        <f aca="false">HPS!$I134+HPS!$M134+HPS!$P134+HPS!$S134</f>
        <v>65.7916666666667</v>
      </c>
      <c r="V134" s="65" t="n">
        <f aca="false">Persona!AB135</f>
        <v>30.1809523809524</v>
      </c>
      <c r="W134" s="65" t="n">
        <f aca="false">Persona!AC135</f>
        <v>58.4</v>
      </c>
      <c r="X134" s="65" t="n">
        <f aca="false">HPS!$V134+HPS!$W134</f>
        <v>88.5809523809524</v>
      </c>
      <c r="Y134" s="65" t="n">
        <f aca="false">X134*0.5</f>
        <v>44.2904761904762</v>
      </c>
      <c r="Z134" s="65" t="str">
        <f aca="false">IF(HPS!$X134&gt;=40,"Cleared","NC")</f>
        <v>Cleared</v>
      </c>
      <c r="AA134" s="65" t="str">
        <f aca="false">Wellness!AC135</f>
        <v>Cleared</v>
      </c>
      <c r="AB134" s="65" t="n">
        <f aca="false">Wellness!AK135</f>
        <v>3.33333333333333</v>
      </c>
      <c r="AC134" s="64" t="n">
        <f aca="false">HPS!AB134*0.3</f>
        <v>1</v>
      </c>
      <c r="AD134" s="66" t="str">
        <f aca="false">IF(AC134&gt;=9,"Cleared","NC")</f>
        <v>NC</v>
      </c>
      <c r="AE134" s="65" t="n">
        <f aca="false">Behavior!Q135</f>
        <v>3.93333333333333</v>
      </c>
      <c r="AF134" s="65" t="n">
        <f aca="false">Behavior!R135</f>
        <v>7.86666666666667</v>
      </c>
      <c r="AG134" s="65" t="str">
        <f aca="false">IF(HPS!$AF134&gt;=6,"Cleared","NC")</f>
        <v>Cleared</v>
      </c>
      <c r="AH134" s="65" t="n">
        <f aca="false">Discipline!AA135</f>
        <v>62.3333333333333</v>
      </c>
      <c r="AI134" s="65" t="n">
        <f aca="false">AH134*0.1</f>
        <v>6.23333333333333</v>
      </c>
      <c r="AJ134" s="65" t="str">
        <f aca="false">IF(AI134&gt;=4,"Cleared","NC")</f>
        <v>Cleared</v>
      </c>
      <c r="AK134" s="65" t="n">
        <f aca="false">Y134+AC134+AF134+AI134</f>
        <v>59.3904761904762</v>
      </c>
      <c r="AL134" s="65" t="n">
        <f aca="false">Persona!AO135</f>
        <v>27.56</v>
      </c>
      <c r="AM134" s="65" t="n">
        <f aca="false">Persona!AP135</f>
        <v>39</v>
      </c>
      <c r="AN134" s="65" t="n">
        <f aca="false">AL134+AM134</f>
        <v>66.56</v>
      </c>
      <c r="AO134" s="65" t="n">
        <f aca="false">AN134*0.5</f>
        <v>33.28</v>
      </c>
      <c r="AP134" s="65" t="str">
        <f aca="false">IF(HPS!$AN134&gt;=40,"Cleared","NC")</f>
        <v>Cleared</v>
      </c>
      <c r="AQ134" s="65" t="str">
        <f aca="false">Wellness!AU135</f>
        <v>NC</v>
      </c>
      <c r="AR134" s="65" t="n">
        <f aca="false">Wellness!BC135</f>
        <v>40</v>
      </c>
      <c r="AS134" s="64" t="n">
        <f aca="false">AR134*0.3</f>
        <v>12</v>
      </c>
      <c r="AT134" s="66" t="str">
        <f aca="false">IF(AS134&gt;=9,"Cleared","NC")</f>
        <v>Cleared</v>
      </c>
      <c r="AU134" s="65" t="str">
        <f aca="false">Behavior!AG135</f>
        <v>0</v>
      </c>
      <c r="AV134" s="65" t="n">
        <f aca="false">Behavior!AH135</f>
        <v>0</v>
      </c>
      <c r="AW134" s="65" t="str">
        <f aca="false">IF(AV134&gt;=6,"Cleared","NC")</f>
        <v>NC</v>
      </c>
      <c r="AX134" s="65" t="n">
        <f aca="false">Discipline!AN135</f>
        <v>33.4285714285714</v>
      </c>
      <c r="AY134" s="65" t="n">
        <f aca="false">AX134*0.1</f>
        <v>3.34285714285714</v>
      </c>
      <c r="AZ134" s="65" t="str">
        <f aca="false">IF(AY134&gt;=4,"Cleared","NC")</f>
        <v>NC</v>
      </c>
      <c r="BA134" s="65" t="n">
        <f aca="false">AO134+AS134+AV134+AY134</f>
        <v>48.6228571428571</v>
      </c>
      <c r="BB134" s="65" t="n">
        <f aca="false">Persona!AB135</f>
        <v>30.1809523809524</v>
      </c>
      <c r="BC134" s="65" t="n">
        <f aca="false">Persona!AC135</f>
        <v>58.4</v>
      </c>
      <c r="BD134" s="65" t="n">
        <f aca="false">BB134+BC134</f>
        <v>88.5809523809524</v>
      </c>
      <c r="BE134" s="65" t="n">
        <f aca="false">BD134*0.5</f>
        <v>44.2904761904762</v>
      </c>
      <c r="BF134" s="65" t="str">
        <f aca="false">IF(BD134&gt;=40,"Cleared","NC")</f>
        <v>Cleared</v>
      </c>
      <c r="BG134" s="65" t="str">
        <f aca="false">Wellness!BM135</f>
        <v>Cleared</v>
      </c>
      <c r="BH134" s="65" t="n">
        <f aca="false">Wellness!BU135</f>
        <v>16.6666666666667</v>
      </c>
      <c r="BI134" s="64" t="n">
        <f aca="false">BH134*0.3</f>
        <v>5</v>
      </c>
      <c r="BJ134" s="66" t="str">
        <f aca="false">IF(BI134&gt;=9,"Cleared","NC")</f>
        <v>NC</v>
      </c>
      <c r="BK134" s="65" t="str">
        <f aca="false">Behavior!AG135</f>
        <v>0</v>
      </c>
      <c r="BL134" s="65" t="n">
        <f aca="false">Behavior!AH135</f>
        <v>0</v>
      </c>
      <c r="BM134" s="65" t="str">
        <f aca="false">IF(BL134&gt;=6,"Cleared","NC")</f>
        <v>NC</v>
      </c>
      <c r="BN134" s="65" t="n">
        <f aca="false">Discipline!BA135</f>
        <v>37.6666666666667</v>
      </c>
      <c r="BO134" s="65" t="n">
        <f aca="false">BN134*0.1</f>
        <v>3.76666666666667</v>
      </c>
      <c r="BP134" s="65" t="str">
        <f aca="false">IF(HPS!BO134&gt;=6,"Cleared","NC")</f>
        <v>NC</v>
      </c>
      <c r="BQ134" s="65" t="n">
        <f aca="false">BE134+BI134+BL134+BO134</f>
        <v>53.0571428571429</v>
      </c>
    </row>
    <row r="135" customFormat="false" ht="14.25" hidden="false" customHeight="false" outlineLevel="0" collapsed="false">
      <c r="A135" s="61" t="n">
        <v>132</v>
      </c>
      <c r="B135" s="62" t="s">
        <v>13</v>
      </c>
      <c r="C135" s="62" t="s">
        <v>14</v>
      </c>
      <c r="D135" s="62" t="s">
        <v>283</v>
      </c>
      <c r="E135" s="63" t="s">
        <v>284</v>
      </c>
      <c r="F135" s="64" t="n">
        <v>0</v>
      </c>
      <c r="G135" s="65" t="n">
        <f aca="false">Persona!P136</f>
        <v>38.3333333333333</v>
      </c>
      <c r="H135" s="65" t="n">
        <f aca="false">HPS!$G135+HPS!$F135</f>
        <v>38.3333333333333</v>
      </c>
      <c r="I135" s="65" t="n">
        <f aca="false">HPS!$H135*0.5</f>
        <v>19.1666666666667</v>
      </c>
      <c r="J135" s="65" t="str">
        <f aca="false">IF(HPS!$G135&gt;=40,"Cleared","NC")</f>
        <v>NC</v>
      </c>
      <c r="K135" s="65" t="str">
        <f aca="false">Wellness!K136</f>
        <v>Cleared</v>
      </c>
      <c r="L135" s="65" t="n">
        <f aca="false">Wellness!S136</f>
        <v>40</v>
      </c>
      <c r="M135" s="64" t="n">
        <f aca="false">$L135*0.3</f>
        <v>12</v>
      </c>
      <c r="N135" s="66" t="str">
        <f aca="false">IF(M135&gt;=9,"Cleared","NC")</f>
        <v>Cleared</v>
      </c>
      <c r="O135" s="64" t="n">
        <f aca="false">Behavior!I136</f>
        <v>3</v>
      </c>
      <c r="P135" s="64" t="n">
        <f aca="false">HPS!$O135*2</f>
        <v>6</v>
      </c>
      <c r="Q135" s="65" t="str">
        <f aca="false">IF(HPS!$P135&gt;=6,"Cleared","NC")</f>
        <v>Cleared</v>
      </c>
      <c r="R135" s="65" t="n">
        <f aca="false">Discipline!N136</f>
        <v>62.5</v>
      </c>
      <c r="S135" s="65" t="n">
        <f aca="false">HPS!$R135*0.1</f>
        <v>6.25</v>
      </c>
      <c r="T135" s="65" t="str">
        <f aca="false">IF(HPS!$S135&gt;=4,"Cleared","NC")</f>
        <v>Cleared</v>
      </c>
      <c r="U135" s="65" t="n">
        <f aca="false">HPS!$I135+HPS!$M135+HPS!$P135+HPS!$S135</f>
        <v>43.4166666666667</v>
      </c>
      <c r="V135" s="65" t="n">
        <f aca="false">Persona!AB136</f>
        <v>18.5095238095238</v>
      </c>
      <c r="W135" s="65" t="n">
        <f aca="false">Persona!AC136</f>
        <v>41.6</v>
      </c>
      <c r="X135" s="65" t="n">
        <f aca="false">HPS!$V135+HPS!$W135</f>
        <v>60.1095238095238</v>
      </c>
      <c r="Y135" s="65" t="n">
        <f aca="false">X135*0.5</f>
        <v>30.0547619047619</v>
      </c>
      <c r="Z135" s="65" t="str">
        <f aca="false">IF(HPS!$X135&gt;=40,"Cleared","NC")</f>
        <v>Cleared</v>
      </c>
      <c r="AA135" s="65" t="str">
        <f aca="false">Wellness!AC136</f>
        <v>NC</v>
      </c>
      <c r="AB135" s="65" t="n">
        <f aca="false">Wellness!AK136</f>
        <v>13.3333333333333</v>
      </c>
      <c r="AC135" s="64" t="n">
        <f aca="false">HPS!AB135*0.3</f>
        <v>4</v>
      </c>
      <c r="AD135" s="66" t="str">
        <f aca="false">IF(AC135&gt;=9,"Cleared","NC")</f>
        <v>NC</v>
      </c>
      <c r="AE135" s="65" t="n">
        <f aca="false">Behavior!Q136</f>
        <v>2.55</v>
      </c>
      <c r="AF135" s="65" t="n">
        <f aca="false">Behavior!R136</f>
        <v>5.1</v>
      </c>
      <c r="AG135" s="65" t="str">
        <f aca="false">IF(HPS!$AF135&gt;=6,"Cleared","NC")</f>
        <v>NC</v>
      </c>
      <c r="AH135" s="65" t="n">
        <f aca="false">Discipline!AA136</f>
        <v>30.6666666666667</v>
      </c>
      <c r="AI135" s="65" t="n">
        <f aca="false">AH135*0.1</f>
        <v>3.06666666666667</v>
      </c>
      <c r="AJ135" s="65" t="str">
        <f aca="false">IF(AI135&gt;=4,"Cleared","NC")</f>
        <v>NC</v>
      </c>
      <c r="AK135" s="65" t="n">
        <f aca="false">Y135+AC135+AF135+AI135</f>
        <v>42.2214285714286</v>
      </c>
      <c r="AL135" s="65" t="n">
        <f aca="false">Persona!AO136</f>
        <v>11.2</v>
      </c>
      <c r="AM135" s="65" t="n">
        <f aca="false">Persona!AP136</f>
        <v>38</v>
      </c>
      <c r="AN135" s="65" t="n">
        <f aca="false">AL135+AM135</f>
        <v>49.2</v>
      </c>
      <c r="AO135" s="65" t="n">
        <f aca="false">AN135*0.5</f>
        <v>24.6</v>
      </c>
      <c r="AP135" s="65" t="str">
        <f aca="false">IF(HPS!$AN135&gt;=40,"Cleared","NC")</f>
        <v>Cleared</v>
      </c>
      <c r="AQ135" s="65" t="str">
        <f aca="false">Wellness!AU136</f>
        <v>NC</v>
      </c>
      <c r="AR135" s="65" t="n">
        <f aca="false">Wellness!BC136</f>
        <v>16.6666666666667</v>
      </c>
      <c r="AS135" s="64" t="n">
        <f aca="false">AR135*0.3</f>
        <v>5</v>
      </c>
      <c r="AT135" s="66" t="str">
        <f aca="false">IF(AS135&gt;=9,"Cleared","NC")</f>
        <v>NC</v>
      </c>
      <c r="AU135" s="65" t="n">
        <f aca="false">Behavior!AG136</f>
        <v>3.45</v>
      </c>
      <c r="AV135" s="65" t="n">
        <f aca="false">Behavior!AH136</f>
        <v>6.9</v>
      </c>
      <c r="AW135" s="65" t="str">
        <f aca="false">IF(AV135&gt;=6,"Cleared","NC")</f>
        <v>Cleared</v>
      </c>
      <c r="AX135" s="65" t="n">
        <f aca="false">Discipline!AN136</f>
        <v>30.2857142857143</v>
      </c>
      <c r="AY135" s="65" t="n">
        <f aca="false">AX135*0.1</f>
        <v>3.02857142857143</v>
      </c>
      <c r="AZ135" s="65" t="str">
        <f aca="false">IF(AY135&gt;=4,"Cleared","NC")</f>
        <v>NC</v>
      </c>
      <c r="BA135" s="65" t="n">
        <f aca="false">AO135+AS135+AV135+AY135</f>
        <v>39.5285714285714</v>
      </c>
      <c r="BB135" s="65" t="n">
        <f aca="false">Persona!AB136</f>
        <v>18.5095238095238</v>
      </c>
      <c r="BC135" s="65" t="n">
        <f aca="false">Persona!AC136</f>
        <v>41.6</v>
      </c>
      <c r="BD135" s="65" t="n">
        <f aca="false">BB135+BC135</f>
        <v>60.1095238095238</v>
      </c>
      <c r="BE135" s="65" t="n">
        <f aca="false">BD135*0.5</f>
        <v>30.0547619047619</v>
      </c>
      <c r="BF135" s="65" t="str">
        <f aca="false">IF(BD135&gt;=40,"Cleared","NC")</f>
        <v>Cleared</v>
      </c>
      <c r="BG135" s="65" t="str">
        <f aca="false">Wellness!BM136</f>
        <v>Cleared</v>
      </c>
      <c r="BH135" s="65" t="n">
        <f aca="false">Wellness!BU136</f>
        <v>40</v>
      </c>
      <c r="BI135" s="64" t="n">
        <f aca="false">BH135*0.3</f>
        <v>12</v>
      </c>
      <c r="BJ135" s="66" t="str">
        <f aca="false">IF(BI135&gt;=9,"Cleared","NC")</f>
        <v>Cleared</v>
      </c>
      <c r="BK135" s="65" t="n">
        <f aca="false">Behavior!AG136</f>
        <v>3.45</v>
      </c>
      <c r="BL135" s="65" t="n">
        <f aca="false">Behavior!AH136</f>
        <v>6.9</v>
      </c>
      <c r="BM135" s="65" t="str">
        <f aca="false">IF(BL135&gt;=6,"Cleared","NC")</f>
        <v>Cleared</v>
      </c>
      <c r="BN135" s="65" t="n">
        <f aca="false">Discipline!BA136</f>
        <v>55.3333333333333</v>
      </c>
      <c r="BO135" s="65" t="n">
        <f aca="false">BN135*0.1</f>
        <v>5.53333333333333</v>
      </c>
      <c r="BP135" s="65" t="str">
        <f aca="false">IF(HPS!BO135&gt;=6,"Cleared","NC")</f>
        <v>NC</v>
      </c>
      <c r="BQ135" s="65" t="n">
        <f aca="false">BE135+BI135+BL135+BO135</f>
        <v>54.4880952380952</v>
      </c>
    </row>
    <row r="136" customFormat="false" ht="14.25" hidden="false" customHeight="false" outlineLevel="0" collapsed="false">
      <c r="A136" s="61" t="n">
        <v>133</v>
      </c>
      <c r="B136" s="62" t="s">
        <v>17</v>
      </c>
      <c r="C136" s="62" t="s">
        <v>14</v>
      </c>
      <c r="D136" s="62" t="s">
        <v>285</v>
      </c>
      <c r="E136" s="63" t="s">
        <v>286</v>
      </c>
      <c r="F136" s="64" t="n">
        <v>0</v>
      </c>
      <c r="G136" s="65" t="n">
        <f aca="false">Persona!P137</f>
        <v>25.5555555555556</v>
      </c>
      <c r="H136" s="65" t="n">
        <f aca="false">HPS!$G136+HPS!$F136</f>
        <v>25.5555555555556</v>
      </c>
      <c r="I136" s="65" t="n">
        <f aca="false">HPS!$H136*0.5</f>
        <v>12.7777777777778</v>
      </c>
      <c r="J136" s="65" t="str">
        <f aca="false">IF(HPS!$G136&gt;=40,"Cleared","NC")</f>
        <v>NC</v>
      </c>
      <c r="K136" s="65" t="str">
        <f aca="false">Wellness!K137</f>
        <v>Cleared</v>
      </c>
      <c r="L136" s="65" t="n">
        <f aca="false">Wellness!S137</f>
        <v>40</v>
      </c>
      <c r="M136" s="64" t="n">
        <f aca="false">$L136*0.3</f>
        <v>12</v>
      </c>
      <c r="N136" s="66" t="str">
        <f aca="false">IF(M136&gt;=9,"Cleared","NC")</f>
        <v>Cleared</v>
      </c>
      <c r="O136" s="64" t="n">
        <f aca="false">Behavior!I137</f>
        <v>3</v>
      </c>
      <c r="P136" s="64" t="n">
        <f aca="false">HPS!$O136*2</f>
        <v>6</v>
      </c>
      <c r="Q136" s="65" t="str">
        <f aca="false">IF(HPS!$P136&gt;=6,"Cleared","NC")</f>
        <v>Cleared</v>
      </c>
      <c r="R136" s="65" t="n">
        <f aca="false">Discipline!N137</f>
        <v>70</v>
      </c>
      <c r="S136" s="65" t="n">
        <f aca="false">HPS!$R136*0.1</f>
        <v>7</v>
      </c>
      <c r="T136" s="65" t="str">
        <f aca="false">IF(HPS!$S136&gt;=4,"Cleared","NC")</f>
        <v>Cleared</v>
      </c>
      <c r="U136" s="65" t="n">
        <f aca="false">HPS!$I136+HPS!$M136+HPS!$P136+HPS!$S136</f>
        <v>37.7777777777778</v>
      </c>
      <c r="V136" s="65" t="n">
        <f aca="false">Persona!AB137</f>
        <v>10.9904761904762</v>
      </c>
      <c r="W136" s="65" t="n">
        <f aca="false">Persona!AC137</f>
        <v>33.6</v>
      </c>
      <c r="X136" s="65" t="n">
        <f aca="false">HPS!$V136+HPS!$W136</f>
        <v>44.5904761904762</v>
      </c>
      <c r="Y136" s="65" t="n">
        <f aca="false">X136*0.5</f>
        <v>22.2952380952381</v>
      </c>
      <c r="Z136" s="65" t="str">
        <f aca="false">IF(HPS!$X136&gt;=40,"Cleared","NC")</f>
        <v>Cleared</v>
      </c>
      <c r="AA136" s="65" t="str">
        <f aca="false">Wellness!AC137</f>
        <v>Cleared</v>
      </c>
      <c r="AB136" s="65" t="n">
        <f aca="false">Wellness!AK137</f>
        <v>36.6666666666667</v>
      </c>
      <c r="AC136" s="64" t="n">
        <f aca="false">HPS!AB136*0.3</f>
        <v>11</v>
      </c>
      <c r="AD136" s="66" t="str">
        <f aca="false">IF(AC136&gt;=9,"Cleared","NC")</f>
        <v>Cleared</v>
      </c>
      <c r="AE136" s="65" t="n">
        <f aca="false">Behavior!Q137</f>
        <v>3.4</v>
      </c>
      <c r="AF136" s="65" t="n">
        <f aca="false">Behavior!R137</f>
        <v>6.8</v>
      </c>
      <c r="AG136" s="65" t="str">
        <f aca="false">IF(HPS!$AF136&gt;=6,"Cleared","NC")</f>
        <v>Cleared</v>
      </c>
      <c r="AH136" s="65" t="n">
        <f aca="false">Discipline!AA137</f>
        <v>34.3333333333333</v>
      </c>
      <c r="AI136" s="65" t="n">
        <f aca="false">AH136*0.1</f>
        <v>3.43333333333333</v>
      </c>
      <c r="AJ136" s="65" t="str">
        <f aca="false">IF(AI136&gt;=4,"Cleared","NC")</f>
        <v>NC</v>
      </c>
      <c r="AK136" s="65" t="n">
        <f aca="false">Y136+AC136+AF136+AI136</f>
        <v>43.5285714285714</v>
      </c>
      <c r="AL136" s="65" t="n">
        <f aca="false">Persona!AO137</f>
        <v>8.85333333333333</v>
      </c>
      <c r="AM136" s="65" t="n">
        <f aca="false">Persona!AP137</f>
        <v>40</v>
      </c>
      <c r="AN136" s="65" t="n">
        <f aca="false">AL136+AM136</f>
        <v>48.8533333333333</v>
      </c>
      <c r="AO136" s="65" t="n">
        <f aca="false">AN136*0.5</f>
        <v>24.4266666666667</v>
      </c>
      <c r="AP136" s="65" t="str">
        <f aca="false">IF(HPS!$AN136&gt;=40,"Cleared","NC")</f>
        <v>Cleared</v>
      </c>
      <c r="AQ136" s="65" t="str">
        <f aca="false">Wellness!AU137</f>
        <v>Cleared</v>
      </c>
      <c r="AR136" s="65" t="n">
        <f aca="false">Wellness!BC137</f>
        <v>13.3333333333333</v>
      </c>
      <c r="AS136" s="64" t="n">
        <f aca="false">AR136*0.3</f>
        <v>4</v>
      </c>
      <c r="AT136" s="66" t="str">
        <f aca="false">IF(AS136&gt;=9,"Cleared","NC")</f>
        <v>NC</v>
      </c>
      <c r="AU136" s="65" t="n">
        <f aca="false">Behavior!AG137</f>
        <v>2.2</v>
      </c>
      <c r="AV136" s="65" t="n">
        <f aca="false">Behavior!AH137</f>
        <v>4.4</v>
      </c>
      <c r="AW136" s="65" t="str">
        <f aca="false">IF(AV136&gt;=6,"Cleared","NC")</f>
        <v>NC</v>
      </c>
      <c r="AX136" s="65" t="n">
        <f aca="false">Discipline!AN137</f>
        <v>38.2857142857143</v>
      </c>
      <c r="AY136" s="65" t="n">
        <f aca="false">AX136*0.1</f>
        <v>3.82857142857143</v>
      </c>
      <c r="AZ136" s="65" t="str">
        <f aca="false">IF(AY136&gt;=4,"Cleared","NC")</f>
        <v>NC</v>
      </c>
      <c r="BA136" s="65" t="n">
        <f aca="false">AO136+AS136+AV136+AY136</f>
        <v>36.6552380952381</v>
      </c>
      <c r="BB136" s="65" t="n">
        <f aca="false">Persona!AB137</f>
        <v>10.9904761904762</v>
      </c>
      <c r="BC136" s="65" t="n">
        <f aca="false">Persona!AC137</f>
        <v>33.6</v>
      </c>
      <c r="BD136" s="65" t="n">
        <f aca="false">BB136+BC136</f>
        <v>44.5904761904762</v>
      </c>
      <c r="BE136" s="65" t="n">
        <f aca="false">BD136*0.5</f>
        <v>22.2952380952381</v>
      </c>
      <c r="BF136" s="65" t="str">
        <f aca="false">IF(BD136&gt;=40,"Cleared","NC")</f>
        <v>Cleared</v>
      </c>
      <c r="BG136" s="65" t="str">
        <f aca="false">Wellness!BM137</f>
        <v>Cleared</v>
      </c>
      <c r="BH136" s="65" t="n">
        <f aca="false">Wellness!BU137</f>
        <v>6.66666666666667</v>
      </c>
      <c r="BI136" s="64" t="n">
        <f aca="false">BH136*0.3</f>
        <v>2</v>
      </c>
      <c r="BJ136" s="66" t="str">
        <f aca="false">IF(BI136&gt;=9,"Cleared","NC")</f>
        <v>NC</v>
      </c>
      <c r="BK136" s="65" t="n">
        <f aca="false">Behavior!AG137</f>
        <v>2.2</v>
      </c>
      <c r="BL136" s="65" t="n">
        <f aca="false">Behavior!AH137</f>
        <v>4.4</v>
      </c>
      <c r="BM136" s="65" t="str">
        <f aca="false">IF(BL136&gt;=6,"Cleared","NC")</f>
        <v>NC</v>
      </c>
      <c r="BN136" s="65" t="n">
        <f aca="false">Discipline!BA137</f>
        <v>65.5</v>
      </c>
      <c r="BO136" s="65" t="n">
        <f aca="false">BN136*0.1</f>
        <v>6.55</v>
      </c>
      <c r="BP136" s="65" t="str">
        <f aca="false">IF(HPS!BO136&gt;=6,"Cleared","NC")</f>
        <v>Cleared</v>
      </c>
      <c r="BQ136" s="65" t="n">
        <f aca="false">BE136+BI136+BL136+BO136</f>
        <v>35.2452380952381</v>
      </c>
    </row>
    <row r="137" customFormat="false" ht="14.25" hidden="false" customHeight="false" outlineLevel="0" collapsed="false">
      <c r="A137" s="61" t="n">
        <v>134</v>
      </c>
      <c r="B137" s="62" t="s">
        <v>17</v>
      </c>
      <c r="C137" s="62" t="s">
        <v>38</v>
      </c>
      <c r="D137" s="62" t="s">
        <v>287</v>
      </c>
      <c r="E137" s="63" t="s">
        <v>288</v>
      </c>
      <c r="F137" s="64" t="n">
        <v>0</v>
      </c>
      <c r="G137" s="65" t="n">
        <f aca="false">Persona!P138</f>
        <v>50</v>
      </c>
      <c r="H137" s="65" t="n">
        <f aca="false">HPS!$G137+HPS!$F137</f>
        <v>50</v>
      </c>
      <c r="I137" s="65" t="n">
        <f aca="false">HPS!$H137*0.5</f>
        <v>25</v>
      </c>
      <c r="J137" s="65" t="str">
        <f aca="false">IF(HPS!$G137&gt;=40,"Cleared","NC")</f>
        <v>Cleared</v>
      </c>
      <c r="K137" s="65" t="str">
        <f aca="false">Wellness!K138</f>
        <v>NC</v>
      </c>
      <c r="L137" s="65" t="n">
        <f aca="false">Wellness!S138</f>
        <v>43.3333333333333</v>
      </c>
      <c r="M137" s="64" t="n">
        <f aca="false">$L137*0.3</f>
        <v>13</v>
      </c>
      <c r="N137" s="66" t="str">
        <f aca="false">IF(M137&gt;=9,"Cleared","NC")</f>
        <v>Cleared</v>
      </c>
      <c r="O137" s="64" t="n">
        <f aca="false">Behavior!I138</f>
        <v>3</v>
      </c>
      <c r="P137" s="64" t="n">
        <f aca="false">HPS!$O137*2</f>
        <v>6</v>
      </c>
      <c r="Q137" s="65" t="str">
        <f aca="false">IF(HPS!$P137&gt;=6,"Cleared","NC")</f>
        <v>Cleared</v>
      </c>
      <c r="R137" s="65" t="n">
        <f aca="false">Discipline!N138</f>
        <v>38.75</v>
      </c>
      <c r="S137" s="65" t="n">
        <f aca="false">HPS!$R137*0.1</f>
        <v>3.875</v>
      </c>
      <c r="T137" s="65" t="str">
        <f aca="false">IF(HPS!$S137&gt;=4,"Cleared","NC")</f>
        <v>NC</v>
      </c>
      <c r="U137" s="65" t="n">
        <f aca="false">HPS!$I137+HPS!$M137+HPS!$P137+HPS!$S137</f>
        <v>47.875</v>
      </c>
      <c r="V137" s="65" t="n">
        <f aca="false">Persona!AB138</f>
        <v>8.14285714285714</v>
      </c>
      <c r="W137" s="65" t="n">
        <f aca="false">Persona!AC138</f>
        <v>19.2</v>
      </c>
      <c r="X137" s="65" t="n">
        <f aca="false">HPS!$V137+HPS!$W137</f>
        <v>27.3428571428571</v>
      </c>
      <c r="Y137" s="65" t="n">
        <f aca="false">X137*0.5</f>
        <v>13.6714285714286</v>
      </c>
      <c r="Z137" s="65" t="str">
        <f aca="false">IF(HPS!$X137&gt;=40,"Cleared","NC")</f>
        <v>NC</v>
      </c>
      <c r="AA137" s="65" t="str">
        <f aca="false">Wellness!AC138</f>
        <v>NC</v>
      </c>
      <c r="AB137" s="65" t="n">
        <f aca="false">Wellness!AK138</f>
        <v>16.6666666666667</v>
      </c>
      <c r="AC137" s="64" t="n">
        <f aca="false">HPS!AB137*0.3</f>
        <v>5</v>
      </c>
      <c r="AD137" s="66" t="str">
        <f aca="false">IF(AC137&gt;=9,"Cleared","NC")</f>
        <v>NC</v>
      </c>
      <c r="AE137" s="65" t="n">
        <f aca="false">Behavior!Q138</f>
        <v>3.29333333333333</v>
      </c>
      <c r="AF137" s="65" t="n">
        <f aca="false">Behavior!R138</f>
        <v>6.58666666666667</v>
      </c>
      <c r="AG137" s="65" t="str">
        <f aca="false">IF(HPS!$AF137&gt;=6,"Cleared","NC")</f>
        <v>Cleared</v>
      </c>
      <c r="AH137" s="65" t="n">
        <f aca="false">Discipline!AA138</f>
        <v>16</v>
      </c>
      <c r="AI137" s="65" t="n">
        <f aca="false">AH137*0.1</f>
        <v>1.6</v>
      </c>
      <c r="AJ137" s="65" t="str">
        <f aca="false">IF(AI137&gt;=4,"Cleared","NC")</f>
        <v>NC</v>
      </c>
      <c r="AK137" s="65" t="n">
        <f aca="false">Y137+AC137+AF137+AI137</f>
        <v>26.8580952380952</v>
      </c>
      <c r="AL137" s="65" t="n">
        <f aca="false">Persona!AO138</f>
        <v>12.24</v>
      </c>
      <c r="AM137" s="65" t="n">
        <f aca="false">Persona!AP138</f>
        <v>28</v>
      </c>
      <c r="AN137" s="65" t="n">
        <f aca="false">AL137+AM137</f>
        <v>40.24</v>
      </c>
      <c r="AO137" s="65" t="n">
        <f aca="false">AN137*0.5</f>
        <v>20.12</v>
      </c>
      <c r="AP137" s="65" t="str">
        <f aca="false">IF(HPS!$AN137&gt;=40,"Cleared","NC")</f>
        <v>Cleared</v>
      </c>
      <c r="AQ137" s="65" t="str">
        <f aca="false">Wellness!AU138</f>
        <v>NC</v>
      </c>
      <c r="AR137" s="65" t="n">
        <f aca="false">Wellness!BC138</f>
        <v>0</v>
      </c>
      <c r="AS137" s="64" t="n">
        <f aca="false">AR137*0.3</f>
        <v>0</v>
      </c>
      <c r="AT137" s="66" t="str">
        <f aca="false">IF(AS137&gt;=9,"Cleared","NC")</f>
        <v>NC</v>
      </c>
      <c r="AU137" s="65" t="n">
        <f aca="false">Behavior!AG138</f>
        <v>3.4</v>
      </c>
      <c r="AV137" s="65" t="n">
        <f aca="false">Behavior!AH138</f>
        <v>6.8</v>
      </c>
      <c r="AW137" s="65" t="str">
        <f aca="false">IF(AV137&gt;=6,"Cleared","NC")</f>
        <v>Cleared</v>
      </c>
      <c r="AX137" s="65" t="n">
        <f aca="false">Discipline!AN138</f>
        <v>24.2</v>
      </c>
      <c r="AY137" s="65" t="n">
        <f aca="false">AX137*0.1</f>
        <v>2.42</v>
      </c>
      <c r="AZ137" s="65" t="str">
        <f aca="false">IF(AY137&gt;=4,"Cleared","NC")</f>
        <v>NC</v>
      </c>
      <c r="BA137" s="65" t="n">
        <f aca="false">AO137+AS137+AV137+AY137</f>
        <v>29.34</v>
      </c>
      <c r="BB137" s="65" t="n">
        <f aca="false">Persona!AB138</f>
        <v>8.14285714285714</v>
      </c>
      <c r="BC137" s="65" t="n">
        <f aca="false">Persona!AC138</f>
        <v>19.2</v>
      </c>
      <c r="BD137" s="65" t="n">
        <f aca="false">BB137+BC137</f>
        <v>27.3428571428571</v>
      </c>
      <c r="BE137" s="65" t="n">
        <f aca="false">BD137*0.5</f>
        <v>13.6714285714286</v>
      </c>
      <c r="BF137" s="65" t="str">
        <f aca="false">IF(BD137&gt;=40,"Cleared","NC")</f>
        <v>NC</v>
      </c>
      <c r="BG137" s="65" t="str">
        <f aca="false">Wellness!BM138</f>
        <v>NC</v>
      </c>
      <c r="BH137" s="65" t="n">
        <f aca="false">Wellness!BU138</f>
        <v>0</v>
      </c>
      <c r="BI137" s="64" t="n">
        <f aca="false">BH137*0.3</f>
        <v>0</v>
      </c>
      <c r="BJ137" s="66" t="str">
        <f aca="false">IF(BI137&gt;=9,"Cleared","NC")</f>
        <v>NC</v>
      </c>
      <c r="BK137" s="65" t="n">
        <f aca="false">Behavior!AG138</f>
        <v>3.4</v>
      </c>
      <c r="BL137" s="65" t="n">
        <f aca="false">Behavior!AH138</f>
        <v>6.8</v>
      </c>
      <c r="BM137" s="65" t="str">
        <f aca="false">IF(BL137&gt;=6,"Cleared","NC")</f>
        <v>Cleared</v>
      </c>
      <c r="BN137" s="65" t="n">
        <f aca="false">Discipline!BA138</f>
        <v>25.6666666666667</v>
      </c>
      <c r="BO137" s="65" t="n">
        <f aca="false">BN137*0.1</f>
        <v>2.56666666666667</v>
      </c>
      <c r="BP137" s="65" t="str">
        <f aca="false">IF(HPS!BO137&gt;=6,"Cleared","NC")</f>
        <v>NC</v>
      </c>
      <c r="BQ137" s="65" t="n">
        <f aca="false">BE137+BI137+BL137+BO137</f>
        <v>23.0380952380952</v>
      </c>
    </row>
    <row r="138" customFormat="false" ht="14.25" hidden="false" customHeight="false" outlineLevel="0" collapsed="false">
      <c r="A138" s="61" t="n">
        <v>135</v>
      </c>
      <c r="B138" s="62" t="s">
        <v>17</v>
      </c>
      <c r="C138" s="62" t="s">
        <v>31</v>
      </c>
      <c r="D138" s="62" t="s">
        <v>289</v>
      </c>
      <c r="E138" s="63" t="s">
        <v>290</v>
      </c>
      <c r="F138" s="64" t="n">
        <v>0</v>
      </c>
      <c r="G138" s="65" t="n">
        <f aca="false">Persona!P139</f>
        <v>58.8888888888889</v>
      </c>
      <c r="H138" s="65" t="n">
        <f aca="false">HPS!$G138+HPS!$F138</f>
        <v>58.8888888888889</v>
      </c>
      <c r="I138" s="65" t="n">
        <f aca="false">HPS!$H138*0.5</f>
        <v>29.4444444444444</v>
      </c>
      <c r="J138" s="65" t="str">
        <f aca="false">IF(HPS!$G138&gt;=40,"Cleared","NC")</f>
        <v>Cleared</v>
      </c>
      <c r="K138" s="65" t="str">
        <f aca="false">Wellness!K139</f>
        <v>Cleared</v>
      </c>
      <c r="L138" s="65" t="n">
        <f aca="false">Wellness!S139</f>
        <v>40</v>
      </c>
      <c r="M138" s="64" t="n">
        <f aca="false">$L138*0.3</f>
        <v>12</v>
      </c>
      <c r="N138" s="66" t="str">
        <f aca="false">IF(M138&gt;=9,"Cleared","NC")</f>
        <v>Cleared</v>
      </c>
      <c r="O138" s="64" t="n">
        <f aca="false">Behavior!I139</f>
        <v>3</v>
      </c>
      <c r="P138" s="64" t="n">
        <f aca="false">HPS!$O138*2</f>
        <v>6</v>
      </c>
      <c r="Q138" s="65" t="str">
        <f aca="false">IF(HPS!$P138&gt;=6,"Cleared","NC")</f>
        <v>Cleared</v>
      </c>
      <c r="R138" s="65" t="n">
        <f aca="false">Discipline!N139</f>
        <v>36.875</v>
      </c>
      <c r="S138" s="65" t="n">
        <f aca="false">HPS!$R138*0.1</f>
        <v>3.6875</v>
      </c>
      <c r="T138" s="65" t="str">
        <f aca="false">IF(HPS!$S138&gt;=4,"Cleared","NC")</f>
        <v>NC</v>
      </c>
      <c r="U138" s="65" t="n">
        <f aca="false">HPS!$I138+HPS!$M138+HPS!$P138+HPS!$S138</f>
        <v>51.1319444444444</v>
      </c>
      <c r="V138" s="65" t="n">
        <f aca="false">Persona!AB139</f>
        <v>1.85714285714286</v>
      </c>
      <c r="W138" s="65" t="n">
        <f aca="false">Persona!AC139</f>
        <v>35.2</v>
      </c>
      <c r="X138" s="65" t="n">
        <f aca="false">HPS!$V138+HPS!$W138</f>
        <v>37.0571428571428</v>
      </c>
      <c r="Y138" s="65" t="n">
        <f aca="false">X138*0.5</f>
        <v>18.5285714285714</v>
      </c>
      <c r="Z138" s="65" t="str">
        <f aca="false">IF(HPS!$X138&gt;=40,"Cleared","NC")</f>
        <v>NC</v>
      </c>
      <c r="AA138" s="65" t="str">
        <f aca="false">Wellness!AC139</f>
        <v>Cleared</v>
      </c>
      <c r="AB138" s="65" t="n">
        <f aca="false">Wellness!AK139</f>
        <v>16.6666666666667</v>
      </c>
      <c r="AC138" s="64" t="n">
        <f aca="false">HPS!AB138*0.3</f>
        <v>5</v>
      </c>
      <c r="AD138" s="66" t="str">
        <f aca="false">IF(AC138&gt;=9,"Cleared","NC")</f>
        <v>NC</v>
      </c>
      <c r="AE138" s="65" t="n">
        <f aca="false">Behavior!Q139</f>
        <v>3.2</v>
      </c>
      <c r="AF138" s="65" t="n">
        <f aca="false">Behavior!R139</f>
        <v>6.4</v>
      </c>
      <c r="AG138" s="65" t="str">
        <f aca="false">IF(HPS!$AF138&gt;=6,"Cleared","NC")</f>
        <v>Cleared</v>
      </c>
      <c r="AH138" s="65" t="n">
        <f aca="false">Discipline!AA139</f>
        <v>20.6666666666667</v>
      </c>
      <c r="AI138" s="65" t="n">
        <f aca="false">AH138*0.1</f>
        <v>2.06666666666667</v>
      </c>
      <c r="AJ138" s="65" t="str">
        <f aca="false">IF(AI138&gt;=4,"Cleared","NC")</f>
        <v>NC</v>
      </c>
      <c r="AK138" s="65" t="n">
        <f aca="false">Y138+AC138+AF138+AI138</f>
        <v>31.9952380952381</v>
      </c>
      <c r="AL138" s="65" t="n">
        <f aca="false">Persona!AO139</f>
        <v>13.3333333333333</v>
      </c>
      <c r="AM138" s="65" t="n">
        <f aca="false">Persona!AP139</f>
        <v>38</v>
      </c>
      <c r="AN138" s="65" t="n">
        <f aca="false">AL138+AM138</f>
        <v>51.3333333333333</v>
      </c>
      <c r="AO138" s="65" t="n">
        <f aca="false">AN138*0.5</f>
        <v>25.6666666666667</v>
      </c>
      <c r="AP138" s="65" t="str">
        <f aca="false">IF(HPS!$AN138&gt;=40,"Cleared","NC")</f>
        <v>Cleared</v>
      </c>
      <c r="AQ138" s="65" t="str">
        <f aca="false">Wellness!AU139</f>
        <v>NC</v>
      </c>
      <c r="AR138" s="65" t="n">
        <f aca="false">Wellness!BC139</f>
        <v>13.3333333333333</v>
      </c>
      <c r="AS138" s="64" t="n">
        <f aca="false">AR138*0.3</f>
        <v>4</v>
      </c>
      <c r="AT138" s="66" t="str">
        <f aca="false">IF(AS138&gt;=9,"Cleared","NC")</f>
        <v>NC</v>
      </c>
      <c r="AU138" s="65" t="n">
        <f aca="false">Behavior!AG139</f>
        <v>2</v>
      </c>
      <c r="AV138" s="65" t="n">
        <f aca="false">Behavior!AH139</f>
        <v>4</v>
      </c>
      <c r="AW138" s="65" t="str">
        <f aca="false">IF(AV138&gt;=6,"Cleared","NC")</f>
        <v>NC</v>
      </c>
      <c r="AX138" s="65" t="n">
        <f aca="false">Discipline!AN139</f>
        <v>36</v>
      </c>
      <c r="AY138" s="65" t="n">
        <f aca="false">AX138*0.1</f>
        <v>3.6</v>
      </c>
      <c r="AZ138" s="65" t="str">
        <f aca="false">IF(AY138&gt;=4,"Cleared","NC")</f>
        <v>NC</v>
      </c>
      <c r="BA138" s="65" t="n">
        <f aca="false">AO138+AS138+AV138+AY138</f>
        <v>37.2666666666667</v>
      </c>
      <c r="BB138" s="65" t="n">
        <f aca="false">Persona!AB139</f>
        <v>1.85714285714286</v>
      </c>
      <c r="BC138" s="65" t="n">
        <f aca="false">Persona!AC139</f>
        <v>35.2</v>
      </c>
      <c r="BD138" s="65" t="n">
        <f aca="false">BB138+BC138</f>
        <v>37.0571428571428</v>
      </c>
      <c r="BE138" s="65" t="n">
        <f aca="false">BD138*0.5</f>
        <v>18.5285714285714</v>
      </c>
      <c r="BF138" s="65" t="str">
        <f aca="false">IF(BD138&gt;=40,"Cleared","NC")</f>
        <v>NC</v>
      </c>
      <c r="BG138" s="65" t="str">
        <f aca="false">Wellness!BM139</f>
        <v>Cleared</v>
      </c>
      <c r="BH138" s="65" t="n">
        <f aca="false">Wellness!BU139</f>
        <v>20</v>
      </c>
      <c r="BI138" s="64" t="n">
        <f aca="false">BH138*0.3</f>
        <v>6</v>
      </c>
      <c r="BJ138" s="66" t="str">
        <f aca="false">IF(BI138&gt;=9,"Cleared","NC")</f>
        <v>NC</v>
      </c>
      <c r="BK138" s="65" t="n">
        <f aca="false">Behavior!AG139</f>
        <v>2</v>
      </c>
      <c r="BL138" s="65" t="n">
        <f aca="false">Behavior!AH139</f>
        <v>4</v>
      </c>
      <c r="BM138" s="65" t="str">
        <f aca="false">IF(BL138&gt;=6,"Cleared","NC")</f>
        <v>NC</v>
      </c>
      <c r="BN138" s="65" t="n">
        <f aca="false">Discipline!BA139</f>
        <v>48</v>
      </c>
      <c r="BO138" s="65" t="n">
        <f aca="false">BN138*0.1</f>
        <v>4.8</v>
      </c>
      <c r="BP138" s="65" t="str">
        <f aca="false">IF(HPS!BO138&gt;=6,"Cleared","NC")</f>
        <v>NC</v>
      </c>
      <c r="BQ138" s="65" t="n">
        <f aca="false">BE138+BI138+BL138+BO138</f>
        <v>33.3285714285714</v>
      </c>
    </row>
    <row r="139" customFormat="false" ht="14.25" hidden="false" customHeight="false" outlineLevel="0" collapsed="false">
      <c r="A139" s="61" t="n">
        <v>136</v>
      </c>
      <c r="B139" s="62" t="s">
        <v>13</v>
      </c>
      <c r="C139" s="62" t="s">
        <v>31</v>
      </c>
      <c r="D139" s="62" t="s">
        <v>291</v>
      </c>
      <c r="E139" s="63" t="s">
        <v>292</v>
      </c>
      <c r="F139" s="64" t="n">
        <v>0</v>
      </c>
      <c r="G139" s="65" t="n">
        <f aca="false">Persona!P140</f>
        <v>40</v>
      </c>
      <c r="H139" s="65" t="n">
        <f aca="false">HPS!$G139+HPS!$F139</f>
        <v>40</v>
      </c>
      <c r="I139" s="65" t="n">
        <f aca="false">HPS!$H139*0.5</f>
        <v>20</v>
      </c>
      <c r="J139" s="65" t="str">
        <f aca="false">IF(HPS!$G139&gt;=40,"Cleared","NC")</f>
        <v>Cleared</v>
      </c>
      <c r="K139" s="65" t="str">
        <f aca="false">Wellness!K140</f>
        <v>Cleared</v>
      </c>
      <c r="L139" s="65" t="n">
        <f aca="false">Wellness!S140</f>
        <v>40</v>
      </c>
      <c r="M139" s="64" t="n">
        <f aca="false">$L139*0.3</f>
        <v>12</v>
      </c>
      <c r="N139" s="66" t="str">
        <f aca="false">IF(M139&gt;=9,"Cleared","NC")</f>
        <v>Cleared</v>
      </c>
      <c r="O139" s="64" t="n">
        <f aca="false">Behavior!I140</f>
        <v>3</v>
      </c>
      <c r="P139" s="64" t="n">
        <f aca="false">HPS!$O139*2</f>
        <v>6</v>
      </c>
      <c r="Q139" s="65" t="str">
        <f aca="false">IF(HPS!$P139&gt;=6,"Cleared","NC")</f>
        <v>Cleared</v>
      </c>
      <c r="R139" s="65" t="n">
        <f aca="false">Discipline!N140</f>
        <v>59.3303571428571</v>
      </c>
      <c r="S139" s="65" t="n">
        <f aca="false">HPS!$R139*0.1</f>
        <v>5.93303571428572</v>
      </c>
      <c r="T139" s="65" t="str">
        <f aca="false">IF(HPS!$S139&gt;=4,"Cleared","NC")</f>
        <v>Cleared</v>
      </c>
      <c r="U139" s="65" t="n">
        <f aca="false">HPS!$I139+HPS!$M139+HPS!$P139+HPS!$S139</f>
        <v>43.9330357142857</v>
      </c>
      <c r="V139" s="65" t="n">
        <f aca="false">Persona!AB140</f>
        <v>11.802380952381</v>
      </c>
      <c r="W139" s="65" t="n">
        <f aca="false">Persona!AC140</f>
        <v>45.6</v>
      </c>
      <c r="X139" s="65" t="n">
        <f aca="false">HPS!$V139+HPS!$W139</f>
        <v>57.402380952381</v>
      </c>
      <c r="Y139" s="65" t="n">
        <f aca="false">X139*0.5</f>
        <v>28.7011904761905</v>
      </c>
      <c r="Z139" s="65" t="str">
        <f aca="false">IF(HPS!$X139&gt;=40,"Cleared","NC")</f>
        <v>Cleared</v>
      </c>
      <c r="AA139" s="65" t="str">
        <f aca="false">Wellness!AC140</f>
        <v>Cleared</v>
      </c>
      <c r="AB139" s="65" t="n">
        <f aca="false">Wellness!AK140</f>
        <v>3.33333333333333</v>
      </c>
      <c r="AC139" s="64" t="n">
        <f aca="false">HPS!AB139*0.3</f>
        <v>1</v>
      </c>
      <c r="AD139" s="66" t="str">
        <f aca="false">IF(AC139&gt;=9,"Cleared","NC")</f>
        <v>NC</v>
      </c>
      <c r="AE139" s="65" t="n">
        <f aca="false">Behavior!Q140</f>
        <v>3.2</v>
      </c>
      <c r="AF139" s="65" t="n">
        <f aca="false">Behavior!R140</f>
        <v>6.4</v>
      </c>
      <c r="AG139" s="65" t="str">
        <f aca="false">IF(HPS!$AF139&gt;=6,"Cleared","NC")</f>
        <v>Cleared</v>
      </c>
      <c r="AH139" s="65" t="n">
        <f aca="false">Discipline!AA140</f>
        <v>33.3333333333333</v>
      </c>
      <c r="AI139" s="65" t="n">
        <f aca="false">AH139*0.1</f>
        <v>3.33333333333333</v>
      </c>
      <c r="AJ139" s="65" t="str">
        <f aca="false">IF(AI139&gt;=4,"Cleared","NC")</f>
        <v>NC</v>
      </c>
      <c r="AK139" s="65" t="n">
        <f aca="false">Y139+AC139+AF139+AI139</f>
        <v>39.4345238095238</v>
      </c>
      <c r="AL139" s="65" t="n">
        <f aca="false">Persona!AO140</f>
        <v>0</v>
      </c>
      <c r="AM139" s="65" t="n">
        <f aca="false">Persona!AP140</f>
        <v>48</v>
      </c>
      <c r="AN139" s="65" t="n">
        <f aca="false">AL139+AM139</f>
        <v>48</v>
      </c>
      <c r="AO139" s="65" t="n">
        <f aca="false">AN139*0.5</f>
        <v>24</v>
      </c>
      <c r="AP139" s="65" t="str">
        <f aca="false">IF(HPS!$AN139&gt;=40,"Cleared","NC")</f>
        <v>Cleared</v>
      </c>
      <c r="AQ139" s="65" t="str">
        <f aca="false">Wellness!AU140</f>
        <v>Cleared</v>
      </c>
      <c r="AR139" s="65" t="n">
        <f aca="false">Wellness!BC140</f>
        <v>36.6666666666667</v>
      </c>
      <c r="AS139" s="64" t="n">
        <f aca="false">AR139*0.3</f>
        <v>11</v>
      </c>
      <c r="AT139" s="66" t="str">
        <f aca="false">IF(AS139&gt;=9,"Cleared","NC")</f>
        <v>Cleared</v>
      </c>
      <c r="AU139" s="65" t="n">
        <f aca="false">Behavior!AG140</f>
        <v>3.6</v>
      </c>
      <c r="AV139" s="65" t="n">
        <f aca="false">Behavior!AH140</f>
        <v>7.2</v>
      </c>
      <c r="AW139" s="65" t="str">
        <f aca="false">IF(AV139&gt;=6,"Cleared","NC")</f>
        <v>Cleared</v>
      </c>
      <c r="AX139" s="65" t="n">
        <f aca="false">Discipline!AN140</f>
        <v>20</v>
      </c>
      <c r="AY139" s="65" t="n">
        <f aca="false">AX139*0.1</f>
        <v>2</v>
      </c>
      <c r="AZ139" s="65" t="str">
        <f aca="false">IF(AY139&gt;=4,"Cleared","NC")</f>
        <v>NC</v>
      </c>
      <c r="BA139" s="65" t="n">
        <f aca="false">AO139+AS139+AV139+AY139</f>
        <v>44.2</v>
      </c>
      <c r="BB139" s="65" t="n">
        <f aca="false">Persona!AB140</f>
        <v>11.802380952381</v>
      </c>
      <c r="BC139" s="65" t="n">
        <f aca="false">Persona!AC140</f>
        <v>45.6</v>
      </c>
      <c r="BD139" s="65" t="n">
        <f aca="false">BB139+BC139</f>
        <v>57.402380952381</v>
      </c>
      <c r="BE139" s="65" t="n">
        <f aca="false">BD139*0.5</f>
        <v>28.7011904761905</v>
      </c>
      <c r="BF139" s="65" t="str">
        <f aca="false">IF(BD139&gt;=40,"Cleared","NC")</f>
        <v>Cleared</v>
      </c>
      <c r="BG139" s="65" t="str">
        <f aca="false">Wellness!BM140</f>
        <v>Cleared</v>
      </c>
      <c r="BH139" s="65" t="n">
        <f aca="false">Wellness!BU140</f>
        <v>33.3333333333333</v>
      </c>
      <c r="BI139" s="64" t="n">
        <f aca="false">BH139*0.3</f>
        <v>10</v>
      </c>
      <c r="BJ139" s="66" t="str">
        <f aca="false">IF(BI139&gt;=9,"Cleared","NC")</f>
        <v>Cleared</v>
      </c>
      <c r="BK139" s="65" t="n">
        <f aca="false">Behavior!AG140</f>
        <v>3.6</v>
      </c>
      <c r="BL139" s="65" t="n">
        <f aca="false">Behavior!AH140</f>
        <v>7.2</v>
      </c>
      <c r="BM139" s="65" t="str">
        <f aca="false">IF(BL139&gt;=6,"Cleared","NC")</f>
        <v>Cleared</v>
      </c>
      <c r="BN139" s="65" t="n">
        <f aca="false">Discipline!BA140</f>
        <v>61.3333333333333</v>
      </c>
      <c r="BO139" s="65" t="n">
        <f aca="false">BN139*0.1</f>
        <v>6.13333333333333</v>
      </c>
      <c r="BP139" s="65" t="str">
        <f aca="false">IF(HPS!BO139&gt;=6,"Cleared","NC")</f>
        <v>Cleared</v>
      </c>
      <c r="BQ139" s="65" t="n">
        <f aca="false">BE139+BI139+BL139+BO139</f>
        <v>52.0345238095238</v>
      </c>
    </row>
    <row r="140" customFormat="false" ht="14.25" hidden="false" customHeight="false" outlineLevel="0" collapsed="false">
      <c r="A140" s="61" t="n">
        <v>137</v>
      </c>
      <c r="B140" s="62" t="s">
        <v>13</v>
      </c>
      <c r="C140" s="62" t="s">
        <v>38</v>
      </c>
      <c r="D140" s="62" t="s">
        <v>293</v>
      </c>
      <c r="E140" s="63" t="s">
        <v>294</v>
      </c>
      <c r="F140" s="64" t="n">
        <v>0</v>
      </c>
      <c r="G140" s="65" t="n">
        <f aca="false">Persona!P141</f>
        <v>61.1111111111111</v>
      </c>
      <c r="H140" s="65" t="n">
        <f aca="false">HPS!$G140+HPS!$F140</f>
        <v>61.1111111111111</v>
      </c>
      <c r="I140" s="65" t="n">
        <f aca="false">HPS!$H140*0.5</f>
        <v>30.5555555555556</v>
      </c>
      <c r="J140" s="65" t="str">
        <f aca="false">IF(HPS!$G140&gt;=40,"Cleared","NC")</f>
        <v>Cleared</v>
      </c>
      <c r="K140" s="65" t="str">
        <f aca="false">Wellness!K141</f>
        <v>NC</v>
      </c>
      <c r="L140" s="65" t="n">
        <f aca="false">Wellness!S141</f>
        <v>36.6666666666667</v>
      </c>
      <c r="M140" s="64" t="n">
        <f aca="false">$L140*0.3</f>
        <v>11</v>
      </c>
      <c r="N140" s="66" t="str">
        <f aca="false">IF(M140&gt;=9,"Cleared","NC")</f>
        <v>Cleared</v>
      </c>
      <c r="O140" s="64" t="n">
        <f aca="false">Behavior!I141</f>
        <v>3</v>
      </c>
      <c r="P140" s="64" t="n">
        <f aca="false">HPS!$O140*2</f>
        <v>6</v>
      </c>
      <c r="Q140" s="65" t="str">
        <f aca="false">IF(HPS!$P140&gt;=6,"Cleared","NC")</f>
        <v>Cleared</v>
      </c>
      <c r="R140" s="65" t="n">
        <f aca="false">Discipline!N141</f>
        <v>42.9017857142857</v>
      </c>
      <c r="S140" s="65" t="n">
        <f aca="false">HPS!$R140*0.1</f>
        <v>4.29017857142857</v>
      </c>
      <c r="T140" s="65" t="str">
        <f aca="false">IF(HPS!$S140&gt;=4,"Cleared","NC")</f>
        <v>Cleared</v>
      </c>
      <c r="U140" s="65" t="n">
        <f aca="false">HPS!$I140+HPS!$M140+HPS!$P140+HPS!$S140</f>
        <v>51.8457341269841</v>
      </c>
      <c r="V140" s="65" t="n">
        <f aca="false">Persona!AB141</f>
        <v>19.3309523809524</v>
      </c>
      <c r="W140" s="65" t="n">
        <f aca="false">Persona!AC141</f>
        <v>35.2</v>
      </c>
      <c r="X140" s="65" t="n">
        <f aca="false">HPS!$V140+HPS!$W140</f>
        <v>54.5309523809524</v>
      </c>
      <c r="Y140" s="65" t="n">
        <f aca="false">X140*0.5</f>
        <v>27.2654761904762</v>
      </c>
      <c r="Z140" s="65" t="str">
        <f aca="false">IF(HPS!$X140&gt;=40,"Cleared","NC")</f>
        <v>Cleared</v>
      </c>
      <c r="AA140" s="65" t="str">
        <f aca="false">Wellness!AC141</f>
        <v>NC</v>
      </c>
      <c r="AB140" s="65" t="n">
        <f aca="false">Wellness!AK141</f>
        <v>0</v>
      </c>
      <c r="AC140" s="64" t="n">
        <f aca="false">HPS!AB140*0.3</f>
        <v>0</v>
      </c>
      <c r="AD140" s="66" t="str">
        <f aca="false">IF(AC140&gt;=9,"Cleared","NC")</f>
        <v>NC</v>
      </c>
      <c r="AE140" s="65" t="n">
        <f aca="false">Behavior!Q141</f>
        <v>3.54666666666667</v>
      </c>
      <c r="AF140" s="65" t="n">
        <f aca="false">Behavior!R141</f>
        <v>7.09333333333333</v>
      </c>
      <c r="AG140" s="65" t="str">
        <f aca="false">IF(HPS!$AF140&gt;=6,"Cleared","NC")</f>
        <v>Cleared</v>
      </c>
      <c r="AH140" s="65" t="n">
        <f aca="false">Discipline!AA141</f>
        <v>31.3333333333333</v>
      </c>
      <c r="AI140" s="65" t="n">
        <f aca="false">AH140*0.1</f>
        <v>3.13333333333333</v>
      </c>
      <c r="AJ140" s="65" t="str">
        <f aca="false">IF(AI140&gt;=4,"Cleared","NC")</f>
        <v>NC</v>
      </c>
      <c r="AK140" s="65" t="n">
        <f aca="false">Y140+AC140+AF140+AI140</f>
        <v>37.4921428571429</v>
      </c>
      <c r="AL140" s="65" t="n">
        <f aca="false">Persona!AO141</f>
        <v>19.4488888888889</v>
      </c>
      <c r="AM140" s="65" t="n">
        <f aca="false">Persona!AP141</f>
        <v>41</v>
      </c>
      <c r="AN140" s="65" t="n">
        <f aca="false">AL140+AM140</f>
        <v>60.4488888888889</v>
      </c>
      <c r="AO140" s="65" t="n">
        <f aca="false">AN140*0.5</f>
        <v>30.2244444444444</v>
      </c>
      <c r="AP140" s="65" t="str">
        <f aca="false">IF(HPS!$AN140&gt;=40,"Cleared","NC")</f>
        <v>Cleared</v>
      </c>
      <c r="AQ140" s="65" t="str">
        <f aca="false">Wellness!AU141</f>
        <v>NC</v>
      </c>
      <c r="AR140" s="65" t="n">
        <f aca="false">Wellness!BC141</f>
        <v>0</v>
      </c>
      <c r="AS140" s="64" t="n">
        <f aca="false">AR140*0.3</f>
        <v>0</v>
      </c>
      <c r="AT140" s="66" t="str">
        <f aca="false">IF(AS140&gt;=9,"Cleared","NC")</f>
        <v>NC</v>
      </c>
      <c r="AU140" s="65" t="n">
        <f aca="false">Behavior!AG141</f>
        <v>3.12</v>
      </c>
      <c r="AV140" s="65" t="n">
        <f aca="false">Behavior!AH141</f>
        <v>6.24</v>
      </c>
      <c r="AW140" s="65" t="str">
        <f aca="false">IF(AV140&gt;=6,"Cleared","NC")</f>
        <v>Cleared</v>
      </c>
      <c r="AX140" s="65" t="n">
        <f aca="false">Discipline!AN141</f>
        <v>40.8666666666667</v>
      </c>
      <c r="AY140" s="65" t="n">
        <f aca="false">AX140*0.1</f>
        <v>4.08666666666667</v>
      </c>
      <c r="AZ140" s="65" t="str">
        <f aca="false">IF(AY140&gt;=4,"Cleared","NC")</f>
        <v>Cleared</v>
      </c>
      <c r="BA140" s="65" t="n">
        <f aca="false">AO140+AS140+AV140+AY140</f>
        <v>40.5511111111111</v>
      </c>
      <c r="BB140" s="65" t="n">
        <f aca="false">Persona!AB141</f>
        <v>19.3309523809524</v>
      </c>
      <c r="BC140" s="65" t="n">
        <f aca="false">Persona!AC141</f>
        <v>35.2</v>
      </c>
      <c r="BD140" s="65" t="n">
        <f aca="false">BB140+BC140</f>
        <v>54.5309523809524</v>
      </c>
      <c r="BE140" s="65" t="n">
        <f aca="false">BD140*0.5</f>
        <v>27.2654761904762</v>
      </c>
      <c r="BF140" s="65" t="str">
        <f aca="false">IF(BD140&gt;=40,"Cleared","NC")</f>
        <v>Cleared</v>
      </c>
      <c r="BG140" s="65" t="str">
        <f aca="false">Wellness!BM141</f>
        <v>NC</v>
      </c>
      <c r="BH140" s="65" t="n">
        <f aca="false">Wellness!BU141</f>
        <v>6.66666666666667</v>
      </c>
      <c r="BI140" s="64" t="n">
        <f aca="false">BH140*0.3</f>
        <v>2</v>
      </c>
      <c r="BJ140" s="66" t="str">
        <f aca="false">IF(BI140&gt;=9,"Cleared","NC")</f>
        <v>NC</v>
      </c>
      <c r="BK140" s="65" t="n">
        <f aca="false">Behavior!AG141</f>
        <v>3.12</v>
      </c>
      <c r="BL140" s="65" t="n">
        <f aca="false">Behavior!AH141</f>
        <v>6.24</v>
      </c>
      <c r="BM140" s="65" t="str">
        <f aca="false">IF(BL140&gt;=6,"Cleared","NC")</f>
        <v>Cleared</v>
      </c>
      <c r="BN140" s="65" t="n">
        <f aca="false">Discipline!BA141</f>
        <v>48.6666666666667</v>
      </c>
      <c r="BO140" s="65" t="n">
        <f aca="false">BN140*0.1</f>
        <v>4.86666666666667</v>
      </c>
      <c r="BP140" s="65" t="str">
        <f aca="false">IF(HPS!BO140&gt;=6,"Cleared","NC")</f>
        <v>NC</v>
      </c>
      <c r="BQ140" s="65" t="n">
        <f aca="false">BE140+BI140+BL140+BO140</f>
        <v>40.3721428571429</v>
      </c>
    </row>
    <row r="141" customFormat="false" ht="14.25" hidden="false" customHeight="false" outlineLevel="0" collapsed="false">
      <c r="A141" s="61" t="n">
        <v>138</v>
      </c>
      <c r="B141" s="62" t="s">
        <v>13</v>
      </c>
      <c r="C141" s="62" t="s">
        <v>38</v>
      </c>
      <c r="D141" s="62" t="s">
        <v>295</v>
      </c>
      <c r="E141" s="63" t="s">
        <v>296</v>
      </c>
      <c r="F141" s="64" t="n">
        <v>0</v>
      </c>
      <c r="G141" s="65" t="n">
        <f aca="false">Persona!P142</f>
        <v>58.8888888888889</v>
      </c>
      <c r="H141" s="65" t="n">
        <f aca="false">HPS!$G141+HPS!$F141</f>
        <v>58.8888888888889</v>
      </c>
      <c r="I141" s="65" t="n">
        <f aca="false">HPS!$H141*0.5</f>
        <v>29.4444444444444</v>
      </c>
      <c r="J141" s="65" t="str">
        <f aca="false">IF(HPS!$G141&gt;=40,"Cleared","NC")</f>
        <v>Cleared</v>
      </c>
      <c r="K141" s="65" t="str">
        <f aca="false">Wellness!K142</f>
        <v>Cleared</v>
      </c>
      <c r="L141" s="65" t="n">
        <f aca="false">Wellness!S142</f>
        <v>36.6666666666667</v>
      </c>
      <c r="M141" s="64" t="n">
        <f aca="false">$L141*0.3</f>
        <v>11</v>
      </c>
      <c r="N141" s="66" t="str">
        <f aca="false">IF(M141&gt;=9,"Cleared","NC")</f>
        <v>Cleared</v>
      </c>
      <c r="O141" s="64" t="n">
        <f aca="false">Behavior!I142</f>
        <v>3</v>
      </c>
      <c r="P141" s="64" t="n">
        <f aca="false">HPS!$O141*2</f>
        <v>6</v>
      </c>
      <c r="Q141" s="65" t="str">
        <f aca="false">IF(HPS!$P141&gt;=6,"Cleared","NC")</f>
        <v>Cleared</v>
      </c>
      <c r="R141" s="65" t="n">
        <f aca="false">Discipline!N142</f>
        <v>62.5</v>
      </c>
      <c r="S141" s="65" t="n">
        <f aca="false">HPS!$R141*0.1</f>
        <v>6.25</v>
      </c>
      <c r="T141" s="65" t="str">
        <f aca="false">IF(HPS!$S141&gt;=4,"Cleared","NC")</f>
        <v>Cleared</v>
      </c>
      <c r="U141" s="65" t="n">
        <f aca="false">HPS!$I141+HPS!$M141+HPS!$P141+HPS!$S141</f>
        <v>52.6944444444444</v>
      </c>
      <c r="V141" s="65" t="n">
        <f aca="false">Persona!AB142</f>
        <v>23.1857142857143</v>
      </c>
      <c r="W141" s="65" t="n">
        <f aca="false">Persona!AC142</f>
        <v>26.4</v>
      </c>
      <c r="X141" s="65" t="n">
        <f aca="false">HPS!$V141+HPS!$W141</f>
        <v>49.5857142857143</v>
      </c>
      <c r="Y141" s="65" t="n">
        <f aca="false">X141*0.5</f>
        <v>24.7928571428571</v>
      </c>
      <c r="Z141" s="65" t="str">
        <f aca="false">IF(HPS!$X141&gt;=40,"Cleared","NC")</f>
        <v>Cleared</v>
      </c>
      <c r="AA141" s="65" t="str">
        <f aca="false">Wellness!AC142</f>
        <v>Cleared</v>
      </c>
      <c r="AB141" s="65" t="n">
        <f aca="false">Wellness!AK142</f>
        <v>30</v>
      </c>
      <c r="AC141" s="64" t="n">
        <f aca="false">HPS!AB141*0.3</f>
        <v>9</v>
      </c>
      <c r="AD141" s="66" t="str">
        <f aca="false">IF(AC141&gt;=9,"Cleared","NC")</f>
        <v>Cleared</v>
      </c>
      <c r="AE141" s="65" t="n">
        <f aca="false">Behavior!Q142</f>
        <v>3.6</v>
      </c>
      <c r="AF141" s="65" t="n">
        <f aca="false">Behavior!R142</f>
        <v>7.2</v>
      </c>
      <c r="AG141" s="65" t="str">
        <f aca="false">IF(HPS!$AF141&gt;=6,"Cleared","NC")</f>
        <v>Cleared</v>
      </c>
      <c r="AH141" s="65" t="n">
        <f aca="false">Discipline!AA142</f>
        <v>64</v>
      </c>
      <c r="AI141" s="65" t="n">
        <f aca="false">AH141*0.1</f>
        <v>6.4</v>
      </c>
      <c r="AJ141" s="65" t="str">
        <f aca="false">IF(AI141&gt;=4,"Cleared","NC")</f>
        <v>Cleared</v>
      </c>
      <c r="AK141" s="65" t="n">
        <f aca="false">Y141+AC141+AF141+AI141</f>
        <v>47.3928571428572</v>
      </c>
      <c r="AL141" s="65" t="n">
        <f aca="false">Persona!AO142</f>
        <v>21.1555555555556</v>
      </c>
      <c r="AM141" s="65" t="n">
        <f aca="false">Persona!AP142</f>
        <v>36</v>
      </c>
      <c r="AN141" s="65" t="n">
        <f aca="false">AL141+AM141</f>
        <v>57.1555555555556</v>
      </c>
      <c r="AO141" s="65" t="n">
        <f aca="false">AN141*0.5</f>
        <v>28.5777777777778</v>
      </c>
      <c r="AP141" s="65" t="str">
        <f aca="false">IF(HPS!$AN141&gt;=40,"Cleared","NC")</f>
        <v>Cleared</v>
      </c>
      <c r="AQ141" s="65" t="str">
        <f aca="false">Wellness!AU142</f>
        <v>Cleared</v>
      </c>
      <c r="AR141" s="65" t="n">
        <f aca="false">Wellness!BC142</f>
        <v>6.66666666666667</v>
      </c>
      <c r="AS141" s="64" t="n">
        <f aca="false">AR141*0.3</f>
        <v>2</v>
      </c>
      <c r="AT141" s="66" t="str">
        <f aca="false">IF(AS141&gt;=9,"Cleared","NC")</f>
        <v>NC</v>
      </c>
      <c r="AU141" s="65" t="n">
        <f aca="false">Behavior!AG142</f>
        <v>3.36</v>
      </c>
      <c r="AV141" s="65" t="n">
        <f aca="false">Behavior!AH142</f>
        <v>6.72</v>
      </c>
      <c r="AW141" s="65" t="str">
        <f aca="false">IF(AV141&gt;=6,"Cleared","NC")</f>
        <v>Cleared</v>
      </c>
      <c r="AX141" s="65" t="n">
        <f aca="false">Discipline!AN142</f>
        <v>61.1333333333333</v>
      </c>
      <c r="AY141" s="65" t="n">
        <f aca="false">AX141*0.1</f>
        <v>6.11333333333333</v>
      </c>
      <c r="AZ141" s="65" t="str">
        <f aca="false">IF(AY141&gt;=4,"Cleared","NC")</f>
        <v>Cleared</v>
      </c>
      <c r="BA141" s="65" t="n">
        <f aca="false">AO141+AS141+AV141+AY141</f>
        <v>43.4111111111111</v>
      </c>
      <c r="BB141" s="65" t="n">
        <f aca="false">Persona!AB142</f>
        <v>23.1857142857143</v>
      </c>
      <c r="BC141" s="65" t="n">
        <f aca="false">Persona!AC142</f>
        <v>26.4</v>
      </c>
      <c r="BD141" s="65" t="n">
        <f aca="false">BB141+BC141</f>
        <v>49.5857142857143</v>
      </c>
      <c r="BE141" s="65" t="n">
        <f aca="false">BD141*0.5</f>
        <v>24.7928571428571</v>
      </c>
      <c r="BF141" s="65" t="str">
        <f aca="false">IF(BD141&gt;=40,"Cleared","NC")</f>
        <v>Cleared</v>
      </c>
      <c r="BG141" s="65" t="str">
        <f aca="false">Wellness!BM142</f>
        <v>Cleared</v>
      </c>
      <c r="BH141" s="65" t="n">
        <f aca="false">Wellness!BU142</f>
        <v>33.3333333333333</v>
      </c>
      <c r="BI141" s="64" t="n">
        <f aca="false">BH141*0.3</f>
        <v>10</v>
      </c>
      <c r="BJ141" s="66" t="str">
        <f aca="false">IF(BI141&gt;=9,"Cleared","NC")</f>
        <v>Cleared</v>
      </c>
      <c r="BK141" s="65" t="n">
        <f aca="false">Behavior!AG142</f>
        <v>3.36</v>
      </c>
      <c r="BL141" s="65" t="n">
        <f aca="false">Behavior!AH142</f>
        <v>6.72</v>
      </c>
      <c r="BM141" s="65" t="str">
        <f aca="false">IF(BL141&gt;=6,"Cleared","NC")</f>
        <v>Cleared</v>
      </c>
      <c r="BN141" s="65" t="n">
        <f aca="false">Discipline!BA142</f>
        <v>71.3333333333333</v>
      </c>
      <c r="BO141" s="65" t="n">
        <f aca="false">BN141*0.1</f>
        <v>7.13333333333333</v>
      </c>
      <c r="BP141" s="65" t="str">
        <f aca="false">IF(HPS!BO141&gt;=6,"Cleared","NC")</f>
        <v>Cleared</v>
      </c>
      <c r="BQ141" s="65" t="n">
        <f aca="false">BE141+BI141+BL141+BO141</f>
        <v>48.6461904761905</v>
      </c>
    </row>
    <row r="142" customFormat="false" ht="14.25" hidden="false" customHeight="false" outlineLevel="0" collapsed="false">
      <c r="A142" s="61" t="n">
        <v>139</v>
      </c>
      <c r="B142" s="62" t="s">
        <v>17</v>
      </c>
      <c r="C142" s="62" t="s">
        <v>14</v>
      </c>
      <c r="D142" s="62" t="s">
        <v>297</v>
      </c>
      <c r="E142" s="63" t="s">
        <v>298</v>
      </c>
      <c r="F142" s="64" t="n">
        <v>0</v>
      </c>
      <c r="G142" s="65" t="n">
        <f aca="false">Persona!P143</f>
        <v>40</v>
      </c>
      <c r="H142" s="65" t="n">
        <f aca="false">HPS!$G142+HPS!$F142</f>
        <v>40</v>
      </c>
      <c r="I142" s="65" t="n">
        <f aca="false">HPS!$H142*0.5</f>
        <v>20</v>
      </c>
      <c r="J142" s="65" t="str">
        <f aca="false">IF(HPS!$G142&gt;=40,"Cleared","NC")</f>
        <v>Cleared</v>
      </c>
      <c r="K142" s="65" t="str">
        <f aca="false">Wellness!K143</f>
        <v>Cleared</v>
      </c>
      <c r="L142" s="65" t="n">
        <f aca="false">Wellness!S143</f>
        <v>56.6666666666667</v>
      </c>
      <c r="M142" s="64" t="n">
        <f aca="false">$L142*0.3</f>
        <v>17</v>
      </c>
      <c r="N142" s="66" t="str">
        <f aca="false">IF(M142&gt;=9,"Cleared","NC")</f>
        <v>Cleared</v>
      </c>
      <c r="O142" s="64" t="n">
        <f aca="false">Behavior!I143</f>
        <v>3</v>
      </c>
      <c r="P142" s="64" t="n">
        <f aca="false">HPS!$O142*2</f>
        <v>6</v>
      </c>
      <c r="Q142" s="65" t="str">
        <f aca="false">IF(HPS!$P142&gt;=6,"Cleared","NC")</f>
        <v>Cleared</v>
      </c>
      <c r="R142" s="65" t="n">
        <f aca="false">Discipline!N143</f>
        <v>57.5</v>
      </c>
      <c r="S142" s="65" t="n">
        <f aca="false">HPS!$R142*0.1</f>
        <v>5.75</v>
      </c>
      <c r="T142" s="65" t="str">
        <f aca="false">IF(HPS!$S142&gt;=4,"Cleared","NC")</f>
        <v>Cleared</v>
      </c>
      <c r="U142" s="65" t="n">
        <f aca="false">HPS!$I142+HPS!$M142+HPS!$P142+HPS!$S142</f>
        <v>48.75</v>
      </c>
      <c r="V142" s="65" t="n">
        <f aca="false">Persona!AB143</f>
        <v>8.25</v>
      </c>
      <c r="W142" s="65" t="n">
        <f aca="false">Persona!AC143</f>
        <v>37.6</v>
      </c>
      <c r="X142" s="65" t="n">
        <f aca="false">HPS!$V142+HPS!$W142</f>
        <v>45.85</v>
      </c>
      <c r="Y142" s="65" t="n">
        <f aca="false">X142*0.5</f>
        <v>22.925</v>
      </c>
      <c r="Z142" s="65" t="str">
        <f aca="false">IF(HPS!$X142&gt;=40,"Cleared","NC")</f>
        <v>Cleared</v>
      </c>
      <c r="AA142" s="65" t="str">
        <f aca="false">Wellness!AC143</f>
        <v>NC</v>
      </c>
      <c r="AB142" s="65" t="n">
        <f aca="false">Wellness!AK143</f>
        <v>6.66666666666667</v>
      </c>
      <c r="AC142" s="64" t="n">
        <f aca="false">HPS!AB142*0.3</f>
        <v>2</v>
      </c>
      <c r="AD142" s="66" t="str">
        <f aca="false">IF(AC142&gt;=9,"Cleared","NC")</f>
        <v>NC</v>
      </c>
      <c r="AE142" s="65" t="n">
        <f aca="false">Behavior!Q143</f>
        <v>2.75</v>
      </c>
      <c r="AF142" s="65" t="n">
        <f aca="false">Behavior!R143</f>
        <v>5.5</v>
      </c>
      <c r="AG142" s="65" t="str">
        <f aca="false">IF(HPS!$AF142&gt;=6,"Cleared","NC")</f>
        <v>NC</v>
      </c>
      <c r="AH142" s="65" t="n">
        <f aca="false">Discipline!AA143</f>
        <v>22.6666666666667</v>
      </c>
      <c r="AI142" s="65" t="n">
        <f aca="false">AH142*0.1</f>
        <v>2.26666666666667</v>
      </c>
      <c r="AJ142" s="65" t="str">
        <f aca="false">IF(AI142&gt;=4,"Cleared","NC")</f>
        <v>NC</v>
      </c>
      <c r="AK142" s="65" t="n">
        <f aca="false">Y142+AC142+AF142+AI142</f>
        <v>32.6916666666667</v>
      </c>
      <c r="AL142" s="65" t="n">
        <f aca="false">Persona!AO143</f>
        <v>7.30666666666667</v>
      </c>
      <c r="AM142" s="65" t="n">
        <f aca="false">Persona!AP143</f>
        <v>50</v>
      </c>
      <c r="AN142" s="65" t="n">
        <f aca="false">AL142+AM142</f>
        <v>57.3066666666667</v>
      </c>
      <c r="AO142" s="65" t="n">
        <f aca="false">AN142*0.5</f>
        <v>28.6533333333333</v>
      </c>
      <c r="AP142" s="65" t="str">
        <f aca="false">IF(HPS!$AN142&gt;=40,"Cleared","NC")</f>
        <v>Cleared</v>
      </c>
      <c r="AQ142" s="65" t="str">
        <f aca="false">Wellness!AU143</f>
        <v>Cleared</v>
      </c>
      <c r="AR142" s="65" t="n">
        <f aca="false">Wellness!BC143</f>
        <v>0</v>
      </c>
      <c r="AS142" s="64" t="n">
        <f aca="false">AR142*0.3</f>
        <v>0</v>
      </c>
      <c r="AT142" s="66" t="str">
        <f aca="false">IF(AS142&gt;=9,"Cleared","NC")</f>
        <v>NC</v>
      </c>
      <c r="AU142" s="65" t="n">
        <f aca="false">Behavior!AG143</f>
        <v>3.4</v>
      </c>
      <c r="AV142" s="65" t="n">
        <f aca="false">Behavior!AH143</f>
        <v>6.8</v>
      </c>
      <c r="AW142" s="65" t="str">
        <f aca="false">IF(AV142&gt;=6,"Cleared","NC")</f>
        <v>Cleared</v>
      </c>
      <c r="AX142" s="65" t="n">
        <f aca="false">Discipline!AN143</f>
        <v>35.4285714285714</v>
      </c>
      <c r="AY142" s="65" t="n">
        <f aca="false">AX142*0.1</f>
        <v>3.54285714285714</v>
      </c>
      <c r="AZ142" s="65" t="str">
        <f aca="false">IF(AY142&gt;=4,"Cleared","NC")</f>
        <v>NC</v>
      </c>
      <c r="BA142" s="65" t="n">
        <f aca="false">AO142+AS142+AV142+AY142</f>
        <v>38.9961904761905</v>
      </c>
      <c r="BB142" s="65" t="n">
        <f aca="false">Persona!AB143</f>
        <v>8.25</v>
      </c>
      <c r="BC142" s="65" t="n">
        <f aca="false">Persona!AC143</f>
        <v>37.6</v>
      </c>
      <c r="BD142" s="65" t="n">
        <f aca="false">BB142+BC142</f>
        <v>45.85</v>
      </c>
      <c r="BE142" s="65" t="n">
        <f aca="false">BD142*0.5</f>
        <v>22.925</v>
      </c>
      <c r="BF142" s="65" t="str">
        <f aca="false">IF(BD142&gt;=40,"Cleared","NC")</f>
        <v>Cleared</v>
      </c>
      <c r="BG142" s="65" t="str">
        <f aca="false">Wellness!BM143</f>
        <v>Cleared</v>
      </c>
      <c r="BH142" s="65" t="n">
        <f aca="false">Wellness!BU143</f>
        <v>10</v>
      </c>
      <c r="BI142" s="64" t="n">
        <f aca="false">BH142*0.3</f>
        <v>3</v>
      </c>
      <c r="BJ142" s="66" t="str">
        <f aca="false">IF(BI142&gt;=9,"Cleared","NC")</f>
        <v>NC</v>
      </c>
      <c r="BK142" s="65" t="n">
        <f aca="false">Behavior!AG143</f>
        <v>3.4</v>
      </c>
      <c r="BL142" s="65" t="n">
        <f aca="false">Behavior!AH143</f>
        <v>6.8</v>
      </c>
      <c r="BM142" s="65" t="str">
        <f aca="false">IF(BL142&gt;=6,"Cleared","NC")</f>
        <v>Cleared</v>
      </c>
      <c r="BN142" s="65" t="n">
        <f aca="false">Discipline!BA143</f>
        <v>62.6666666666667</v>
      </c>
      <c r="BO142" s="65" t="n">
        <f aca="false">BN142*0.1</f>
        <v>6.26666666666667</v>
      </c>
      <c r="BP142" s="65" t="str">
        <f aca="false">IF(HPS!BO142&gt;=6,"Cleared","NC")</f>
        <v>Cleared</v>
      </c>
      <c r="BQ142" s="65" t="n">
        <f aca="false">BE142+BI142+BL142+BO142</f>
        <v>38.9916666666667</v>
      </c>
    </row>
    <row r="143" customFormat="false" ht="14.25" hidden="false" customHeight="false" outlineLevel="0" collapsed="false">
      <c r="A143" s="61" t="n">
        <v>140</v>
      </c>
      <c r="B143" s="62" t="s">
        <v>17</v>
      </c>
      <c r="C143" s="62" t="s">
        <v>31</v>
      </c>
      <c r="D143" s="62" t="s">
        <v>299</v>
      </c>
      <c r="E143" s="63" t="s">
        <v>300</v>
      </c>
      <c r="F143" s="64" t="n">
        <v>0</v>
      </c>
      <c r="G143" s="65" t="n">
        <f aca="false">Persona!P144</f>
        <v>40</v>
      </c>
      <c r="H143" s="65" t="n">
        <f aca="false">HPS!$G143+HPS!$F143</f>
        <v>40</v>
      </c>
      <c r="I143" s="65" t="n">
        <f aca="false">HPS!$H143*0.5</f>
        <v>20</v>
      </c>
      <c r="J143" s="65" t="str">
        <f aca="false">IF(HPS!$G143&gt;=40,"Cleared","NC")</f>
        <v>Cleared</v>
      </c>
      <c r="K143" s="65" t="str">
        <f aca="false">Wellness!K144</f>
        <v>Cleared</v>
      </c>
      <c r="L143" s="65" t="n">
        <f aca="false">Wellness!S144</f>
        <v>50</v>
      </c>
      <c r="M143" s="64" t="n">
        <f aca="false">$L143*0.3</f>
        <v>15</v>
      </c>
      <c r="N143" s="66" t="str">
        <f aca="false">IF(M143&gt;=9,"Cleared","NC")</f>
        <v>Cleared</v>
      </c>
      <c r="O143" s="64" t="n">
        <f aca="false">Behavior!I144</f>
        <v>3</v>
      </c>
      <c r="P143" s="64" t="n">
        <f aca="false">HPS!$O143*2</f>
        <v>6</v>
      </c>
      <c r="Q143" s="65" t="str">
        <f aca="false">IF(HPS!$P143&gt;=6,"Cleared","NC")</f>
        <v>Cleared</v>
      </c>
      <c r="R143" s="65" t="n">
        <f aca="false">Discipline!N144</f>
        <v>63.75</v>
      </c>
      <c r="S143" s="65" t="n">
        <f aca="false">HPS!$R143*0.1</f>
        <v>6.375</v>
      </c>
      <c r="T143" s="65" t="str">
        <f aca="false">IF(HPS!$S143&gt;=4,"Cleared","NC")</f>
        <v>Cleared</v>
      </c>
      <c r="U143" s="65" t="n">
        <f aca="false">HPS!$I143+HPS!$M143+HPS!$P143+HPS!$S143</f>
        <v>47.375</v>
      </c>
      <c r="V143" s="65" t="n">
        <f aca="false">Persona!AB144</f>
        <v>11.597619047619</v>
      </c>
      <c r="W143" s="65" t="n">
        <f aca="false">Persona!AC144</f>
        <v>34.4</v>
      </c>
      <c r="X143" s="65" t="n">
        <f aca="false">HPS!$V143+HPS!$W143</f>
        <v>45.997619047619</v>
      </c>
      <c r="Y143" s="65" t="n">
        <f aca="false">X143*0.5</f>
        <v>22.9988095238095</v>
      </c>
      <c r="Z143" s="65" t="str">
        <f aca="false">IF(HPS!$X143&gt;=40,"Cleared","NC")</f>
        <v>Cleared</v>
      </c>
      <c r="AA143" s="65" t="str">
        <f aca="false">Wellness!AC144</f>
        <v>Cleared</v>
      </c>
      <c r="AB143" s="65" t="n">
        <f aca="false">Wellness!AK144</f>
        <v>0</v>
      </c>
      <c r="AC143" s="64" t="n">
        <f aca="false">HPS!AB143*0.3</f>
        <v>0</v>
      </c>
      <c r="AD143" s="66" t="str">
        <f aca="false">IF(AC143&gt;=9,"Cleared","NC")</f>
        <v>NC</v>
      </c>
      <c r="AE143" s="65" t="n">
        <f aca="false">Behavior!Q144</f>
        <v>3.3</v>
      </c>
      <c r="AF143" s="65" t="n">
        <f aca="false">Behavior!R144</f>
        <v>6.6</v>
      </c>
      <c r="AG143" s="65" t="str">
        <f aca="false">IF(HPS!$AF143&gt;=6,"Cleared","NC")</f>
        <v>Cleared</v>
      </c>
      <c r="AH143" s="65" t="n">
        <f aca="false">Discipline!AA144</f>
        <v>34</v>
      </c>
      <c r="AI143" s="65" t="n">
        <f aca="false">AH143*0.1</f>
        <v>3.4</v>
      </c>
      <c r="AJ143" s="65" t="str">
        <f aca="false">IF(AI143&gt;=4,"Cleared","NC")</f>
        <v>NC</v>
      </c>
      <c r="AK143" s="65" t="n">
        <f aca="false">Y143+AC143+AF143+AI143</f>
        <v>32.9988095238095</v>
      </c>
      <c r="AL143" s="65" t="n">
        <f aca="false">Persona!AO144</f>
        <v>0</v>
      </c>
      <c r="AM143" s="65" t="n">
        <f aca="false">Persona!AP144</f>
        <v>38</v>
      </c>
      <c r="AN143" s="65" t="n">
        <f aca="false">AL143+AM143</f>
        <v>38</v>
      </c>
      <c r="AO143" s="65" t="n">
        <f aca="false">AN143*0.5</f>
        <v>19</v>
      </c>
      <c r="AP143" s="65" t="str">
        <f aca="false">IF(HPS!$AN143&gt;=40,"Cleared","NC")</f>
        <v>NC</v>
      </c>
      <c r="AQ143" s="65" t="str">
        <f aca="false">Wellness!AU144</f>
        <v>NC</v>
      </c>
      <c r="AR143" s="65" t="n">
        <f aca="false">Wellness!BC144</f>
        <v>33.3333333333333</v>
      </c>
      <c r="AS143" s="64" t="n">
        <f aca="false">AR143*0.3</f>
        <v>10</v>
      </c>
      <c r="AT143" s="66" t="str">
        <f aca="false">IF(AS143&gt;=9,"Cleared","NC")</f>
        <v>Cleared</v>
      </c>
      <c r="AU143" s="65" t="n">
        <f aca="false">Behavior!AG144</f>
        <v>3.7</v>
      </c>
      <c r="AV143" s="65" t="n">
        <f aca="false">Behavior!AH144</f>
        <v>7.4</v>
      </c>
      <c r="AW143" s="65" t="str">
        <f aca="false">IF(AV143&gt;=6,"Cleared","NC")</f>
        <v>Cleared</v>
      </c>
      <c r="AX143" s="65" t="n">
        <f aca="false">Discipline!AN144</f>
        <v>4</v>
      </c>
      <c r="AY143" s="65" t="n">
        <f aca="false">AX143*0.1</f>
        <v>0.4</v>
      </c>
      <c r="AZ143" s="65" t="str">
        <f aca="false">IF(AY143&gt;=4,"Cleared","NC")</f>
        <v>NC</v>
      </c>
      <c r="BA143" s="65" t="n">
        <f aca="false">AO143+AS143+AV143+AY143</f>
        <v>36.8</v>
      </c>
      <c r="BB143" s="65" t="n">
        <f aca="false">Persona!AB144</f>
        <v>11.597619047619</v>
      </c>
      <c r="BC143" s="65" t="n">
        <f aca="false">Persona!AC144</f>
        <v>34.4</v>
      </c>
      <c r="BD143" s="65" t="n">
        <f aca="false">BB143+BC143</f>
        <v>45.997619047619</v>
      </c>
      <c r="BE143" s="65" t="n">
        <f aca="false">BD143*0.5</f>
        <v>22.9988095238095</v>
      </c>
      <c r="BF143" s="65" t="str">
        <f aca="false">IF(BD143&gt;=40,"Cleared","NC")</f>
        <v>Cleared</v>
      </c>
      <c r="BG143" s="65" t="str">
        <f aca="false">Wellness!BM144</f>
        <v>NC</v>
      </c>
      <c r="BH143" s="65" t="n">
        <f aca="false">Wellness!BU144</f>
        <v>23.3333333333333</v>
      </c>
      <c r="BI143" s="64" t="n">
        <f aca="false">BH143*0.3</f>
        <v>7</v>
      </c>
      <c r="BJ143" s="66" t="str">
        <f aca="false">IF(BI143&gt;=9,"Cleared","NC")</f>
        <v>NC</v>
      </c>
      <c r="BK143" s="65" t="n">
        <f aca="false">Behavior!AG144</f>
        <v>3.7</v>
      </c>
      <c r="BL143" s="65" t="n">
        <f aca="false">Behavior!AH144</f>
        <v>7.4</v>
      </c>
      <c r="BM143" s="65" t="str">
        <f aca="false">IF(BL143&gt;=6,"Cleared","NC")</f>
        <v>Cleared</v>
      </c>
      <c r="BN143" s="65" t="n">
        <f aca="false">Discipline!BA144</f>
        <v>54</v>
      </c>
      <c r="BO143" s="65" t="n">
        <f aca="false">BN143*0.1</f>
        <v>5.4</v>
      </c>
      <c r="BP143" s="65" t="str">
        <f aca="false">IF(HPS!BO143&gt;=6,"Cleared","NC")</f>
        <v>NC</v>
      </c>
      <c r="BQ143" s="65" t="n">
        <f aca="false">BE143+BI143+BL143+BO143</f>
        <v>42.7988095238095</v>
      </c>
    </row>
    <row r="144" customFormat="false" ht="14.25" hidden="false" customHeight="false" outlineLevel="0" collapsed="false">
      <c r="A144" s="61" t="n">
        <v>141</v>
      </c>
      <c r="B144" s="62" t="s">
        <v>17</v>
      </c>
      <c r="C144" s="62" t="s">
        <v>38</v>
      </c>
      <c r="D144" s="62" t="s">
        <v>301</v>
      </c>
      <c r="E144" s="63" t="s">
        <v>302</v>
      </c>
      <c r="F144" s="64" t="n">
        <v>0</v>
      </c>
      <c r="G144" s="65" t="n">
        <f aca="false">Persona!P145</f>
        <v>77.7777777777778</v>
      </c>
      <c r="H144" s="65" t="n">
        <f aca="false">HPS!$G144+HPS!$F144</f>
        <v>77.7777777777778</v>
      </c>
      <c r="I144" s="65" t="n">
        <f aca="false">HPS!$H144*0.5</f>
        <v>38.8888888888889</v>
      </c>
      <c r="J144" s="65" t="str">
        <f aca="false">IF(HPS!$G144&gt;=40,"Cleared","NC")</f>
        <v>Cleared</v>
      </c>
      <c r="K144" s="65" t="str">
        <f aca="false">Wellness!K145</f>
        <v>Cleared</v>
      </c>
      <c r="L144" s="65" t="n">
        <f aca="false">Wellness!S145</f>
        <v>50</v>
      </c>
      <c r="M144" s="64" t="n">
        <f aca="false">$L144*0.3</f>
        <v>15</v>
      </c>
      <c r="N144" s="66" t="str">
        <f aca="false">IF(M144&gt;=9,"Cleared","NC")</f>
        <v>Cleared</v>
      </c>
      <c r="O144" s="64" t="n">
        <f aca="false">Behavior!I145</f>
        <v>3</v>
      </c>
      <c r="P144" s="64" t="n">
        <f aca="false">HPS!$O144*2</f>
        <v>6</v>
      </c>
      <c r="Q144" s="65" t="str">
        <f aca="false">IF(HPS!$P144&gt;=6,"Cleared","NC")</f>
        <v>Cleared</v>
      </c>
      <c r="R144" s="65" t="n">
        <f aca="false">Discipline!N145</f>
        <v>59.4196428571429</v>
      </c>
      <c r="S144" s="65" t="n">
        <f aca="false">HPS!$R144*0.1</f>
        <v>5.94196428571429</v>
      </c>
      <c r="T144" s="65" t="str">
        <f aca="false">IF(HPS!$S144&gt;=4,"Cleared","NC")</f>
        <v>Cleared</v>
      </c>
      <c r="U144" s="65" t="n">
        <f aca="false">HPS!$I144+HPS!$M144+HPS!$P144+HPS!$S144</f>
        <v>65.8308531746032</v>
      </c>
      <c r="V144" s="65" t="n">
        <f aca="false">Persona!AB145</f>
        <v>23.5571428571429</v>
      </c>
      <c r="W144" s="65" t="n">
        <f aca="false">Persona!AC145</f>
        <v>49.6</v>
      </c>
      <c r="X144" s="65" t="n">
        <f aca="false">HPS!$V144+HPS!$W144</f>
        <v>73.1571428571429</v>
      </c>
      <c r="Y144" s="65" t="n">
        <f aca="false">X144*0.5</f>
        <v>36.5785714285714</v>
      </c>
      <c r="Z144" s="65" t="str">
        <f aca="false">IF(HPS!$X144&gt;=40,"Cleared","NC")</f>
        <v>Cleared</v>
      </c>
      <c r="AA144" s="65" t="str">
        <f aca="false">Wellness!AC145</f>
        <v>Cleared</v>
      </c>
      <c r="AB144" s="65" t="n">
        <f aca="false">Wellness!AK145</f>
        <v>16.6666666666667</v>
      </c>
      <c r="AC144" s="64" t="n">
        <f aca="false">HPS!AB144*0.3</f>
        <v>5</v>
      </c>
      <c r="AD144" s="66" t="str">
        <f aca="false">IF(AC144&gt;=9,"Cleared","NC")</f>
        <v>NC</v>
      </c>
      <c r="AE144" s="65" t="n">
        <f aca="false">Behavior!Q145</f>
        <v>3.37333333333333</v>
      </c>
      <c r="AF144" s="65" t="n">
        <f aca="false">Behavior!R145</f>
        <v>6.74666666666667</v>
      </c>
      <c r="AG144" s="65" t="str">
        <f aca="false">IF(HPS!$AF144&gt;=6,"Cleared","NC")</f>
        <v>Cleared</v>
      </c>
      <c r="AH144" s="65" t="n">
        <f aca="false">Discipline!AA145</f>
        <v>60</v>
      </c>
      <c r="AI144" s="65" t="n">
        <f aca="false">AH144*0.1</f>
        <v>6</v>
      </c>
      <c r="AJ144" s="65" t="str">
        <f aca="false">IF(AI144&gt;=4,"Cleared","NC")</f>
        <v>Cleared</v>
      </c>
      <c r="AK144" s="65" t="n">
        <f aca="false">Y144+AC144+AF144+AI144</f>
        <v>54.3252380952381</v>
      </c>
      <c r="AL144" s="65" t="n">
        <f aca="false">Persona!AO145</f>
        <v>18.7333333333333</v>
      </c>
      <c r="AM144" s="65" t="n">
        <f aca="false">Persona!AP145</f>
        <v>39</v>
      </c>
      <c r="AN144" s="65" t="n">
        <f aca="false">AL144+AM144</f>
        <v>57.7333333333333</v>
      </c>
      <c r="AO144" s="65" t="n">
        <f aca="false">AN144*0.5</f>
        <v>28.8666666666667</v>
      </c>
      <c r="AP144" s="65" t="str">
        <f aca="false">IF(HPS!$AN144&gt;=40,"Cleared","NC")</f>
        <v>Cleared</v>
      </c>
      <c r="AQ144" s="65" t="str">
        <f aca="false">Wellness!AU145</f>
        <v>Cleared</v>
      </c>
      <c r="AR144" s="65" t="n">
        <f aca="false">Wellness!BC145</f>
        <v>23.3333333333333</v>
      </c>
      <c r="AS144" s="64" t="n">
        <f aca="false">AR144*0.3</f>
        <v>7</v>
      </c>
      <c r="AT144" s="66" t="str">
        <f aca="false">IF(AS144&gt;=9,"Cleared","NC")</f>
        <v>NC</v>
      </c>
      <c r="AU144" s="65" t="n">
        <f aca="false">Behavior!AG145</f>
        <v>3.95</v>
      </c>
      <c r="AV144" s="65" t="n">
        <f aca="false">Behavior!AH145</f>
        <v>7.9</v>
      </c>
      <c r="AW144" s="65" t="str">
        <f aca="false">IF(AV144&gt;=6,"Cleared","NC")</f>
        <v>Cleared</v>
      </c>
      <c r="AX144" s="65" t="n">
        <f aca="false">Discipline!AN145</f>
        <v>48.2</v>
      </c>
      <c r="AY144" s="65" t="n">
        <f aca="false">AX144*0.1</f>
        <v>4.82</v>
      </c>
      <c r="AZ144" s="65" t="str">
        <f aca="false">IF(AY144&gt;=4,"Cleared","NC")</f>
        <v>Cleared</v>
      </c>
      <c r="BA144" s="65" t="n">
        <f aca="false">AO144+AS144+AV144+AY144</f>
        <v>48.5866666666667</v>
      </c>
      <c r="BB144" s="65" t="n">
        <f aca="false">Persona!AB145</f>
        <v>23.5571428571429</v>
      </c>
      <c r="BC144" s="65" t="n">
        <f aca="false">Persona!AC145</f>
        <v>49.6</v>
      </c>
      <c r="BD144" s="65" t="n">
        <f aca="false">BB144+BC144</f>
        <v>73.1571428571429</v>
      </c>
      <c r="BE144" s="65" t="n">
        <f aca="false">BD144*0.5</f>
        <v>36.5785714285714</v>
      </c>
      <c r="BF144" s="65" t="str">
        <f aca="false">IF(BD144&gt;=40,"Cleared","NC")</f>
        <v>Cleared</v>
      </c>
      <c r="BG144" s="65" t="str">
        <f aca="false">Wellness!BM145</f>
        <v>Cleared</v>
      </c>
      <c r="BH144" s="65" t="n">
        <f aca="false">Wellness!BU145</f>
        <v>46.6666666666667</v>
      </c>
      <c r="BI144" s="64" t="n">
        <f aca="false">BH144*0.3</f>
        <v>14</v>
      </c>
      <c r="BJ144" s="66" t="str">
        <f aca="false">IF(BI144&gt;=9,"Cleared","NC")</f>
        <v>Cleared</v>
      </c>
      <c r="BK144" s="65" t="n">
        <f aca="false">Behavior!AG145</f>
        <v>3.95</v>
      </c>
      <c r="BL144" s="65" t="n">
        <f aca="false">Behavior!AH145</f>
        <v>7.9</v>
      </c>
      <c r="BM144" s="65" t="str">
        <f aca="false">IF(BL144&gt;=6,"Cleared","NC")</f>
        <v>Cleared</v>
      </c>
      <c r="BN144" s="65" t="n">
        <f aca="false">Discipline!BA145</f>
        <v>66.8333333333333</v>
      </c>
      <c r="BO144" s="65" t="n">
        <f aca="false">BN144*0.1</f>
        <v>6.68333333333333</v>
      </c>
      <c r="BP144" s="65" t="str">
        <f aca="false">IF(HPS!BO144&gt;=6,"Cleared","NC")</f>
        <v>Cleared</v>
      </c>
      <c r="BQ144" s="65" t="n">
        <f aca="false">BE144+BI144+BL144+BO144</f>
        <v>65.1619047619048</v>
      </c>
    </row>
    <row r="145" customFormat="false" ht="14.25" hidden="false" customHeight="false" outlineLevel="0" collapsed="false">
      <c r="A145" s="61" t="n">
        <v>142</v>
      </c>
      <c r="B145" s="62" t="s">
        <v>13</v>
      </c>
      <c r="C145" s="62" t="s">
        <v>38</v>
      </c>
      <c r="D145" s="62" t="s">
        <v>303</v>
      </c>
      <c r="E145" s="63" t="s">
        <v>304</v>
      </c>
      <c r="F145" s="64" t="n">
        <v>0</v>
      </c>
      <c r="G145" s="65" t="n">
        <f aca="false">Persona!P146</f>
        <v>62.2222222222222</v>
      </c>
      <c r="H145" s="65" t="n">
        <f aca="false">HPS!$G145+HPS!$F145</f>
        <v>62.2222222222222</v>
      </c>
      <c r="I145" s="65" t="n">
        <f aca="false">HPS!$H145*0.5</f>
        <v>31.1111111111111</v>
      </c>
      <c r="J145" s="65" t="str">
        <f aca="false">IF(HPS!$G145&gt;=40,"Cleared","NC")</f>
        <v>Cleared</v>
      </c>
      <c r="K145" s="65" t="str">
        <f aca="false">Wellness!K146</f>
        <v>Cleared</v>
      </c>
      <c r="L145" s="65" t="n">
        <f aca="false">Wellness!S146</f>
        <v>40</v>
      </c>
      <c r="M145" s="64" t="n">
        <f aca="false">$L145*0.3</f>
        <v>12</v>
      </c>
      <c r="N145" s="66" t="str">
        <f aca="false">IF(M145&gt;=9,"Cleared","NC")</f>
        <v>Cleared</v>
      </c>
      <c r="O145" s="64" t="n">
        <f aca="false">Behavior!I146</f>
        <v>3</v>
      </c>
      <c r="P145" s="64" t="n">
        <f aca="false">HPS!$O145*2</f>
        <v>6</v>
      </c>
      <c r="Q145" s="65" t="str">
        <f aca="false">IF(HPS!$P145&gt;=6,"Cleared","NC")</f>
        <v>Cleared</v>
      </c>
      <c r="R145" s="65" t="n">
        <f aca="false">Discipline!N146</f>
        <v>71.875</v>
      </c>
      <c r="S145" s="65" t="n">
        <f aca="false">HPS!$R145*0.1</f>
        <v>7.1875</v>
      </c>
      <c r="T145" s="65" t="str">
        <f aca="false">IF(HPS!$S145&gt;=4,"Cleared","NC")</f>
        <v>Cleared</v>
      </c>
      <c r="U145" s="65" t="n">
        <f aca="false">HPS!$I145+HPS!$M145+HPS!$P145+HPS!$S145</f>
        <v>56.2986111111111</v>
      </c>
      <c r="V145" s="65" t="n">
        <f aca="false">Persona!AB146</f>
        <v>19.402380952381</v>
      </c>
      <c r="W145" s="65" t="n">
        <f aca="false">Persona!AC146</f>
        <v>35.2</v>
      </c>
      <c r="X145" s="65" t="n">
        <f aca="false">HPS!$V145+HPS!$W145</f>
        <v>54.602380952381</v>
      </c>
      <c r="Y145" s="65" t="n">
        <f aca="false">X145*0.5</f>
        <v>27.3011904761905</v>
      </c>
      <c r="Z145" s="65" t="str">
        <f aca="false">IF(HPS!$X145&gt;=40,"Cleared","NC")</f>
        <v>Cleared</v>
      </c>
      <c r="AA145" s="65" t="str">
        <f aca="false">Wellness!AC146</f>
        <v>Cleared</v>
      </c>
      <c r="AB145" s="65" t="n">
        <f aca="false">Wellness!AK146</f>
        <v>40</v>
      </c>
      <c r="AC145" s="64" t="n">
        <f aca="false">HPS!AB145*0.3</f>
        <v>12</v>
      </c>
      <c r="AD145" s="66" t="str">
        <f aca="false">IF(AC145&gt;=9,"Cleared","NC")</f>
        <v>Cleared</v>
      </c>
      <c r="AE145" s="65" t="n">
        <f aca="false">Behavior!Q146</f>
        <v>3.64666666666667</v>
      </c>
      <c r="AF145" s="65" t="n">
        <f aca="false">Behavior!R146</f>
        <v>7.29333333333333</v>
      </c>
      <c r="AG145" s="65" t="str">
        <f aca="false">IF(HPS!$AF145&gt;=6,"Cleared","NC")</f>
        <v>Cleared</v>
      </c>
      <c r="AH145" s="65" t="n">
        <f aca="false">Discipline!AA146</f>
        <v>51.3333333333333</v>
      </c>
      <c r="AI145" s="65" t="n">
        <f aca="false">AH145*0.1</f>
        <v>5.13333333333333</v>
      </c>
      <c r="AJ145" s="65" t="str">
        <f aca="false">IF(AI145&gt;=4,"Cleared","NC")</f>
        <v>Cleared</v>
      </c>
      <c r="AK145" s="65" t="n">
        <f aca="false">Y145+AC145+AF145+AI145</f>
        <v>51.7278571428571</v>
      </c>
      <c r="AL145" s="65" t="n">
        <f aca="false">Persona!AO146</f>
        <v>20.0888888888889</v>
      </c>
      <c r="AM145" s="65" t="n">
        <f aca="false">Persona!AP146</f>
        <v>42</v>
      </c>
      <c r="AN145" s="65" t="n">
        <f aca="false">AL145+AM145</f>
        <v>62.0888888888889</v>
      </c>
      <c r="AO145" s="65" t="n">
        <f aca="false">AN145*0.5</f>
        <v>31.0444444444444</v>
      </c>
      <c r="AP145" s="65" t="str">
        <f aca="false">IF(HPS!$AN145&gt;=40,"Cleared","NC")</f>
        <v>Cleared</v>
      </c>
      <c r="AQ145" s="65" t="str">
        <f aca="false">Wellness!AU146</f>
        <v>Cleared</v>
      </c>
      <c r="AR145" s="65" t="n">
        <f aca="false">Wellness!BC146</f>
        <v>6.66666666666667</v>
      </c>
      <c r="AS145" s="64" t="n">
        <f aca="false">AR145*0.3</f>
        <v>2</v>
      </c>
      <c r="AT145" s="66" t="str">
        <f aca="false">IF(AS145&gt;=9,"Cleared","NC")</f>
        <v>NC</v>
      </c>
      <c r="AU145" s="65" t="n">
        <f aca="false">Behavior!AG146</f>
        <v>4</v>
      </c>
      <c r="AV145" s="65" t="n">
        <f aca="false">Behavior!AH146</f>
        <v>8</v>
      </c>
      <c r="AW145" s="65" t="str">
        <f aca="false">IF(AV145&gt;=6,"Cleared","NC")</f>
        <v>Cleared</v>
      </c>
      <c r="AX145" s="65" t="n">
        <f aca="false">Discipline!AN146</f>
        <v>37.8</v>
      </c>
      <c r="AY145" s="65" t="n">
        <f aca="false">AX145*0.1</f>
        <v>3.78</v>
      </c>
      <c r="AZ145" s="65" t="str">
        <f aca="false">IF(AY145&gt;=4,"Cleared","NC")</f>
        <v>NC</v>
      </c>
      <c r="BA145" s="65" t="n">
        <f aca="false">AO145+AS145+AV145+AY145</f>
        <v>44.8244444444445</v>
      </c>
      <c r="BB145" s="65" t="n">
        <f aca="false">Persona!AB146</f>
        <v>19.402380952381</v>
      </c>
      <c r="BC145" s="65" t="n">
        <f aca="false">Persona!AC146</f>
        <v>35.2</v>
      </c>
      <c r="BD145" s="65" t="n">
        <f aca="false">BB145+BC145</f>
        <v>54.602380952381</v>
      </c>
      <c r="BE145" s="65" t="n">
        <f aca="false">BD145*0.5</f>
        <v>27.3011904761905</v>
      </c>
      <c r="BF145" s="65" t="str">
        <f aca="false">IF(BD145&gt;=40,"Cleared","NC")</f>
        <v>Cleared</v>
      </c>
      <c r="BG145" s="65" t="str">
        <f aca="false">Wellness!BM146</f>
        <v>Cleared</v>
      </c>
      <c r="BH145" s="65" t="n">
        <f aca="false">Wellness!BU146</f>
        <v>16.6666666666667</v>
      </c>
      <c r="BI145" s="64" t="n">
        <f aca="false">BH145*0.3</f>
        <v>5</v>
      </c>
      <c r="BJ145" s="66" t="str">
        <f aca="false">IF(BI145&gt;=9,"Cleared","NC")</f>
        <v>NC</v>
      </c>
      <c r="BK145" s="65" t="n">
        <f aca="false">Behavior!AG146</f>
        <v>4</v>
      </c>
      <c r="BL145" s="65" t="n">
        <f aca="false">Behavior!AH146</f>
        <v>8</v>
      </c>
      <c r="BM145" s="65" t="str">
        <f aca="false">IF(BL145&gt;=6,"Cleared","NC")</f>
        <v>Cleared</v>
      </c>
      <c r="BN145" s="65" t="n">
        <f aca="false">Discipline!BA146</f>
        <v>65.6666666666667</v>
      </c>
      <c r="BO145" s="65" t="n">
        <f aca="false">BN145*0.1</f>
        <v>6.56666666666667</v>
      </c>
      <c r="BP145" s="65" t="str">
        <f aca="false">IF(HPS!BO145&gt;=6,"Cleared","NC")</f>
        <v>Cleared</v>
      </c>
      <c r="BQ145" s="65" t="n">
        <f aca="false">BE145+BI145+BL145+BO145</f>
        <v>46.8678571428571</v>
      </c>
    </row>
    <row r="146" customFormat="false" ht="14.25" hidden="false" customHeight="false" outlineLevel="0" collapsed="false">
      <c r="A146" s="61" t="n">
        <v>143</v>
      </c>
      <c r="B146" s="62" t="s">
        <v>17</v>
      </c>
      <c r="C146" s="62" t="s">
        <v>38</v>
      </c>
      <c r="D146" s="62" t="s">
        <v>305</v>
      </c>
      <c r="E146" s="63" t="s">
        <v>306</v>
      </c>
      <c r="F146" s="64" t="n">
        <v>0</v>
      </c>
      <c r="G146" s="65" t="n">
        <f aca="false">Persona!P147</f>
        <v>56.6666666666667</v>
      </c>
      <c r="H146" s="65" t="n">
        <f aca="false">HPS!$G146+HPS!$F146</f>
        <v>56.6666666666667</v>
      </c>
      <c r="I146" s="65" t="n">
        <f aca="false">HPS!$H146*0.5</f>
        <v>28.3333333333333</v>
      </c>
      <c r="J146" s="65" t="str">
        <f aca="false">IF(HPS!$G146&gt;=40,"Cleared","NC")</f>
        <v>Cleared</v>
      </c>
      <c r="K146" s="65" t="str">
        <f aca="false">Wellness!K147</f>
        <v>NC</v>
      </c>
      <c r="L146" s="65" t="n">
        <f aca="false">Wellness!S147</f>
        <v>43.3333333333333</v>
      </c>
      <c r="M146" s="64" t="n">
        <f aca="false">$L146*0.3</f>
        <v>13</v>
      </c>
      <c r="N146" s="66" t="str">
        <f aca="false">IF(M146&gt;=9,"Cleared","NC")</f>
        <v>Cleared</v>
      </c>
      <c r="O146" s="64" t="n">
        <f aca="false">Behavior!I147</f>
        <v>3</v>
      </c>
      <c r="P146" s="64" t="n">
        <f aca="false">HPS!$O146*2</f>
        <v>6</v>
      </c>
      <c r="Q146" s="65" t="str">
        <f aca="false">IF(HPS!$P146&gt;=6,"Cleared","NC")</f>
        <v>Cleared</v>
      </c>
      <c r="R146" s="65" t="n">
        <f aca="false">Discipline!N147</f>
        <v>40.625</v>
      </c>
      <c r="S146" s="65" t="n">
        <f aca="false">HPS!$R146*0.1</f>
        <v>4.0625</v>
      </c>
      <c r="T146" s="65" t="str">
        <f aca="false">IF(HPS!$S146&gt;=4,"Cleared","NC")</f>
        <v>Cleared</v>
      </c>
      <c r="U146" s="65" t="n">
        <f aca="false">HPS!$I146+HPS!$M146+HPS!$P146+HPS!$S146</f>
        <v>51.3958333333333</v>
      </c>
      <c r="V146" s="65" t="n">
        <f aca="false">Persona!AB147</f>
        <v>19.402380952381</v>
      </c>
      <c r="W146" s="65" t="n">
        <f aca="false">Persona!AC147</f>
        <v>24.8</v>
      </c>
      <c r="X146" s="65" t="n">
        <f aca="false">HPS!$V146+HPS!$W146</f>
        <v>44.202380952381</v>
      </c>
      <c r="Y146" s="65" t="n">
        <f aca="false">X146*0.5</f>
        <v>22.1011904761905</v>
      </c>
      <c r="Z146" s="65" t="str">
        <f aca="false">IF(HPS!$X146&gt;=40,"Cleared","NC")</f>
        <v>Cleared</v>
      </c>
      <c r="AA146" s="65" t="str">
        <f aca="false">Wellness!AC147</f>
        <v>NC</v>
      </c>
      <c r="AB146" s="65" t="n">
        <f aca="false">Wellness!AK147</f>
        <v>0</v>
      </c>
      <c r="AC146" s="64" t="n">
        <f aca="false">HPS!AB146*0.3</f>
        <v>0</v>
      </c>
      <c r="AD146" s="66" t="str">
        <f aca="false">IF(AC146&gt;=9,"Cleared","NC")</f>
        <v>NC</v>
      </c>
      <c r="AE146" s="65" t="n">
        <f aca="false">Behavior!Q147</f>
        <v>3.70666666666667</v>
      </c>
      <c r="AF146" s="65" t="n">
        <f aca="false">Behavior!R147</f>
        <v>7.41333333333333</v>
      </c>
      <c r="AG146" s="65" t="str">
        <f aca="false">IF(HPS!$AF146&gt;=6,"Cleared","NC")</f>
        <v>Cleared</v>
      </c>
      <c r="AH146" s="65" t="n">
        <f aca="false">Discipline!AA147</f>
        <v>31.3333333333333</v>
      </c>
      <c r="AI146" s="65" t="n">
        <f aca="false">AH146*0.1</f>
        <v>3.13333333333333</v>
      </c>
      <c r="AJ146" s="65" t="str">
        <f aca="false">IF(AI146&gt;=4,"Cleared","NC")</f>
        <v>NC</v>
      </c>
      <c r="AK146" s="65" t="n">
        <f aca="false">Y146+AC146+AF146+AI146</f>
        <v>32.6478571428571</v>
      </c>
      <c r="AL146" s="65" t="n">
        <f aca="false">Persona!AO147</f>
        <v>15.8222222222222</v>
      </c>
      <c r="AM146" s="65" t="n">
        <f aca="false">Persona!AP147</f>
        <v>54</v>
      </c>
      <c r="AN146" s="65" t="n">
        <f aca="false">AL146+AM146</f>
        <v>69.8222222222222</v>
      </c>
      <c r="AO146" s="65" t="n">
        <f aca="false">AN146*0.5</f>
        <v>34.9111111111111</v>
      </c>
      <c r="AP146" s="65" t="str">
        <f aca="false">IF(HPS!$AN146&gt;=40,"Cleared","NC")</f>
        <v>Cleared</v>
      </c>
      <c r="AQ146" s="65" t="str">
        <f aca="false">Wellness!AU147</f>
        <v>NC</v>
      </c>
      <c r="AR146" s="65" t="n">
        <f aca="false">Wellness!BC147</f>
        <v>0</v>
      </c>
      <c r="AS146" s="64" t="n">
        <f aca="false">AR146*0.3</f>
        <v>0</v>
      </c>
      <c r="AT146" s="66" t="str">
        <f aca="false">IF(AS146&gt;=9,"Cleared","NC")</f>
        <v>NC</v>
      </c>
      <c r="AU146" s="65" t="str">
        <f aca="false">Behavior!AG147</f>
        <v>0</v>
      </c>
      <c r="AV146" s="65" t="n">
        <f aca="false">Behavior!AH147</f>
        <v>0</v>
      </c>
      <c r="AW146" s="65" t="str">
        <f aca="false">IF(AV146&gt;=6,"Cleared","NC")</f>
        <v>NC</v>
      </c>
      <c r="AX146" s="65" t="n">
        <f aca="false">Discipline!AN147</f>
        <v>37.8666666666667</v>
      </c>
      <c r="AY146" s="65" t="n">
        <f aca="false">AX146*0.1</f>
        <v>3.78666666666667</v>
      </c>
      <c r="AZ146" s="65" t="str">
        <f aca="false">IF(AY146&gt;=4,"Cleared","NC")</f>
        <v>NC</v>
      </c>
      <c r="BA146" s="65" t="n">
        <f aca="false">AO146+AS146+AV146+AY146</f>
        <v>38.6977777777778</v>
      </c>
      <c r="BB146" s="65" t="n">
        <f aca="false">Persona!AB147</f>
        <v>19.402380952381</v>
      </c>
      <c r="BC146" s="65" t="n">
        <f aca="false">Persona!AC147</f>
        <v>24.8</v>
      </c>
      <c r="BD146" s="65" t="n">
        <f aca="false">BB146+BC146</f>
        <v>44.202380952381</v>
      </c>
      <c r="BE146" s="65" t="n">
        <f aca="false">BD146*0.5</f>
        <v>22.1011904761905</v>
      </c>
      <c r="BF146" s="65" t="str">
        <f aca="false">IF(BD146&gt;=40,"Cleared","NC")</f>
        <v>Cleared</v>
      </c>
      <c r="BG146" s="65" t="str">
        <f aca="false">Wellness!BM147</f>
        <v>NC</v>
      </c>
      <c r="BH146" s="65" t="n">
        <f aca="false">Wellness!BU147</f>
        <v>0</v>
      </c>
      <c r="BI146" s="64" t="n">
        <f aca="false">BH146*0.3</f>
        <v>0</v>
      </c>
      <c r="BJ146" s="66" t="str">
        <f aca="false">IF(BI146&gt;=9,"Cleared","NC")</f>
        <v>NC</v>
      </c>
      <c r="BK146" s="65" t="str">
        <f aca="false">Behavior!AG147</f>
        <v>0</v>
      </c>
      <c r="BL146" s="65" t="n">
        <f aca="false">Behavior!AH147</f>
        <v>0</v>
      </c>
      <c r="BM146" s="65" t="str">
        <f aca="false">IF(BL146&gt;=6,"Cleared","NC")</f>
        <v>NC</v>
      </c>
      <c r="BN146" s="65" t="n">
        <f aca="false">Discipline!BA147</f>
        <v>46</v>
      </c>
      <c r="BO146" s="65" t="n">
        <f aca="false">BN146*0.1</f>
        <v>4.6</v>
      </c>
      <c r="BP146" s="65" t="str">
        <f aca="false">IF(HPS!BO146&gt;=6,"Cleared","NC")</f>
        <v>NC</v>
      </c>
      <c r="BQ146" s="65" t="n">
        <f aca="false">BE146+BI146+BL146+BO146</f>
        <v>26.7011904761905</v>
      </c>
    </row>
    <row r="147" customFormat="false" ht="14.25" hidden="false" customHeight="false" outlineLevel="0" collapsed="false">
      <c r="A147" s="61" t="n">
        <v>144</v>
      </c>
      <c r="B147" s="62" t="s">
        <v>17</v>
      </c>
      <c r="C147" s="62" t="s">
        <v>38</v>
      </c>
      <c r="D147" s="62" t="s">
        <v>307</v>
      </c>
      <c r="E147" s="63" t="s">
        <v>308</v>
      </c>
      <c r="F147" s="64" t="n">
        <v>0</v>
      </c>
      <c r="G147" s="65" t="n">
        <f aca="false">Persona!P148</f>
        <v>81.1111111111111</v>
      </c>
      <c r="H147" s="65" t="n">
        <f aca="false">HPS!$G147+HPS!$F147</f>
        <v>81.1111111111111</v>
      </c>
      <c r="I147" s="65" t="n">
        <f aca="false">HPS!$H147*0.5</f>
        <v>40.5555555555556</v>
      </c>
      <c r="J147" s="65" t="str">
        <f aca="false">IF(HPS!$G147&gt;=40,"Cleared","NC")</f>
        <v>Cleared</v>
      </c>
      <c r="K147" s="65" t="str">
        <f aca="false">Wellness!K148</f>
        <v>Cleared</v>
      </c>
      <c r="L147" s="65" t="n">
        <f aca="false">Wellness!S148</f>
        <v>50</v>
      </c>
      <c r="M147" s="64" t="n">
        <f aca="false">$L147*0.3</f>
        <v>15</v>
      </c>
      <c r="N147" s="66" t="str">
        <f aca="false">IF(M147&gt;=9,"Cleared","NC")</f>
        <v>Cleared</v>
      </c>
      <c r="O147" s="64" t="n">
        <f aca="false">Behavior!I148</f>
        <v>3</v>
      </c>
      <c r="P147" s="64" t="n">
        <f aca="false">HPS!$O147*2</f>
        <v>6</v>
      </c>
      <c r="Q147" s="65" t="str">
        <f aca="false">IF(HPS!$P147&gt;=6,"Cleared","NC")</f>
        <v>Cleared</v>
      </c>
      <c r="R147" s="65" t="n">
        <f aca="false">Discipline!N148</f>
        <v>71.25</v>
      </c>
      <c r="S147" s="65" t="n">
        <f aca="false">HPS!$R147*0.1</f>
        <v>7.125</v>
      </c>
      <c r="T147" s="65" t="str">
        <f aca="false">IF(HPS!$S147&gt;=4,"Cleared","NC")</f>
        <v>Cleared</v>
      </c>
      <c r="U147" s="65" t="n">
        <f aca="false">HPS!$I147+HPS!$M147+HPS!$P147+HPS!$S147</f>
        <v>68.6805555555556</v>
      </c>
      <c r="V147" s="65" t="n">
        <f aca="false">Persona!AB148</f>
        <v>23.3714285714286</v>
      </c>
      <c r="W147" s="65" t="n">
        <f aca="false">Persona!AC148</f>
        <v>44</v>
      </c>
      <c r="X147" s="65" t="n">
        <f aca="false">HPS!$V147+HPS!$W147</f>
        <v>67.3714285714286</v>
      </c>
      <c r="Y147" s="65" t="n">
        <f aca="false">X147*0.5</f>
        <v>33.6857142857143</v>
      </c>
      <c r="Z147" s="65" t="str">
        <f aca="false">IF(HPS!$X147&gt;=40,"Cleared","NC")</f>
        <v>Cleared</v>
      </c>
      <c r="AA147" s="65" t="str">
        <f aca="false">Wellness!AC148</f>
        <v>NC</v>
      </c>
      <c r="AB147" s="65" t="n">
        <f aca="false">Wellness!AK148</f>
        <v>13.3333333333333</v>
      </c>
      <c r="AC147" s="64" t="n">
        <f aca="false">HPS!AB147*0.3</f>
        <v>4</v>
      </c>
      <c r="AD147" s="66" t="str">
        <f aca="false">IF(AC147&gt;=9,"Cleared","NC")</f>
        <v>NC</v>
      </c>
      <c r="AE147" s="65" t="n">
        <f aca="false">Behavior!Q148</f>
        <v>3.45333333333333</v>
      </c>
      <c r="AF147" s="65" t="n">
        <f aca="false">Behavior!R148</f>
        <v>6.90666666666667</v>
      </c>
      <c r="AG147" s="65" t="str">
        <f aca="false">IF(HPS!$AF147&gt;=6,"Cleared","NC")</f>
        <v>Cleared</v>
      </c>
      <c r="AH147" s="65" t="n">
        <f aca="false">Discipline!AA148</f>
        <v>40</v>
      </c>
      <c r="AI147" s="65" t="n">
        <f aca="false">AH147*0.1</f>
        <v>4</v>
      </c>
      <c r="AJ147" s="65" t="str">
        <f aca="false">IF(AI147&gt;=4,"Cleared","NC")</f>
        <v>Cleared</v>
      </c>
      <c r="AK147" s="65" t="n">
        <f aca="false">Y147+AC147+AF147+AI147</f>
        <v>48.592380952381</v>
      </c>
      <c r="AL147" s="65" t="n">
        <f aca="false">Persona!AO148</f>
        <v>25.8933333333333</v>
      </c>
      <c r="AM147" s="65" t="n">
        <f aca="false">Persona!AP148</f>
        <v>44</v>
      </c>
      <c r="AN147" s="65" t="n">
        <f aca="false">AL147+AM147</f>
        <v>69.8933333333333</v>
      </c>
      <c r="AO147" s="65" t="n">
        <f aca="false">AN147*0.5</f>
        <v>34.9466666666667</v>
      </c>
      <c r="AP147" s="65" t="str">
        <f aca="false">IF(HPS!$AN147&gt;=40,"Cleared","NC")</f>
        <v>Cleared</v>
      </c>
      <c r="AQ147" s="65" t="str">
        <f aca="false">Wellness!AU148</f>
        <v>NC</v>
      </c>
      <c r="AR147" s="65" t="n">
        <f aca="false">Wellness!BC148</f>
        <v>13.3333333333333</v>
      </c>
      <c r="AS147" s="64" t="n">
        <f aca="false">AR147*0.3</f>
        <v>4</v>
      </c>
      <c r="AT147" s="66" t="str">
        <f aca="false">IF(AS147&gt;=9,"Cleared","NC")</f>
        <v>NC</v>
      </c>
      <c r="AU147" s="65" t="n">
        <f aca="false">Behavior!AG148</f>
        <v>3.6</v>
      </c>
      <c r="AV147" s="65" t="n">
        <f aca="false">Behavior!AH148</f>
        <v>7.2</v>
      </c>
      <c r="AW147" s="65" t="str">
        <f aca="false">IF(AV147&gt;=6,"Cleared","NC")</f>
        <v>Cleared</v>
      </c>
      <c r="AX147" s="65" t="n">
        <f aca="false">Discipline!AN148</f>
        <v>44.8571428571429</v>
      </c>
      <c r="AY147" s="65" t="n">
        <f aca="false">AX147*0.1</f>
        <v>4.48571428571429</v>
      </c>
      <c r="AZ147" s="65" t="str">
        <f aca="false">IF(AY147&gt;=4,"Cleared","NC")</f>
        <v>Cleared</v>
      </c>
      <c r="BA147" s="65" t="n">
        <f aca="false">AO147+AS147+AV147+AY147</f>
        <v>50.632380952381</v>
      </c>
      <c r="BB147" s="65" t="n">
        <f aca="false">Persona!AB148</f>
        <v>23.3714285714286</v>
      </c>
      <c r="BC147" s="65" t="n">
        <f aca="false">Persona!AC148</f>
        <v>44</v>
      </c>
      <c r="BD147" s="65" t="n">
        <f aca="false">BB147+BC147</f>
        <v>67.3714285714286</v>
      </c>
      <c r="BE147" s="65" t="n">
        <f aca="false">BD147*0.5</f>
        <v>33.6857142857143</v>
      </c>
      <c r="BF147" s="65" t="str">
        <f aca="false">IF(BD147&gt;=40,"Cleared","NC")</f>
        <v>Cleared</v>
      </c>
      <c r="BG147" s="65" t="str">
        <f aca="false">Wellness!BM148</f>
        <v>NC</v>
      </c>
      <c r="BH147" s="65" t="n">
        <f aca="false">Wellness!BU148</f>
        <v>0</v>
      </c>
      <c r="BI147" s="64" t="n">
        <f aca="false">BH147*0.3</f>
        <v>0</v>
      </c>
      <c r="BJ147" s="66" t="str">
        <f aca="false">IF(BI147&gt;=9,"Cleared","NC")</f>
        <v>NC</v>
      </c>
      <c r="BK147" s="65" t="n">
        <f aca="false">Behavior!AG148</f>
        <v>3.6</v>
      </c>
      <c r="BL147" s="65" t="n">
        <f aca="false">Behavior!AH148</f>
        <v>7.2</v>
      </c>
      <c r="BM147" s="65" t="str">
        <f aca="false">IF(BL147&gt;=6,"Cleared","NC")</f>
        <v>Cleared</v>
      </c>
      <c r="BN147" s="65" t="n">
        <f aca="false">Discipline!BA148</f>
        <v>75.6666666666667</v>
      </c>
      <c r="BO147" s="65" t="n">
        <f aca="false">BN147*0.1</f>
        <v>7.56666666666667</v>
      </c>
      <c r="BP147" s="65" t="str">
        <f aca="false">IF(HPS!BO147&gt;=6,"Cleared","NC")</f>
        <v>Cleared</v>
      </c>
      <c r="BQ147" s="65" t="n">
        <f aca="false">BE147+BI147+BL147+BO147</f>
        <v>48.452380952381</v>
      </c>
    </row>
    <row r="148" customFormat="false" ht="14.25" hidden="false" customHeight="false" outlineLevel="0" collapsed="false">
      <c r="A148" s="61" t="n">
        <v>145</v>
      </c>
      <c r="B148" s="62" t="s">
        <v>13</v>
      </c>
      <c r="C148" s="62" t="s">
        <v>31</v>
      </c>
      <c r="D148" s="62" t="s">
        <v>309</v>
      </c>
      <c r="E148" s="63" t="s">
        <v>310</v>
      </c>
      <c r="F148" s="64" t="n">
        <v>0</v>
      </c>
      <c r="G148" s="65" t="n">
        <f aca="false">Persona!P149</f>
        <v>54.4444444444444</v>
      </c>
      <c r="H148" s="65" t="n">
        <f aca="false">HPS!$G148+HPS!$F148</f>
        <v>54.4444444444444</v>
      </c>
      <c r="I148" s="65" t="n">
        <f aca="false">HPS!$H148*0.5</f>
        <v>27.2222222222222</v>
      </c>
      <c r="J148" s="65" t="str">
        <f aca="false">IF(HPS!$G148&gt;=40,"Cleared","NC")</f>
        <v>Cleared</v>
      </c>
      <c r="K148" s="65" t="str">
        <f aca="false">Wellness!K149</f>
        <v>Cleared</v>
      </c>
      <c r="L148" s="65" t="n">
        <f aca="false">Wellness!S149</f>
        <v>0</v>
      </c>
      <c r="M148" s="64" t="n">
        <f aca="false">$L148*0.3</f>
        <v>0</v>
      </c>
      <c r="N148" s="66" t="str">
        <f aca="false">IF(M148&gt;=9,"Cleared","NC")</f>
        <v>NC</v>
      </c>
      <c r="O148" s="64" t="n">
        <f aca="false">Behavior!I149</f>
        <v>3</v>
      </c>
      <c r="P148" s="64" t="n">
        <f aca="false">HPS!$O148*2</f>
        <v>6</v>
      </c>
      <c r="Q148" s="65" t="str">
        <f aca="false">IF(HPS!$P148&gt;=6,"Cleared","NC")</f>
        <v>Cleared</v>
      </c>
      <c r="R148" s="65" t="n">
        <f aca="false">Discipline!N149</f>
        <v>65</v>
      </c>
      <c r="S148" s="65" t="n">
        <f aca="false">HPS!$R148*0.1</f>
        <v>6.5</v>
      </c>
      <c r="T148" s="65" t="str">
        <f aca="false">IF(HPS!$S148&gt;=4,"Cleared","NC")</f>
        <v>Cleared</v>
      </c>
      <c r="U148" s="65" t="n">
        <f aca="false">HPS!$I148+HPS!$M148+HPS!$P148+HPS!$S148</f>
        <v>39.7222222222222</v>
      </c>
      <c r="V148" s="65" t="n">
        <f aca="false">Persona!AB149</f>
        <v>11.8357142857143</v>
      </c>
      <c r="W148" s="65" t="n">
        <f aca="false">Persona!AC149</f>
        <v>34.4</v>
      </c>
      <c r="X148" s="65" t="n">
        <f aca="false">HPS!$V148+HPS!$W148</f>
        <v>46.2357142857143</v>
      </c>
      <c r="Y148" s="65" t="n">
        <f aca="false">X148*0.5</f>
        <v>23.1178571428571</v>
      </c>
      <c r="Z148" s="65" t="str">
        <f aca="false">IF(HPS!$X148&gt;=40,"Cleared","NC")</f>
        <v>Cleared</v>
      </c>
      <c r="AA148" s="65" t="str">
        <f aca="false">Wellness!AC149</f>
        <v>NC</v>
      </c>
      <c r="AB148" s="65" t="n">
        <f aca="false">Wellness!AK149</f>
        <v>23.3333333333333</v>
      </c>
      <c r="AC148" s="64" t="n">
        <f aca="false">HPS!AB148*0.3</f>
        <v>7</v>
      </c>
      <c r="AD148" s="66" t="str">
        <f aca="false">IF(AC148&gt;=9,"Cleared","NC")</f>
        <v>NC</v>
      </c>
      <c r="AE148" s="65" t="n">
        <f aca="false">Behavior!Q149</f>
        <v>3.2</v>
      </c>
      <c r="AF148" s="65" t="n">
        <f aca="false">Behavior!R149</f>
        <v>6.4</v>
      </c>
      <c r="AG148" s="65" t="str">
        <f aca="false">IF(HPS!$AF148&gt;=6,"Cleared","NC")</f>
        <v>Cleared</v>
      </c>
      <c r="AH148" s="65" t="n">
        <f aca="false">Discipline!AA149</f>
        <v>25.3333333333333</v>
      </c>
      <c r="AI148" s="65" t="n">
        <f aca="false">AH148*0.1</f>
        <v>2.53333333333333</v>
      </c>
      <c r="AJ148" s="65" t="str">
        <f aca="false">IF(AI148&gt;=4,"Cleared","NC")</f>
        <v>NC</v>
      </c>
      <c r="AK148" s="65" t="n">
        <f aca="false">Y148+AC148+AF148+AI148</f>
        <v>39.0511904761905</v>
      </c>
      <c r="AL148" s="65" t="n">
        <f aca="false">Persona!AO149</f>
        <v>13.3333333333333</v>
      </c>
      <c r="AM148" s="65" t="n">
        <f aca="false">Persona!AP149</f>
        <v>44</v>
      </c>
      <c r="AN148" s="65" t="n">
        <f aca="false">AL148+AM148</f>
        <v>57.3333333333333</v>
      </c>
      <c r="AO148" s="65" t="n">
        <f aca="false">AN148*0.5</f>
        <v>28.6666666666667</v>
      </c>
      <c r="AP148" s="65" t="str">
        <f aca="false">IF(HPS!$AN148&gt;=40,"Cleared","NC")</f>
        <v>Cleared</v>
      </c>
      <c r="AQ148" s="65" t="str">
        <f aca="false">Wellness!AU149</f>
        <v>Cleared</v>
      </c>
      <c r="AR148" s="65" t="n">
        <f aca="false">Wellness!BC149</f>
        <v>26.6666666666667</v>
      </c>
      <c r="AS148" s="64" t="n">
        <f aca="false">AR148*0.3</f>
        <v>8</v>
      </c>
      <c r="AT148" s="66" t="str">
        <f aca="false">IF(AS148&gt;=9,"Cleared","NC")</f>
        <v>NC</v>
      </c>
      <c r="AU148" s="65" t="n">
        <f aca="false">Behavior!AG149</f>
        <v>2.8</v>
      </c>
      <c r="AV148" s="65" t="n">
        <f aca="false">Behavior!AH149</f>
        <v>5.6</v>
      </c>
      <c r="AW148" s="65" t="str">
        <f aca="false">IF(AV148&gt;=6,"Cleared","NC")</f>
        <v>NC</v>
      </c>
      <c r="AX148" s="65" t="n">
        <f aca="false">Discipline!AN149</f>
        <v>40</v>
      </c>
      <c r="AY148" s="65" t="n">
        <f aca="false">AX148*0.1</f>
        <v>4</v>
      </c>
      <c r="AZ148" s="65" t="str">
        <f aca="false">IF(AY148&gt;=4,"Cleared","NC")</f>
        <v>Cleared</v>
      </c>
      <c r="BA148" s="65" t="n">
        <f aca="false">AO148+AS148+AV148+AY148</f>
        <v>46.2666666666667</v>
      </c>
      <c r="BB148" s="65" t="n">
        <f aca="false">Persona!AB149</f>
        <v>11.8357142857143</v>
      </c>
      <c r="BC148" s="65" t="n">
        <f aca="false">Persona!AC149</f>
        <v>34.4</v>
      </c>
      <c r="BD148" s="65" t="n">
        <f aca="false">BB148+BC148</f>
        <v>46.2357142857143</v>
      </c>
      <c r="BE148" s="65" t="n">
        <f aca="false">BD148*0.5</f>
        <v>23.1178571428571</v>
      </c>
      <c r="BF148" s="65" t="str">
        <f aca="false">IF(BD148&gt;=40,"Cleared","NC")</f>
        <v>Cleared</v>
      </c>
      <c r="BG148" s="65" t="str">
        <f aca="false">Wellness!BM149</f>
        <v>Cleared</v>
      </c>
      <c r="BH148" s="65" t="n">
        <f aca="false">Wellness!BU149</f>
        <v>26.6666666666667</v>
      </c>
      <c r="BI148" s="64" t="n">
        <f aca="false">BH148*0.3</f>
        <v>8</v>
      </c>
      <c r="BJ148" s="66" t="str">
        <f aca="false">IF(BI148&gt;=9,"Cleared","NC")</f>
        <v>NC</v>
      </c>
      <c r="BK148" s="65" t="n">
        <f aca="false">Behavior!AG149</f>
        <v>2.8</v>
      </c>
      <c r="BL148" s="65" t="n">
        <f aca="false">Behavior!AH149</f>
        <v>5.6</v>
      </c>
      <c r="BM148" s="65" t="str">
        <f aca="false">IF(BL148&gt;=6,"Cleared","NC")</f>
        <v>NC</v>
      </c>
      <c r="BN148" s="65" t="n">
        <f aca="false">Discipline!BA149</f>
        <v>60</v>
      </c>
      <c r="BO148" s="65" t="n">
        <f aca="false">BN148*0.1</f>
        <v>6</v>
      </c>
      <c r="BP148" s="65" t="str">
        <f aca="false">IF(HPS!BO148&gt;=6,"Cleared","NC")</f>
        <v>Cleared</v>
      </c>
      <c r="BQ148" s="65" t="n">
        <f aca="false">BE148+BI148+BL148+BO148</f>
        <v>42.7178571428571</v>
      </c>
    </row>
    <row r="149" customFormat="false" ht="14.25" hidden="false" customHeight="false" outlineLevel="0" collapsed="false">
      <c r="A149" s="61" t="n">
        <v>146</v>
      </c>
      <c r="B149" s="62" t="s">
        <v>13</v>
      </c>
      <c r="C149" s="62" t="s">
        <v>31</v>
      </c>
      <c r="D149" s="62" t="s">
        <v>311</v>
      </c>
      <c r="E149" s="63" t="s">
        <v>312</v>
      </c>
      <c r="F149" s="64" t="n">
        <v>0</v>
      </c>
      <c r="G149" s="65" t="n">
        <f aca="false">Persona!P150</f>
        <v>87.7777777777778</v>
      </c>
      <c r="H149" s="65" t="n">
        <f aca="false">HPS!$G149+HPS!$F149</f>
        <v>87.7777777777778</v>
      </c>
      <c r="I149" s="65" t="n">
        <f aca="false">HPS!$H149*0.5</f>
        <v>43.8888888888889</v>
      </c>
      <c r="J149" s="65" t="str">
        <f aca="false">IF(HPS!$G149&gt;=40,"Cleared","NC")</f>
        <v>Cleared</v>
      </c>
      <c r="K149" s="65" t="str">
        <f aca="false">Wellness!K150</f>
        <v>Cleared</v>
      </c>
      <c r="L149" s="65" t="n">
        <f aca="false">Wellness!S150</f>
        <v>36.6666666666667</v>
      </c>
      <c r="M149" s="64" t="n">
        <f aca="false">$L149*0.3</f>
        <v>11</v>
      </c>
      <c r="N149" s="66" t="str">
        <f aca="false">IF(M149&gt;=9,"Cleared","NC")</f>
        <v>Cleared</v>
      </c>
      <c r="O149" s="64" t="n">
        <f aca="false">Behavior!I150</f>
        <v>3</v>
      </c>
      <c r="P149" s="64" t="n">
        <f aca="false">HPS!$O149*2</f>
        <v>6</v>
      </c>
      <c r="Q149" s="65" t="str">
        <f aca="false">IF(HPS!$P149&gt;=6,"Cleared","NC")</f>
        <v>Cleared</v>
      </c>
      <c r="R149" s="65" t="n">
        <f aca="false">Discipline!N150</f>
        <v>54.8214285714286</v>
      </c>
      <c r="S149" s="65" t="n">
        <f aca="false">HPS!$R149*0.1</f>
        <v>5.48214285714286</v>
      </c>
      <c r="T149" s="65" t="str">
        <f aca="false">IF(HPS!$S149&gt;=4,"Cleared","NC")</f>
        <v>Cleared</v>
      </c>
      <c r="U149" s="65" t="n">
        <f aca="false">HPS!$I149+HPS!$M149+HPS!$P149+HPS!$S149</f>
        <v>66.3710317460317</v>
      </c>
      <c r="V149" s="65" t="n">
        <f aca="false">Persona!AB150</f>
        <v>15.8642857142857</v>
      </c>
      <c r="W149" s="65" t="n">
        <f aca="false">Persona!AC150</f>
        <v>60</v>
      </c>
      <c r="X149" s="65" t="n">
        <f aca="false">HPS!$V149+HPS!$W149</f>
        <v>75.8642857142857</v>
      </c>
      <c r="Y149" s="65" t="n">
        <f aca="false">X149*0.5</f>
        <v>37.9321428571429</v>
      </c>
      <c r="Z149" s="65" t="str">
        <f aca="false">IF(HPS!$X149&gt;=40,"Cleared","NC")</f>
        <v>Cleared</v>
      </c>
      <c r="AA149" s="65" t="str">
        <f aca="false">Wellness!AC150</f>
        <v>Cleared</v>
      </c>
      <c r="AB149" s="65" t="n">
        <f aca="false">Wellness!AK150</f>
        <v>40</v>
      </c>
      <c r="AC149" s="64" t="n">
        <f aca="false">HPS!AB149*0.3</f>
        <v>12</v>
      </c>
      <c r="AD149" s="66" t="str">
        <f aca="false">IF(AC149&gt;=9,"Cleared","NC")</f>
        <v>Cleared</v>
      </c>
      <c r="AE149" s="65" t="n">
        <f aca="false">Behavior!Q150</f>
        <v>4.9</v>
      </c>
      <c r="AF149" s="65" t="n">
        <f aca="false">Behavior!R150</f>
        <v>9.8</v>
      </c>
      <c r="AG149" s="65" t="str">
        <f aca="false">IF(HPS!$AF149&gt;=6,"Cleared","NC")</f>
        <v>Cleared</v>
      </c>
      <c r="AH149" s="65" t="n">
        <f aca="false">Discipline!AA150</f>
        <v>51.6666666666667</v>
      </c>
      <c r="AI149" s="65" t="n">
        <f aca="false">AH149*0.1</f>
        <v>5.16666666666667</v>
      </c>
      <c r="AJ149" s="65" t="str">
        <f aca="false">IF(AI149&gt;=4,"Cleared","NC")</f>
        <v>Cleared</v>
      </c>
      <c r="AK149" s="65" t="n">
        <f aca="false">Y149+AC149+AF149+AI149</f>
        <v>64.8988095238095</v>
      </c>
      <c r="AL149" s="65" t="n">
        <f aca="false">Persona!AO150</f>
        <v>13.3333333333333</v>
      </c>
      <c r="AM149" s="65" t="n">
        <f aca="false">Persona!AP150</f>
        <v>47</v>
      </c>
      <c r="AN149" s="65" t="n">
        <f aca="false">AL149+AM149</f>
        <v>60.3333333333333</v>
      </c>
      <c r="AO149" s="65" t="n">
        <f aca="false">AN149*0.5</f>
        <v>30.1666666666667</v>
      </c>
      <c r="AP149" s="65" t="str">
        <f aca="false">IF(HPS!$AN149&gt;=40,"Cleared","NC")</f>
        <v>Cleared</v>
      </c>
      <c r="AQ149" s="65" t="str">
        <f aca="false">Wellness!AU150</f>
        <v>Cleared</v>
      </c>
      <c r="AR149" s="65" t="n">
        <f aca="false">Wellness!BC150</f>
        <v>40</v>
      </c>
      <c r="AS149" s="64" t="n">
        <f aca="false">AR149*0.3</f>
        <v>12</v>
      </c>
      <c r="AT149" s="66" t="str">
        <f aca="false">IF(AS149&gt;=9,"Cleared","NC")</f>
        <v>Cleared</v>
      </c>
      <c r="AU149" s="65" t="n">
        <f aca="false">Behavior!AG150</f>
        <v>4.95</v>
      </c>
      <c r="AV149" s="65" t="n">
        <f aca="false">Behavior!AH150</f>
        <v>9.9</v>
      </c>
      <c r="AW149" s="65" t="str">
        <f aca="false">IF(AV149&gt;=6,"Cleared","NC")</f>
        <v>Cleared</v>
      </c>
      <c r="AX149" s="65" t="n">
        <f aca="false">Discipline!AN150</f>
        <v>56</v>
      </c>
      <c r="AY149" s="65" t="n">
        <f aca="false">AX149*0.1</f>
        <v>5.6</v>
      </c>
      <c r="AZ149" s="65" t="str">
        <f aca="false">IF(AY149&gt;=4,"Cleared","NC")</f>
        <v>Cleared</v>
      </c>
      <c r="BA149" s="65" t="n">
        <f aca="false">AO149+AS149+AV149+AY149</f>
        <v>57.6666666666667</v>
      </c>
      <c r="BB149" s="65" t="n">
        <f aca="false">Persona!AB150</f>
        <v>15.8642857142857</v>
      </c>
      <c r="BC149" s="65" t="n">
        <f aca="false">Persona!AC150</f>
        <v>60</v>
      </c>
      <c r="BD149" s="65" t="n">
        <f aca="false">BB149+BC149</f>
        <v>75.8642857142857</v>
      </c>
      <c r="BE149" s="65" t="n">
        <f aca="false">BD149*0.5</f>
        <v>37.9321428571429</v>
      </c>
      <c r="BF149" s="65" t="str">
        <f aca="false">IF(BD149&gt;=40,"Cleared","NC")</f>
        <v>Cleared</v>
      </c>
      <c r="BG149" s="65" t="str">
        <f aca="false">Wellness!BM150</f>
        <v>Cleared</v>
      </c>
      <c r="BH149" s="65" t="n">
        <f aca="false">Wellness!BU150</f>
        <v>36.6666666666667</v>
      </c>
      <c r="BI149" s="64" t="n">
        <f aca="false">BH149*0.3</f>
        <v>11</v>
      </c>
      <c r="BJ149" s="66" t="str">
        <f aca="false">IF(BI149&gt;=9,"Cleared","NC")</f>
        <v>Cleared</v>
      </c>
      <c r="BK149" s="65" t="n">
        <f aca="false">Behavior!AG150</f>
        <v>4.95</v>
      </c>
      <c r="BL149" s="65" t="n">
        <f aca="false">Behavior!AH150</f>
        <v>9.9</v>
      </c>
      <c r="BM149" s="65" t="str">
        <f aca="false">IF(BL149&gt;=6,"Cleared","NC")</f>
        <v>Cleared</v>
      </c>
      <c r="BN149" s="65" t="n">
        <f aca="false">Discipline!BA150</f>
        <v>82.6666666666667</v>
      </c>
      <c r="BO149" s="65" t="n">
        <f aca="false">BN149*0.1</f>
        <v>8.26666666666667</v>
      </c>
      <c r="BP149" s="65" t="str">
        <f aca="false">IF(HPS!BO149&gt;=6,"Cleared","NC")</f>
        <v>Cleared</v>
      </c>
      <c r="BQ149" s="65" t="n">
        <f aca="false">BE149+BI149+BL149+BO149</f>
        <v>67.0988095238095</v>
      </c>
    </row>
    <row r="150" customFormat="false" ht="14.25" hidden="false" customHeight="false" outlineLevel="0" collapsed="false">
      <c r="A150" s="61" t="n">
        <v>147</v>
      </c>
      <c r="B150" s="62" t="s">
        <v>17</v>
      </c>
      <c r="C150" s="62" t="s">
        <v>14</v>
      </c>
      <c r="D150" s="62" t="s">
        <v>313</v>
      </c>
      <c r="E150" s="63" t="s">
        <v>314</v>
      </c>
      <c r="F150" s="64" t="n">
        <v>0</v>
      </c>
      <c r="G150" s="65" t="n">
        <f aca="false">Persona!P151</f>
        <v>21.6666666666667</v>
      </c>
      <c r="H150" s="65" t="n">
        <f aca="false">HPS!$G150+HPS!$F150</f>
        <v>21.6666666666667</v>
      </c>
      <c r="I150" s="65" t="n">
        <f aca="false">HPS!$H150*0.5</f>
        <v>10.8333333333333</v>
      </c>
      <c r="J150" s="65" t="str">
        <f aca="false">IF(HPS!$G150&gt;=40,"Cleared","NC")</f>
        <v>NC</v>
      </c>
      <c r="K150" s="65" t="str">
        <f aca="false">Wellness!K151</f>
        <v>Cleared</v>
      </c>
      <c r="L150" s="65" t="n">
        <f aca="false">Wellness!S151</f>
        <v>40</v>
      </c>
      <c r="M150" s="64" t="n">
        <f aca="false">$L150*0.3</f>
        <v>12</v>
      </c>
      <c r="N150" s="66" t="str">
        <f aca="false">IF(M150&gt;=9,"Cleared","NC")</f>
        <v>Cleared</v>
      </c>
      <c r="O150" s="64" t="n">
        <f aca="false">Behavior!I151</f>
        <v>3</v>
      </c>
      <c r="P150" s="64" t="n">
        <f aca="false">HPS!$O150*2</f>
        <v>6</v>
      </c>
      <c r="Q150" s="65" t="str">
        <f aca="false">IF(HPS!$P150&gt;=6,"Cleared","NC")</f>
        <v>Cleared</v>
      </c>
      <c r="R150" s="65" t="n">
        <f aca="false">Discipline!N151</f>
        <v>70.4017857142857</v>
      </c>
      <c r="S150" s="65" t="n">
        <f aca="false">HPS!$R150*0.1</f>
        <v>7.04017857142857</v>
      </c>
      <c r="T150" s="65" t="str">
        <f aca="false">IF(HPS!$S150&gt;=4,"Cleared","NC")</f>
        <v>Cleared</v>
      </c>
      <c r="U150" s="65" t="n">
        <f aca="false">HPS!$I150+HPS!$M150+HPS!$P150+HPS!$S150</f>
        <v>35.8735119047619</v>
      </c>
      <c r="V150" s="65" t="n">
        <f aca="false">Persona!AB151</f>
        <v>13.0428571428571</v>
      </c>
      <c r="W150" s="65" t="n">
        <f aca="false">Persona!AC151</f>
        <v>36</v>
      </c>
      <c r="X150" s="65" t="n">
        <f aca="false">HPS!$V150+HPS!$W150</f>
        <v>49.0428571428572</v>
      </c>
      <c r="Y150" s="65" t="n">
        <f aca="false">X150*0.5</f>
        <v>24.5214285714286</v>
      </c>
      <c r="Z150" s="65" t="str">
        <f aca="false">IF(HPS!$X150&gt;=40,"Cleared","NC")</f>
        <v>Cleared</v>
      </c>
      <c r="AA150" s="65" t="str">
        <f aca="false">Wellness!AC151</f>
        <v>NC</v>
      </c>
      <c r="AB150" s="65" t="n">
        <f aca="false">Wellness!AK151</f>
        <v>23.3333333333333</v>
      </c>
      <c r="AC150" s="64" t="n">
        <f aca="false">HPS!AB150*0.3</f>
        <v>7</v>
      </c>
      <c r="AD150" s="66" t="str">
        <f aca="false">IF(AC150&gt;=9,"Cleared","NC")</f>
        <v>NC</v>
      </c>
      <c r="AE150" s="65" t="n">
        <f aca="false">Behavior!Q151</f>
        <v>3.35</v>
      </c>
      <c r="AF150" s="65" t="n">
        <f aca="false">Behavior!R151</f>
        <v>6.7</v>
      </c>
      <c r="AG150" s="65" t="str">
        <f aca="false">IF(HPS!$AF150&gt;=6,"Cleared","NC")</f>
        <v>Cleared</v>
      </c>
      <c r="AH150" s="65" t="n">
        <f aca="false">Discipline!AA151</f>
        <v>32.3333333333333</v>
      </c>
      <c r="AI150" s="65" t="n">
        <f aca="false">AH150*0.1</f>
        <v>3.23333333333333</v>
      </c>
      <c r="AJ150" s="65" t="str">
        <f aca="false">IF(AI150&gt;=4,"Cleared","NC")</f>
        <v>NC</v>
      </c>
      <c r="AK150" s="65" t="n">
        <f aca="false">Y150+AC150+AF150+AI150</f>
        <v>41.4547619047619</v>
      </c>
      <c r="AL150" s="65" t="n">
        <f aca="false">Persona!AO151</f>
        <v>11.8533333333333</v>
      </c>
      <c r="AM150" s="65" t="n">
        <f aca="false">Persona!AP151</f>
        <v>40</v>
      </c>
      <c r="AN150" s="65" t="n">
        <f aca="false">AL150+AM150</f>
        <v>51.8533333333333</v>
      </c>
      <c r="AO150" s="65" t="n">
        <f aca="false">AN150*0.5</f>
        <v>25.9266666666667</v>
      </c>
      <c r="AP150" s="65" t="str">
        <f aca="false">IF(HPS!$AN150&gt;=40,"Cleared","NC")</f>
        <v>Cleared</v>
      </c>
      <c r="AQ150" s="65" t="str">
        <f aca="false">Wellness!AU151</f>
        <v>NC</v>
      </c>
      <c r="AR150" s="65" t="n">
        <f aca="false">Wellness!BC151</f>
        <v>13.3333333333333</v>
      </c>
      <c r="AS150" s="64" t="n">
        <f aca="false">AR150*0.3</f>
        <v>4</v>
      </c>
      <c r="AT150" s="66" t="str">
        <f aca="false">IF(AS150&gt;=9,"Cleared","NC")</f>
        <v>NC</v>
      </c>
      <c r="AU150" s="65" t="n">
        <f aca="false">Behavior!AG151</f>
        <v>3.7</v>
      </c>
      <c r="AV150" s="65" t="n">
        <f aca="false">Behavior!AH151</f>
        <v>7.4</v>
      </c>
      <c r="AW150" s="65" t="str">
        <f aca="false">IF(AV150&gt;=6,"Cleared","NC")</f>
        <v>Cleared</v>
      </c>
      <c r="AX150" s="65" t="n">
        <f aca="false">Discipline!AN151</f>
        <v>29.7142857142857</v>
      </c>
      <c r="AY150" s="65" t="n">
        <f aca="false">AX150*0.1</f>
        <v>2.97142857142857</v>
      </c>
      <c r="AZ150" s="65" t="str">
        <f aca="false">IF(AY150&gt;=4,"Cleared","NC")</f>
        <v>NC</v>
      </c>
      <c r="BA150" s="65" t="n">
        <f aca="false">AO150+AS150+AV150+AY150</f>
        <v>40.2980952380952</v>
      </c>
      <c r="BB150" s="65" t="n">
        <f aca="false">Persona!AB151</f>
        <v>13.0428571428571</v>
      </c>
      <c r="BC150" s="65" t="n">
        <f aca="false">Persona!AC151</f>
        <v>36</v>
      </c>
      <c r="BD150" s="65" t="n">
        <f aca="false">BB150+BC150</f>
        <v>49.0428571428572</v>
      </c>
      <c r="BE150" s="65" t="n">
        <f aca="false">BD150*0.5</f>
        <v>24.5214285714286</v>
      </c>
      <c r="BF150" s="65" t="str">
        <f aca="false">IF(BD150&gt;=40,"Cleared","NC")</f>
        <v>Cleared</v>
      </c>
      <c r="BG150" s="65" t="str">
        <f aca="false">Wellness!BM151</f>
        <v>NC</v>
      </c>
      <c r="BH150" s="65" t="n">
        <f aca="false">Wellness!BU151</f>
        <v>33.3333333333333</v>
      </c>
      <c r="BI150" s="64" t="n">
        <f aca="false">BH150*0.3</f>
        <v>10</v>
      </c>
      <c r="BJ150" s="66" t="str">
        <f aca="false">IF(BI150&gt;=9,"Cleared","NC")</f>
        <v>Cleared</v>
      </c>
      <c r="BK150" s="65" t="n">
        <f aca="false">Behavior!AG151</f>
        <v>3.7</v>
      </c>
      <c r="BL150" s="65" t="n">
        <f aca="false">Behavior!AH151</f>
        <v>7.4</v>
      </c>
      <c r="BM150" s="65" t="str">
        <f aca="false">IF(BL150&gt;=6,"Cleared","NC")</f>
        <v>Cleared</v>
      </c>
      <c r="BN150" s="65" t="n">
        <f aca="false">Discipline!BA151</f>
        <v>71.6666666666667</v>
      </c>
      <c r="BO150" s="65" t="n">
        <f aca="false">BN150*0.1</f>
        <v>7.16666666666667</v>
      </c>
      <c r="BP150" s="65" t="str">
        <f aca="false">IF(HPS!BO150&gt;=6,"Cleared","NC")</f>
        <v>Cleared</v>
      </c>
      <c r="BQ150" s="65" t="n">
        <f aca="false">BE150+BI150+BL150+BO150</f>
        <v>49.0880952380952</v>
      </c>
    </row>
    <row r="151" customFormat="false" ht="14.25" hidden="false" customHeight="false" outlineLevel="0" collapsed="false">
      <c r="A151" s="61" t="n">
        <v>148</v>
      </c>
      <c r="B151" s="62" t="s">
        <v>17</v>
      </c>
      <c r="C151" s="62" t="s">
        <v>31</v>
      </c>
      <c r="D151" s="62" t="s">
        <v>315</v>
      </c>
      <c r="E151" s="63" t="s">
        <v>316</v>
      </c>
      <c r="F151" s="64" t="n">
        <v>0</v>
      </c>
      <c r="G151" s="65" t="n">
        <f aca="false">Persona!P152</f>
        <v>62.2222222222222</v>
      </c>
      <c r="H151" s="65" t="n">
        <f aca="false">HPS!$G151+HPS!$F151</f>
        <v>62.2222222222222</v>
      </c>
      <c r="I151" s="65" t="n">
        <f aca="false">HPS!$H151*0.5</f>
        <v>31.1111111111111</v>
      </c>
      <c r="J151" s="65" t="str">
        <f aca="false">IF(HPS!$G151&gt;=40,"Cleared","NC")</f>
        <v>Cleared</v>
      </c>
      <c r="K151" s="65" t="str">
        <f aca="false">Wellness!K152</f>
        <v>Cleared</v>
      </c>
      <c r="L151" s="65" t="n">
        <f aca="false">Wellness!S152</f>
        <v>63.3333333333333</v>
      </c>
      <c r="M151" s="64" t="n">
        <f aca="false">$L151*0.3</f>
        <v>19</v>
      </c>
      <c r="N151" s="66" t="str">
        <f aca="false">IF(M151&gt;=9,"Cleared","NC")</f>
        <v>Cleared</v>
      </c>
      <c r="O151" s="64" t="n">
        <f aca="false">Behavior!I152</f>
        <v>3</v>
      </c>
      <c r="P151" s="64" t="n">
        <f aca="false">HPS!$O151*2</f>
        <v>6</v>
      </c>
      <c r="Q151" s="65" t="str">
        <f aca="false">IF(HPS!$P151&gt;=6,"Cleared","NC")</f>
        <v>Cleared</v>
      </c>
      <c r="R151" s="65" t="n">
        <f aca="false">Discipline!N152</f>
        <v>55</v>
      </c>
      <c r="S151" s="65" t="n">
        <f aca="false">HPS!$R151*0.1</f>
        <v>5.5</v>
      </c>
      <c r="T151" s="65" t="str">
        <f aca="false">IF(HPS!$S151&gt;=4,"Cleared","NC")</f>
        <v>Cleared</v>
      </c>
      <c r="U151" s="65" t="n">
        <f aca="false">HPS!$I151+HPS!$M151+HPS!$P151+HPS!$S151</f>
        <v>61.6111111111111</v>
      </c>
      <c r="V151" s="65" t="n">
        <f aca="false">Persona!AB152</f>
        <v>9.43333333333334</v>
      </c>
      <c r="W151" s="65" t="n">
        <f aca="false">Persona!AC152</f>
        <v>34.4</v>
      </c>
      <c r="X151" s="65" t="n">
        <f aca="false">HPS!$V151+HPS!$W151</f>
        <v>43.8333333333333</v>
      </c>
      <c r="Y151" s="65" t="n">
        <f aca="false">X151*0.5</f>
        <v>21.9166666666667</v>
      </c>
      <c r="Z151" s="65" t="str">
        <f aca="false">IF(HPS!$X151&gt;=40,"Cleared","NC")</f>
        <v>Cleared</v>
      </c>
      <c r="AA151" s="65" t="str">
        <f aca="false">Wellness!AC152</f>
        <v>NC</v>
      </c>
      <c r="AB151" s="65" t="n">
        <f aca="false">Wellness!AK152</f>
        <v>20</v>
      </c>
      <c r="AC151" s="64" t="n">
        <f aca="false">HPS!AB151*0.3</f>
        <v>6</v>
      </c>
      <c r="AD151" s="66" t="str">
        <f aca="false">IF(AC151&gt;=9,"Cleared","NC")</f>
        <v>NC</v>
      </c>
      <c r="AE151" s="65" t="n">
        <f aca="false">Behavior!Q152</f>
        <v>3.4</v>
      </c>
      <c r="AF151" s="65" t="n">
        <f aca="false">Behavior!R152</f>
        <v>6.8</v>
      </c>
      <c r="AG151" s="65" t="str">
        <f aca="false">IF(HPS!$AF151&gt;=6,"Cleared","NC")</f>
        <v>Cleared</v>
      </c>
      <c r="AH151" s="65" t="n">
        <f aca="false">Discipline!AA152</f>
        <v>23</v>
      </c>
      <c r="AI151" s="65" t="n">
        <f aca="false">AH151*0.1</f>
        <v>2.3</v>
      </c>
      <c r="AJ151" s="65" t="str">
        <f aca="false">IF(AI151&gt;=4,"Cleared","NC")</f>
        <v>NC</v>
      </c>
      <c r="AK151" s="65" t="n">
        <f aca="false">Y151+AC151+AF151+AI151</f>
        <v>37.0166666666667</v>
      </c>
      <c r="AL151" s="65" t="n">
        <f aca="false">Persona!AO152</f>
        <v>0</v>
      </c>
      <c r="AM151" s="65" t="n">
        <f aca="false">Persona!AP152</f>
        <v>38</v>
      </c>
      <c r="AN151" s="65" t="n">
        <f aca="false">AL151+AM151</f>
        <v>38</v>
      </c>
      <c r="AO151" s="65" t="n">
        <f aca="false">AN151*0.5</f>
        <v>19</v>
      </c>
      <c r="AP151" s="65" t="str">
        <f aca="false">IF(HPS!$AN151&gt;=40,"Cleared","NC")</f>
        <v>NC</v>
      </c>
      <c r="AQ151" s="65" t="str">
        <f aca="false">Wellness!AU152</f>
        <v>NC</v>
      </c>
      <c r="AR151" s="65" t="n">
        <f aca="false">Wellness!BC152</f>
        <v>36.6666666666667</v>
      </c>
      <c r="AS151" s="64" t="n">
        <f aca="false">AR151*0.3</f>
        <v>11</v>
      </c>
      <c r="AT151" s="66" t="str">
        <f aca="false">IF(AS151&gt;=9,"Cleared","NC")</f>
        <v>Cleared</v>
      </c>
      <c r="AU151" s="65" t="n">
        <f aca="false">Behavior!AG152</f>
        <v>3.56</v>
      </c>
      <c r="AV151" s="65" t="n">
        <f aca="false">Behavior!AH152</f>
        <v>7.12</v>
      </c>
      <c r="AW151" s="65" t="str">
        <f aca="false">IF(AV151&gt;=6,"Cleared","NC")</f>
        <v>Cleared</v>
      </c>
      <c r="AX151" s="65" t="n">
        <f aca="false">Discipline!AN152</f>
        <v>8</v>
      </c>
      <c r="AY151" s="65" t="n">
        <f aca="false">AX151*0.1</f>
        <v>0.8</v>
      </c>
      <c r="AZ151" s="65" t="str">
        <f aca="false">IF(AY151&gt;=4,"Cleared","NC")</f>
        <v>NC</v>
      </c>
      <c r="BA151" s="65" t="n">
        <f aca="false">AO151+AS151+AV151+AY151</f>
        <v>37.92</v>
      </c>
      <c r="BB151" s="65" t="n">
        <f aca="false">Persona!AB152</f>
        <v>9.43333333333334</v>
      </c>
      <c r="BC151" s="65" t="n">
        <f aca="false">Persona!AC152</f>
        <v>34.4</v>
      </c>
      <c r="BD151" s="65" t="n">
        <f aca="false">BB151+BC151</f>
        <v>43.8333333333333</v>
      </c>
      <c r="BE151" s="65" t="n">
        <f aca="false">BD151*0.5</f>
        <v>21.9166666666667</v>
      </c>
      <c r="BF151" s="65" t="str">
        <f aca="false">IF(BD151&gt;=40,"Cleared","NC")</f>
        <v>Cleared</v>
      </c>
      <c r="BG151" s="65" t="str">
        <f aca="false">Wellness!BM152</f>
        <v>NC</v>
      </c>
      <c r="BH151" s="65" t="n">
        <f aca="false">Wellness!BU152</f>
        <v>40</v>
      </c>
      <c r="BI151" s="64" t="n">
        <f aca="false">BH151*0.3</f>
        <v>12</v>
      </c>
      <c r="BJ151" s="66" t="str">
        <f aca="false">IF(BI151&gt;=9,"Cleared","NC")</f>
        <v>Cleared</v>
      </c>
      <c r="BK151" s="65" t="n">
        <f aca="false">Behavior!AG152</f>
        <v>3.56</v>
      </c>
      <c r="BL151" s="65" t="n">
        <f aca="false">Behavior!AH152</f>
        <v>7.12</v>
      </c>
      <c r="BM151" s="65" t="str">
        <f aca="false">IF(BL151&gt;=6,"Cleared","NC")</f>
        <v>Cleared</v>
      </c>
      <c r="BN151" s="65" t="n">
        <f aca="false">Discipline!BA152</f>
        <v>49.3333333333333</v>
      </c>
      <c r="BO151" s="65" t="n">
        <f aca="false">BN151*0.1</f>
        <v>4.93333333333333</v>
      </c>
      <c r="BP151" s="65" t="str">
        <f aca="false">IF(HPS!BO151&gt;=6,"Cleared","NC")</f>
        <v>NC</v>
      </c>
      <c r="BQ151" s="65" t="n">
        <f aca="false">BE151+BI151+BL151+BO151</f>
        <v>45.97</v>
      </c>
    </row>
    <row r="152" customFormat="false" ht="14.25" hidden="false" customHeight="false" outlineLevel="0" collapsed="false">
      <c r="A152" s="61" t="n">
        <v>149</v>
      </c>
      <c r="B152" s="62" t="s">
        <v>17</v>
      </c>
      <c r="C152" s="62" t="s">
        <v>14</v>
      </c>
      <c r="D152" s="62" t="s">
        <v>317</v>
      </c>
      <c r="E152" s="63" t="s">
        <v>318</v>
      </c>
      <c r="F152" s="64" t="n">
        <v>0</v>
      </c>
      <c r="G152" s="65" t="n">
        <f aca="false">Persona!P153</f>
        <v>10</v>
      </c>
      <c r="H152" s="65" t="n">
        <f aca="false">HPS!$G152+HPS!$F152</f>
        <v>10</v>
      </c>
      <c r="I152" s="65" t="n">
        <f aca="false">HPS!$H152*0.5</f>
        <v>5</v>
      </c>
      <c r="J152" s="65" t="str">
        <f aca="false">IF(HPS!$G152&gt;=40,"Cleared","NC")</f>
        <v>NC</v>
      </c>
      <c r="K152" s="65" t="str">
        <f aca="false">Wellness!K153</f>
        <v>Cleared</v>
      </c>
      <c r="L152" s="65" t="n">
        <f aca="false">Wellness!S153</f>
        <v>46.6666666666667</v>
      </c>
      <c r="M152" s="64" t="n">
        <f aca="false">$L152*0.3</f>
        <v>14</v>
      </c>
      <c r="N152" s="66" t="str">
        <f aca="false">IF(M152&gt;=9,"Cleared","NC")</f>
        <v>Cleared</v>
      </c>
      <c r="O152" s="64" t="n">
        <f aca="false">Behavior!I153</f>
        <v>3</v>
      </c>
      <c r="P152" s="64" t="n">
        <f aca="false">HPS!$O152*2</f>
        <v>6</v>
      </c>
      <c r="Q152" s="65" t="str">
        <f aca="false">IF(HPS!$P152&gt;=6,"Cleared","NC")</f>
        <v>Cleared</v>
      </c>
      <c r="R152" s="65" t="n">
        <f aca="false">Discipline!N153</f>
        <v>70.8035714285714</v>
      </c>
      <c r="S152" s="65" t="n">
        <f aca="false">HPS!$R152*0.1</f>
        <v>7.08035714285714</v>
      </c>
      <c r="T152" s="65" t="str">
        <f aca="false">IF(HPS!$S152&gt;=4,"Cleared","NC")</f>
        <v>Cleared</v>
      </c>
      <c r="U152" s="65" t="n">
        <f aca="false">HPS!$I152+HPS!$M152+HPS!$P152+HPS!$S152</f>
        <v>32.0803571428571</v>
      </c>
      <c r="V152" s="65" t="n">
        <f aca="false">Persona!AB153</f>
        <v>9.50952380952381</v>
      </c>
      <c r="W152" s="65" t="n">
        <f aca="false">Persona!AC153</f>
        <v>38.4</v>
      </c>
      <c r="X152" s="65" t="n">
        <f aca="false">HPS!$V152+HPS!$W152</f>
        <v>47.9095238095238</v>
      </c>
      <c r="Y152" s="65" t="n">
        <f aca="false">X152*0.5</f>
        <v>23.9547619047619</v>
      </c>
      <c r="Z152" s="65" t="str">
        <f aca="false">IF(HPS!$X152&gt;=40,"Cleared","NC")</f>
        <v>Cleared</v>
      </c>
      <c r="AA152" s="65" t="str">
        <f aca="false">Wellness!AC153</f>
        <v>Cleared</v>
      </c>
      <c r="AB152" s="65" t="n">
        <f aca="false">Wellness!AK153</f>
        <v>20</v>
      </c>
      <c r="AC152" s="64" t="n">
        <f aca="false">HPS!AB152*0.3</f>
        <v>6</v>
      </c>
      <c r="AD152" s="66" t="str">
        <f aca="false">IF(AC152&gt;=9,"Cleared","NC")</f>
        <v>NC</v>
      </c>
      <c r="AE152" s="65" t="n">
        <f aca="false">Behavior!Q153</f>
        <v>1.65</v>
      </c>
      <c r="AF152" s="65" t="n">
        <f aca="false">Behavior!R153</f>
        <v>3.3</v>
      </c>
      <c r="AG152" s="65" t="str">
        <f aca="false">IF(HPS!$AF152&gt;=6,"Cleared","NC")</f>
        <v>NC</v>
      </c>
      <c r="AH152" s="65" t="n">
        <f aca="false">Discipline!AA153</f>
        <v>35</v>
      </c>
      <c r="AI152" s="65" t="n">
        <f aca="false">AH152*0.1</f>
        <v>3.5</v>
      </c>
      <c r="AJ152" s="65" t="str">
        <f aca="false">IF(AI152&gt;=4,"Cleared","NC")</f>
        <v>NC</v>
      </c>
      <c r="AK152" s="65" t="n">
        <f aca="false">Y152+AC152+AF152+AI152</f>
        <v>36.7547619047619</v>
      </c>
      <c r="AL152" s="65" t="n">
        <f aca="false">Persona!AO153</f>
        <v>5.26666666666667</v>
      </c>
      <c r="AM152" s="65" t="n">
        <f aca="false">Persona!AP153</f>
        <v>38</v>
      </c>
      <c r="AN152" s="65" t="n">
        <f aca="false">AL152+AM152</f>
        <v>43.2666666666667</v>
      </c>
      <c r="AO152" s="65" t="n">
        <f aca="false">AN152*0.5</f>
        <v>21.6333333333333</v>
      </c>
      <c r="AP152" s="65" t="str">
        <f aca="false">IF(HPS!$AN152&gt;=40,"Cleared","NC")</f>
        <v>Cleared</v>
      </c>
      <c r="AQ152" s="65" t="str">
        <f aca="false">Wellness!AU153</f>
        <v>NC</v>
      </c>
      <c r="AR152" s="65" t="n">
        <f aca="false">Wellness!BC153</f>
        <v>10</v>
      </c>
      <c r="AS152" s="64" t="n">
        <f aca="false">AR152*0.3</f>
        <v>3</v>
      </c>
      <c r="AT152" s="66" t="str">
        <f aca="false">IF(AS152&gt;=9,"Cleared","NC")</f>
        <v>NC</v>
      </c>
      <c r="AU152" s="65" t="n">
        <f aca="false">Behavior!AG153</f>
        <v>2</v>
      </c>
      <c r="AV152" s="65" t="n">
        <f aca="false">Behavior!AH153</f>
        <v>4</v>
      </c>
      <c r="AW152" s="65" t="str">
        <f aca="false">IF(AV152&gt;=6,"Cleared","NC")</f>
        <v>NC</v>
      </c>
      <c r="AX152" s="65" t="n">
        <f aca="false">Discipline!AN153</f>
        <v>13.8571428571429</v>
      </c>
      <c r="AY152" s="65" t="n">
        <f aca="false">AX152*0.1</f>
        <v>1.38571428571429</v>
      </c>
      <c r="AZ152" s="65" t="str">
        <f aca="false">IF(AY152&gt;=4,"Cleared","NC")</f>
        <v>NC</v>
      </c>
      <c r="BA152" s="65" t="n">
        <f aca="false">AO152+AS152+AV152+AY152</f>
        <v>30.0190476190476</v>
      </c>
      <c r="BB152" s="65" t="n">
        <f aca="false">Persona!AB153</f>
        <v>9.50952380952381</v>
      </c>
      <c r="BC152" s="65" t="n">
        <f aca="false">Persona!AC153</f>
        <v>38.4</v>
      </c>
      <c r="BD152" s="65" t="n">
        <f aca="false">BB152+BC152</f>
        <v>47.9095238095238</v>
      </c>
      <c r="BE152" s="65" t="n">
        <f aca="false">BD152*0.5</f>
        <v>23.9547619047619</v>
      </c>
      <c r="BF152" s="65" t="str">
        <f aca="false">IF(BD152&gt;=40,"Cleared","NC")</f>
        <v>Cleared</v>
      </c>
      <c r="BG152" s="65" t="str">
        <f aca="false">Wellness!BM153</f>
        <v>Cleared</v>
      </c>
      <c r="BH152" s="65" t="n">
        <f aca="false">Wellness!BU153</f>
        <v>10</v>
      </c>
      <c r="BI152" s="64" t="n">
        <f aca="false">BH152*0.3</f>
        <v>3</v>
      </c>
      <c r="BJ152" s="66" t="str">
        <f aca="false">IF(BI152&gt;=9,"Cleared","NC")</f>
        <v>NC</v>
      </c>
      <c r="BK152" s="65" t="n">
        <f aca="false">Behavior!AG153</f>
        <v>2</v>
      </c>
      <c r="BL152" s="65" t="n">
        <f aca="false">Behavior!AH153</f>
        <v>4</v>
      </c>
      <c r="BM152" s="65" t="str">
        <f aca="false">IF(BL152&gt;=6,"Cleared","NC")</f>
        <v>NC</v>
      </c>
      <c r="BN152" s="65" t="n">
        <f aca="false">Discipline!BA153</f>
        <v>55.3333333333333</v>
      </c>
      <c r="BO152" s="65" t="n">
        <f aca="false">BN152*0.1</f>
        <v>5.53333333333333</v>
      </c>
      <c r="BP152" s="65" t="str">
        <f aca="false">IF(HPS!BO152&gt;=6,"Cleared","NC")</f>
        <v>NC</v>
      </c>
      <c r="BQ152" s="65" t="n">
        <f aca="false">BE152+BI152+BL152+BO152</f>
        <v>36.4880952380952</v>
      </c>
    </row>
    <row r="153" customFormat="false" ht="14.25" hidden="false" customHeight="false" outlineLevel="0" collapsed="false">
      <c r="A153" s="61" t="n">
        <v>150</v>
      </c>
      <c r="B153" s="62" t="s">
        <v>13</v>
      </c>
      <c r="C153" s="62" t="s">
        <v>31</v>
      </c>
      <c r="D153" s="62" t="s">
        <v>319</v>
      </c>
      <c r="E153" s="63" t="s">
        <v>320</v>
      </c>
      <c r="F153" s="64" t="n">
        <v>0</v>
      </c>
      <c r="G153" s="65" t="n">
        <f aca="false">Persona!P154</f>
        <v>65.5555555555555</v>
      </c>
      <c r="H153" s="65" t="n">
        <f aca="false">HPS!$G153+HPS!$F153</f>
        <v>65.5555555555555</v>
      </c>
      <c r="I153" s="65" t="n">
        <f aca="false">HPS!$H153*0.5</f>
        <v>32.7777777777778</v>
      </c>
      <c r="J153" s="65" t="str">
        <f aca="false">IF(HPS!$G153&gt;=40,"Cleared","NC")</f>
        <v>Cleared</v>
      </c>
      <c r="K153" s="65" t="str">
        <f aca="false">Wellness!K154</f>
        <v>Cleared</v>
      </c>
      <c r="L153" s="65" t="n">
        <f aca="false">Wellness!S154</f>
        <v>46.6666666666667</v>
      </c>
      <c r="M153" s="64" t="n">
        <f aca="false">$L153*0.3</f>
        <v>14</v>
      </c>
      <c r="N153" s="66" t="str">
        <f aca="false">IF(M153&gt;=9,"Cleared","NC")</f>
        <v>Cleared</v>
      </c>
      <c r="O153" s="64" t="n">
        <f aca="false">Behavior!I154</f>
        <v>3</v>
      </c>
      <c r="P153" s="64" t="n">
        <f aca="false">HPS!$O153*2</f>
        <v>6</v>
      </c>
      <c r="Q153" s="65" t="str">
        <f aca="false">IF(HPS!$P153&gt;=6,"Cleared","NC")</f>
        <v>Cleared</v>
      </c>
      <c r="R153" s="65" t="n">
        <f aca="false">Discipline!N154</f>
        <v>48.75</v>
      </c>
      <c r="S153" s="65" t="n">
        <f aca="false">HPS!$R153*0.1</f>
        <v>4.875</v>
      </c>
      <c r="T153" s="65" t="str">
        <f aca="false">IF(HPS!$S153&gt;=4,"Cleared","NC")</f>
        <v>Cleared</v>
      </c>
      <c r="U153" s="65" t="n">
        <f aca="false">HPS!$I153+HPS!$M153+HPS!$P153+HPS!$S153</f>
        <v>57.6527777777778</v>
      </c>
      <c r="V153" s="65" t="n">
        <f aca="false">Persona!AB154</f>
        <v>12.6952380952381</v>
      </c>
      <c r="W153" s="65" t="n">
        <f aca="false">Persona!AC154</f>
        <v>48.8</v>
      </c>
      <c r="X153" s="65" t="n">
        <f aca="false">HPS!$V153+HPS!$W153</f>
        <v>61.4952380952381</v>
      </c>
      <c r="Y153" s="65" t="n">
        <f aca="false">X153*0.5</f>
        <v>30.747619047619</v>
      </c>
      <c r="Z153" s="65" t="str">
        <f aca="false">IF(HPS!$X153&gt;=40,"Cleared","NC")</f>
        <v>Cleared</v>
      </c>
      <c r="AA153" s="65" t="str">
        <f aca="false">Wellness!AC154</f>
        <v>NC</v>
      </c>
      <c r="AB153" s="65" t="n">
        <f aca="false">Wellness!AK154</f>
        <v>20</v>
      </c>
      <c r="AC153" s="64" t="n">
        <f aca="false">HPS!AB153*0.3</f>
        <v>6</v>
      </c>
      <c r="AD153" s="66" t="str">
        <f aca="false">IF(AC153&gt;=9,"Cleared","NC")</f>
        <v>NC</v>
      </c>
      <c r="AE153" s="65" t="n">
        <f aca="false">Behavior!Q154</f>
        <v>3.7</v>
      </c>
      <c r="AF153" s="65" t="n">
        <f aca="false">Behavior!R154</f>
        <v>7.4</v>
      </c>
      <c r="AG153" s="65" t="str">
        <f aca="false">IF(HPS!$AF153&gt;=6,"Cleared","NC")</f>
        <v>Cleared</v>
      </c>
      <c r="AH153" s="65" t="n">
        <f aca="false">Discipline!AA154</f>
        <v>25.3333333333333</v>
      </c>
      <c r="AI153" s="65" t="n">
        <f aca="false">AH153*0.1</f>
        <v>2.53333333333333</v>
      </c>
      <c r="AJ153" s="65" t="str">
        <f aca="false">IF(AI153&gt;=4,"Cleared","NC")</f>
        <v>NC</v>
      </c>
      <c r="AK153" s="65" t="n">
        <f aca="false">Y153+AC153+AF153+AI153</f>
        <v>46.6809523809524</v>
      </c>
      <c r="AL153" s="65" t="n">
        <f aca="false">Persona!AO154</f>
        <v>0</v>
      </c>
      <c r="AM153" s="65" t="n">
        <f aca="false">Persona!AP154</f>
        <v>50</v>
      </c>
      <c r="AN153" s="65" t="n">
        <f aca="false">AL153+AM153</f>
        <v>50</v>
      </c>
      <c r="AO153" s="65" t="n">
        <f aca="false">AN153*0.5</f>
        <v>25</v>
      </c>
      <c r="AP153" s="65" t="str">
        <f aca="false">IF(HPS!$AN153&gt;=40,"Cleared","NC")</f>
        <v>Cleared</v>
      </c>
      <c r="AQ153" s="65" t="str">
        <f aca="false">Wellness!AU154</f>
        <v>NC</v>
      </c>
      <c r="AR153" s="65" t="n">
        <f aca="false">Wellness!BC154</f>
        <v>60</v>
      </c>
      <c r="AS153" s="64" t="n">
        <f aca="false">AR153*0.3</f>
        <v>18</v>
      </c>
      <c r="AT153" s="66" t="str">
        <f aca="false">IF(AS153&gt;=9,"Cleared","NC")</f>
        <v>Cleared</v>
      </c>
      <c r="AU153" s="65" t="n">
        <f aca="false">Behavior!AG154</f>
        <v>4.72</v>
      </c>
      <c r="AV153" s="65" t="n">
        <f aca="false">Behavior!AH154</f>
        <v>9.44</v>
      </c>
      <c r="AW153" s="65" t="str">
        <f aca="false">IF(AV153&gt;=6,"Cleared","NC")</f>
        <v>Cleared</v>
      </c>
      <c r="AX153" s="65" t="n">
        <f aca="false">Discipline!AN154</f>
        <v>12</v>
      </c>
      <c r="AY153" s="65" t="n">
        <f aca="false">AX153*0.1</f>
        <v>1.2</v>
      </c>
      <c r="AZ153" s="65" t="str">
        <f aca="false">IF(AY153&gt;=4,"Cleared","NC")</f>
        <v>NC</v>
      </c>
      <c r="BA153" s="65" t="n">
        <f aca="false">AO153+AS153+AV153+AY153</f>
        <v>53.64</v>
      </c>
      <c r="BB153" s="65" t="n">
        <f aca="false">Persona!AB154</f>
        <v>12.6952380952381</v>
      </c>
      <c r="BC153" s="65" t="n">
        <f aca="false">Persona!AC154</f>
        <v>48.8</v>
      </c>
      <c r="BD153" s="65" t="n">
        <f aca="false">BB153+BC153</f>
        <v>61.4952380952381</v>
      </c>
      <c r="BE153" s="65" t="n">
        <f aca="false">BD153*0.5</f>
        <v>30.747619047619</v>
      </c>
      <c r="BF153" s="65" t="str">
        <f aca="false">IF(BD153&gt;=40,"Cleared","NC")</f>
        <v>Cleared</v>
      </c>
      <c r="BG153" s="65" t="str">
        <f aca="false">Wellness!BM154</f>
        <v>NC</v>
      </c>
      <c r="BH153" s="65" t="n">
        <f aca="false">Wellness!BU154</f>
        <v>60</v>
      </c>
      <c r="BI153" s="64" t="n">
        <f aca="false">BH153*0.3</f>
        <v>18</v>
      </c>
      <c r="BJ153" s="66" t="str">
        <f aca="false">IF(BI153&gt;=9,"Cleared","NC")</f>
        <v>Cleared</v>
      </c>
      <c r="BK153" s="65" t="n">
        <f aca="false">Behavior!AG154</f>
        <v>4.72</v>
      </c>
      <c r="BL153" s="65" t="n">
        <f aca="false">Behavior!AH154</f>
        <v>9.44</v>
      </c>
      <c r="BM153" s="65" t="str">
        <f aca="false">IF(BL153&gt;=6,"Cleared","NC")</f>
        <v>Cleared</v>
      </c>
      <c r="BN153" s="65" t="n">
        <f aca="false">Discipline!BA154</f>
        <v>70</v>
      </c>
      <c r="BO153" s="65" t="n">
        <f aca="false">BN153*0.1</f>
        <v>7</v>
      </c>
      <c r="BP153" s="65" t="str">
        <f aca="false">IF(HPS!BO153&gt;=6,"Cleared","NC")</f>
        <v>Cleared</v>
      </c>
      <c r="BQ153" s="65" t="n">
        <f aca="false">BE153+BI153+BL153+BO153</f>
        <v>65.1876190476191</v>
      </c>
    </row>
    <row r="154" customFormat="false" ht="14.25" hidden="false" customHeight="false" outlineLevel="0" collapsed="false">
      <c r="A154" s="61" t="n">
        <v>151</v>
      </c>
      <c r="B154" s="62" t="s">
        <v>17</v>
      </c>
      <c r="C154" s="62" t="s">
        <v>14</v>
      </c>
      <c r="D154" s="62" t="s">
        <v>321</v>
      </c>
      <c r="E154" s="63" t="s">
        <v>322</v>
      </c>
      <c r="F154" s="64" t="n">
        <v>0</v>
      </c>
      <c r="G154" s="65" t="n">
        <f aca="false">Persona!P155</f>
        <v>40</v>
      </c>
      <c r="H154" s="65" t="n">
        <f aca="false">HPS!$G154+HPS!$F154</f>
        <v>40</v>
      </c>
      <c r="I154" s="65" t="n">
        <f aca="false">HPS!$H154*0.5</f>
        <v>20</v>
      </c>
      <c r="J154" s="65" t="str">
        <f aca="false">IF(HPS!$G154&gt;=40,"Cleared","NC")</f>
        <v>Cleared</v>
      </c>
      <c r="K154" s="65" t="str">
        <f aca="false">Wellness!K155</f>
        <v>Cleared</v>
      </c>
      <c r="L154" s="65" t="n">
        <f aca="false">Wellness!S155</f>
        <v>46.6666666666667</v>
      </c>
      <c r="M154" s="64" t="n">
        <f aca="false">$L154*0.3</f>
        <v>14</v>
      </c>
      <c r="N154" s="66" t="str">
        <f aca="false">IF(M154&gt;=9,"Cleared","NC")</f>
        <v>Cleared</v>
      </c>
      <c r="O154" s="64" t="n">
        <f aca="false">Behavior!I155</f>
        <v>3</v>
      </c>
      <c r="P154" s="64" t="n">
        <f aca="false">HPS!$O154*2</f>
        <v>6</v>
      </c>
      <c r="Q154" s="65" t="str">
        <f aca="false">IF(HPS!$P154&gt;=6,"Cleared","NC")</f>
        <v>Cleared</v>
      </c>
      <c r="R154" s="65" t="n">
        <f aca="false">Discipline!N155</f>
        <v>62.8571428571429</v>
      </c>
      <c r="S154" s="65" t="n">
        <f aca="false">HPS!$R154*0.1</f>
        <v>6.28571428571429</v>
      </c>
      <c r="T154" s="65" t="str">
        <f aca="false">IF(HPS!$S154&gt;=4,"Cleared","NC")</f>
        <v>Cleared</v>
      </c>
      <c r="U154" s="65" t="n">
        <f aca="false">HPS!$I154+HPS!$M154+HPS!$P154+HPS!$S154</f>
        <v>46.2857142857143</v>
      </c>
      <c r="V154" s="65" t="n">
        <f aca="false">Persona!AB155</f>
        <v>20.0619047619048</v>
      </c>
      <c r="W154" s="65" t="n">
        <f aca="false">Persona!AC155</f>
        <v>57.6</v>
      </c>
      <c r="X154" s="65" t="n">
        <f aca="false">HPS!$V154+HPS!$W154</f>
        <v>77.6619047619048</v>
      </c>
      <c r="Y154" s="65" t="n">
        <f aca="false">X154*0.5</f>
        <v>38.8309523809524</v>
      </c>
      <c r="Z154" s="65" t="str">
        <f aca="false">IF(HPS!$X154&gt;=40,"Cleared","NC")</f>
        <v>Cleared</v>
      </c>
      <c r="AA154" s="65" t="str">
        <f aca="false">Wellness!AC155</f>
        <v>Cleared</v>
      </c>
      <c r="AB154" s="65" t="n">
        <f aca="false">Wellness!AK155</f>
        <v>36.6666666666667</v>
      </c>
      <c r="AC154" s="64" t="n">
        <f aca="false">HPS!AB154*0.3</f>
        <v>11</v>
      </c>
      <c r="AD154" s="66" t="str">
        <f aca="false">IF(AC154&gt;=9,"Cleared","NC")</f>
        <v>Cleared</v>
      </c>
      <c r="AE154" s="65" t="n">
        <f aca="false">Behavior!Q155</f>
        <v>2.55</v>
      </c>
      <c r="AF154" s="65" t="n">
        <f aca="false">Behavior!R155</f>
        <v>5.1</v>
      </c>
      <c r="AG154" s="65" t="str">
        <f aca="false">IF(HPS!$AF154&gt;=6,"Cleared","NC")</f>
        <v>NC</v>
      </c>
      <c r="AH154" s="65" t="n">
        <f aca="false">Discipline!AA155</f>
        <v>55</v>
      </c>
      <c r="AI154" s="65" t="n">
        <f aca="false">AH154*0.1</f>
        <v>5.5</v>
      </c>
      <c r="AJ154" s="65" t="str">
        <f aca="false">IF(AI154&gt;=4,"Cleared","NC")</f>
        <v>Cleared</v>
      </c>
      <c r="AK154" s="65" t="n">
        <f aca="false">Y154+AC154+AF154+AI154</f>
        <v>60.4309523809524</v>
      </c>
      <c r="AL154" s="65" t="n">
        <f aca="false">Persona!AO155</f>
        <v>6.22666666666667</v>
      </c>
      <c r="AM154" s="65" t="n">
        <f aca="false">Persona!AP155</f>
        <v>54</v>
      </c>
      <c r="AN154" s="65" t="n">
        <f aca="false">AL154+AM154</f>
        <v>60.2266666666667</v>
      </c>
      <c r="AO154" s="65" t="n">
        <f aca="false">AN154*0.5</f>
        <v>30.1133333333333</v>
      </c>
      <c r="AP154" s="65" t="str">
        <f aca="false">IF(HPS!$AN154&gt;=40,"Cleared","NC")</f>
        <v>Cleared</v>
      </c>
      <c r="AQ154" s="65" t="str">
        <f aca="false">Wellness!AU155</f>
        <v>Cleared</v>
      </c>
      <c r="AR154" s="65" t="n">
        <f aca="false">Wellness!BC155</f>
        <v>40</v>
      </c>
      <c r="AS154" s="64" t="n">
        <f aca="false">AR154*0.3</f>
        <v>12</v>
      </c>
      <c r="AT154" s="66" t="str">
        <f aca="false">IF(AS154&gt;=9,"Cleared","NC")</f>
        <v>Cleared</v>
      </c>
      <c r="AU154" s="65" t="n">
        <f aca="false">Behavior!AG155</f>
        <v>2.5</v>
      </c>
      <c r="AV154" s="65" t="n">
        <f aca="false">Behavior!AH155</f>
        <v>5</v>
      </c>
      <c r="AW154" s="65" t="str">
        <f aca="false">IF(AV154&gt;=6,"Cleared","NC")</f>
        <v>NC</v>
      </c>
      <c r="AX154" s="65" t="n">
        <f aca="false">Discipline!AN155</f>
        <v>32.8571428571429</v>
      </c>
      <c r="AY154" s="65" t="n">
        <f aca="false">AX154*0.1</f>
        <v>3.28571428571429</v>
      </c>
      <c r="AZ154" s="65" t="str">
        <f aca="false">IF(AY154&gt;=4,"Cleared","NC")</f>
        <v>NC</v>
      </c>
      <c r="BA154" s="65" t="n">
        <f aca="false">AO154+AS154+AV154+AY154</f>
        <v>50.3990476190476</v>
      </c>
      <c r="BB154" s="65" t="n">
        <f aca="false">Persona!AB155</f>
        <v>20.0619047619048</v>
      </c>
      <c r="BC154" s="65" t="n">
        <f aca="false">Persona!AC155</f>
        <v>57.6</v>
      </c>
      <c r="BD154" s="65" t="n">
        <f aca="false">BB154+BC154</f>
        <v>77.6619047619048</v>
      </c>
      <c r="BE154" s="65" t="n">
        <f aca="false">BD154*0.5</f>
        <v>38.8309523809524</v>
      </c>
      <c r="BF154" s="65" t="str">
        <f aca="false">IF(BD154&gt;=40,"Cleared","NC")</f>
        <v>Cleared</v>
      </c>
      <c r="BG154" s="65" t="str">
        <f aca="false">Wellness!BM155</f>
        <v>Cleared</v>
      </c>
      <c r="BH154" s="65" t="n">
        <f aca="false">Wellness!BU155</f>
        <v>6.66666666666667</v>
      </c>
      <c r="BI154" s="64" t="n">
        <f aca="false">BH154*0.3</f>
        <v>2</v>
      </c>
      <c r="BJ154" s="66" t="str">
        <f aca="false">IF(BI154&gt;=9,"Cleared","NC")</f>
        <v>NC</v>
      </c>
      <c r="BK154" s="65" t="n">
        <f aca="false">Behavior!AG155</f>
        <v>2.5</v>
      </c>
      <c r="BL154" s="65" t="n">
        <f aca="false">Behavior!AH155</f>
        <v>5</v>
      </c>
      <c r="BM154" s="65" t="str">
        <f aca="false">IF(BL154&gt;=6,"Cleared","NC")</f>
        <v>NC</v>
      </c>
      <c r="BN154" s="65" t="n">
        <f aca="false">Discipline!BA155</f>
        <v>51.3333333333333</v>
      </c>
      <c r="BO154" s="65" t="n">
        <f aca="false">BN154*0.1</f>
        <v>5.13333333333333</v>
      </c>
      <c r="BP154" s="65" t="str">
        <f aca="false">IF(HPS!BO154&gt;=6,"Cleared","NC")</f>
        <v>NC</v>
      </c>
      <c r="BQ154" s="65" t="n">
        <f aca="false">BE154+BI154+BL154+BO154</f>
        <v>50.9642857142857</v>
      </c>
    </row>
    <row r="155" customFormat="false" ht="14.25" hidden="false" customHeight="false" outlineLevel="0" collapsed="false">
      <c r="A155" s="61" t="n">
        <v>152</v>
      </c>
      <c r="B155" s="62" t="s">
        <v>17</v>
      </c>
      <c r="C155" s="62" t="s">
        <v>14</v>
      </c>
      <c r="D155" s="62" t="s">
        <v>323</v>
      </c>
      <c r="E155" s="63" t="s">
        <v>324</v>
      </c>
      <c r="F155" s="64" t="n">
        <v>0</v>
      </c>
      <c r="G155" s="65" t="n">
        <f aca="false">Persona!P156</f>
        <v>60</v>
      </c>
      <c r="H155" s="65" t="n">
        <f aca="false">HPS!$G155+HPS!$F155</f>
        <v>60</v>
      </c>
      <c r="I155" s="65" t="n">
        <f aca="false">HPS!$H155*0.5</f>
        <v>30</v>
      </c>
      <c r="J155" s="65" t="str">
        <f aca="false">IF(HPS!$G155&gt;=40,"Cleared","NC")</f>
        <v>Cleared</v>
      </c>
      <c r="K155" s="65" t="str">
        <f aca="false">Wellness!K156</f>
        <v>Cleared</v>
      </c>
      <c r="L155" s="65" t="n">
        <f aca="false">Wellness!S156</f>
        <v>30</v>
      </c>
      <c r="M155" s="64" t="n">
        <f aca="false">$L155*0.3</f>
        <v>9</v>
      </c>
      <c r="N155" s="66" t="str">
        <f aca="false">IF(M155&gt;=9,"Cleared","NC")</f>
        <v>Cleared</v>
      </c>
      <c r="O155" s="64" t="n">
        <f aca="false">Behavior!I156</f>
        <v>3</v>
      </c>
      <c r="P155" s="64" t="n">
        <f aca="false">HPS!$O155*2</f>
        <v>6</v>
      </c>
      <c r="Q155" s="65" t="str">
        <f aca="false">IF(HPS!$P155&gt;=6,"Cleared","NC")</f>
        <v>Cleared</v>
      </c>
      <c r="R155" s="65" t="n">
        <f aca="false">Discipline!N156</f>
        <v>46.25</v>
      </c>
      <c r="S155" s="65" t="n">
        <f aca="false">HPS!$R155*0.1</f>
        <v>4.625</v>
      </c>
      <c r="T155" s="65" t="str">
        <f aca="false">IF(HPS!$S155&gt;=4,"Cleared","NC")</f>
        <v>Cleared</v>
      </c>
      <c r="U155" s="65" t="n">
        <f aca="false">HPS!$I155+HPS!$M155+HPS!$P155+HPS!$S155</f>
        <v>49.625</v>
      </c>
      <c r="V155" s="65" t="n">
        <f aca="false">Persona!AB156</f>
        <v>8.15714285714286</v>
      </c>
      <c r="W155" s="65" t="n">
        <f aca="false">Persona!AC156</f>
        <v>60</v>
      </c>
      <c r="X155" s="65" t="n">
        <f aca="false">HPS!$V155+HPS!$W155</f>
        <v>68.1571428571429</v>
      </c>
      <c r="Y155" s="65" t="n">
        <f aca="false">X155*0.5</f>
        <v>34.0785714285714</v>
      </c>
      <c r="Z155" s="65" t="str">
        <f aca="false">IF(HPS!$X155&gt;=40,"Cleared","NC")</f>
        <v>Cleared</v>
      </c>
      <c r="AA155" s="65" t="str">
        <f aca="false">Wellness!AC156</f>
        <v>NC</v>
      </c>
      <c r="AB155" s="65" t="n">
        <f aca="false">Wellness!AK156</f>
        <v>0</v>
      </c>
      <c r="AC155" s="64" t="n">
        <f aca="false">HPS!AB155*0.3</f>
        <v>0</v>
      </c>
      <c r="AD155" s="66" t="str">
        <f aca="false">IF(AC155&gt;=9,"Cleared","NC")</f>
        <v>NC</v>
      </c>
      <c r="AE155" s="65" t="n">
        <f aca="false">Behavior!Q156</f>
        <v>1.8</v>
      </c>
      <c r="AF155" s="65" t="n">
        <f aca="false">Behavior!R156</f>
        <v>3.6</v>
      </c>
      <c r="AG155" s="65" t="str">
        <f aca="false">IF(HPS!$AF155&gt;=6,"Cleared","NC")</f>
        <v>NC</v>
      </c>
      <c r="AH155" s="65" t="n">
        <f aca="false">Discipline!AA156</f>
        <v>24.6666666666667</v>
      </c>
      <c r="AI155" s="65" t="n">
        <f aca="false">AH155*0.1</f>
        <v>2.46666666666667</v>
      </c>
      <c r="AJ155" s="65" t="str">
        <f aca="false">IF(AI155&gt;=4,"Cleared","NC")</f>
        <v>NC</v>
      </c>
      <c r="AK155" s="65" t="n">
        <f aca="false">Y155+AC155+AF155+AI155</f>
        <v>40.1452380952381</v>
      </c>
      <c r="AL155" s="65" t="n">
        <f aca="false">Persona!AO156</f>
        <v>7.33333333333333</v>
      </c>
      <c r="AM155" s="65" t="n">
        <f aca="false">Persona!AP156</f>
        <v>50</v>
      </c>
      <c r="AN155" s="65" t="n">
        <f aca="false">AL155+AM155</f>
        <v>57.3333333333333</v>
      </c>
      <c r="AO155" s="65" t="n">
        <f aca="false">AN155*0.5</f>
        <v>28.6666666666667</v>
      </c>
      <c r="AP155" s="65" t="str">
        <f aca="false">IF(HPS!$AN155&gt;=40,"Cleared","NC")</f>
        <v>Cleared</v>
      </c>
      <c r="AQ155" s="65" t="str">
        <f aca="false">Wellness!AU156</f>
        <v>NC</v>
      </c>
      <c r="AR155" s="65" t="n">
        <f aca="false">Wellness!BC156</f>
        <v>26.6666666666667</v>
      </c>
      <c r="AS155" s="64" t="n">
        <f aca="false">AR155*0.3</f>
        <v>8</v>
      </c>
      <c r="AT155" s="66" t="str">
        <f aca="false">IF(AS155&gt;=9,"Cleared","NC")</f>
        <v>NC</v>
      </c>
      <c r="AU155" s="65" t="str">
        <f aca="false">Behavior!AG156</f>
        <v>0</v>
      </c>
      <c r="AV155" s="65" t="n">
        <f aca="false">Behavior!AH156</f>
        <v>0</v>
      </c>
      <c r="AW155" s="65" t="str">
        <f aca="false">IF(AV155&gt;=6,"Cleared","NC")</f>
        <v>NC</v>
      </c>
      <c r="AX155" s="65" t="n">
        <f aca="false">Discipline!AN156</f>
        <v>27.7142857142857</v>
      </c>
      <c r="AY155" s="65" t="n">
        <f aca="false">AX155*0.1</f>
        <v>2.77142857142857</v>
      </c>
      <c r="AZ155" s="65" t="str">
        <f aca="false">IF(AY155&gt;=4,"Cleared","NC")</f>
        <v>NC</v>
      </c>
      <c r="BA155" s="65" t="n">
        <f aca="false">AO155+AS155+AV155+AY155</f>
        <v>39.4380952380952</v>
      </c>
      <c r="BB155" s="65" t="n">
        <f aca="false">Persona!AB156</f>
        <v>8.15714285714286</v>
      </c>
      <c r="BC155" s="65" t="n">
        <f aca="false">Persona!AC156</f>
        <v>60</v>
      </c>
      <c r="BD155" s="65" t="n">
        <f aca="false">BB155+BC155</f>
        <v>68.1571428571429</v>
      </c>
      <c r="BE155" s="65" t="n">
        <f aca="false">BD155*0.5</f>
        <v>34.0785714285714</v>
      </c>
      <c r="BF155" s="65" t="str">
        <f aca="false">IF(BD155&gt;=40,"Cleared","NC")</f>
        <v>Cleared</v>
      </c>
      <c r="BG155" s="65" t="str">
        <f aca="false">Wellness!BM156</f>
        <v>Cleared</v>
      </c>
      <c r="BH155" s="65" t="n">
        <f aca="false">Wellness!BU156</f>
        <v>10</v>
      </c>
      <c r="BI155" s="64" t="n">
        <f aca="false">BH155*0.3</f>
        <v>3</v>
      </c>
      <c r="BJ155" s="66" t="str">
        <f aca="false">IF(BI155&gt;=9,"Cleared","NC")</f>
        <v>NC</v>
      </c>
      <c r="BK155" s="65" t="str">
        <f aca="false">Behavior!AG156</f>
        <v>0</v>
      </c>
      <c r="BL155" s="65" t="n">
        <f aca="false">Behavior!AH156</f>
        <v>0</v>
      </c>
      <c r="BM155" s="65" t="str">
        <f aca="false">IF(BL155&gt;=6,"Cleared","NC")</f>
        <v>NC</v>
      </c>
      <c r="BN155" s="65" t="n">
        <f aca="false">Discipline!BA156</f>
        <v>55</v>
      </c>
      <c r="BO155" s="65" t="n">
        <f aca="false">BN155*0.1</f>
        <v>5.5</v>
      </c>
      <c r="BP155" s="65" t="str">
        <f aca="false">IF(HPS!BO155&gt;=6,"Cleared","NC")</f>
        <v>NC</v>
      </c>
      <c r="BQ155" s="65" t="n">
        <f aca="false">BE155+BI155+BL155+BO155</f>
        <v>42.5785714285714</v>
      </c>
    </row>
    <row r="156" customFormat="false" ht="14.25" hidden="false" customHeight="false" outlineLevel="0" collapsed="false">
      <c r="A156" s="61" t="n">
        <v>153</v>
      </c>
      <c r="B156" s="62" t="s">
        <v>17</v>
      </c>
      <c r="C156" s="62" t="s">
        <v>31</v>
      </c>
      <c r="D156" s="62" t="s">
        <v>325</v>
      </c>
      <c r="E156" s="63" t="s">
        <v>326</v>
      </c>
      <c r="F156" s="64" t="n">
        <v>0</v>
      </c>
      <c r="G156" s="65" t="n">
        <f aca="false">Persona!P157</f>
        <v>67.7777777777778</v>
      </c>
      <c r="H156" s="65" t="n">
        <f aca="false">HPS!$G156+HPS!$F156</f>
        <v>67.7777777777778</v>
      </c>
      <c r="I156" s="65" t="n">
        <f aca="false">HPS!$H156*0.5</f>
        <v>33.8888888888889</v>
      </c>
      <c r="J156" s="65" t="str">
        <f aca="false">IF(HPS!$G156&gt;=40,"Cleared","NC")</f>
        <v>Cleared</v>
      </c>
      <c r="K156" s="65" t="str">
        <f aca="false">Wellness!K157</f>
        <v>Cleared</v>
      </c>
      <c r="L156" s="65" t="n">
        <f aca="false">Wellness!S157</f>
        <v>56.6666666666667</v>
      </c>
      <c r="M156" s="64" t="n">
        <f aca="false">$L156*0.3</f>
        <v>17</v>
      </c>
      <c r="N156" s="66" t="str">
        <f aca="false">IF(M156&gt;=9,"Cleared","NC")</f>
        <v>Cleared</v>
      </c>
      <c r="O156" s="64" t="n">
        <f aca="false">Behavior!I157</f>
        <v>3</v>
      </c>
      <c r="P156" s="64" t="n">
        <f aca="false">HPS!$O156*2</f>
        <v>6</v>
      </c>
      <c r="Q156" s="65" t="str">
        <f aca="false">IF(HPS!$P156&gt;=6,"Cleared","NC")</f>
        <v>Cleared</v>
      </c>
      <c r="R156" s="65" t="n">
        <f aca="false">Discipline!N157</f>
        <v>52.5</v>
      </c>
      <c r="S156" s="65" t="n">
        <f aca="false">HPS!$R156*0.1</f>
        <v>5.25</v>
      </c>
      <c r="T156" s="65" t="str">
        <f aca="false">IF(HPS!$S156&gt;=4,"Cleared","NC")</f>
        <v>Cleared</v>
      </c>
      <c r="U156" s="65" t="n">
        <f aca="false">HPS!$I156+HPS!$M156+HPS!$P156+HPS!$S156</f>
        <v>62.1388888888889</v>
      </c>
      <c r="V156" s="65" t="n">
        <f aca="false">Persona!AB157</f>
        <v>19.0047619047619</v>
      </c>
      <c r="W156" s="65" t="n">
        <f aca="false">Persona!AC157</f>
        <v>49.6</v>
      </c>
      <c r="X156" s="65" t="n">
        <f aca="false">HPS!$V156+HPS!$W156</f>
        <v>68.6047619047619</v>
      </c>
      <c r="Y156" s="65" t="n">
        <f aca="false">X156*0.5</f>
        <v>34.3023809523809</v>
      </c>
      <c r="Z156" s="65" t="str">
        <f aca="false">IF(HPS!$X156&gt;=40,"Cleared","NC")</f>
        <v>Cleared</v>
      </c>
      <c r="AA156" s="65" t="str">
        <f aca="false">Wellness!AC157</f>
        <v>Cleared</v>
      </c>
      <c r="AB156" s="65" t="n">
        <f aca="false">Wellness!AK157</f>
        <v>50</v>
      </c>
      <c r="AC156" s="64" t="n">
        <f aca="false">HPS!AB156*0.3</f>
        <v>15</v>
      </c>
      <c r="AD156" s="66" t="str">
        <f aca="false">IF(AC156&gt;=9,"Cleared","NC")</f>
        <v>Cleared</v>
      </c>
      <c r="AE156" s="65" t="n">
        <f aca="false">Behavior!Q157</f>
        <v>3.3</v>
      </c>
      <c r="AF156" s="65" t="n">
        <f aca="false">Behavior!R157</f>
        <v>6.6</v>
      </c>
      <c r="AG156" s="65" t="str">
        <f aca="false">IF(HPS!$AF156&gt;=6,"Cleared","NC")</f>
        <v>Cleared</v>
      </c>
      <c r="AH156" s="65" t="n">
        <f aca="false">Discipline!AA157</f>
        <v>49.6666666666667</v>
      </c>
      <c r="AI156" s="65" t="n">
        <f aca="false">AH156*0.1</f>
        <v>4.96666666666667</v>
      </c>
      <c r="AJ156" s="65" t="str">
        <f aca="false">IF(AI156&gt;=4,"Cleared","NC")</f>
        <v>Cleared</v>
      </c>
      <c r="AK156" s="65" t="n">
        <f aca="false">Y156+AC156+AF156+AI156</f>
        <v>60.8690476190476</v>
      </c>
      <c r="AL156" s="65" t="n">
        <f aca="false">Persona!AO157</f>
        <v>13.3333333333333</v>
      </c>
      <c r="AM156" s="65" t="n">
        <f aca="false">Persona!AP157</f>
        <v>58</v>
      </c>
      <c r="AN156" s="65" t="n">
        <f aca="false">AL156+AM156</f>
        <v>71.3333333333333</v>
      </c>
      <c r="AO156" s="65" t="n">
        <f aca="false">AN156*0.5</f>
        <v>35.6666666666667</v>
      </c>
      <c r="AP156" s="65" t="str">
        <f aca="false">IF(HPS!$AN156&gt;=40,"Cleared","NC")</f>
        <v>Cleared</v>
      </c>
      <c r="AQ156" s="65" t="str">
        <f aca="false">Wellness!AU157</f>
        <v>Cleared</v>
      </c>
      <c r="AR156" s="65" t="n">
        <f aca="false">Wellness!BC157</f>
        <v>63.3333333333333</v>
      </c>
      <c r="AS156" s="64" t="n">
        <f aca="false">AR156*0.3</f>
        <v>19</v>
      </c>
      <c r="AT156" s="66" t="str">
        <f aca="false">IF(AS156&gt;=9,"Cleared","NC")</f>
        <v>Cleared</v>
      </c>
      <c r="AU156" s="65" t="n">
        <f aca="false">Behavior!AG157</f>
        <v>3.8</v>
      </c>
      <c r="AV156" s="65" t="n">
        <f aca="false">Behavior!AH157</f>
        <v>7.6</v>
      </c>
      <c r="AW156" s="65" t="str">
        <f aca="false">IF(AV156&gt;=6,"Cleared","NC")</f>
        <v>Cleared</v>
      </c>
      <c r="AX156" s="65" t="n">
        <f aca="false">Discipline!AN157</f>
        <v>48</v>
      </c>
      <c r="AY156" s="65" t="n">
        <f aca="false">AX156*0.1</f>
        <v>4.8</v>
      </c>
      <c r="AZ156" s="65" t="str">
        <f aca="false">IF(AY156&gt;=4,"Cleared","NC")</f>
        <v>Cleared</v>
      </c>
      <c r="BA156" s="65" t="n">
        <f aca="false">AO156+AS156+AV156+AY156</f>
        <v>67.0666666666667</v>
      </c>
      <c r="BB156" s="65" t="n">
        <f aca="false">Persona!AB157</f>
        <v>19.0047619047619</v>
      </c>
      <c r="BC156" s="65" t="n">
        <f aca="false">Persona!AC157</f>
        <v>49.6</v>
      </c>
      <c r="BD156" s="65" t="n">
        <f aca="false">BB156+BC156</f>
        <v>68.6047619047619</v>
      </c>
      <c r="BE156" s="65" t="n">
        <f aca="false">BD156*0.5</f>
        <v>34.3023809523809</v>
      </c>
      <c r="BF156" s="65" t="str">
        <f aca="false">IF(BD156&gt;=40,"Cleared","NC")</f>
        <v>Cleared</v>
      </c>
      <c r="BG156" s="65" t="str">
        <f aca="false">Wellness!BM157</f>
        <v>Cleared</v>
      </c>
      <c r="BH156" s="65" t="n">
        <f aca="false">Wellness!BU157</f>
        <v>70</v>
      </c>
      <c r="BI156" s="64" t="n">
        <f aca="false">BH156*0.3</f>
        <v>21</v>
      </c>
      <c r="BJ156" s="66" t="str">
        <f aca="false">IF(BI156&gt;=9,"Cleared","NC")</f>
        <v>Cleared</v>
      </c>
      <c r="BK156" s="65" t="n">
        <f aca="false">Behavior!AG157</f>
        <v>3.8</v>
      </c>
      <c r="BL156" s="65" t="n">
        <f aca="false">Behavior!AH157</f>
        <v>7.6</v>
      </c>
      <c r="BM156" s="65" t="str">
        <f aca="false">IF(BL156&gt;=6,"Cleared","NC")</f>
        <v>Cleared</v>
      </c>
      <c r="BN156" s="65" t="n">
        <f aca="false">Discipline!BA157</f>
        <v>59.3333333333333</v>
      </c>
      <c r="BO156" s="65" t="n">
        <f aca="false">BN156*0.1</f>
        <v>5.93333333333333</v>
      </c>
      <c r="BP156" s="65" t="str">
        <f aca="false">IF(HPS!BO156&gt;=6,"Cleared","NC")</f>
        <v>NC</v>
      </c>
      <c r="BQ156" s="65" t="n">
        <f aca="false">BE156+BI156+BL156+BO156</f>
        <v>68.8357142857143</v>
      </c>
    </row>
    <row r="157" customFormat="false" ht="14.25" hidden="false" customHeight="false" outlineLevel="0" collapsed="false">
      <c r="A157" s="61" t="n">
        <v>154</v>
      </c>
      <c r="B157" s="62" t="s">
        <v>13</v>
      </c>
      <c r="C157" s="62" t="s">
        <v>14</v>
      </c>
      <c r="D157" s="62" t="s">
        <v>327</v>
      </c>
      <c r="E157" s="63" t="s">
        <v>328</v>
      </c>
      <c r="F157" s="64" t="n">
        <v>0</v>
      </c>
      <c r="G157" s="65" t="n">
        <f aca="false">Persona!P158</f>
        <v>40</v>
      </c>
      <c r="H157" s="65" t="n">
        <f aca="false">HPS!$G157+HPS!$F157</f>
        <v>40</v>
      </c>
      <c r="I157" s="65" t="n">
        <f aca="false">HPS!$H157*0.5</f>
        <v>20</v>
      </c>
      <c r="J157" s="65" t="str">
        <f aca="false">IF(HPS!$G157&gt;=40,"Cleared","NC")</f>
        <v>Cleared</v>
      </c>
      <c r="K157" s="65" t="str">
        <f aca="false">Wellness!K158</f>
        <v>NC</v>
      </c>
      <c r="L157" s="65" t="n">
        <f aca="false">Wellness!S158</f>
        <v>43.3333333333333</v>
      </c>
      <c r="M157" s="64" t="n">
        <f aca="false">$L157*0.3</f>
        <v>13</v>
      </c>
      <c r="N157" s="66" t="str">
        <f aca="false">IF(M157&gt;=9,"Cleared","NC")</f>
        <v>Cleared</v>
      </c>
      <c r="O157" s="64" t="n">
        <f aca="false">Behavior!I158</f>
        <v>3</v>
      </c>
      <c r="P157" s="64" t="n">
        <f aca="false">HPS!$O157*2</f>
        <v>6</v>
      </c>
      <c r="Q157" s="65" t="str">
        <f aca="false">IF(HPS!$P157&gt;=6,"Cleared","NC")</f>
        <v>Cleared</v>
      </c>
      <c r="R157" s="65" t="n">
        <f aca="false">Discipline!N158</f>
        <v>31.6071428571429</v>
      </c>
      <c r="S157" s="65" t="n">
        <f aca="false">HPS!$R157*0.1</f>
        <v>3.16071428571429</v>
      </c>
      <c r="T157" s="65" t="str">
        <f aca="false">IF(HPS!$S157&gt;=4,"Cleared","NC")</f>
        <v>NC</v>
      </c>
      <c r="U157" s="65" t="n">
        <f aca="false">HPS!$I157+HPS!$M157+HPS!$P157+HPS!$S157</f>
        <v>42.1607142857143</v>
      </c>
      <c r="V157" s="65" t="n">
        <f aca="false">Persona!AB158</f>
        <v>11.9095238095238</v>
      </c>
      <c r="W157" s="65" t="n">
        <f aca="false">Persona!AC158</f>
        <v>33.6</v>
      </c>
      <c r="X157" s="65" t="n">
        <f aca="false">HPS!$V157+HPS!$W157</f>
        <v>45.5095238095238</v>
      </c>
      <c r="Y157" s="65" t="n">
        <f aca="false">X157*0.5</f>
        <v>22.7547619047619</v>
      </c>
      <c r="Z157" s="65" t="str">
        <f aca="false">IF(HPS!$X157&gt;=40,"Cleared","NC")</f>
        <v>Cleared</v>
      </c>
      <c r="AA157" s="65" t="str">
        <f aca="false">Wellness!AC158</f>
        <v>NC</v>
      </c>
      <c r="AB157" s="65" t="n">
        <f aca="false">Wellness!AK158</f>
        <v>30</v>
      </c>
      <c r="AC157" s="64" t="n">
        <f aca="false">HPS!AB157*0.3</f>
        <v>9</v>
      </c>
      <c r="AD157" s="66" t="str">
        <f aca="false">IF(AC157&gt;=9,"Cleared","NC")</f>
        <v>Cleared</v>
      </c>
      <c r="AE157" s="65" t="n">
        <f aca="false">Behavior!Q158</f>
        <v>2.7</v>
      </c>
      <c r="AF157" s="65" t="n">
        <f aca="false">Behavior!R158</f>
        <v>5.4</v>
      </c>
      <c r="AG157" s="65" t="str">
        <f aca="false">IF(HPS!$AF157&gt;=6,"Cleared","NC")</f>
        <v>NC</v>
      </c>
      <c r="AH157" s="65" t="n">
        <f aca="false">Discipline!AA158</f>
        <v>21</v>
      </c>
      <c r="AI157" s="65" t="n">
        <f aca="false">AH157*0.1</f>
        <v>2.1</v>
      </c>
      <c r="AJ157" s="65" t="str">
        <f aca="false">IF(AI157&gt;=4,"Cleared","NC")</f>
        <v>NC</v>
      </c>
      <c r="AK157" s="65" t="n">
        <f aca="false">Y157+AC157+AF157+AI157</f>
        <v>39.2547619047619</v>
      </c>
      <c r="AL157" s="65" t="n">
        <f aca="false">Persona!AO158</f>
        <v>10.5733333333333</v>
      </c>
      <c r="AM157" s="65" t="n">
        <f aca="false">Persona!AP158</f>
        <v>48</v>
      </c>
      <c r="AN157" s="65" t="n">
        <f aca="false">AL157+AM157</f>
        <v>58.5733333333333</v>
      </c>
      <c r="AO157" s="65" t="n">
        <f aca="false">AN157*0.5</f>
        <v>29.2866666666667</v>
      </c>
      <c r="AP157" s="65" t="str">
        <f aca="false">IF(HPS!$AN157&gt;=40,"Cleared","NC")</f>
        <v>Cleared</v>
      </c>
      <c r="AQ157" s="65" t="str">
        <f aca="false">Wellness!AU158</f>
        <v>NC</v>
      </c>
      <c r="AR157" s="65" t="n">
        <f aca="false">Wellness!BC158</f>
        <v>13.3333333333333</v>
      </c>
      <c r="AS157" s="64" t="n">
        <f aca="false">AR157*0.3</f>
        <v>4</v>
      </c>
      <c r="AT157" s="66" t="str">
        <f aca="false">IF(AS157&gt;=9,"Cleared","NC")</f>
        <v>NC</v>
      </c>
      <c r="AU157" s="65" t="n">
        <f aca="false">Behavior!AG158</f>
        <v>4</v>
      </c>
      <c r="AV157" s="65" t="n">
        <f aca="false">Behavior!AH158</f>
        <v>8</v>
      </c>
      <c r="AW157" s="65" t="str">
        <f aca="false">IF(AV157&gt;=6,"Cleared","NC")</f>
        <v>Cleared</v>
      </c>
      <c r="AX157" s="65" t="n">
        <f aca="false">Discipline!AN158</f>
        <v>36.1428571428571</v>
      </c>
      <c r="AY157" s="65" t="n">
        <f aca="false">AX157*0.1</f>
        <v>3.61428571428571</v>
      </c>
      <c r="AZ157" s="65" t="str">
        <f aca="false">IF(AY157&gt;=4,"Cleared","NC")</f>
        <v>NC</v>
      </c>
      <c r="BA157" s="65" t="n">
        <f aca="false">AO157+AS157+AV157+AY157</f>
        <v>44.9009523809524</v>
      </c>
      <c r="BB157" s="65" t="n">
        <f aca="false">Persona!AB158</f>
        <v>11.9095238095238</v>
      </c>
      <c r="BC157" s="65" t="n">
        <f aca="false">Persona!AC158</f>
        <v>33.6</v>
      </c>
      <c r="BD157" s="65" t="n">
        <f aca="false">BB157+BC157</f>
        <v>45.5095238095238</v>
      </c>
      <c r="BE157" s="65" t="n">
        <f aca="false">BD157*0.5</f>
        <v>22.7547619047619</v>
      </c>
      <c r="BF157" s="65" t="str">
        <f aca="false">IF(BD157&gt;=40,"Cleared","NC")</f>
        <v>Cleared</v>
      </c>
      <c r="BG157" s="65" t="str">
        <f aca="false">Wellness!BM158</f>
        <v>NC</v>
      </c>
      <c r="BH157" s="65" t="n">
        <f aca="false">Wellness!BU158</f>
        <v>40</v>
      </c>
      <c r="BI157" s="64" t="n">
        <f aca="false">BH157*0.3</f>
        <v>12</v>
      </c>
      <c r="BJ157" s="66" t="str">
        <f aca="false">IF(BI157&gt;=9,"Cleared","NC")</f>
        <v>Cleared</v>
      </c>
      <c r="BK157" s="65" t="n">
        <f aca="false">Behavior!AG158</f>
        <v>4</v>
      </c>
      <c r="BL157" s="65" t="n">
        <f aca="false">Behavior!AH158</f>
        <v>8</v>
      </c>
      <c r="BM157" s="65" t="str">
        <f aca="false">IF(BL157&gt;=6,"Cleared","NC")</f>
        <v>Cleared</v>
      </c>
      <c r="BN157" s="65" t="n">
        <f aca="false">Discipline!BA158</f>
        <v>51</v>
      </c>
      <c r="BO157" s="65" t="n">
        <f aca="false">BN157*0.1</f>
        <v>5.1</v>
      </c>
      <c r="BP157" s="65" t="str">
        <f aca="false">IF(HPS!BO157&gt;=6,"Cleared","NC")</f>
        <v>NC</v>
      </c>
      <c r="BQ157" s="65" t="n">
        <f aca="false">BE157+BI157+BL157+BO157</f>
        <v>47.8547619047619</v>
      </c>
    </row>
    <row r="158" customFormat="false" ht="14.25" hidden="false" customHeight="false" outlineLevel="0" collapsed="false">
      <c r="A158" s="61" t="n">
        <v>155</v>
      </c>
      <c r="B158" s="62" t="s">
        <v>13</v>
      </c>
      <c r="C158" s="62" t="s">
        <v>38</v>
      </c>
      <c r="D158" s="62" t="s">
        <v>329</v>
      </c>
      <c r="E158" s="63" t="s">
        <v>330</v>
      </c>
      <c r="F158" s="64" t="n">
        <v>0</v>
      </c>
      <c r="G158" s="65" t="n">
        <f aca="false">Persona!P159</f>
        <v>56.6666666666667</v>
      </c>
      <c r="H158" s="65" t="n">
        <f aca="false">HPS!$G158+HPS!$F158</f>
        <v>56.6666666666667</v>
      </c>
      <c r="I158" s="65" t="n">
        <f aca="false">HPS!$H158*0.5</f>
        <v>28.3333333333333</v>
      </c>
      <c r="J158" s="65" t="str">
        <f aca="false">IF(HPS!$G158&gt;=40,"Cleared","NC")</f>
        <v>Cleared</v>
      </c>
      <c r="K158" s="65" t="str">
        <f aca="false">Wellness!K159</f>
        <v>Cleared</v>
      </c>
      <c r="L158" s="65" t="n">
        <f aca="false">Wellness!S159</f>
        <v>43.3333333333333</v>
      </c>
      <c r="M158" s="64" t="n">
        <f aca="false">$L158*0.3</f>
        <v>13</v>
      </c>
      <c r="N158" s="66" t="str">
        <f aca="false">IF(M158&gt;=9,"Cleared","NC")</f>
        <v>Cleared</v>
      </c>
      <c r="O158" s="64" t="n">
        <f aca="false">Behavior!I159</f>
        <v>3</v>
      </c>
      <c r="P158" s="64" t="n">
        <f aca="false">HPS!$O158*2</f>
        <v>6</v>
      </c>
      <c r="Q158" s="65" t="str">
        <f aca="false">IF(HPS!$P158&gt;=6,"Cleared","NC")</f>
        <v>Cleared</v>
      </c>
      <c r="R158" s="65" t="n">
        <f aca="false">Discipline!N159</f>
        <v>47.5</v>
      </c>
      <c r="S158" s="65" t="n">
        <f aca="false">HPS!$R158*0.1</f>
        <v>4.75</v>
      </c>
      <c r="T158" s="65" t="str">
        <f aca="false">IF(HPS!$S158&gt;=4,"Cleared","NC")</f>
        <v>Cleared</v>
      </c>
      <c r="U158" s="65" t="n">
        <f aca="false">HPS!$I158+HPS!$M158+HPS!$P158+HPS!$S158</f>
        <v>52.0833333333333</v>
      </c>
      <c r="V158" s="65" t="n">
        <f aca="false">Persona!AB159</f>
        <v>15.4428571428571</v>
      </c>
      <c r="W158" s="65" t="n">
        <f aca="false">Persona!AC159</f>
        <v>42.4</v>
      </c>
      <c r="X158" s="65" t="n">
        <f aca="false">HPS!$V158+HPS!$W158</f>
        <v>57.8428571428571</v>
      </c>
      <c r="Y158" s="65" t="n">
        <f aca="false">X158*0.5</f>
        <v>28.9214285714286</v>
      </c>
      <c r="Z158" s="65" t="str">
        <f aca="false">IF(HPS!$X158&gt;=40,"Cleared","NC")</f>
        <v>Cleared</v>
      </c>
      <c r="AA158" s="65" t="str">
        <f aca="false">Wellness!AC159</f>
        <v>NC</v>
      </c>
      <c r="AB158" s="65" t="n">
        <f aca="false">Wellness!AK159</f>
        <v>30</v>
      </c>
      <c r="AC158" s="64" t="n">
        <f aca="false">HPS!AB158*0.3</f>
        <v>9</v>
      </c>
      <c r="AD158" s="66" t="str">
        <f aca="false">IF(AC158&gt;=9,"Cleared","NC")</f>
        <v>Cleared</v>
      </c>
      <c r="AE158" s="65" t="n">
        <f aca="false">Behavior!Q159</f>
        <v>3.29333333333333</v>
      </c>
      <c r="AF158" s="65" t="n">
        <f aca="false">Behavior!R159</f>
        <v>6.58666666666667</v>
      </c>
      <c r="AG158" s="65" t="str">
        <f aca="false">IF(HPS!$AF158&gt;=6,"Cleared","NC")</f>
        <v>Cleared</v>
      </c>
      <c r="AH158" s="65" t="n">
        <f aca="false">Discipline!AA159</f>
        <v>28</v>
      </c>
      <c r="AI158" s="65" t="n">
        <f aca="false">AH158*0.1</f>
        <v>2.8</v>
      </c>
      <c r="AJ158" s="65" t="str">
        <f aca="false">IF(AI158&gt;=4,"Cleared","NC")</f>
        <v>NC</v>
      </c>
      <c r="AK158" s="65" t="n">
        <f aca="false">Y158+AC158+AF158+AI158</f>
        <v>47.3080952380952</v>
      </c>
      <c r="AL158" s="65" t="n">
        <f aca="false">Persona!AO159</f>
        <v>18.5066666666667</v>
      </c>
      <c r="AM158" s="65" t="n">
        <f aca="false">Persona!AP159</f>
        <v>38</v>
      </c>
      <c r="AN158" s="65" t="n">
        <f aca="false">AL158+AM158</f>
        <v>56.5066666666667</v>
      </c>
      <c r="AO158" s="65" t="n">
        <f aca="false">AN158*0.5</f>
        <v>28.2533333333333</v>
      </c>
      <c r="AP158" s="65" t="str">
        <f aca="false">IF(HPS!$AN158&gt;=40,"Cleared","NC")</f>
        <v>Cleared</v>
      </c>
      <c r="AQ158" s="65" t="str">
        <f aca="false">Wellness!AU159</f>
        <v>NC</v>
      </c>
      <c r="AR158" s="65" t="n">
        <f aca="false">Wellness!BC159</f>
        <v>16.6666666666667</v>
      </c>
      <c r="AS158" s="64" t="n">
        <f aca="false">AR158*0.3</f>
        <v>5</v>
      </c>
      <c r="AT158" s="66" t="str">
        <f aca="false">IF(AS158&gt;=9,"Cleared","NC")</f>
        <v>NC</v>
      </c>
      <c r="AU158" s="65" t="n">
        <f aca="false">Behavior!AG159</f>
        <v>3.2</v>
      </c>
      <c r="AV158" s="65" t="n">
        <f aca="false">Behavior!AH159</f>
        <v>6.4</v>
      </c>
      <c r="AW158" s="65" t="str">
        <f aca="false">IF(AV158&gt;=6,"Cleared","NC")</f>
        <v>Cleared</v>
      </c>
      <c r="AX158" s="65" t="n">
        <f aca="false">Discipline!AN159</f>
        <v>48.8</v>
      </c>
      <c r="AY158" s="65" t="n">
        <f aca="false">AX158*0.1</f>
        <v>4.88</v>
      </c>
      <c r="AZ158" s="65" t="str">
        <f aca="false">IF(AY158&gt;=4,"Cleared","NC")</f>
        <v>Cleared</v>
      </c>
      <c r="BA158" s="65" t="n">
        <f aca="false">AO158+AS158+AV158+AY158</f>
        <v>44.5333333333333</v>
      </c>
      <c r="BB158" s="65" t="n">
        <f aca="false">Persona!AB159</f>
        <v>15.4428571428571</v>
      </c>
      <c r="BC158" s="65" t="n">
        <f aca="false">Persona!AC159</f>
        <v>42.4</v>
      </c>
      <c r="BD158" s="65" t="n">
        <f aca="false">BB158+BC158</f>
        <v>57.8428571428571</v>
      </c>
      <c r="BE158" s="65" t="n">
        <f aca="false">BD158*0.5</f>
        <v>28.9214285714286</v>
      </c>
      <c r="BF158" s="65" t="str">
        <f aca="false">IF(BD158&gt;=40,"Cleared","NC")</f>
        <v>Cleared</v>
      </c>
      <c r="BG158" s="65" t="str">
        <f aca="false">Wellness!BM159</f>
        <v>Cleared</v>
      </c>
      <c r="BH158" s="65" t="n">
        <f aca="false">Wellness!BU159</f>
        <v>40</v>
      </c>
      <c r="BI158" s="64" t="n">
        <f aca="false">BH158*0.3</f>
        <v>12</v>
      </c>
      <c r="BJ158" s="66" t="str">
        <f aca="false">IF(BI158&gt;=9,"Cleared","NC")</f>
        <v>Cleared</v>
      </c>
      <c r="BK158" s="65" t="n">
        <f aca="false">Behavior!AG159</f>
        <v>3.2</v>
      </c>
      <c r="BL158" s="65" t="n">
        <f aca="false">Behavior!AH159</f>
        <v>6.4</v>
      </c>
      <c r="BM158" s="65" t="str">
        <f aca="false">IF(BL158&gt;=6,"Cleared","NC")</f>
        <v>Cleared</v>
      </c>
      <c r="BN158" s="65" t="n">
        <f aca="false">Discipline!BA159</f>
        <v>45.6666666666667</v>
      </c>
      <c r="BO158" s="65" t="n">
        <f aca="false">BN158*0.1</f>
        <v>4.56666666666667</v>
      </c>
      <c r="BP158" s="65" t="str">
        <f aca="false">IF(HPS!BO158&gt;=6,"Cleared","NC")</f>
        <v>NC</v>
      </c>
      <c r="BQ158" s="65" t="n">
        <f aca="false">BE158+BI158+BL158+BO158</f>
        <v>51.8880952380952</v>
      </c>
    </row>
    <row r="159" customFormat="false" ht="14.25" hidden="false" customHeight="false" outlineLevel="0" collapsed="false">
      <c r="A159" s="61" t="n">
        <v>156</v>
      </c>
      <c r="B159" s="62" t="s">
        <v>17</v>
      </c>
      <c r="C159" s="62" t="s">
        <v>38</v>
      </c>
      <c r="D159" s="62" t="s">
        <v>331</v>
      </c>
      <c r="E159" s="63" t="s">
        <v>332</v>
      </c>
      <c r="F159" s="64" t="n">
        <v>0</v>
      </c>
      <c r="G159" s="65" t="n">
        <f aca="false">Persona!P160</f>
        <v>26.6666666666667</v>
      </c>
      <c r="H159" s="65" t="n">
        <f aca="false">HPS!$G159+HPS!$F159</f>
        <v>26.6666666666667</v>
      </c>
      <c r="I159" s="65" t="n">
        <f aca="false">HPS!$H159*0.5</f>
        <v>13.3333333333333</v>
      </c>
      <c r="J159" s="65" t="str">
        <f aca="false">IF(HPS!$G159&gt;=40,"Cleared","NC")</f>
        <v>NC</v>
      </c>
      <c r="K159" s="65" t="str">
        <f aca="false">Wellness!K160</f>
        <v>Cleared</v>
      </c>
      <c r="L159" s="65" t="n">
        <f aca="false">Wellness!S160</f>
        <v>46.6666666666667</v>
      </c>
      <c r="M159" s="64" t="n">
        <f aca="false">$L159*0.3</f>
        <v>14</v>
      </c>
      <c r="N159" s="66" t="str">
        <f aca="false">IF(M159&gt;=9,"Cleared","NC")</f>
        <v>Cleared</v>
      </c>
      <c r="O159" s="64" t="n">
        <f aca="false">Behavior!I160</f>
        <v>3</v>
      </c>
      <c r="P159" s="64" t="n">
        <f aca="false">HPS!$O159*2</f>
        <v>6</v>
      </c>
      <c r="Q159" s="65" t="str">
        <f aca="false">IF(HPS!$P159&gt;=6,"Cleared","NC")</f>
        <v>Cleared</v>
      </c>
      <c r="R159" s="65" t="n">
        <f aca="false">Discipline!N160</f>
        <v>66.875</v>
      </c>
      <c r="S159" s="65" t="n">
        <f aca="false">HPS!$R159*0.1</f>
        <v>6.6875</v>
      </c>
      <c r="T159" s="65" t="str">
        <f aca="false">IF(HPS!$S159&gt;=4,"Cleared","NC")</f>
        <v>Cleared</v>
      </c>
      <c r="U159" s="65" t="n">
        <f aca="false">HPS!$I159+HPS!$M159+HPS!$P159+HPS!$S159</f>
        <v>40.0208333333333</v>
      </c>
      <c r="V159" s="65" t="n">
        <f aca="false">Persona!AB160</f>
        <v>8.21428571428571</v>
      </c>
      <c r="W159" s="65" t="n">
        <f aca="false">Persona!AC160</f>
        <v>40</v>
      </c>
      <c r="X159" s="65" t="n">
        <f aca="false">HPS!$V159+HPS!$W159</f>
        <v>48.2142857142857</v>
      </c>
      <c r="Y159" s="65" t="n">
        <f aca="false">X159*0.5</f>
        <v>24.1071428571429</v>
      </c>
      <c r="Z159" s="65" t="str">
        <f aca="false">IF(HPS!$X159&gt;=40,"Cleared","NC")</f>
        <v>Cleared</v>
      </c>
      <c r="AA159" s="65" t="str">
        <f aca="false">Wellness!AC160</f>
        <v>NC</v>
      </c>
      <c r="AB159" s="65" t="n">
        <f aca="false">Wellness!AK160</f>
        <v>26.6666666666667</v>
      </c>
      <c r="AC159" s="64" t="n">
        <f aca="false">HPS!AB159*0.3</f>
        <v>8</v>
      </c>
      <c r="AD159" s="66" t="str">
        <f aca="false">IF(AC159&gt;=9,"Cleared","NC")</f>
        <v>NC</v>
      </c>
      <c r="AE159" s="65" t="n">
        <f aca="false">Behavior!Q160</f>
        <v>3.36</v>
      </c>
      <c r="AF159" s="65" t="n">
        <f aca="false">Behavior!R160</f>
        <v>6.72</v>
      </c>
      <c r="AG159" s="65" t="str">
        <f aca="false">IF(HPS!$AF159&gt;=6,"Cleared","NC")</f>
        <v>Cleared</v>
      </c>
      <c r="AH159" s="65" t="n">
        <f aca="false">Discipline!AA160</f>
        <v>24</v>
      </c>
      <c r="AI159" s="65" t="n">
        <f aca="false">AH159*0.1</f>
        <v>2.4</v>
      </c>
      <c r="AJ159" s="65" t="str">
        <f aca="false">IF(AI159&gt;=4,"Cleared","NC")</f>
        <v>NC</v>
      </c>
      <c r="AK159" s="65" t="n">
        <f aca="false">Y159+AC159+AF159+AI159</f>
        <v>41.2271428571429</v>
      </c>
      <c r="AL159" s="65" t="n">
        <f aca="false">Persona!AO160</f>
        <v>10.2222222222222</v>
      </c>
      <c r="AM159" s="65" t="n">
        <f aca="false">Persona!AP160</f>
        <v>24</v>
      </c>
      <c r="AN159" s="65" t="n">
        <f aca="false">AL159+AM159</f>
        <v>34.2222222222222</v>
      </c>
      <c r="AO159" s="65" t="n">
        <f aca="false">AN159*0.5</f>
        <v>17.1111111111111</v>
      </c>
      <c r="AP159" s="65" t="str">
        <f aca="false">IF(HPS!$AN159&gt;=40,"Cleared","NC")</f>
        <v>NC</v>
      </c>
      <c r="AQ159" s="65" t="str">
        <f aca="false">Wellness!AU160</f>
        <v>NC</v>
      </c>
      <c r="AR159" s="65" t="n">
        <f aca="false">Wellness!BC160</f>
        <v>33.3333333333333</v>
      </c>
      <c r="AS159" s="64" t="n">
        <f aca="false">AR159*0.3</f>
        <v>10</v>
      </c>
      <c r="AT159" s="66" t="str">
        <f aca="false">IF(AS159&gt;=9,"Cleared","NC")</f>
        <v>Cleared</v>
      </c>
      <c r="AU159" s="65" t="n">
        <f aca="false">Behavior!AG160</f>
        <v>3.2</v>
      </c>
      <c r="AV159" s="65" t="n">
        <f aca="false">Behavior!AH160</f>
        <v>6.4</v>
      </c>
      <c r="AW159" s="65" t="str">
        <f aca="false">IF(AV159&gt;=6,"Cleared","NC")</f>
        <v>Cleared</v>
      </c>
      <c r="AX159" s="65" t="n">
        <f aca="false">Discipline!AN160</f>
        <v>41.2666666666667</v>
      </c>
      <c r="AY159" s="65" t="n">
        <f aca="false">AX159*0.1</f>
        <v>4.12666666666667</v>
      </c>
      <c r="AZ159" s="65" t="str">
        <f aca="false">IF(AY159&gt;=4,"Cleared","NC")</f>
        <v>Cleared</v>
      </c>
      <c r="BA159" s="65" t="n">
        <f aca="false">AO159+AS159+AV159+AY159</f>
        <v>37.6377777777778</v>
      </c>
      <c r="BB159" s="65" t="n">
        <f aca="false">Persona!AB160</f>
        <v>8.21428571428571</v>
      </c>
      <c r="BC159" s="65" t="n">
        <f aca="false">Persona!AC160</f>
        <v>40</v>
      </c>
      <c r="BD159" s="65" t="n">
        <f aca="false">BB159+BC159</f>
        <v>48.2142857142857</v>
      </c>
      <c r="BE159" s="65" t="n">
        <f aca="false">BD159*0.5</f>
        <v>24.1071428571429</v>
      </c>
      <c r="BF159" s="65" t="str">
        <f aca="false">IF(BD159&gt;=40,"Cleared","NC")</f>
        <v>Cleared</v>
      </c>
      <c r="BG159" s="65" t="str">
        <f aca="false">Wellness!BM160</f>
        <v>NC</v>
      </c>
      <c r="BH159" s="65" t="n">
        <f aca="false">Wellness!BU160</f>
        <v>33.3333333333333</v>
      </c>
      <c r="BI159" s="64" t="n">
        <f aca="false">BH159*0.3</f>
        <v>10</v>
      </c>
      <c r="BJ159" s="66" t="str">
        <f aca="false">IF(BI159&gt;=9,"Cleared","NC")</f>
        <v>Cleared</v>
      </c>
      <c r="BK159" s="65" t="n">
        <f aca="false">Behavior!AG160</f>
        <v>3.2</v>
      </c>
      <c r="BL159" s="65" t="n">
        <f aca="false">Behavior!AH160</f>
        <v>6.4</v>
      </c>
      <c r="BM159" s="65" t="str">
        <f aca="false">IF(BL159&gt;=6,"Cleared","NC")</f>
        <v>Cleared</v>
      </c>
      <c r="BN159" s="65" t="n">
        <f aca="false">Discipline!BA160</f>
        <v>84</v>
      </c>
      <c r="BO159" s="65" t="n">
        <f aca="false">BN159*0.1</f>
        <v>8.4</v>
      </c>
      <c r="BP159" s="65" t="str">
        <f aca="false">IF(HPS!BO159&gt;=6,"Cleared","NC")</f>
        <v>Cleared</v>
      </c>
      <c r="BQ159" s="65" t="n">
        <f aca="false">BE159+BI159+BL159+BO159</f>
        <v>48.9071428571429</v>
      </c>
    </row>
    <row r="160" customFormat="false" ht="14.25" hidden="false" customHeight="false" outlineLevel="0" collapsed="false">
      <c r="A160" s="61" t="n">
        <v>157</v>
      </c>
      <c r="B160" s="62" t="s">
        <v>17</v>
      </c>
      <c r="C160" s="62" t="s">
        <v>38</v>
      </c>
      <c r="D160" s="62" t="s">
        <v>333</v>
      </c>
      <c r="E160" s="63" t="s">
        <v>334</v>
      </c>
      <c r="F160" s="64" t="n">
        <v>0</v>
      </c>
      <c r="G160" s="65" t="n">
        <f aca="false">Persona!P161</f>
        <v>36.6666666666667</v>
      </c>
      <c r="H160" s="65" t="n">
        <f aca="false">HPS!$G160+HPS!$F160</f>
        <v>36.6666666666667</v>
      </c>
      <c r="I160" s="65" t="n">
        <f aca="false">HPS!$H160*0.5</f>
        <v>18.3333333333333</v>
      </c>
      <c r="J160" s="65" t="str">
        <f aca="false">IF(HPS!$G160&gt;=40,"Cleared","NC")</f>
        <v>NC</v>
      </c>
      <c r="K160" s="65" t="str">
        <f aca="false">Wellness!K161</f>
        <v>Cleared</v>
      </c>
      <c r="L160" s="65" t="n">
        <f aca="false">Wellness!S161</f>
        <v>63.3333333333333</v>
      </c>
      <c r="M160" s="64" t="n">
        <f aca="false">$L160*0.3</f>
        <v>19</v>
      </c>
      <c r="N160" s="66" t="str">
        <f aca="false">IF(M160&gt;=9,"Cleared","NC")</f>
        <v>Cleared</v>
      </c>
      <c r="O160" s="64" t="n">
        <f aca="false">Behavior!I161</f>
        <v>3</v>
      </c>
      <c r="P160" s="64" t="n">
        <f aca="false">HPS!$O160*2</f>
        <v>6</v>
      </c>
      <c r="Q160" s="65" t="str">
        <f aca="false">IF(HPS!$P160&gt;=6,"Cleared","NC")</f>
        <v>Cleared</v>
      </c>
      <c r="R160" s="65" t="n">
        <f aca="false">Discipline!N161</f>
        <v>54.375</v>
      </c>
      <c r="S160" s="65" t="n">
        <f aca="false">HPS!$R160*0.1</f>
        <v>5.4375</v>
      </c>
      <c r="T160" s="65" t="str">
        <f aca="false">IF(HPS!$S160&gt;=4,"Cleared","NC")</f>
        <v>Cleared</v>
      </c>
      <c r="U160" s="65" t="n">
        <f aca="false">HPS!$I160+HPS!$M160+HPS!$P160+HPS!$S160</f>
        <v>48.7708333333333</v>
      </c>
      <c r="V160" s="65" t="n">
        <f aca="false">Persona!AB161</f>
        <v>19.3428571428571</v>
      </c>
      <c r="W160" s="65" t="n">
        <f aca="false">Persona!AC161</f>
        <v>48.8</v>
      </c>
      <c r="X160" s="65" t="n">
        <f aca="false">HPS!$V160+HPS!$W160</f>
        <v>68.1428571428571</v>
      </c>
      <c r="Y160" s="65" t="n">
        <f aca="false">X160*0.5</f>
        <v>34.0714285714286</v>
      </c>
      <c r="Z160" s="65" t="str">
        <f aca="false">IF(HPS!$X160&gt;=40,"Cleared","NC")</f>
        <v>Cleared</v>
      </c>
      <c r="AA160" s="65" t="str">
        <f aca="false">Wellness!AC161</f>
        <v>NC</v>
      </c>
      <c r="AB160" s="65" t="n">
        <f aca="false">Wellness!AK161</f>
        <v>46.6666666666667</v>
      </c>
      <c r="AC160" s="64" t="n">
        <f aca="false">HPS!AB160*0.3</f>
        <v>14</v>
      </c>
      <c r="AD160" s="66" t="str">
        <f aca="false">IF(AC160&gt;=9,"Cleared","NC")</f>
        <v>Cleared</v>
      </c>
      <c r="AE160" s="65" t="n">
        <f aca="false">Behavior!Q161</f>
        <v>3.74</v>
      </c>
      <c r="AF160" s="65" t="n">
        <f aca="false">Behavior!R161</f>
        <v>7.48</v>
      </c>
      <c r="AG160" s="65" t="str">
        <f aca="false">IF(HPS!$AF160&gt;=6,"Cleared","NC")</f>
        <v>Cleared</v>
      </c>
      <c r="AH160" s="65" t="n">
        <f aca="false">Discipline!AA161</f>
        <v>39</v>
      </c>
      <c r="AI160" s="65" t="n">
        <f aca="false">AH160*0.1</f>
        <v>3.9</v>
      </c>
      <c r="AJ160" s="65" t="str">
        <f aca="false">IF(AI160&gt;=4,"Cleared","NC")</f>
        <v>NC</v>
      </c>
      <c r="AK160" s="65" t="n">
        <f aca="false">Y160+AC160+AF160+AI160</f>
        <v>59.4514285714286</v>
      </c>
      <c r="AL160" s="65" t="n">
        <f aca="false">Persona!AO161</f>
        <v>13.5111111111111</v>
      </c>
      <c r="AM160" s="65" t="n">
        <f aca="false">Persona!AP161</f>
        <v>39</v>
      </c>
      <c r="AN160" s="65" t="n">
        <f aca="false">AL160+AM160</f>
        <v>52.5111111111111</v>
      </c>
      <c r="AO160" s="65" t="n">
        <f aca="false">AN160*0.5</f>
        <v>26.2555555555556</v>
      </c>
      <c r="AP160" s="65" t="str">
        <f aca="false">IF(HPS!$AN160&gt;=40,"Cleared","NC")</f>
        <v>Cleared</v>
      </c>
      <c r="AQ160" s="65" t="str">
        <f aca="false">Wellness!AU161</f>
        <v>NC</v>
      </c>
      <c r="AR160" s="65" t="n">
        <f aca="false">Wellness!BC161</f>
        <v>56.6666666666667</v>
      </c>
      <c r="AS160" s="64" t="n">
        <f aca="false">AR160*0.3</f>
        <v>17</v>
      </c>
      <c r="AT160" s="66" t="str">
        <f aca="false">IF(AS160&gt;=9,"Cleared","NC")</f>
        <v>Cleared</v>
      </c>
      <c r="AU160" s="65" t="n">
        <f aca="false">Behavior!AG161</f>
        <v>3.5</v>
      </c>
      <c r="AV160" s="65" t="n">
        <f aca="false">Behavior!AH161</f>
        <v>7</v>
      </c>
      <c r="AW160" s="65" t="str">
        <f aca="false">IF(AV160&gt;=6,"Cleared","NC")</f>
        <v>Cleared</v>
      </c>
      <c r="AX160" s="65" t="n">
        <f aca="false">Discipline!AN161</f>
        <v>29.8666666666667</v>
      </c>
      <c r="AY160" s="65" t="n">
        <f aca="false">AX160*0.1</f>
        <v>2.98666666666667</v>
      </c>
      <c r="AZ160" s="65" t="str">
        <f aca="false">IF(AY160&gt;=4,"Cleared","NC")</f>
        <v>NC</v>
      </c>
      <c r="BA160" s="65" t="n">
        <f aca="false">AO160+AS160+AV160+AY160</f>
        <v>53.2422222222222</v>
      </c>
      <c r="BB160" s="65" t="n">
        <f aca="false">Persona!AB161</f>
        <v>19.3428571428571</v>
      </c>
      <c r="BC160" s="65" t="n">
        <f aca="false">Persona!AC161</f>
        <v>48.8</v>
      </c>
      <c r="BD160" s="65" t="n">
        <f aca="false">BB160+BC160</f>
        <v>68.1428571428571</v>
      </c>
      <c r="BE160" s="65" t="n">
        <f aca="false">BD160*0.5</f>
        <v>34.0714285714286</v>
      </c>
      <c r="BF160" s="65" t="str">
        <f aca="false">IF(BD160&gt;=40,"Cleared","NC")</f>
        <v>Cleared</v>
      </c>
      <c r="BG160" s="65" t="str">
        <f aca="false">Wellness!BM161</f>
        <v>Cleared</v>
      </c>
      <c r="BH160" s="65" t="n">
        <f aca="false">Wellness!BU161</f>
        <v>56.6666666666667</v>
      </c>
      <c r="BI160" s="64" t="n">
        <f aca="false">BH160*0.3</f>
        <v>17</v>
      </c>
      <c r="BJ160" s="66" t="str">
        <f aca="false">IF(BI160&gt;=9,"Cleared","NC")</f>
        <v>Cleared</v>
      </c>
      <c r="BK160" s="65" t="n">
        <f aca="false">Behavior!AG161</f>
        <v>3.5</v>
      </c>
      <c r="BL160" s="65" t="n">
        <f aca="false">Behavior!AH161</f>
        <v>7</v>
      </c>
      <c r="BM160" s="65" t="str">
        <f aca="false">IF(BL160&gt;=6,"Cleared","NC")</f>
        <v>Cleared</v>
      </c>
      <c r="BN160" s="65" t="n">
        <f aca="false">Discipline!BA161</f>
        <v>47</v>
      </c>
      <c r="BO160" s="65" t="n">
        <f aca="false">BN160*0.1</f>
        <v>4.7</v>
      </c>
      <c r="BP160" s="65" t="str">
        <f aca="false">IF(HPS!BO160&gt;=6,"Cleared","NC")</f>
        <v>NC</v>
      </c>
      <c r="BQ160" s="65" t="n">
        <f aca="false">BE160+BI160+BL160+BO160</f>
        <v>62.7714285714286</v>
      </c>
    </row>
    <row r="161" customFormat="false" ht="14.25" hidden="false" customHeight="false" outlineLevel="0" collapsed="false">
      <c r="A161" s="61" t="n">
        <v>158</v>
      </c>
      <c r="B161" s="62" t="s">
        <v>17</v>
      </c>
      <c r="C161" s="62" t="s">
        <v>31</v>
      </c>
      <c r="D161" s="62" t="s">
        <v>335</v>
      </c>
      <c r="E161" s="63" t="s">
        <v>336</v>
      </c>
      <c r="F161" s="64" t="n">
        <v>0</v>
      </c>
      <c r="G161" s="65" t="n">
        <f aca="false">Persona!P162</f>
        <v>43.3333333333333</v>
      </c>
      <c r="H161" s="65" t="n">
        <f aca="false">HPS!$G161+HPS!$F161</f>
        <v>43.3333333333333</v>
      </c>
      <c r="I161" s="65" t="n">
        <f aca="false">HPS!$H161*0.5</f>
        <v>21.6666666666667</v>
      </c>
      <c r="J161" s="65" t="str">
        <f aca="false">IF(HPS!$G161&gt;=40,"Cleared","NC")</f>
        <v>Cleared</v>
      </c>
      <c r="K161" s="65" t="str">
        <f aca="false">Wellness!K162</f>
        <v>Cleared</v>
      </c>
      <c r="L161" s="65" t="n">
        <f aca="false">Wellness!S162</f>
        <v>46.6666666666667</v>
      </c>
      <c r="M161" s="64" t="n">
        <f aca="false">$L161*0.3</f>
        <v>14</v>
      </c>
      <c r="N161" s="66" t="str">
        <f aca="false">IF(M161&gt;=9,"Cleared","NC")</f>
        <v>Cleared</v>
      </c>
      <c r="O161" s="64" t="n">
        <f aca="false">Behavior!I162</f>
        <v>3</v>
      </c>
      <c r="P161" s="64" t="n">
        <f aca="false">HPS!$O161*2</f>
        <v>6</v>
      </c>
      <c r="Q161" s="65" t="str">
        <f aca="false">IF(HPS!$P161&gt;=6,"Cleared","NC")</f>
        <v>Cleared</v>
      </c>
      <c r="R161" s="65" t="n">
        <f aca="false">Discipline!N162</f>
        <v>58.125</v>
      </c>
      <c r="S161" s="65" t="n">
        <f aca="false">HPS!$R161*0.1</f>
        <v>5.8125</v>
      </c>
      <c r="T161" s="65" t="str">
        <f aca="false">IF(HPS!$S161&gt;=4,"Cleared","NC")</f>
        <v>Cleared</v>
      </c>
      <c r="U161" s="65" t="n">
        <f aca="false">HPS!$I161+HPS!$M161+HPS!$P161+HPS!$S161</f>
        <v>47.4791666666667</v>
      </c>
      <c r="V161" s="65" t="n">
        <f aca="false">Persona!AB162</f>
        <v>22.3547619047619</v>
      </c>
      <c r="W161" s="65" t="n">
        <f aca="false">Persona!AC162</f>
        <v>42.4</v>
      </c>
      <c r="X161" s="65" t="n">
        <f aca="false">HPS!$V161+HPS!$W161</f>
        <v>64.7547619047619</v>
      </c>
      <c r="Y161" s="65" t="n">
        <f aca="false">X161*0.5</f>
        <v>32.3773809523809</v>
      </c>
      <c r="Z161" s="65" t="str">
        <f aca="false">IF(HPS!$X161&gt;=40,"Cleared","NC")</f>
        <v>Cleared</v>
      </c>
      <c r="AA161" s="65" t="str">
        <f aca="false">Wellness!AC162</f>
        <v>NC</v>
      </c>
      <c r="AB161" s="65" t="n">
        <f aca="false">Wellness!AK162</f>
        <v>13.3333333333333</v>
      </c>
      <c r="AC161" s="64" t="n">
        <f aca="false">HPS!AB161*0.3</f>
        <v>4</v>
      </c>
      <c r="AD161" s="66" t="str">
        <f aca="false">IF(AC161&gt;=9,"Cleared","NC")</f>
        <v>NC</v>
      </c>
      <c r="AE161" s="65" t="n">
        <f aca="false">Behavior!Q162</f>
        <v>2.5</v>
      </c>
      <c r="AF161" s="65" t="n">
        <f aca="false">Behavior!R162</f>
        <v>5</v>
      </c>
      <c r="AG161" s="65" t="str">
        <f aca="false">IF(HPS!$AF161&gt;=6,"Cleared","NC")</f>
        <v>NC</v>
      </c>
      <c r="AH161" s="65" t="n">
        <f aca="false">Discipline!AA162</f>
        <v>30.6666666666667</v>
      </c>
      <c r="AI161" s="65" t="n">
        <f aca="false">AH161*0.1</f>
        <v>3.06666666666667</v>
      </c>
      <c r="AJ161" s="65" t="str">
        <f aca="false">IF(AI161&gt;=4,"Cleared","NC")</f>
        <v>NC</v>
      </c>
      <c r="AK161" s="65" t="n">
        <f aca="false">Y161+AC161+AF161+AI161</f>
        <v>44.4440476190476</v>
      </c>
      <c r="AL161" s="65" t="n">
        <f aca="false">Persona!AO162</f>
        <v>0</v>
      </c>
      <c r="AM161" s="65" t="n">
        <f aca="false">Persona!AP162</f>
        <v>52</v>
      </c>
      <c r="AN161" s="65" t="n">
        <f aca="false">AL161+AM161</f>
        <v>52</v>
      </c>
      <c r="AO161" s="65" t="n">
        <f aca="false">AN161*0.5</f>
        <v>26</v>
      </c>
      <c r="AP161" s="65" t="str">
        <f aca="false">IF(HPS!$AN161&gt;=40,"Cleared","NC")</f>
        <v>Cleared</v>
      </c>
      <c r="AQ161" s="65" t="str">
        <f aca="false">Wellness!AU162</f>
        <v>NC</v>
      </c>
      <c r="AR161" s="65" t="n">
        <f aca="false">Wellness!BC162</f>
        <v>26.6666666666667</v>
      </c>
      <c r="AS161" s="64" t="n">
        <f aca="false">AR161*0.3</f>
        <v>8</v>
      </c>
      <c r="AT161" s="66" t="str">
        <f aca="false">IF(AS161&gt;=9,"Cleared","NC")</f>
        <v>NC</v>
      </c>
      <c r="AU161" s="65" t="n">
        <f aca="false">Behavior!AG162</f>
        <v>2.25</v>
      </c>
      <c r="AV161" s="65" t="n">
        <f aca="false">Behavior!AH162</f>
        <v>4.5</v>
      </c>
      <c r="AW161" s="65" t="str">
        <f aca="false">IF(AV161&gt;=6,"Cleared","NC")</f>
        <v>NC</v>
      </c>
      <c r="AX161" s="65" t="n">
        <f aca="false">Discipline!AN162</f>
        <v>8</v>
      </c>
      <c r="AY161" s="65" t="n">
        <f aca="false">AX161*0.1</f>
        <v>0.8</v>
      </c>
      <c r="AZ161" s="65" t="str">
        <f aca="false">IF(AY161&gt;=4,"Cleared","NC")</f>
        <v>NC</v>
      </c>
      <c r="BA161" s="65" t="n">
        <f aca="false">AO161+AS161+AV161+AY161</f>
        <v>39.3</v>
      </c>
      <c r="BB161" s="65" t="n">
        <f aca="false">Persona!AB162</f>
        <v>22.3547619047619</v>
      </c>
      <c r="BC161" s="65" t="n">
        <f aca="false">Persona!AC162</f>
        <v>42.4</v>
      </c>
      <c r="BD161" s="65" t="n">
        <f aca="false">BB161+BC161</f>
        <v>64.7547619047619</v>
      </c>
      <c r="BE161" s="65" t="n">
        <f aca="false">BD161*0.5</f>
        <v>32.3773809523809</v>
      </c>
      <c r="BF161" s="65" t="str">
        <f aca="false">IF(BD161&gt;=40,"Cleared","NC")</f>
        <v>Cleared</v>
      </c>
      <c r="BG161" s="65" t="str">
        <f aca="false">Wellness!BM162</f>
        <v>NC</v>
      </c>
      <c r="BH161" s="65" t="n">
        <f aca="false">Wellness!BU162</f>
        <v>20</v>
      </c>
      <c r="BI161" s="64" t="n">
        <f aca="false">BH161*0.3</f>
        <v>6</v>
      </c>
      <c r="BJ161" s="66" t="str">
        <f aca="false">IF(BI161&gt;=9,"Cleared","NC")</f>
        <v>NC</v>
      </c>
      <c r="BK161" s="65" t="n">
        <f aca="false">Behavior!AG162</f>
        <v>2.25</v>
      </c>
      <c r="BL161" s="65" t="n">
        <f aca="false">Behavior!AH162</f>
        <v>4.5</v>
      </c>
      <c r="BM161" s="65" t="str">
        <f aca="false">IF(BL161&gt;=6,"Cleared","NC")</f>
        <v>NC</v>
      </c>
      <c r="BN161" s="65" t="n">
        <f aca="false">Discipline!BA162</f>
        <v>34.6666666666667</v>
      </c>
      <c r="BO161" s="65" t="n">
        <f aca="false">BN161*0.1</f>
        <v>3.46666666666667</v>
      </c>
      <c r="BP161" s="65" t="str">
        <f aca="false">IF(HPS!BO161&gt;=6,"Cleared","NC")</f>
        <v>NC</v>
      </c>
      <c r="BQ161" s="65" t="n">
        <f aca="false">BE161+BI161+BL161+BO161</f>
        <v>46.3440476190476</v>
      </c>
    </row>
    <row r="162" customFormat="false" ht="14.25" hidden="false" customHeight="false" outlineLevel="0" collapsed="false">
      <c r="A162" s="61" t="n">
        <v>159</v>
      </c>
      <c r="B162" s="62" t="s">
        <v>17</v>
      </c>
      <c r="C162" s="62" t="s">
        <v>38</v>
      </c>
      <c r="D162" s="62" t="s">
        <v>337</v>
      </c>
      <c r="E162" s="63" t="s">
        <v>338</v>
      </c>
      <c r="F162" s="64" t="n">
        <v>0</v>
      </c>
      <c r="G162" s="65" t="n">
        <f aca="false">Persona!P163</f>
        <v>50</v>
      </c>
      <c r="H162" s="65" t="n">
        <f aca="false">HPS!$G162+HPS!$F162</f>
        <v>50</v>
      </c>
      <c r="I162" s="65" t="n">
        <f aca="false">HPS!$H162*0.5</f>
        <v>25</v>
      </c>
      <c r="J162" s="65" t="str">
        <f aca="false">IF(HPS!$G162&gt;=40,"Cleared","NC")</f>
        <v>Cleared</v>
      </c>
      <c r="K162" s="65" t="str">
        <f aca="false">Wellness!K163</f>
        <v>Cleared</v>
      </c>
      <c r="L162" s="65" t="n">
        <f aca="false">Wellness!S163</f>
        <v>53.3333333333333</v>
      </c>
      <c r="M162" s="64" t="n">
        <f aca="false">$L162*0.3</f>
        <v>16</v>
      </c>
      <c r="N162" s="66" t="str">
        <f aca="false">IF(M162&gt;=9,"Cleared","NC")</f>
        <v>Cleared</v>
      </c>
      <c r="O162" s="64" t="n">
        <f aca="false">Behavior!I163</f>
        <v>3</v>
      </c>
      <c r="P162" s="64" t="n">
        <f aca="false">HPS!$O162*2</f>
        <v>6</v>
      </c>
      <c r="Q162" s="65" t="str">
        <f aca="false">IF(HPS!$P162&gt;=6,"Cleared","NC")</f>
        <v>Cleared</v>
      </c>
      <c r="R162" s="65" t="n">
        <f aca="false">Discipline!N163</f>
        <v>50.3571428571429</v>
      </c>
      <c r="S162" s="65" t="n">
        <f aca="false">HPS!$R162*0.1</f>
        <v>5.03571428571429</v>
      </c>
      <c r="T162" s="65" t="str">
        <f aca="false">IF(HPS!$S162&gt;=4,"Cleared","NC")</f>
        <v>Cleared</v>
      </c>
      <c r="U162" s="65" t="n">
        <f aca="false">HPS!$I162+HPS!$M162+HPS!$P162+HPS!$S162</f>
        <v>52.0357142857143</v>
      </c>
      <c r="V162" s="65" t="n">
        <f aca="false">Persona!AB163</f>
        <v>15.4428571428571</v>
      </c>
      <c r="W162" s="65" t="n">
        <f aca="false">Persona!AC163</f>
        <v>18.4</v>
      </c>
      <c r="X162" s="65" t="n">
        <f aca="false">HPS!$V162+HPS!$W162</f>
        <v>33.8428571428571</v>
      </c>
      <c r="Y162" s="65" t="n">
        <f aca="false">X162*0.5</f>
        <v>16.9214285714286</v>
      </c>
      <c r="Z162" s="65" t="str">
        <f aca="false">IF(HPS!$X162&gt;=40,"Cleared","NC")</f>
        <v>NC</v>
      </c>
      <c r="AA162" s="65" t="str">
        <f aca="false">Wellness!AC163</f>
        <v>Cleared</v>
      </c>
      <c r="AB162" s="65" t="n">
        <f aca="false">Wellness!AK163</f>
        <v>0</v>
      </c>
      <c r="AC162" s="64" t="n">
        <f aca="false">HPS!AB162*0.3</f>
        <v>0</v>
      </c>
      <c r="AD162" s="66" t="str">
        <f aca="false">IF(AC162&gt;=9,"Cleared","NC")</f>
        <v>NC</v>
      </c>
      <c r="AE162" s="65" t="n">
        <f aca="false">Behavior!Q163</f>
        <v>3.38666666666667</v>
      </c>
      <c r="AF162" s="65" t="n">
        <f aca="false">Behavior!R163</f>
        <v>6.77333333333333</v>
      </c>
      <c r="AG162" s="65" t="str">
        <f aca="false">IF(HPS!$AF162&gt;=6,"Cleared","NC")</f>
        <v>Cleared</v>
      </c>
      <c r="AH162" s="65" t="n">
        <f aca="false">Discipline!AA163</f>
        <v>44</v>
      </c>
      <c r="AI162" s="65" t="n">
        <f aca="false">AH162*0.1</f>
        <v>4.4</v>
      </c>
      <c r="AJ162" s="65" t="str">
        <f aca="false">IF(AI162&gt;=4,"Cleared","NC")</f>
        <v>Cleared</v>
      </c>
      <c r="AK162" s="65" t="n">
        <f aca="false">Y162+AC162+AF162+AI162</f>
        <v>28.0947619047619</v>
      </c>
      <c r="AL162" s="65" t="n">
        <f aca="false">Persona!AO163</f>
        <v>15.5555555555556</v>
      </c>
      <c r="AM162" s="65" t="n">
        <f aca="false">Persona!AP163</f>
        <v>36</v>
      </c>
      <c r="AN162" s="65" t="n">
        <f aca="false">AL162+AM162</f>
        <v>51.5555555555556</v>
      </c>
      <c r="AO162" s="65" t="n">
        <f aca="false">AN162*0.5</f>
        <v>25.7777777777778</v>
      </c>
      <c r="AP162" s="65" t="str">
        <f aca="false">IF(HPS!$AN162&gt;=40,"Cleared","NC")</f>
        <v>Cleared</v>
      </c>
      <c r="AQ162" s="65" t="str">
        <f aca="false">Wellness!AU163</f>
        <v>Cleared</v>
      </c>
      <c r="AR162" s="65" t="n">
        <f aca="false">Wellness!BC163</f>
        <v>0</v>
      </c>
      <c r="AS162" s="64" t="n">
        <f aca="false">AR162*0.3</f>
        <v>0</v>
      </c>
      <c r="AT162" s="66" t="str">
        <f aca="false">IF(AS162&gt;=9,"Cleared","NC")</f>
        <v>NC</v>
      </c>
      <c r="AU162" s="65" t="n">
        <f aca="false">Behavior!AG163</f>
        <v>3</v>
      </c>
      <c r="AV162" s="65" t="n">
        <f aca="false">Behavior!AH163</f>
        <v>6</v>
      </c>
      <c r="AW162" s="65" t="str">
        <f aca="false">IF(AV162&gt;=6,"Cleared","NC")</f>
        <v>Cleared</v>
      </c>
      <c r="AX162" s="65" t="n">
        <f aca="false">Discipline!AN163</f>
        <v>49.8666666666667</v>
      </c>
      <c r="AY162" s="65" t="n">
        <f aca="false">AX162*0.1</f>
        <v>4.98666666666667</v>
      </c>
      <c r="AZ162" s="65" t="str">
        <f aca="false">IF(AY162&gt;=4,"Cleared","NC")</f>
        <v>Cleared</v>
      </c>
      <c r="BA162" s="65" t="n">
        <f aca="false">AO162+AS162+AV162+AY162</f>
        <v>36.7644444444444</v>
      </c>
      <c r="BB162" s="65" t="n">
        <f aca="false">Persona!AB163</f>
        <v>15.4428571428571</v>
      </c>
      <c r="BC162" s="65" t="n">
        <f aca="false">Persona!AC163</f>
        <v>18.4</v>
      </c>
      <c r="BD162" s="65" t="n">
        <f aca="false">BB162+BC162</f>
        <v>33.8428571428571</v>
      </c>
      <c r="BE162" s="65" t="n">
        <f aca="false">BD162*0.5</f>
        <v>16.9214285714286</v>
      </c>
      <c r="BF162" s="65" t="str">
        <f aca="false">IF(BD162&gt;=40,"Cleared","NC")</f>
        <v>NC</v>
      </c>
      <c r="BG162" s="65" t="str">
        <f aca="false">Wellness!BM163</f>
        <v>Cleared</v>
      </c>
      <c r="BH162" s="65" t="n">
        <f aca="false">Wellness!BU163</f>
        <v>0</v>
      </c>
      <c r="BI162" s="64" t="n">
        <f aca="false">BH162*0.3</f>
        <v>0</v>
      </c>
      <c r="BJ162" s="66" t="str">
        <f aca="false">IF(BI162&gt;=9,"Cleared","NC")</f>
        <v>NC</v>
      </c>
      <c r="BK162" s="65" t="n">
        <f aca="false">Behavior!AG163</f>
        <v>3</v>
      </c>
      <c r="BL162" s="65" t="n">
        <f aca="false">Behavior!AH163</f>
        <v>6</v>
      </c>
      <c r="BM162" s="65" t="str">
        <f aca="false">IF(BL162&gt;=6,"Cleared","NC")</f>
        <v>Cleared</v>
      </c>
      <c r="BN162" s="65" t="n">
        <f aca="false">Discipline!BA163</f>
        <v>50.6666666666667</v>
      </c>
      <c r="BO162" s="65" t="n">
        <f aca="false">BN162*0.1</f>
        <v>5.06666666666667</v>
      </c>
      <c r="BP162" s="65" t="str">
        <f aca="false">IF(HPS!BO162&gt;=6,"Cleared","NC")</f>
        <v>NC</v>
      </c>
      <c r="BQ162" s="65" t="n">
        <f aca="false">BE162+BI162+BL162+BO162</f>
        <v>27.9880952380952</v>
      </c>
    </row>
    <row r="163" customFormat="false" ht="14.25" hidden="false" customHeight="false" outlineLevel="0" collapsed="false">
      <c r="A163" s="61" t="n">
        <v>160</v>
      </c>
      <c r="B163" s="62" t="s">
        <v>13</v>
      </c>
      <c r="C163" s="62" t="s">
        <v>14</v>
      </c>
      <c r="D163" s="62" t="s">
        <v>339</v>
      </c>
      <c r="E163" s="63" t="s">
        <v>340</v>
      </c>
      <c r="F163" s="64" t="n">
        <v>0</v>
      </c>
      <c r="G163" s="65" t="n">
        <f aca="false">Persona!P164</f>
        <v>30</v>
      </c>
      <c r="H163" s="65" t="n">
        <f aca="false">HPS!$G163+HPS!$F163</f>
        <v>30</v>
      </c>
      <c r="I163" s="65" t="n">
        <f aca="false">HPS!$H163*0.5</f>
        <v>15</v>
      </c>
      <c r="J163" s="65" t="str">
        <f aca="false">IF(HPS!$G163&gt;=40,"Cleared","NC")</f>
        <v>NC</v>
      </c>
      <c r="K163" s="65" t="str">
        <f aca="false">Wellness!K164</f>
        <v>NC</v>
      </c>
      <c r="L163" s="65" t="n">
        <f aca="false">Wellness!S164</f>
        <v>26.6666666666667</v>
      </c>
      <c r="M163" s="64" t="n">
        <f aca="false">$L163*0.3</f>
        <v>8</v>
      </c>
      <c r="N163" s="66" t="str">
        <f aca="false">IF(M163&gt;=9,"Cleared","NC")</f>
        <v>NC</v>
      </c>
      <c r="O163" s="64" t="n">
        <f aca="false">Behavior!I164</f>
        <v>3</v>
      </c>
      <c r="P163" s="64" t="n">
        <f aca="false">HPS!$O163*2</f>
        <v>6</v>
      </c>
      <c r="Q163" s="65" t="str">
        <f aca="false">IF(HPS!$P163&gt;=6,"Cleared","NC")</f>
        <v>Cleared</v>
      </c>
      <c r="R163" s="65" t="n">
        <f aca="false">Discipline!N164</f>
        <v>31.875</v>
      </c>
      <c r="S163" s="65" t="n">
        <f aca="false">HPS!$R163*0.1</f>
        <v>3.1875</v>
      </c>
      <c r="T163" s="65" t="str">
        <f aca="false">IF(HPS!$S163&gt;=4,"Cleared","NC")</f>
        <v>NC</v>
      </c>
      <c r="U163" s="65" t="n">
        <f aca="false">HPS!$I163+HPS!$M163+HPS!$P163+HPS!$S163</f>
        <v>32.1875</v>
      </c>
      <c r="V163" s="65" t="n">
        <f aca="false">Persona!AB164</f>
        <v>16.8</v>
      </c>
      <c r="W163" s="65" t="n">
        <f aca="false">Persona!AC164</f>
        <v>40.8</v>
      </c>
      <c r="X163" s="65" t="n">
        <f aca="false">HPS!$V163+HPS!$W163</f>
        <v>57.6</v>
      </c>
      <c r="Y163" s="65" t="n">
        <f aca="false">X163*0.5</f>
        <v>28.8</v>
      </c>
      <c r="Z163" s="65" t="str">
        <f aca="false">IF(HPS!$X163&gt;=40,"Cleared","NC")</f>
        <v>Cleared</v>
      </c>
      <c r="AA163" s="65" t="str">
        <f aca="false">Wellness!AC164</f>
        <v>NC</v>
      </c>
      <c r="AB163" s="65" t="n">
        <f aca="false">Wellness!AK164</f>
        <v>0</v>
      </c>
      <c r="AC163" s="64" t="n">
        <f aca="false">HPS!AB163*0.3</f>
        <v>0</v>
      </c>
      <c r="AD163" s="66" t="str">
        <f aca="false">IF(AC163&gt;=9,"Cleared","NC")</f>
        <v>NC</v>
      </c>
      <c r="AE163" s="65" t="n">
        <f aca="false">Behavior!Q164</f>
        <v>2.15</v>
      </c>
      <c r="AF163" s="65" t="n">
        <f aca="false">Behavior!R164</f>
        <v>4.3</v>
      </c>
      <c r="AG163" s="65" t="str">
        <f aca="false">IF(HPS!$AF163&gt;=6,"Cleared","NC")</f>
        <v>NC</v>
      </c>
      <c r="AH163" s="65" t="n">
        <f aca="false">Discipline!AA164</f>
        <v>27.3333333333333</v>
      </c>
      <c r="AI163" s="65" t="n">
        <f aca="false">AH163*0.1</f>
        <v>2.73333333333333</v>
      </c>
      <c r="AJ163" s="65" t="str">
        <f aca="false">IF(AI163&gt;=4,"Cleared","NC")</f>
        <v>NC</v>
      </c>
      <c r="AK163" s="65" t="n">
        <f aca="false">Y163+AC163+AF163+AI163</f>
        <v>35.8333333333333</v>
      </c>
      <c r="AL163" s="65" t="n">
        <f aca="false">Persona!AO164</f>
        <v>6.89333333333333</v>
      </c>
      <c r="AM163" s="65" t="n">
        <f aca="false">Persona!AP164</f>
        <v>46</v>
      </c>
      <c r="AN163" s="65" t="n">
        <f aca="false">AL163+AM163</f>
        <v>52.8933333333333</v>
      </c>
      <c r="AO163" s="65" t="n">
        <f aca="false">AN163*0.5</f>
        <v>26.4466666666667</v>
      </c>
      <c r="AP163" s="65" t="str">
        <f aca="false">IF(HPS!$AN163&gt;=40,"Cleared","NC")</f>
        <v>Cleared</v>
      </c>
      <c r="AQ163" s="65" t="str">
        <f aca="false">Wellness!AU164</f>
        <v>NC</v>
      </c>
      <c r="AR163" s="65" t="n">
        <f aca="false">Wellness!BC164</f>
        <v>0</v>
      </c>
      <c r="AS163" s="64" t="n">
        <f aca="false">AR163*0.3</f>
        <v>0</v>
      </c>
      <c r="AT163" s="66" t="str">
        <f aca="false">IF(AS163&gt;=9,"Cleared","NC")</f>
        <v>NC</v>
      </c>
      <c r="AU163" s="65" t="n">
        <f aca="false">Behavior!AG164</f>
        <v>2.45</v>
      </c>
      <c r="AV163" s="65" t="n">
        <f aca="false">Behavior!AH164</f>
        <v>4.9</v>
      </c>
      <c r="AW163" s="65" t="str">
        <f aca="false">IF(AV163&gt;=6,"Cleared","NC")</f>
        <v>NC</v>
      </c>
      <c r="AX163" s="65" t="n">
        <f aca="false">Discipline!AN164</f>
        <v>15.4285714285714</v>
      </c>
      <c r="AY163" s="65" t="n">
        <f aca="false">AX163*0.1</f>
        <v>1.54285714285714</v>
      </c>
      <c r="AZ163" s="65" t="str">
        <f aca="false">IF(AY163&gt;=4,"Cleared","NC")</f>
        <v>NC</v>
      </c>
      <c r="BA163" s="65" t="n">
        <f aca="false">AO163+AS163+AV163+AY163</f>
        <v>32.8895238095238</v>
      </c>
      <c r="BB163" s="65" t="n">
        <f aca="false">Persona!AB164</f>
        <v>16.8</v>
      </c>
      <c r="BC163" s="65" t="n">
        <f aca="false">Persona!AC164</f>
        <v>40.8</v>
      </c>
      <c r="BD163" s="65" t="n">
        <f aca="false">BB163+BC163</f>
        <v>57.6</v>
      </c>
      <c r="BE163" s="65" t="n">
        <f aca="false">BD163*0.5</f>
        <v>28.8</v>
      </c>
      <c r="BF163" s="65" t="str">
        <f aca="false">IF(BD163&gt;=40,"Cleared","NC")</f>
        <v>Cleared</v>
      </c>
      <c r="BG163" s="65" t="str">
        <f aca="false">Wellness!BM164</f>
        <v>NC</v>
      </c>
      <c r="BH163" s="65" t="n">
        <f aca="false">Wellness!BU164</f>
        <v>0</v>
      </c>
      <c r="BI163" s="64" t="n">
        <f aca="false">BH163*0.3</f>
        <v>0</v>
      </c>
      <c r="BJ163" s="66" t="str">
        <f aca="false">IF(BI163&gt;=9,"Cleared","NC")</f>
        <v>NC</v>
      </c>
      <c r="BK163" s="65" t="n">
        <f aca="false">Behavior!AG164</f>
        <v>2.45</v>
      </c>
      <c r="BL163" s="65" t="n">
        <f aca="false">Behavior!AH164</f>
        <v>4.9</v>
      </c>
      <c r="BM163" s="65" t="str">
        <f aca="false">IF(BL163&gt;=6,"Cleared","NC")</f>
        <v>NC</v>
      </c>
      <c r="BN163" s="65" t="n">
        <f aca="false">Discipline!BA164</f>
        <v>35</v>
      </c>
      <c r="BO163" s="65" t="n">
        <f aca="false">BN163*0.1</f>
        <v>3.5</v>
      </c>
      <c r="BP163" s="65" t="str">
        <f aca="false">IF(HPS!BO163&gt;=6,"Cleared","NC")</f>
        <v>NC</v>
      </c>
      <c r="BQ163" s="65" t="n">
        <f aca="false">BE163+BI163+BL163+BO163</f>
        <v>37.2</v>
      </c>
    </row>
    <row r="164" customFormat="false" ht="14.25" hidden="false" customHeight="false" outlineLevel="0" collapsed="false">
      <c r="A164" s="61" t="n">
        <v>161</v>
      </c>
      <c r="B164" s="62" t="s">
        <v>17</v>
      </c>
      <c r="C164" s="62" t="s">
        <v>31</v>
      </c>
      <c r="D164" s="62" t="s">
        <v>341</v>
      </c>
      <c r="E164" s="63" t="s">
        <v>342</v>
      </c>
      <c r="F164" s="64" t="n">
        <v>0</v>
      </c>
      <c r="G164" s="65" t="n">
        <f aca="false">Persona!P165</f>
        <v>67.7777777777778</v>
      </c>
      <c r="H164" s="65" t="n">
        <f aca="false">HPS!$G164+HPS!$F164</f>
        <v>67.7777777777778</v>
      </c>
      <c r="I164" s="65" t="n">
        <f aca="false">HPS!$H164*0.5</f>
        <v>33.8888888888889</v>
      </c>
      <c r="J164" s="65" t="str">
        <f aca="false">IF(HPS!$G164&gt;=40,"Cleared","NC")</f>
        <v>Cleared</v>
      </c>
      <c r="K164" s="65" t="str">
        <f aca="false">Wellness!K165</f>
        <v>Cleared</v>
      </c>
      <c r="L164" s="65" t="n">
        <f aca="false">Wellness!S165</f>
        <v>56.6666666666667</v>
      </c>
      <c r="M164" s="64" t="n">
        <f aca="false">$L164*0.3</f>
        <v>17</v>
      </c>
      <c r="N164" s="66" t="str">
        <f aca="false">IF(M164&gt;=9,"Cleared","NC")</f>
        <v>Cleared</v>
      </c>
      <c r="O164" s="64" t="n">
        <f aca="false">Behavior!I165</f>
        <v>3</v>
      </c>
      <c r="P164" s="64" t="n">
        <f aca="false">HPS!$O164*2</f>
        <v>6</v>
      </c>
      <c r="Q164" s="65" t="str">
        <f aca="false">IF(HPS!$P164&gt;=6,"Cleared","NC")</f>
        <v>Cleared</v>
      </c>
      <c r="R164" s="65" t="n">
        <f aca="false">Discipline!N165</f>
        <v>66.25</v>
      </c>
      <c r="S164" s="65" t="n">
        <f aca="false">HPS!$R164*0.1</f>
        <v>6.625</v>
      </c>
      <c r="T164" s="65" t="str">
        <f aca="false">IF(HPS!$S164&gt;=4,"Cleared","NC")</f>
        <v>Cleared</v>
      </c>
      <c r="U164" s="65" t="n">
        <f aca="false">HPS!$I164+HPS!$M164+HPS!$P164+HPS!$S164</f>
        <v>63.5138888888889</v>
      </c>
      <c r="V164" s="65" t="n">
        <f aca="false">Persona!AB165</f>
        <v>0</v>
      </c>
      <c r="W164" s="65" t="n">
        <f aca="false">Persona!AC165</f>
        <v>41.6</v>
      </c>
      <c r="X164" s="65" t="n">
        <f aca="false">HPS!$V164+HPS!$W164</f>
        <v>41.6</v>
      </c>
      <c r="Y164" s="65" t="n">
        <f aca="false">X164*0.5</f>
        <v>20.8</v>
      </c>
      <c r="Z164" s="65" t="str">
        <f aca="false">IF(HPS!$X164&gt;=40,"Cleared","NC")</f>
        <v>Cleared</v>
      </c>
      <c r="AA164" s="65" t="str">
        <f aca="false">Wellness!AC165</f>
        <v>Cleared</v>
      </c>
      <c r="AB164" s="65" t="n">
        <f aca="false">Wellness!AK165</f>
        <v>50</v>
      </c>
      <c r="AC164" s="64" t="n">
        <f aca="false">HPS!AB164*0.3</f>
        <v>15</v>
      </c>
      <c r="AD164" s="66" t="str">
        <f aca="false">IF(AC164&gt;=9,"Cleared","NC")</f>
        <v>Cleared</v>
      </c>
      <c r="AE164" s="65" t="n">
        <f aca="false">Behavior!Q165</f>
        <v>3.4</v>
      </c>
      <c r="AF164" s="65" t="n">
        <f aca="false">Behavior!R165</f>
        <v>6.8</v>
      </c>
      <c r="AG164" s="65" t="str">
        <f aca="false">IF(HPS!$AF164&gt;=6,"Cleared","NC")</f>
        <v>Cleared</v>
      </c>
      <c r="AH164" s="65" t="n">
        <f aca="false">Discipline!AA165</f>
        <v>44</v>
      </c>
      <c r="AI164" s="65" t="n">
        <f aca="false">AH164*0.1</f>
        <v>4.4</v>
      </c>
      <c r="AJ164" s="65" t="str">
        <f aca="false">IF(AI164&gt;=4,"Cleared","NC")</f>
        <v>Cleared</v>
      </c>
      <c r="AK164" s="65" t="n">
        <f aca="false">Y164+AC164+AF164+AI164</f>
        <v>47</v>
      </c>
      <c r="AL164" s="65" t="n">
        <f aca="false">Persona!AO165</f>
        <v>0</v>
      </c>
      <c r="AM164" s="65" t="n">
        <f aca="false">Persona!AP165</f>
        <v>33</v>
      </c>
      <c r="AN164" s="65" t="n">
        <f aca="false">AL164+AM164</f>
        <v>33</v>
      </c>
      <c r="AO164" s="65" t="n">
        <f aca="false">AN164*0.5</f>
        <v>16.5</v>
      </c>
      <c r="AP164" s="65" t="str">
        <f aca="false">IF(HPS!$AN164&gt;=40,"Cleared","NC")</f>
        <v>NC</v>
      </c>
      <c r="AQ164" s="65" t="str">
        <f aca="false">Wellness!AU165</f>
        <v>Cleared</v>
      </c>
      <c r="AR164" s="65" t="n">
        <f aca="false">Wellness!BC165</f>
        <v>40</v>
      </c>
      <c r="AS164" s="64" t="n">
        <f aca="false">AR164*0.3</f>
        <v>12</v>
      </c>
      <c r="AT164" s="66" t="str">
        <f aca="false">IF(AS164&gt;=9,"Cleared","NC")</f>
        <v>Cleared</v>
      </c>
      <c r="AU164" s="65" t="n">
        <f aca="false">Behavior!AG165</f>
        <v>2.6</v>
      </c>
      <c r="AV164" s="65" t="n">
        <f aca="false">Behavior!AH165</f>
        <v>5.2</v>
      </c>
      <c r="AW164" s="65" t="str">
        <f aca="false">IF(AV164&gt;=6,"Cleared","NC")</f>
        <v>NC</v>
      </c>
      <c r="AX164" s="65" t="n">
        <f aca="false">Discipline!AN165</f>
        <v>24</v>
      </c>
      <c r="AY164" s="65" t="n">
        <f aca="false">AX164*0.1</f>
        <v>2.4</v>
      </c>
      <c r="AZ164" s="65" t="str">
        <f aca="false">IF(AY164&gt;=4,"Cleared","NC")</f>
        <v>NC</v>
      </c>
      <c r="BA164" s="65" t="n">
        <f aca="false">AO164+AS164+AV164+AY164</f>
        <v>36.1</v>
      </c>
      <c r="BB164" s="65" t="n">
        <f aca="false">Persona!AB165</f>
        <v>0</v>
      </c>
      <c r="BC164" s="65" t="n">
        <f aca="false">Persona!AC165</f>
        <v>41.6</v>
      </c>
      <c r="BD164" s="65" t="n">
        <f aca="false">BB164+BC164</f>
        <v>41.6</v>
      </c>
      <c r="BE164" s="65" t="n">
        <f aca="false">BD164*0.5</f>
        <v>20.8</v>
      </c>
      <c r="BF164" s="65" t="str">
        <f aca="false">IF(BD164&gt;=40,"Cleared","NC")</f>
        <v>Cleared</v>
      </c>
      <c r="BG164" s="65" t="str">
        <f aca="false">Wellness!BM165</f>
        <v>Cleared</v>
      </c>
      <c r="BH164" s="65" t="n">
        <f aca="false">Wellness!BU165</f>
        <v>23.3333333333333</v>
      </c>
      <c r="BI164" s="64" t="n">
        <f aca="false">BH164*0.3</f>
        <v>7</v>
      </c>
      <c r="BJ164" s="66" t="str">
        <f aca="false">IF(BI164&gt;=9,"Cleared","NC")</f>
        <v>NC</v>
      </c>
      <c r="BK164" s="65" t="n">
        <f aca="false">Behavior!AG165</f>
        <v>2.6</v>
      </c>
      <c r="BL164" s="65" t="n">
        <f aca="false">Behavior!AH165</f>
        <v>5.2</v>
      </c>
      <c r="BM164" s="65" t="str">
        <f aca="false">IF(BL164&gt;=6,"Cleared","NC")</f>
        <v>NC</v>
      </c>
      <c r="BN164" s="65" t="n">
        <f aca="false">Discipline!BA165</f>
        <v>76</v>
      </c>
      <c r="BO164" s="65" t="n">
        <f aca="false">BN164*0.1</f>
        <v>7.6</v>
      </c>
      <c r="BP164" s="65" t="str">
        <f aca="false">IF(HPS!BO164&gt;=6,"Cleared","NC")</f>
        <v>Cleared</v>
      </c>
      <c r="BQ164" s="65" t="n">
        <f aca="false">BE164+BI164+BL164+BO164</f>
        <v>40.6</v>
      </c>
    </row>
    <row r="165" customFormat="false" ht="14.25" hidden="false" customHeight="false" outlineLevel="0" collapsed="false">
      <c r="A165" s="61" t="n">
        <v>162</v>
      </c>
      <c r="B165" s="62" t="s">
        <v>17</v>
      </c>
      <c r="C165" s="62" t="s">
        <v>31</v>
      </c>
      <c r="D165" s="62" t="s">
        <v>343</v>
      </c>
      <c r="E165" s="63" t="s">
        <v>344</v>
      </c>
      <c r="F165" s="64" t="n">
        <v>0</v>
      </c>
      <c r="G165" s="65" t="n">
        <f aca="false">Persona!P166</f>
        <v>61.1111111111111</v>
      </c>
      <c r="H165" s="65" t="n">
        <f aca="false">HPS!$G165+HPS!$F165</f>
        <v>61.1111111111111</v>
      </c>
      <c r="I165" s="65" t="n">
        <f aca="false">HPS!$H165*0.5</f>
        <v>30.5555555555556</v>
      </c>
      <c r="J165" s="65" t="str">
        <f aca="false">IF(HPS!$G165&gt;=40,"Cleared","NC")</f>
        <v>Cleared</v>
      </c>
      <c r="K165" s="65" t="str">
        <f aca="false">Wellness!K166</f>
        <v>Cleared</v>
      </c>
      <c r="L165" s="65" t="n">
        <f aca="false">Wellness!S166</f>
        <v>60</v>
      </c>
      <c r="M165" s="64" t="n">
        <f aca="false">$L165*0.3</f>
        <v>18</v>
      </c>
      <c r="N165" s="66" t="str">
        <f aca="false">IF(M165&gt;=9,"Cleared","NC")</f>
        <v>Cleared</v>
      </c>
      <c r="O165" s="64" t="n">
        <f aca="false">Behavior!I166</f>
        <v>3</v>
      </c>
      <c r="P165" s="64" t="n">
        <f aca="false">HPS!$O165*2</f>
        <v>6</v>
      </c>
      <c r="Q165" s="65" t="str">
        <f aca="false">IF(HPS!$P165&gt;=6,"Cleared","NC")</f>
        <v>Cleared</v>
      </c>
      <c r="R165" s="65" t="n">
        <f aca="false">Discipline!N166</f>
        <v>66.1160714285714</v>
      </c>
      <c r="S165" s="65" t="n">
        <f aca="false">HPS!$R165*0.1</f>
        <v>6.61160714285714</v>
      </c>
      <c r="T165" s="65" t="str">
        <f aca="false">IF(HPS!$S165&gt;=4,"Cleared","NC")</f>
        <v>Cleared</v>
      </c>
      <c r="U165" s="65" t="n">
        <f aca="false">HPS!$I165+HPS!$M165+HPS!$P165+HPS!$S165</f>
        <v>61.1671626984127</v>
      </c>
      <c r="V165" s="65" t="n">
        <f aca="false">Persona!AB166</f>
        <v>20.9571428571429</v>
      </c>
      <c r="W165" s="65" t="n">
        <f aca="false">Persona!AC166</f>
        <v>21.6</v>
      </c>
      <c r="X165" s="65" t="n">
        <f aca="false">HPS!$V165+HPS!$W165</f>
        <v>42.5571428571429</v>
      </c>
      <c r="Y165" s="65" t="n">
        <f aca="false">X165*0.5</f>
        <v>21.2785714285714</v>
      </c>
      <c r="Z165" s="65" t="str">
        <f aca="false">IF(HPS!$X165&gt;=40,"Cleared","NC")</f>
        <v>Cleared</v>
      </c>
      <c r="AA165" s="65" t="str">
        <f aca="false">Wellness!AC166</f>
        <v>Cleared</v>
      </c>
      <c r="AB165" s="65" t="n">
        <f aca="false">Wellness!AK166</f>
        <v>53.3333333333333</v>
      </c>
      <c r="AC165" s="64" t="n">
        <f aca="false">HPS!AB165*0.3</f>
        <v>16</v>
      </c>
      <c r="AD165" s="66" t="str">
        <f aca="false">IF(AC165&gt;=9,"Cleared","NC")</f>
        <v>Cleared</v>
      </c>
      <c r="AE165" s="65" t="n">
        <f aca="false">Behavior!Q166</f>
        <v>3.6</v>
      </c>
      <c r="AF165" s="65" t="n">
        <f aca="false">Behavior!R166</f>
        <v>7.2</v>
      </c>
      <c r="AG165" s="65" t="str">
        <f aca="false">IF(HPS!$AF165&gt;=6,"Cleared","NC")</f>
        <v>Cleared</v>
      </c>
      <c r="AH165" s="65" t="n">
        <f aca="false">Discipline!AA166</f>
        <v>63.3333333333333</v>
      </c>
      <c r="AI165" s="65" t="n">
        <f aca="false">AH165*0.1</f>
        <v>6.33333333333333</v>
      </c>
      <c r="AJ165" s="65" t="str">
        <f aca="false">IF(AI165&gt;=4,"Cleared","NC")</f>
        <v>Cleared</v>
      </c>
      <c r="AK165" s="65" t="n">
        <f aca="false">Y165+AC165+AF165+AI165</f>
        <v>50.8119047619048</v>
      </c>
      <c r="AL165" s="65" t="n">
        <f aca="false">Persona!AO166</f>
        <v>13.6533333333333</v>
      </c>
      <c r="AM165" s="65" t="n">
        <f aca="false">Persona!AP166</f>
        <v>52</v>
      </c>
      <c r="AN165" s="65" t="n">
        <f aca="false">AL165+AM165</f>
        <v>65.6533333333333</v>
      </c>
      <c r="AO165" s="65" t="n">
        <f aca="false">AN165*0.5</f>
        <v>32.8266666666667</v>
      </c>
      <c r="AP165" s="65" t="str">
        <f aca="false">IF(HPS!$AN165&gt;=40,"Cleared","NC")</f>
        <v>Cleared</v>
      </c>
      <c r="AQ165" s="65" t="str">
        <f aca="false">Wellness!AU166</f>
        <v>Cleared</v>
      </c>
      <c r="AR165" s="65" t="n">
        <f aca="false">Wellness!BC166</f>
        <v>56.6666666666667</v>
      </c>
      <c r="AS165" s="64" t="n">
        <f aca="false">AR165*0.3</f>
        <v>17</v>
      </c>
      <c r="AT165" s="66" t="str">
        <f aca="false">IF(AS165&gt;=9,"Cleared","NC")</f>
        <v>Cleared</v>
      </c>
      <c r="AU165" s="65" t="n">
        <f aca="false">Behavior!AG166</f>
        <v>3.56</v>
      </c>
      <c r="AV165" s="65" t="n">
        <f aca="false">Behavior!AH166</f>
        <v>7.12</v>
      </c>
      <c r="AW165" s="65" t="str">
        <f aca="false">IF(AV165&gt;=6,"Cleared","NC")</f>
        <v>Cleared</v>
      </c>
      <c r="AX165" s="65" t="n">
        <f aca="false">Discipline!AN166</f>
        <v>48</v>
      </c>
      <c r="AY165" s="65" t="n">
        <f aca="false">AX165*0.1</f>
        <v>4.8</v>
      </c>
      <c r="AZ165" s="65" t="str">
        <f aca="false">IF(AY165&gt;=4,"Cleared","NC")</f>
        <v>Cleared</v>
      </c>
      <c r="BA165" s="65" t="n">
        <f aca="false">AO165+AS165+AV165+AY165</f>
        <v>61.7466666666667</v>
      </c>
      <c r="BB165" s="65" t="n">
        <f aca="false">Persona!AB166</f>
        <v>20.9571428571429</v>
      </c>
      <c r="BC165" s="65" t="n">
        <f aca="false">Persona!AC166</f>
        <v>21.6</v>
      </c>
      <c r="BD165" s="65" t="n">
        <f aca="false">BB165+BC165</f>
        <v>42.5571428571429</v>
      </c>
      <c r="BE165" s="65" t="n">
        <f aca="false">BD165*0.5</f>
        <v>21.2785714285714</v>
      </c>
      <c r="BF165" s="65" t="str">
        <f aca="false">IF(BD165&gt;=40,"Cleared","NC")</f>
        <v>Cleared</v>
      </c>
      <c r="BG165" s="65" t="str">
        <f aca="false">Wellness!BM166</f>
        <v>Cleared</v>
      </c>
      <c r="BH165" s="65" t="n">
        <f aca="false">Wellness!BU166</f>
        <v>56.6666666666667</v>
      </c>
      <c r="BI165" s="64" t="n">
        <f aca="false">BH165*0.3</f>
        <v>17</v>
      </c>
      <c r="BJ165" s="66" t="str">
        <f aca="false">IF(BI165&gt;=9,"Cleared","NC")</f>
        <v>Cleared</v>
      </c>
      <c r="BK165" s="65" t="n">
        <f aca="false">Behavior!AG166</f>
        <v>3.56</v>
      </c>
      <c r="BL165" s="65" t="n">
        <f aca="false">Behavior!AH166</f>
        <v>7.12</v>
      </c>
      <c r="BM165" s="65" t="str">
        <f aca="false">IF(BL165&gt;=6,"Cleared","NC")</f>
        <v>Cleared</v>
      </c>
      <c r="BN165" s="65" t="n">
        <f aca="false">Discipline!BA166</f>
        <v>54</v>
      </c>
      <c r="BO165" s="65" t="n">
        <f aca="false">BN165*0.1</f>
        <v>5.4</v>
      </c>
      <c r="BP165" s="65" t="str">
        <f aca="false">IF(HPS!BO165&gt;=6,"Cleared","NC")</f>
        <v>NC</v>
      </c>
      <c r="BQ165" s="65" t="n">
        <f aca="false">BE165+BI165+BL165+BO165</f>
        <v>50.7985714285714</v>
      </c>
    </row>
    <row r="166" customFormat="false" ht="14.25" hidden="false" customHeight="false" outlineLevel="0" collapsed="false">
      <c r="A166" s="61" t="n">
        <v>163</v>
      </c>
      <c r="B166" s="62" t="s">
        <v>17</v>
      </c>
      <c r="C166" s="62" t="s">
        <v>38</v>
      </c>
      <c r="D166" s="62" t="s">
        <v>345</v>
      </c>
      <c r="E166" s="63" t="s">
        <v>346</v>
      </c>
      <c r="F166" s="64" t="n">
        <v>0</v>
      </c>
      <c r="G166" s="65" t="n">
        <f aca="false">Persona!P167</f>
        <v>37.7777777777778</v>
      </c>
      <c r="H166" s="65" t="n">
        <f aca="false">HPS!$G166+HPS!$F166</f>
        <v>37.7777777777778</v>
      </c>
      <c r="I166" s="65" t="n">
        <f aca="false">HPS!$H166*0.5</f>
        <v>18.8888888888889</v>
      </c>
      <c r="J166" s="65" t="str">
        <f aca="false">IF(HPS!$G166&gt;=40,"Cleared","NC")</f>
        <v>NC</v>
      </c>
      <c r="K166" s="65" t="str">
        <f aca="false">Wellness!K167</f>
        <v>Cleared</v>
      </c>
      <c r="L166" s="65" t="n">
        <f aca="false">Wellness!S167</f>
        <v>36.6666666666667</v>
      </c>
      <c r="M166" s="64" t="n">
        <f aca="false">$L166*0.3</f>
        <v>11</v>
      </c>
      <c r="N166" s="66" t="str">
        <f aca="false">IF(M166&gt;=9,"Cleared","NC")</f>
        <v>Cleared</v>
      </c>
      <c r="O166" s="64" t="n">
        <f aca="false">Behavior!I167</f>
        <v>3</v>
      </c>
      <c r="P166" s="64" t="n">
        <f aca="false">HPS!$O166*2</f>
        <v>6</v>
      </c>
      <c r="Q166" s="65" t="str">
        <f aca="false">IF(HPS!$P166&gt;=6,"Cleared","NC")</f>
        <v>Cleared</v>
      </c>
      <c r="R166" s="65" t="n">
        <f aca="false">Discipline!N167</f>
        <v>61.7857142857143</v>
      </c>
      <c r="S166" s="65" t="n">
        <f aca="false">HPS!$R166*0.1</f>
        <v>6.17857142857143</v>
      </c>
      <c r="T166" s="65" t="str">
        <f aca="false">IF(HPS!$S166&gt;=4,"Cleared","NC")</f>
        <v>Cleared</v>
      </c>
      <c r="U166" s="65" t="n">
        <f aca="false">HPS!$I166+HPS!$M166+HPS!$P166+HPS!$S166</f>
        <v>42.0674603174603</v>
      </c>
      <c r="V166" s="65" t="n">
        <f aca="false">Persona!AB167</f>
        <v>19.4976190476191</v>
      </c>
      <c r="W166" s="65" t="n">
        <f aca="false">Persona!AC167</f>
        <v>34.4</v>
      </c>
      <c r="X166" s="65" t="n">
        <f aca="false">HPS!$V166+HPS!$W166</f>
        <v>53.8976190476191</v>
      </c>
      <c r="Y166" s="65" t="n">
        <f aca="false">X166*0.5</f>
        <v>26.9488095238095</v>
      </c>
      <c r="Z166" s="65" t="str">
        <f aca="false">IF(HPS!$X166&gt;=40,"Cleared","NC")</f>
        <v>Cleared</v>
      </c>
      <c r="AA166" s="65" t="str">
        <f aca="false">Wellness!AC167</f>
        <v>Cleared</v>
      </c>
      <c r="AB166" s="65" t="n">
        <f aca="false">Wellness!AK167</f>
        <v>23.3333333333333</v>
      </c>
      <c r="AC166" s="64" t="n">
        <f aca="false">HPS!AB166*0.3</f>
        <v>7</v>
      </c>
      <c r="AD166" s="66" t="str">
        <f aca="false">IF(AC166&gt;=9,"Cleared","NC")</f>
        <v>NC</v>
      </c>
      <c r="AE166" s="65" t="n">
        <f aca="false">Behavior!Q167</f>
        <v>3.65333333333333</v>
      </c>
      <c r="AF166" s="65" t="n">
        <f aca="false">Behavior!R167</f>
        <v>7.30666666666667</v>
      </c>
      <c r="AG166" s="65" t="str">
        <f aca="false">IF(HPS!$AF166&gt;=6,"Cleared","NC")</f>
        <v>Cleared</v>
      </c>
      <c r="AH166" s="65" t="n">
        <f aca="false">Discipline!AA167</f>
        <v>44.3333333333333</v>
      </c>
      <c r="AI166" s="65" t="n">
        <f aca="false">AH166*0.1</f>
        <v>4.43333333333333</v>
      </c>
      <c r="AJ166" s="65" t="str">
        <f aca="false">IF(AI166&gt;=4,"Cleared","NC")</f>
        <v>Cleared</v>
      </c>
      <c r="AK166" s="65" t="n">
        <f aca="false">Y166+AC166+AF166+AI166</f>
        <v>45.6888095238095</v>
      </c>
      <c r="AL166" s="65" t="n">
        <f aca="false">Persona!AO167</f>
        <v>15.3777777777778</v>
      </c>
      <c r="AM166" s="65" t="n">
        <f aca="false">Persona!AP167</f>
        <v>42</v>
      </c>
      <c r="AN166" s="65" t="n">
        <f aca="false">AL166+AM166</f>
        <v>57.3777777777778</v>
      </c>
      <c r="AO166" s="65" t="n">
        <f aca="false">AN166*0.5</f>
        <v>28.6888888888889</v>
      </c>
      <c r="AP166" s="65" t="str">
        <f aca="false">IF(HPS!$AN166&gt;=40,"Cleared","NC")</f>
        <v>Cleared</v>
      </c>
      <c r="AQ166" s="65" t="str">
        <f aca="false">Wellness!AU167</f>
        <v>NC</v>
      </c>
      <c r="AR166" s="65" t="n">
        <f aca="false">Wellness!BC167</f>
        <v>30</v>
      </c>
      <c r="AS166" s="64" t="n">
        <f aca="false">AR166*0.3</f>
        <v>9</v>
      </c>
      <c r="AT166" s="66" t="str">
        <f aca="false">IF(AS166&gt;=9,"Cleared","NC")</f>
        <v>Cleared</v>
      </c>
      <c r="AU166" s="65" t="n">
        <f aca="false">Behavior!AG167</f>
        <v>4</v>
      </c>
      <c r="AV166" s="65" t="n">
        <f aca="false">Behavior!AH167</f>
        <v>8</v>
      </c>
      <c r="AW166" s="65" t="str">
        <f aca="false">IF(AV166&gt;=6,"Cleared","NC")</f>
        <v>Cleared</v>
      </c>
      <c r="AX166" s="65" t="n">
        <f aca="false">Discipline!AN167</f>
        <v>37.8666666666667</v>
      </c>
      <c r="AY166" s="65" t="n">
        <f aca="false">AX166*0.1</f>
        <v>3.78666666666667</v>
      </c>
      <c r="AZ166" s="65" t="str">
        <f aca="false">IF(AY166&gt;=4,"Cleared","NC")</f>
        <v>NC</v>
      </c>
      <c r="BA166" s="65" t="n">
        <f aca="false">AO166+AS166+AV166+AY166</f>
        <v>49.4755555555556</v>
      </c>
      <c r="BB166" s="65" t="n">
        <f aca="false">Persona!AB167</f>
        <v>19.4976190476191</v>
      </c>
      <c r="BC166" s="65" t="n">
        <f aca="false">Persona!AC167</f>
        <v>34.4</v>
      </c>
      <c r="BD166" s="65" t="n">
        <f aca="false">BB166+BC166</f>
        <v>53.8976190476191</v>
      </c>
      <c r="BE166" s="65" t="n">
        <f aca="false">BD166*0.5</f>
        <v>26.9488095238095</v>
      </c>
      <c r="BF166" s="65" t="str">
        <f aca="false">IF(BD166&gt;=40,"Cleared","NC")</f>
        <v>Cleared</v>
      </c>
      <c r="BG166" s="65" t="str">
        <f aca="false">Wellness!BM167</f>
        <v>NC</v>
      </c>
      <c r="BH166" s="65" t="n">
        <f aca="false">Wellness!BU167</f>
        <v>10</v>
      </c>
      <c r="BI166" s="64" t="n">
        <f aca="false">BH166*0.3</f>
        <v>3</v>
      </c>
      <c r="BJ166" s="66" t="str">
        <f aca="false">IF(BI166&gt;=9,"Cleared","NC")</f>
        <v>NC</v>
      </c>
      <c r="BK166" s="65" t="n">
        <f aca="false">Behavior!AG167</f>
        <v>4</v>
      </c>
      <c r="BL166" s="65" t="n">
        <f aca="false">Behavior!AH167</f>
        <v>8</v>
      </c>
      <c r="BM166" s="65" t="str">
        <f aca="false">IF(BL166&gt;=6,"Cleared","NC")</f>
        <v>Cleared</v>
      </c>
      <c r="BN166" s="65" t="n">
        <f aca="false">Discipline!BA167</f>
        <v>63.3333333333333</v>
      </c>
      <c r="BO166" s="65" t="n">
        <f aca="false">BN166*0.1</f>
        <v>6.33333333333333</v>
      </c>
      <c r="BP166" s="65" t="str">
        <f aca="false">IF(HPS!BO166&gt;=6,"Cleared","NC")</f>
        <v>Cleared</v>
      </c>
      <c r="BQ166" s="65" t="n">
        <f aca="false">BE166+BI166+BL166+BO166</f>
        <v>44.2821428571429</v>
      </c>
    </row>
    <row r="167" customFormat="false" ht="14.25" hidden="false" customHeight="false" outlineLevel="0" collapsed="false">
      <c r="A167" s="61" t="n">
        <v>164</v>
      </c>
      <c r="B167" s="62" t="s">
        <v>13</v>
      </c>
      <c r="C167" s="62" t="s">
        <v>38</v>
      </c>
      <c r="D167" s="62" t="s">
        <v>347</v>
      </c>
      <c r="E167" s="63" t="s">
        <v>348</v>
      </c>
      <c r="F167" s="64" t="n">
        <v>0</v>
      </c>
      <c r="G167" s="65" t="n">
        <f aca="false">Persona!P168</f>
        <v>87.7777777777778</v>
      </c>
      <c r="H167" s="65" t="n">
        <f aca="false">HPS!$G167+HPS!$F167</f>
        <v>87.7777777777778</v>
      </c>
      <c r="I167" s="65" t="n">
        <f aca="false">HPS!$H167*0.5</f>
        <v>43.8888888888889</v>
      </c>
      <c r="J167" s="65" t="str">
        <f aca="false">IF(HPS!$G167&gt;=40,"Cleared","NC")</f>
        <v>Cleared</v>
      </c>
      <c r="K167" s="65" t="str">
        <f aca="false">Wellness!K168</f>
        <v>Cleared</v>
      </c>
      <c r="L167" s="65" t="n">
        <f aca="false">Wellness!S168</f>
        <v>26.6666666666667</v>
      </c>
      <c r="M167" s="64" t="n">
        <f aca="false">$L167*0.3</f>
        <v>8</v>
      </c>
      <c r="N167" s="66" t="str">
        <f aca="false">IF(M167&gt;=9,"Cleared","NC")</f>
        <v>NC</v>
      </c>
      <c r="O167" s="64" t="n">
        <f aca="false">Behavior!I168</f>
        <v>3</v>
      </c>
      <c r="P167" s="64" t="n">
        <f aca="false">HPS!$O167*2</f>
        <v>6</v>
      </c>
      <c r="Q167" s="65" t="str">
        <f aca="false">IF(HPS!$P167&gt;=6,"Cleared","NC")</f>
        <v>Cleared</v>
      </c>
      <c r="R167" s="65" t="n">
        <f aca="false">Discipline!N168</f>
        <v>64.375</v>
      </c>
      <c r="S167" s="65" t="n">
        <f aca="false">HPS!$R167*0.1</f>
        <v>6.4375</v>
      </c>
      <c r="T167" s="65" t="str">
        <f aca="false">IF(HPS!$S167&gt;=4,"Cleared","NC")</f>
        <v>Cleared</v>
      </c>
      <c r="U167" s="65" t="n">
        <f aca="false">HPS!$I167+HPS!$M167+HPS!$P167+HPS!$S167</f>
        <v>64.3263888888889</v>
      </c>
      <c r="V167" s="65" t="n">
        <f aca="false">Persona!AB168</f>
        <v>27.402380952381</v>
      </c>
      <c r="W167" s="65" t="n">
        <f aca="false">Persona!AC168</f>
        <v>45.6</v>
      </c>
      <c r="X167" s="65" t="n">
        <f aca="false">HPS!$V167+HPS!$W167</f>
        <v>73.002380952381</v>
      </c>
      <c r="Y167" s="65" t="n">
        <f aca="false">X167*0.5</f>
        <v>36.5011904761905</v>
      </c>
      <c r="Z167" s="65" t="str">
        <f aca="false">IF(HPS!$X167&gt;=40,"Cleared","NC")</f>
        <v>Cleared</v>
      </c>
      <c r="AA167" s="65" t="str">
        <f aca="false">Wellness!AC168</f>
        <v>Cleared</v>
      </c>
      <c r="AB167" s="65" t="n">
        <f aca="false">Wellness!AK168</f>
        <v>13.3333333333333</v>
      </c>
      <c r="AC167" s="64" t="n">
        <f aca="false">HPS!AB167*0.3</f>
        <v>4</v>
      </c>
      <c r="AD167" s="66" t="str">
        <f aca="false">IF(AC167&gt;=9,"Cleared","NC")</f>
        <v>NC</v>
      </c>
      <c r="AE167" s="65" t="n">
        <f aca="false">Behavior!Q168</f>
        <v>3.25333333333333</v>
      </c>
      <c r="AF167" s="65" t="n">
        <f aca="false">Behavior!R168</f>
        <v>6.50666666666667</v>
      </c>
      <c r="AG167" s="65" t="str">
        <f aca="false">IF(HPS!$AF167&gt;=6,"Cleared","NC")</f>
        <v>Cleared</v>
      </c>
      <c r="AH167" s="65" t="n">
        <f aca="false">Discipline!AA168</f>
        <v>55.3333333333333</v>
      </c>
      <c r="AI167" s="65" t="n">
        <f aca="false">AH167*0.1</f>
        <v>5.53333333333333</v>
      </c>
      <c r="AJ167" s="65" t="str">
        <f aca="false">IF(AI167&gt;=4,"Cleared","NC")</f>
        <v>Cleared</v>
      </c>
      <c r="AK167" s="65" t="n">
        <f aca="false">Y167+AC167+AF167+AI167</f>
        <v>52.5411904761905</v>
      </c>
      <c r="AL167" s="65" t="n">
        <f aca="false">Persona!AO168</f>
        <v>21.5733333333333</v>
      </c>
      <c r="AM167" s="65" t="n">
        <f aca="false">Persona!AP168</f>
        <v>44</v>
      </c>
      <c r="AN167" s="65" t="n">
        <f aca="false">AL167+AM167</f>
        <v>65.5733333333333</v>
      </c>
      <c r="AO167" s="65" t="n">
        <f aca="false">AN167*0.5</f>
        <v>32.7866666666667</v>
      </c>
      <c r="AP167" s="65" t="str">
        <f aca="false">IF(HPS!$AN167&gt;=40,"Cleared","NC")</f>
        <v>Cleared</v>
      </c>
      <c r="AQ167" s="65" t="str">
        <f aca="false">Wellness!AU168</f>
        <v>Cleared</v>
      </c>
      <c r="AR167" s="65" t="n">
        <f aca="false">Wellness!BC168</f>
        <v>0</v>
      </c>
      <c r="AS167" s="64" t="n">
        <f aca="false">AR167*0.3</f>
        <v>0</v>
      </c>
      <c r="AT167" s="66" t="str">
        <f aca="false">IF(AS167&gt;=9,"Cleared","NC")</f>
        <v>NC</v>
      </c>
      <c r="AU167" s="65" t="n">
        <f aca="false">Behavior!AG168</f>
        <v>4</v>
      </c>
      <c r="AV167" s="65" t="n">
        <f aca="false">Behavior!AH168</f>
        <v>8</v>
      </c>
      <c r="AW167" s="65" t="str">
        <f aca="false">IF(AV167&gt;=6,"Cleared","NC")</f>
        <v>Cleared</v>
      </c>
      <c r="AX167" s="65" t="n">
        <f aca="false">Discipline!AN168</f>
        <v>35.5714285714286</v>
      </c>
      <c r="AY167" s="65" t="n">
        <f aca="false">AX167*0.1</f>
        <v>3.55714285714286</v>
      </c>
      <c r="AZ167" s="65" t="str">
        <f aca="false">IF(AY167&gt;=4,"Cleared","NC")</f>
        <v>NC</v>
      </c>
      <c r="BA167" s="65" t="n">
        <f aca="false">AO167+AS167+AV167+AY167</f>
        <v>44.3438095238095</v>
      </c>
      <c r="BB167" s="65" t="n">
        <f aca="false">Persona!AB168</f>
        <v>27.402380952381</v>
      </c>
      <c r="BC167" s="65" t="n">
        <f aca="false">Persona!AC168</f>
        <v>45.6</v>
      </c>
      <c r="BD167" s="65" t="n">
        <f aca="false">BB167+BC167</f>
        <v>73.002380952381</v>
      </c>
      <c r="BE167" s="65" t="n">
        <f aca="false">BD167*0.5</f>
        <v>36.5011904761905</v>
      </c>
      <c r="BF167" s="65" t="str">
        <f aca="false">IF(BD167&gt;=40,"Cleared","NC")</f>
        <v>Cleared</v>
      </c>
      <c r="BG167" s="65" t="str">
        <f aca="false">Wellness!BM168</f>
        <v>Cleared</v>
      </c>
      <c r="BH167" s="65" t="n">
        <f aca="false">Wellness!BU168</f>
        <v>30</v>
      </c>
      <c r="BI167" s="64" t="n">
        <f aca="false">BH167*0.3</f>
        <v>9</v>
      </c>
      <c r="BJ167" s="66" t="str">
        <f aca="false">IF(BI167&gt;=9,"Cleared","NC")</f>
        <v>Cleared</v>
      </c>
      <c r="BK167" s="65" t="n">
        <f aca="false">Behavior!AG168</f>
        <v>4</v>
      </c>
      <c r="BL167" s="65" t="n">
        <f aca="false">Behavior!AH168</f>
        <v>8</v>
      </c>
      <c r="BM167" s="65" t="str">
        <f aca="false">IF(BL167&gt;=6,"Cleared","NC")</f>
        <v>Cleared</v>
      </c>
      <c r="BN167" s="65" t="n">
        <f aca="false">Discipline!BA168</f>
        <v>45.3333333333333</v>
      </c>
      <c r="BO167" s="65" t="n">
        <f aca="false">BN167*0.1</f>
        <v>4.53333333333333</v>
      </c>
      <c r="BP167" s="65" t="str">
        <f aca="false">IF(HPS!BO167&gt;=6,"Cleared","NC")</f>
        <v>NC</v>
      </c>
      <c r="BQ167" s="65" t="n">
        <f aca="false">BE167+BI167+BL167+BO167</f>
        <v>58.0345238095238</v>
      </c>
    </row>
    <row r="168" customFormat="false" ht="14.25" hidden="false" customHeight="false" outlineLevel="0" collapsed="false">
      <c r="A168" s="61" t="n">
        <v>165</v>
      </c>
      <c r="B168" s="62" t="s">
        <v>17</v>
      </c>
      <c r="C168" s="62" t="s">
        <v>14</v>
      </c>
      <c r="D168" s="62" t="s">
        <v>349</v>
      </c>
      <c r="E168" s="63" t="s">
        <v>350</v>
      </c>
      <c r="F168" s="64" t="n">
        <v>0</v>
      </c>
      <c r="G168" s="65" t="n">
        <f aca="false">Persona!P169</f>
        <v>30</v>
      </c>
      <c r="H168" s="65" t="n">
        <f aca="false">HPS!$G168+HPS!$F168</f>
        <v>30</v>
      </c>
      <c r="I168" s="65" t="n">
        <f aca="false">HPS!$H168*0.5</f>
        <v>15</v>
      </c>
      <c r="J168" s="65" t="str">
        <f aca="false">IF(HPS!$G168&gt;=40,"Cleared","NC")</f>
        <v>NC</v>
      </c>
      <c r="K168" s="65" t="str">
        <f aca="false">Wellness!K169</f>
        <v>NC</v>
      </c>
      <c r="L168" s="65" t="n">
        <f aca="false">Wellness!S169</f>
        <v>60</v>
      </c>
      <c r="M168" s="64" t="n">
        <f aca="false">$L168*0.3</f>
        <v>18</v>
      </c>
      <c r="N168" s="66" t="str">
        <f aca="false">IF(M168&gt;=9,"Cleared","NC")</f>
        <v>Cleared</v>
      </c>
      <c r="O168" s="64" t="n">
        <f aca="false">Behavior!I169</f>
        <v>3</v>
      </c>
      <c r="P168" s="64" t="n">
        <f aca="false">HPS!$O168*2</f>
        <v>6</v>
      </c>
      <c r="Q168" s="65" t="str">
        <f aca="false">IF(HPS!$P168&gt;=6,"Cleared","NC")</f>
        <v>Cleared</v>
      </c>
      <c r="R168" s="65" t="n">
        <f aca="false">Discipline!N169</f>
        <v>39.375</v>
      </c>
      <c r="S168" s="65" t="n">
        <f aca="false">HPS!$R168*0.1</f>
        <v>3.9375</v>
      </c>
      <c r="T168" s="65" t="str">
        <f aca="false">IF(HPS!$S168&gt;=4,"Cleared","NC")</f>
        <v>NC</v>
      </c>
      <c r="U168" s="65" t="n">
        <f aca="false">HPS!$I168+HPS!$M168+HPS!$P168+HPS!$S168</f>
        <v>42.9375</v>
      </c>
      <c r="V168" s="65" t="n">
        <f aca="false">Persona!AB169</f>
        <v>0</v>
      </c>
      <c r="W168" s="65" t="n">
        <f aca="false">Persona!AC169</f>
        <v>43.2</v>
      </c>
      <c r="X168" s="65" t="n">
        <f aca="false">HPS!$V168+HPS!$W168</f>
        <v>43.2</v>
      </c>
      <c r="Y168" s="65" t="n">
        <f aca="false">X168*0.5</f>
        <v>21.6</v>
      </c>
      <c r="Z168" s="65" t="str">
        <f aca="false">IF(HPS!$X168&gt;=40,"Cleared","NC")</f>
        <v>Cleared</v>
      </c>
      <c r="AA168" s="65" t="str">
        <f aca="false">Wellness!AC169</f>
        <v>NC</v>
      </c>
      <c r="AB168" s="65" t="n">
        <f aca="false">Wellness!AK169</f>
        <v>3.33333333333333</v>
      </c>
      <c r="AC168" s="64" t="n">
        <f aca="false">HPS!AB168*0.3</f>
        <v>1</v>
      </c>
      <c r="AD168" s="66" t="str">
        <f aca="false">IF(AC168&gt;=9,"Cleared","NC")</f>
        <v>NC</v>
      </c>
      <c r="AE168" s="65" t="n">
        <f aca="false">Behavior!Q169</f>
        <v>1.8</v>
      </c>
      <c r="AF168" s="65" t="n">
        <f aca="false">Behavior!R169</f>
        <v>3.6</v>
      </c>
      <c r="AG168" s="65" t="str">
        <f aca="false">IF(HPS!$AF168&gt;=6,"Cleared","NC")</f>
        <v>NC</v>
      </c>
      <c r="AH168" s="65" t="n">
        <f aca="false">Discipline!AA169</f>
        <v>12.3333333333333</v>
      </c>
      <c r="AI168" s="65" t="n">
        <f aca="false">AH168*0.1</f>
        <v>1.23333333333333</v>
      </c>
      <c r="AJ168" s="65" t="str">
        <f aca="false">IF(AI168&gt;=4,"Cleared","NC")</f>
        <v>NC</v>
      </c>
      <c r="AK168" s="65" t="n">
        <f aca="false">Y168+AC168+AF168+AI168</f>
        <v>27.4333333333333</v>
      </c>
      <c r="AL168" s="65" t="n">
        <f aca="false">Persona!AO169</f>
        <v>6.97333333333333</v>
      </c>
      <c r="AM168" s="65" t="n">
        <f aca="false">Persona!AP169</f>
        <v>44</v>
      </c>
      <c r="AN168" s="65" t="n">
        <f aca="false">AL168+AM168</f>
        <v>50.9733333333333</v>
      </c>
      <c r="AO168" s="65" t="n">
        <f aca="false">AN168*0.5</f>
        <v>25.4866666666667</v>
      </c>
      <c r="AP168" s="65" t="str">
        <f aca="false">IF(HPS!$AN168&gt;=40,"Cleared","NC")</f>
        <v>Cleared</v>
      </c>
      <c r="AQ168" s="65" t="str">
        <f aca="false">Wellness!AU169</f>
        <v>NC</v>
      </c>
      <c r="AR168" s="65" t="n">
        <f aca="false">Wellness!BC169</f>
        <v>46.6666666666667</v>
      </c>
      <c r="AS168" s="64" t="n">
        <f aca="false">AR168*0.3</f>
        <v>14</v>
      </c>
      <c r="AT168" s="66" t="str">
        <f aca="false">IF(AS168&gt;=9,"Cleared","NC")</f>
        <v>Cleared</v>
      </c>
      <c r="AU168" s="65" t="n">
        <f aca="false">Behavior!AG169</f>
        <v>2.6</v>
      </c>
      <c r="AV168" s="65" t="n">
        <f aca="false">Behavior!AH169</f>
        <v>5.2</v>
      </c>
      <c r="AW168" s="65" t="str">
        <f aca="false">IF(AV168&gt;=6,"Cleared","NC")</f>
        <v>NC</v>
      </c>
      <c r="AX168" s="65" t="n">
        <f aca="false">Discipline!AN169</f>
        <v>12.5714285714286</v>
      </c>
      <c r="AY168" s="65" t="n">
        <f aca="false">AX168*0.1</f>
        <v>1.25714285714286</v>
      </c>
      <c r="AZ168" s="65" t="str">
        <f aca="false">IF(AY168&gt;=4,"Cleared","NC")</f>
        <v>NC</v>
      </c>
      <c r="BA168" s="65" t="n">
        <f aca="false">AO168+AS168+AV168+AY168</f>
        <v>45.9438095238095</v>
      </c>
      <c r="BB168" s="65" t="n">
        <f aca="false">Persona!AB169</f>
        <v>0</v>
      </c>
      <c r="BC168" s="65" t="n">
        <f aca="false">Persona!AC169</f>
        <v>43.2</v>
      </c>
      <c r="BD168" s="65" t="n">
        <f aca="false">BB168+BC168</f>
        <v>43.2</v>
      </c>
      <c r="BE168" s="65" t="n">
        <f aca="false">BD168*0.5</f>
        <v>21.6</v>
      </c>
      <c r="BF168" s="65" t="str">
        <f aca="false">IF(BD168&gt;=40,"Cleared","NC")</f>
        <v>Cleared</v>
      </c>
      <c r="BG168" s="65" t="str">
        <f aca="false">Wellness!BM169</f>
        <v>NC</v>
      </c>
      <c r="BH168" s="65" t="n">
        <f aca="false">Wellness!BU169</f>
        <v>16.6666666666667</v>
      </c>
      <c r="BI168" s="64" t="n">
        <f aca="false">BH168*0.3</f>
        <v>5</v>
      </c>
      <c r="BJ168" s="66" t="str">
        <f aca="false">IF(BI168&gt;=9,"Cleared","NC")</f>
        <v>NC</v>
      </c>
      <c r="BK168" s="65" t="n">
        <f aca="false">Behavior!AG169</f>
        <v>2.6</v>
      </c>
      <c r="BL168" s="65" t="n">
        <f aca="false">Behavior!AH169</f>
        <v>5.2</v>
      </c>
      <c r="BM168" s="65" t="str">
        <f aca="false">IF(BL168&gt;=6,"Cleared","NC")</f>
        <v>NC</v>
      </c>
      <c r="BN168" s="65" t="n">
        <f aca="false">Discipline!BA169</f>
        <v>36.3333333333333</v>
      </c>
      <c r="BO168" s="65" t="n">
        <f aca="false">BN168*0.1</f>
        <v>3.63333333333333</v>
      </c>
      <c r="BP168" s="65" t="str">
        <f aca="false">IF(HPS!BO168&gt;=6,"Cleared","NC")</f>
        <v>NC</v>
      </c>
      <c r="BQ168" s="65" t="n">
        <f aca="false">BE168+BI168+BL168+BO168</f>
        <v>35.4333333333333</v>
      </c>
    </row>
    <row r="169" customFormat="false" ht="14.25" hidden="false" customHeight="false" outlineLevel="0" collapsed="false">
      <c r="A169" s="61" t="n">
        <v>166</v>
      </c>
      <c r="B169" s="62" t="s">
        <v>17</v>
      </c>
      <c r="C169" s="62" t="s">
        <v>14</v>
      </c>
      <c r="D169" s="62" t="s">
        <v>351</v>
      </c>
      <c r="E169" s="63" t="s">
        <v>352</v>
      </c>
      <c r="F169" s="64" t="n">
        <v>0</v>
      </c>
      <c r="G169" s="65" t="n">
        <f aca="false">Persona!P170</f>
        <v>32.2222222222222</v>
      </c>
      <c r="H169" s="65" t="n">
        <f aca="false">HPS!$G169+HPS!$F169</f>
        <v>32.2222222222222</v>
      </c>
      <c r="I169" s="65" t="n">
        <f aca="false">HPS!$H169*0.5</f>
        <v>16.1111111111111</v>
      </c>
      <c r="J169" s="65" t="str">
        <f aca="false">IF(HPS!$G169&gt;=40,"Cleared","NC")</f>
        <v>NC</v>
      </c>
      <c r="K169" s="65" t="str">
        <f aca="false">Wellness!K170</f>
        <v>Cleared</v>
      </c>
      <c r="L169" s="65" t="n">
        <f aca="false">Wellness!S170</f>
        <v>50</v>
      </c>
      <c r="M169" s="64" t="n">
        <f aca="false">$L169*0.3</f>
        <v>15</v>
      </c>
      <c r="N169" s="66" t="str">
        <f aca="false">IF(M169&gt;=9,"Cleared","NC")</f>
        <v>Cleared</v>
      </c>
      <c r="O169" s="64" t="n">
        <f aca="false">Behavior!I170</f>
        <v>3</v>
      </c>
      <c r="P169" s="64" t="n">
        <f aca="false">HPS!$O169*2</f>
        <v>6</v>
      </c>
      <c r="Q169" s="65" t="str">
        <f aca="false">IF(HPS!$P169&gt;=6,"Cleared","NC")</f>
        <v>Cleared</v>
      </c>
      <c r="R169" s="65" t="n">
        <f aca="false">Discipline!N170</f>
        <v>58.75</v>
      </c>
      <c r="S169" s="65" t="n">
        <f aca="false">HPS!$R169*0.1</f>
        <v>5.875</v>
      </c>
      <c r="T169" s="65" t="str">
        <f aca="false">IF(HPS!$S169&gt;=4,"Cleared","NC")</f>
        <v>Cleared</v>
      </c>
      <c r="U169" s="65" t="n">
        <f aca="false">HPS!$I169+HPS!$M169+HPS!$P169+HPS!$S169</f>
        <v>42.9861111111111</v>
      </c>
      <c r="V169" s="65" t="n">
        <f aca="false">Persona!AB170</f>
        <v>12.7714285714286</v>
      </c>
      <c r="W169" s="65" t="n">
        <f aca="false">Persona!AC170</f>
        <v>44.8</v>
      </c>
      <c r="X169" s="65" t="n">
        <f aca="false">HPS!$V169+HPS!$W169</f>
        <v>57.5714285714286</v>
      </c>
      <c r="Y169" s="65" t="n">
        <f aca="false">X169*0.5</f>
        <v>28.7857142857143</v>
      </c>
      <c r="Z169" s="65" t="str">
        <f aca="false">IF(HPS!$X169&gt;=40,"Cleared","NC")</f>
        <v>Cleared</v>
      </c>
      <c r="AA169" s="65" t="str">
        <f aca="false">Wellness!AC170</f>
        <v>Cleared</v>
      </c>
      <c r="AB169" s="65" t="n">
        <f aca="false">Wellness!AK170</f>
        <v>10</v>
      </c>
      <c r="AC169" s="64" t="n">
        <f aca="false">HPS!AB169*0.3</f>
        <v>3</v>
      </c>
      <c r="AD169" s="66" t="str">
        <f aca="false">IF(AC169&gt;=9,"Cleared","NC")</f>
        <v>NC</v>
      </c>
      <c r="AE169" s="65" t="n">
        <f aca="false">Behavior!Q170</f>
        <v>2.3</v>
      </c>
      <c r="AF169" s="65" t="n">
        <f aca="false">Behavior!R170</f>
        <v>4.6</v>
      </c>
      <c r="AG169" s="65" t="str">
        <f aca="false">IF(HPS!$AF169&gt;=6,"Cleared","NC")</f>
        <v>NC</v>
      </c>
      <c r="AH169" s="65" t="n">
        <f aca="false">Discipline!AA170</f>
        <v>39.6666666666667</v>
      </c>
      <c r="AI169" s="65" t="n">
        <f aca="false">AH169*0.1</f>
        <v>3.96666666666667</v>
      </c>
      <c r="AJ169" s="65" t="str">
        <f aca="false">IF(AI169&gt;=4,"Cleared","NC")</f>
        <v>NC</v>
      </c>
      <c r="AK169" s="65" t="n">
        <f aca="false">Y169+AC169+AF169+AI169</f>
        <v>40.3523809523809</v>
      </c>
      <c r="AL169" s="65" t="n">
        <f aca="false">Persona!AO170</f>
        <v>6.73333333333333</v>
      </c>
      <c r="AM169" s="65" t="n">
        <f aca="false">Persona!AP170</f>
        <v>0</v>
      </c>
      <c r="AN169" s="65" t="n">
        <f aca="false">AL169+AM169</f>
        <v>6.73333333333333</v>
      </c>
      <c r="AO169" s="65" t="n">
        <f aca="false">AN169*0.5</f>
        <v>3.36666666666667</v>
      </c>
      <c r="AP169" s="65" t="str">
        <f aca="false">IF(HPS!$AN169&gt;=40,"Cleared","NC")</f>
        <v>NC</v>
      </c>
      <c r="AQ169" s="65" t="str">
        <f aca="false">Wellness!AU170</f>
        <v>Cleared</v>
      </c>
      <c r="AR169" s="65" t="n">
        <f aca="false">Wellness!BC170</f>
        <v>30</v>
      </c>
      <c r="AS169" s="64" t="n">
        <f aca="false">AR169*0.3</f>
        <v>9</v>
      </c>
      <c r="AT169" s="66" t="str">
        <f aca="false">IF(AS169&gt;=9,"Cleared","NC")</f>
        <v>Cleared</v>
      </c>
      <c r="AU169" s="65" t="n">
        <f aca="false">Behavior!AG170</f>
        <v>3.2</v>
      </c>
      <c r="AV169" s="65" t="n">
        <f aca="false">Behavior!AH170</f>
        <v>6.4</v>
      </c>
      <c r="AW169" s="65" t="str">
        <f aca="false">IF(AV169&gt;=6,"Cleared","NC")</f>
        <v>Cleared</v>
      </c>
      <c r="AX169" s="65" t="n">
        <f aca="false">Discipline!AN170</f>
        <v>30.7142857142857</v>
      </c>
      <c r="AY169" s="65" t="n">
        <f aca="false">AX169*0.1</f>
        <v>3.07142857142857</v>
      </c>
      <c r="AZ169" s="65" t="str">
        <f aca="false">IF(AY169&gt;=4,"Cleared","NC")</f>
        <v>NC</v>
      </c>
      <c r="BA169" s="65" t="n">
        <f aca="false">AO169+AS169+AV169+AY169</f>
        <v>21.8380952380952</v>
      </c>
      <c r="BB169" s="65" t="n">
        <f aca="false">Persona!AB170</f>
        <v>12.7714285714286</v>
      </c>
      <c r="BC169" s="65" t="n">
        <f aca="false">Persona!AC170</f>
        <v>44.8</v>
      </c>
      <c r="BD169" s="65" t="n">
        <f aca="false">BB169+BC169</f>
        <v>57.5714285714286</v>
      </c>
      <c r="BE169" s="65" t="n">
        <f aca="false">BD169*0.5</f>
        <v>28.7857142857143</v>
      </c>
      <c r="BF169" s="65" t="str">
        <f aca="false">IF(BD169&gt;=40,"Cleared","NC")</f>
        <v>Cleared</v>
      </c>
      <c r="BG169" s="65" t="str">
        <f aca="false">Wellness!BM170</f>
        <v>Cleared</v>
      </c>
      <c r="BH169" s="65" t="n">
        <f aca="false">Wellness!BU170</f>
        <v>0</v>
      </c>
      <c r="BI169" s="64" t="n">
        <f aca="false">BH169*0.3</f>
        <v>0</v>
      </c>
      <c r="BJ169" s="66" t="str">
        <f aca="false">IF(BI169&gt;=9,"Cleared","NC")</f>
        <v>NC</v>
      </c>
      <c r="BK169" s="65" t="n">
        <f aca="false">Behavior!AG170</f>
        <v>3.2</v>
      </c>
      <c r="BL169" s="65" t="n">
        <f aca="false">Behavior!AH170</f>
        <v>6.4</v>
      </c>
      <c r="BM169" s="65" t="str">
        <f aca="false">IF(BL169&gt;=6,"Cleared","NC")</f>
        <v>Cleared</v>
      </c>
      <c r="BN169" s="65" t="n">
        <f aca="false">Discipline!BA170</f>
        <v>65</v>
      </c>
      <c r="BO169" s="65" t="n">
        <f aca="false">BN169*0.1</f>
        <v>6.5</v>
      </c>
      <c r="BP169" s="65" t="str">
        <f aca="false">IF(HPS!BO169&gt;=6,"Cleared","NC")</f>
        <v>Cleared</v>
      </c>
      <c r="BQ169" s="65" t="n">
        <f aca="false">BE169+BI169+BL169+BO169</f>
        <v>41.6857142857143</v>
      </c>
    </row>
    <row r="170" customFormat="false" ht="14.25" hidden="false" customHeight="false" outlineLevel="0" collapsed="false">
      <c r="A170" s="61" t="n">
        <v>167</v>
      </c>
      <c r="B170" s="62" t="s">
        <v>17</v>
      </c>
      <c r="C170" s="62" t="s">
        <v>38</v>
      </c>
      <c r="D170" s="62" t="s">
        <v>353</v>
      </c>
      <c r="E170" s="63" t="s">
        <v>354</v>
      </c>
      <c r="F170" s="64" t="n">
        <v>0</v>
      </c>
      <c r="G170" s="65" t="n">
        <f aca="false">Persona!P171</f>
        <v>52.2222222222222</v>
      </c>
      <c r="H170" s="65" t="n">
        <f aca="false">HPS!$G170+HPS!$F170</f>
        <v>52.2222222222222</v>
      </c>
      <c r="I170" s="65" t="n">
        <f aca="false">HPS!$H170*0.5</f>
        <v>26.1111111111111</v>
      </c>
      <c r="J170" s="65" t="str">
        <f aca="false">IF(HPS!$G170&gt;=40,"Cleared","NC")</f>
        <v>Cleared</v>
      </c>
      <c r="K170" s="65" t="str">
        <f aca="false">Wellness!K171</f>
        <v>Cleared</v>
      </c>
      <c r="L170" s="65" t="n">
        <f aca="false">Wellness!S171</f>
        <v>46.6666666666667</v>
      </c>
      <c r="M170" s="64" t="n">
        <f aca="false">$L170*0.3</f>
        <v>14</v>
      </c>
      <c r="N170" s="66" t="str">
        <f aca="false">IF(M170&gt;=9,"Cleared","NC")</f>
        <v>Cleared</v>
      </c>
      <c r="O170" s="64" t="n">
        <f aca="false">Behavior!I171</f>
        <v>3</v>
      </c>
      <c r="P170" s="64" t="n">
        <f aca="false">HPS!$O170*2</f>
        <v>6</v>
      </c>
      <c r="Q170" s="65" t="str">
        <f aca="false">IF(HPS!$P170&gt;=6,"Cleared","NC")</f>
        <v>Cleared</v>
      </c>
      <c r="R170" s="65" t="n">
        <f aca="false">Discipline!N171</f>
        <v>51.25</v>
      </c>
      <c r="S170" s="65" t="n">
        <f aca="false">HPS!$R170*0.1</f>
        <v>5.125</v>
      </c>
      <c r="T170" s="65" t="str">
        <f aca="false">IF(HPS!$S170&gt;=4,"Cleared","NC")</f>
        <v>Cleared</v>
      </c>
      <c r="U170" s="65" t="n">
        <f aca="false">HPS!$I170+HPS!$M170+HPS!$P170+HPS!$S170</f>
        <v>51.2361111111111</v>
      </c>
      <c r="V170" s="65" t="n">
        <f aca="false">Persona!AB171</f>
        <v>23.3714285714286</v>
      </c>
      <c r="W170" s="65" t="n">
        <f aca="false">Persona!AC171</f>
        <v>60</v>
      </c>
      <c r="X170" s="65" t="n">
        <f aca="false">HPS!$V170+HPS!$W170</f>
        <v>83.3714285714286</v>
      </c>
      <c r="Y170" s="65" t="n">
        <f aca="false">X170*0.5</f>
        <v>41.6857142857143</v>
      </c>
      <c r="Z170" s="65" t="str">
        <f aca="false">IF(HPS!$X170&gt;=40,"Cleared","NC")</f>
        <v>Cleared</v>
      </c>
      <c r="AA170" s="65" t="str">
        <f aca="false">Wellness!AC171</f>
        <v>Cleared</v>
      </c>
      <c r="AB170" s="65" t="n">
        <f aca="false">Wellness!AK171</f>
        <v>13.3333333333333</v>
      </c>
      <c r="AC170" s="64" t="n">
        <f aca="false">HPS!AB170*0.3</f>
        <v>4</v>
      </c>
      <c r="AD170" s="66" t="str">
        <f aca="false">IF(AC170&gt;=9,"Cleared","NC")</f>
        <v>NC</v>
      </c>
      <c r="AE170" s="65" t="n">
        <f aca="false">Behavior!Q171</f>
        <v>3.69333333333333</v>
      </c>
      <c r="AF170" s="65" t="n">
        <f aca="false">Behavior!R171</f>
        <v>7.38666666666667</v>
      </c>
      <c r="AG170" s="65" t="str">
        <f aca="false">IF(HPS!$AF170&gt;=6,"Cleared","NC")</f>
        <v>Cleared</v>
      </c>
      <c r="AH170" s="65" t="n">
        <f aca="false">Discipline!AA171</f>
        <v>52</v>
      </c>
      <c r="AI170" s="65" t="n">
        <f aca="false">AH170*0.1</f>
        <v>5.2</v>
      </c>
      <c r="AJ170" s="65" t="str">
        <f aca="false">IF(AI170&gt;=4,"Cleared","NC")</f>
        <v>Cleared</v>
      </c>
      <c r="AK170" s="65" t="n">
        <f aca="false">Y170+AC170+AF170+AI170</f>
        <v>58.272380952381</v>
      </c>
      <c r="AL170" s="65" t="n">
        <f aca="false">Persona!AO171</f>
        <v>18.3288888888889</v>
      </c>
      <c r="AM170" s="65" t="n">
        <f aca="false">Persona!AP171</f>
        <v>42</v>
      </c>
      <c r="AN170" s="65" t="n">
        <f aca="false">AL170+AM170</f>
        <v>60.3288888888889</v>
      </c>
      <c r="AO170" s="65" t="n">
        <f aca="false">AN170*0.5</f>
        <v>30.1644444444444</v>
      </c>
      <c r="AP170" s="65" t="str">
        <f aca="false">IF(HPS!$AN170&gt;=40,"Cleared","NC")</f>
        <v>Cleared</v>
      </c>
      <c r="AQ170" s="65" t="str">
        <f aca="false">Wellness!AU171</f>
        <v>Cleared</v>
      </c>
      <c r="AR170" s="65" t="n">
        <f aca="false">Wellness!BC171</f>
        <v>36.6666666666667</v>
      </c>
      <c r="AS170" s="64" t="n">
        <f aca="false">AR170*0.3</f>
        <v>11</v>
      </c>
      <c r="AT170" s="66" t="str">
        <f aca="false">IF(AS170&gt;=9,"Cleared","NC")</f>
        <v>Cleared</v>
      </c>
      <c r="AU170" s="65" t="n">
        <f aca="false">Behavior!AG171</f>
        <v>3.8</v>
      </c>
      <c r="AV170" s="65" t="n">
        <f aca="false">Behavior!AH171</f>
        <v>7.6</v>
      </c>
      <c r="AW170" s="65" t="str">
        <f aca="false">IF(AV170&gt;=6,"Cleared","NC")</f>
        <v>Cleared</v>
      </c>
      <c r="AX170" s="65" t="n">
        <f aca="false">Discipline!AN171</f>
        <v>51.2</v>
      </c>
      <c r="AY170" s="65" t="n">
        <f aca="false">AX170*0.1</f>
        <v>5.12</v>
      </c>
      <c r="AZ170" s="65" t="str">
        <f aca="false">IF(AY170&gt;=4,"Cleared","NC")</f>
        <v>Cleared</v>
      </c>
      <c r="BA170" s="65" t="n">
        <f aca="false">AO170+AS170+AV170+AY170</f>
        <v>53.8844444444444</v>
      </c>
      <c r="BB170" s="65" t="n">
        <f aca="false">Persona!AB171</f>
        <v>23.3714285714286</v>
      </c>
      <c r="BC170" s="65" t="n">
        <f aca="false">Persona!AC171</f>
        <v>60</v>
      </c>
      <c r="BD170" s="65" t="n">
        <f aca="false">BB170+BC170</f>
        <v>83.3714285714286</v>
      </c>
      <c r="BE170" s="65" t="n">
        <f aca="false">BD170*0.5</f>
        <v>41.6857142857143</v>
      </c>
      <c r="BF170" s="65" t="str">
        <f aca="false">IF(BD170&gt;=40,"Cleared","NC")</f>
        <v>Cleared</v>
      </c>
      <c r="BG170" s="65" t="str">
        <f aca="false">Wellness!BM171</f>
        <v>Cleared</v>
      </c>
      <c r="BH170" s="65" t="n">
        <f aca="false">Wellness!BU171</f>
        <v>23.3333333333333</v>
      </c>
      <c r="BI170" s="64" t="n">
        <f aca="false">BH170*0.3</f>
        <v>7</v>
      </c>
      <c r="BJ170" s="66" t="str">
        <f aca="false">IF(BI170&gt;=9,"Cleared","NC")</f>
        <v>NC</v>
      </c>
      <c r="BK170" s="65" t="n">
        <f aca="false">Behavior!AG171</f>
        <v>3.8</v>
      </c>
      <c r="BL170" s="65" t="n">
        <f aca="false">Behavior!AH171</f>
        <v>7.6</v>
      </c>
      <c r="BM170" s="65" t="str">
        <f aca="false">IF(BL170&gt;=6,"Cleared","NC")</f>
        <v>Cleared</v>
      </c>
      <c r="BN170" s="65" t="n">
        <f aca="false">Discipline!BA171</f>
        <v>70.3333333333333</v>
      </c>
      <c r="BO170" s="65" t="n">
        <f aca="false">BN170*0.1</f>
        <v>7.03333333333334</v>
      </c>
      <c r="BP170" s="65" t="str">
        <f aca="false">IF(HPS!BO170&gt;=6,"Cleared","NC")</f>
        <v>Cleared</v>
      </c>
      <c r="BQ170" s="65" t="n">
        <f aca="false">BE170+BI170+BL170+BO170</f>
        <v>63.3190476190476</v>
      </c>
    </row>
    <row r="171" customFormat="false" ht="14.25" hidden="false" customHeight="false" outlineLevel="0" collapsed="false">
      <c r="A171" s="61" t="n">
        <v>168</v>
      </c>
      <c r="B171" s="62" t="s">
        <v>13</v>
      </c>
      <c r="C171" s="62" t="s">
        <v>38</v>
      </c>
      <c r="D171" s="62" t="s">
        <v>355</v>
      </c>
      <c r="E171" s="63" t="s">
        <v>356</v>
      </c>
      <c r="F171" s="64" t="n">
        <v>0</v>
      </c>
      <c r="G171" s="65" t="n">
        <f aca="false">Persona!P172</f>
        <v>85.5555555555556</v>
      </c>
      <c r="H171" s="65" t="n">
        <f aca="false">HPS!$G171+HPS!$F171</f>
        <v>85.5555555555556</v>
      </c>
      <c r="I171" s="65" t="n">
        <f aca="false">HPS!$H171*0.5</f>
        <v>42.7777777777778</v>
      </c>
      <c r="J171" s="65" t="str">
        <f aca="false">IF(HPS!$G171&gt;=40,"Cleared","NC")</f>
        <v>Cleared</v>
      </c>
      <c r="K171" s="65" t="str">
        <f aca="false">Wellness!K172</f>
        <v>Cleared</v>
      </c>
      <c r="L171" s="65" t="n">
        <f aca="false">Wellness!S172</f>
        <v>43.3333333333333</v>
      </c>
      <c r="M171" s="64" t="n">
        <f aca="false">$L171*0.3</f>
        <v>13</v>
      </c>
      <c r="N171" s="66" t="str">
        <f aca="false">IF(M171&gt;=9,"Cleared","NC")</f>
        <v>Cleared</v>
      </c>
      <c r="O171" s="64" t="n">
        <f aca="false">Behavior!I172</f>
        <v>3</v>
      </c>
      <c r="P171" s="64" t="n">
        <f aca="false">HPS!$O171*2</f>
        <v>6</v>
      </c>
      <c r="Q171" s="65" t="str">
        <f aca="false">IF(HPS!$P171&gt;=6,"Cleared","NC")</f>
        <v>Cleared</v>
      </c>
      <c r="R171" s="65" t="n">
        <f aca="false">Discipline!N172</f>
        <v>73.75</v>
      </c>
      <c r="S171" s="65" t="n">
        <f aca="false">HPS!$R171*0.1</f>
        <v>7.375</v>
      </c>
      <c r="T171" s="65" t="str">
        <f aca="false">IF(HPS!$S171&gt;=4,"Cleared","NC")</f>
        <v>Cleared</v>
      </c>
      <c r="U171" s="65" t="n">
        <f aca="false">HPS!$I171+HPS!$M171+HPS!$P171+HPS!$S171</f>
        <v>69.1527777777778</v>
      </c>
      <c r="V171" s="65" t="n">
        <f aca="false">Persona!AB172</f>
        <v>23.3714285714286</v>
      </c>
      <c r="W171" s="65" t="n">
        <f aca="false">Persona!AC172</f>
        <v>50.4</v>
      </c>
      <c r="X171" s="65" t="n">
        <f aca="false">HPS!$V171+HPS!$W171</f>
        <v>73.7714285714286</v>
      </c>
      <c r="Y171" s="65" t="n">
        <f aca="false">X171*0.5</f>
        <v>36.8857142857143</v>
      </c>
      <c r="Z171" s="65" t="str">
        <f aca="false">IF(HPS!$X171&gt;=40,"Cleared","NC")</f>
        <v>Cleared</v>
      </c>
      <c r="AA171" s="65" t="str">
        <f aca="false">Wellness!AC172</f>
        <v>Cleared</v>
      </c>
      <c r="AB171" s="65" t="n">
        <f aca="false">Wellness!AK172</f>
        <v>16.6666666666667</v>
      </c>
      <c r="AC171" s="64" t="n">
        <f aca="false">HPS!AB171*0.3</f>
        <v>5</v>
      </c>
      <c r="AD171" s="66" t="str">
        <f aca="false">IF(AC171&gt;=9,"Cleared","NC")</f>
        <v>NC</v>
      </c>
      <c r="AE171" s="65" t="n">
        <f aca="false">Behavior!Q172</f>
        <v>3.54</v>
      </c>
      <c r="AF171" s="65" t="n">
        <f aca="false">Behavior!R172</f>
        <v>7.08</v>
      </c>
      <c r="AG171" s="65" t="str">
        <f aca="false">IF(HPS!$AF171&gt;=6,"Cleared","NC")</f>
        <v>Cleared</v>
      </c>
      <c r="AH171" s="65" t="n">
        <f aca="false">Discipline!AA172</f>
        <v>56</v>
      </c>
      <c r="AI171" s="65" t="n">
        <f aca="false">AH171*0.1</f>
        <v>5.6</v>
      </c>
      <c r="AJ171" s="65" t="str">
        <f aca="false">IF(AI171&gt;=4,"Cleared","NC")</f>
        <v>Cleared</v>
      </c>
      <c r="AK171" s="65" t="n">
        <f aca="false">Y171+AC171+AF171+AI171</f>
        <v>54.5657142857143</v>
      </c>
      <c r="AL171" s="65" t="n">
        <f aca="false">Persona!AO172</f>
        <v>23.1111111111111</v>
      </c>
      <c r="AM171" s="65" t="n">
        <f aca="false">Persona!AP172</f>
        <v>36</v>
      </c>
      <c r="AN171" s="65" t="n">
        <f aca="false">AL171+AM171</f>
        <v>59.1111111111111</v>
      </c>
      <c r="AO171" s="65" t="n">
        <f aca="false">AN171*0.5</f>
        <v>29.5555555555556</v>
      </c>
      <c r="AP171" s="65" t="str">
        <f aca="false">IF(HPS!$AN171&gt;=40,"Cleared","NC")</f>
        <v>Cleared</v>
      </c>
      <c r="AQ171" s="65" t="str">
        <f aca="false">Wellness!AU172</f>
        <v>Cleared</v>
      </c>
      <c r="AR171" s="65" t="n">
        <f aca="false">Wellness!BC172</f>
        <v>46.6666666666667</v>
      </c>
      <c r="AS171" s="64" t="n">
        <f aca="false">AR171*0.3</f>
        <v>14</v>
      </c>
      <c r="AT171" s="66" t="str">
        <f aca="false">IF(AS171&gt;=9,"Cleared","NC")</f>
        <v>Cleared</v>
      </c>
      <c r="AU171" s="65" t="str">
        <f aca="false">Behavior!AG172</f>
        <v>0</v>
      </c>
      <c r="AV171" s="65" t="n">
        <f aca="false">Behavior!AH172</f>
        <v>0</v>
      </c>
      <c r="AW171" s="65" t="str">
        <f aca="false">IF(AV171&gt;=6,"Cleared","NC")</f>
        <v>NC</v>
      </c>
      <c r="AX171" s="65" t="n">
        <f aca="false">Discipline!AN172</f>
        <v>59.8</v>
      </c>
      <c r="AY171" s="65" t="n">
        <f aca="false">AX171*0.1</f>
        <v>5.98</v>
      </c>
      <c r="AZ171" s="65" t="str">
        <f aca="false">IF(AY171&gt;=4,"Cleared","NC")</f>
        <v>Cleared</v>
      </c>
      <c r="BA171" s="65" t="n">
        <f aca="false">AO171+AS171+AV171+AY171</f>
        <v>49.5355555555556</v>
      </c>
      <c r="BB171" s="65" t="n">
        <f aca="false">Persona!AB172</f>
        <v>23.3714285714286</v>
      </c>
      <c r="BC171" s="65" t="n">
        <f aca="false">Persona!AC172</f>
        <v>50.4</v>
      </c>
      <c r="BD171" s="65" t="n">
        <f aca="false">BB171+BC171</f>
        <v>73.7714285714286</v>
      </c>
      <c r="BE171" s="65" t="n">
        <f aca="false">BD171*0.5</f>
        <v>36.8857142857143</v>
      </c>
      <c r="BF171" s="65" t="str">
        <f aca="false">IF(BD171&gt;=40,"Cleared","NC")</f>
        <v>Cleared</v>
      </c>
      <c r="BG171" s="65" t="str">
        <f aca="false">Wellness!BM172</f>
        <v>Cleared</v>
      </c>
      <c r="BH171" s="65" t="n">
        <f aca="false">Wellness!BU172</f>
        <v>50</v>
      </c>
      <c r="BI171" s="64" t="n">
        <f aca="false">BH171*0.3</f>
        <v>15</v>
      </c>
      <c r="BJ171" s="66" t="str">
        <f aca="false">IF(BI171&gt;=9,"Cleared","NC")</f>
        <v>Cleared</v>
      </c>
      <c r="BK171" s="65" t="str">
        <f aca="false">Behavior!AG172</f>
        <v>0</v>
      </c>
      <c r="BL171" s="65" t="n">
        <f aca="false">Behavior!AH172</f>
        <v>0</v>
      </c>
      <c r="BM171" s="65" t="str">
        <f aca="false">IF(BL171&gt;=6,"Cleared","NC")</f>
        <v>NC</v>
      </c>
      <c r="BN171" s="65" t="n">
        <f aca="false">Discipline!BA172</f>
        <v>72</v>
      </c>
      <c r="BO171" s="65" t="n">
        <f aca="false">BN171*0.1</f>
        <v>7.2</v>
      </c>
      <c r="BP171" s="65" t="str">
        <f aca="false">IF(HPS!BO171&gt;=6,"Cleared","NC")</f>
        <v>Cleared</v>
      </c>
      <c r="BQ171" s="65" t="n">
        <f aca="false">BE171+BI171+BL171+BO171</f>
        <v>59.0857142857143</v>
      </c>
    </row>
    <row r="172" customFormat="false" ht="14.25" hidden="false" customHeight="false" outlineLevel="0" collapsed="false">
      <c r="A172" s="61" t="n">
        <v>169</v>
      </c>
      <c r="B172" s="62" t="s">
        <v>17</v>
      </c>
      <c r="C172" s="62" t="s">
        <v>31</v>
      </c>
      <c r="D172" s="62" t="s">
        <v>357</v>
      </c>
      <c r="E172" s="63" t="s">
        <v>358</v>
      </c>
      <c r="F172" s="64" t="n">
        <v>0</v>
      </c>
      <c r="G172" s="65" t="n">
        <f aca="false">Persona!P173</f>
        <v>60</v>
      </c>
      <c r="H172" s="65" t="n">
        <f aca="false">HPS!$G172+HPS!$F172</f>
        <v>60</v>
      </c>
      <c r="I172" s="65" t="n">
        <f aca="false">HPS!$H172*0.5</f>
        <v>30</v>
      </c>
      <c r="J172" s="65" t="str">
        <f aca="false">IF(HPS!$G172&gt;=40,"Cleared","NC")</f>
        <v>Cleared</v>
      </c>
      <c r="K172" s="65" t="str">
        <f aca="false">Wellness!K173</f>
        <v>Cleared</v>
      </c>
      <c r="L172" s="65" t="n">
        <f aca="false">Wellness!S173</f>
        <v>33.3333333333333</v>
      </c>
      <c r="M172" s="64" t="n">
        <f aca="false">$L172*0.3</f>
        <v>10</v>
      </c>
      <c r="N172" s="66" t="str">
        <f aca="false">IF(M172&gt;=9,"Cleared","NC")</f>
        <v>Cleared</v>
      </c>
      <c r="O172" s="64" t="n">
        <f aca="false">Behavior!I173</f>
        <v>3</v>
      </c>
      <c r="P172" s="64" t="n">
        <f aca="false">HPS!$O172*2</f>
        <v>6</v>
      </c>
      <c r="Q172" s="65" t="str">
        <f aca="false">IF(HPS!$P172&gt;=6,"Cleared","NC")</f>
        <v>Cleared</v>
      </c>
      <c r="R172" s="65" t="n">
        <f aca="false">Discipline!N173</f>
        <v>63.75</v>
      </c>
      <c r="S172" s="65" t="n">
        <f aca="false">HPS!$R172*0.1</f>
        <v>6.375</v>
      </c>
      <c r="T172" s="65" t="str">
        <f aca="false">IF(HPS!$S172&gt;=4,"Cleared","NC")</f>
        <v>Cleared</v>
      </c>
      <c r="U172" s="65" t="n">
        <f aca="false">HPS!$I172+HPS!$M172+HPS!$P172+HPS!$S172</f>
        <v>52.375</v>
      </c>
      <c r="V172" s="65" t="n">
        <f aca="false">Persona!AB173</f>
        <v>24.152380952381</v>
      </c>
      <c r="W172" s="65" t="n">
        <f aca="false">Persona!AC173</f>
        <v>34.4</v>
      </c>
      <c r="X172" s="65" t="n">
        <f aca="false">HPS!$V172+HPS!$W172</f>
        <v>58.552380952381</v>
      </c>
      <c r="Y172" s="65" t="n">
        <f aca="false">X172*0.5</f>
        <v>29.2761904761905</v>
      </c>
      <c r="Z172" s="65" t="str">
        <f aca="false">IF(HPS!$X172&gt;=40,"Cleared","NC")</f>
        <v>Cleared</v>
      </c>
      <c r="AA172" s="65" t="str">
        <f aca="false">Wellness!AC173</f>
        <v>Cleared</v>
      </c>
      <c r="AB172" s="65" t="n">
        <f aca="false">Wellness!AK173</f>
        <v>26.6666666666667</v>
      </c>
      <c r="AC172" s="64" t="n">
        <f aca="false">HPS!AB172*0.3</f>
        <v>8</v>
      </c>
      <c r="AD172" s="66" t="str">
        <f aca="false">IF(AC172&gt;=9,"Cleared","NC")</f>
        <v>NC</v>
      </c>
      <c r="AE172" s="65" t="n">
        <f aca="false">Behavior!Q173</f>
        <v>3.8</v>
      </c>
      <c r="AF172" s="65" t="n">
        <f aca="false">Behavior!R173</f>
        <v>7.6</v>
      </c>
      <c r="AG172" s="65" t="str">
        <f aca="false">IF(HPS!$AF172&gt;=6,"Cleared","NC")</f>
        <v>Cleared</v>
      </c>
      <c r="AH172" s="65" t="n">
        <f aca="false">Discipline!AA173</f>
        <v>63.3333333333333</v>
      </c>
      <c r="AI172" s="65" t="n">
        <f aca="false">AH172*0.1</f>
        <v>6.33333333333333</v>
      </c>
      <c r="AJ172" s="65" t="str">
        <f aca="false">IF(AI172&gt;=4,"Cleared","NC")</f>
        <v>Cleared</v>
      </c>
      <c r="AK172" s="65" t="n">
        <f aca="false">Y172+AC172+AF172+AI172</f>
        <v>51.2095238095238</v>
      </c>
      <c r="AL172" s="65" t="n">
        <f aca="false">Persona!AO173</f>
        <v>17.1733333333333</v>
      </c>
      <c r="AM172" s="65" t="n">
        <f aca="false">Persona!AP173</f>
        <v>25</v>
      </c>
      <c r="AN172" s="65" t="n">
        <f aca="false">AL172+AM172</f>
        <v>42.1733333333333</v>
      </c>
      <c r="AO172" s="65" t="n">
        <f aca="false">AN172*0.5</f>
        <v>21.0866666666667</v>
      </c>
      <c r="AP172" s="65" t="str">
        <f aca="false">IF(HPS!$AN172&gt;=40,"Cleared","NC")</f>
        <v>Cleared</v>
      </c>
      <c r="AQ172" s="65" t="str">
        <f aca="false">Wellness!AU173</f>
        <v>Cleared</v>
      </c>
      <c r="AR172" s="65" t="n">
        <f aca="false">Wellness!BC173</f>
        <v>30</v>
      </c>
      <c r="AS172" s="64" t="n">
        <f aca="false">AR172*0.3</f>
        <v>9</v>
      </c>
      <c r="AT172" s="66" t="str">
        <f aca="false">IF(AS172&gt;=9,"Cleared","NC")</f>
        <v>Cleared</v>
      </c>
      <c r="AU172" s="65" t="n">
        <f aca="false">Behavior!AG173</f>
        <v>3.55</v>
      </c>
      <c r="AV172" s="65" t="n">
        <f aca="false">Behavior!AH173</f>
        <v>7.1</v>
      </c>
      <c r="AW172" s="65" t="str">
        <f aca="false">IF(AV172&gt;=6,"Cleared","NC")</f>
        <v>Cleared</v>
      </c>
      <c r="AX172" s="65" t="n">
        <f aca="false">Discipline!AN173</f>
        <v>51</v>
      </c>
      <c r="AY172" s="65" t="n">
        <f aca="false">AX172*0.1</f>
        <v>5.1</v>
      </c>
      <c r="AZ172" s="65" t="str">
        <f aca="false">IF(AY172&gt;=4,"Cleared","NC")</f>
        <v>Cleared</v>
      </c>
      <c r="BA172" s="65" t="n">
        <f aca="false">AO172+AS172+AV172+AY172</f>
        <v>42.2866666666667</v>
      </c>
      <c r="BB172" s="65" t="n">
        <f aca="false">Persona!AB173</f>
        <v>24.152380952381</v>
      </c>
      <c r="BC172" s="65" t="n">
        <f aca="false">Persona!AC173</f>
        <v>34.4</v>
      </c>
      <c r="BD172" s="65" t="n">
        <f aca="false">BB172+BC172</f>
        <v>58.552380952381</v>
      </c>
      <c r="BE172" s="65" t="n">
        <f aca="false">BD172*0.5</f>
        <v>29.2761904761905</v>
      </c>
      <c r="BF172" s="65" t="str">
        <f aca="false">IF(BD172&gt;=40,"Cleared","NC")</f>
        <v>Cleared</v>
      </c>
      <c r="BG172" s="65" t="str">
        <f aca="false">Wellness!BM173</f>
        <v>Cleared</v>
      </c>
      <c r="BH172" s="65" t="n">
        <f aca="false">Wellness!BU173</f>
        <v>30</v>
      </c>
      <c r="BI172" s="64" t="n">
        <f aca="false">BH172*0.3</f>
        <v>9</v>
      </c>
      <c r="BJ172" s="66" t="str">
        <f aca="false">IF(BI172&gt;=9,"Cleared","NC")</f>
        <v>Cleared</v>
      </c>
      <c r="BK172" s="65" t="n">
        <f aca="false">Behavior!AG173</f>
        <v>3.55</v>
      </c>
      <c r="BL172" s="65" t="n">
        <f aca="false">Behavior!AH173</f>
        <v>7.1</v>
      </c>
      <c r="BM172" s="65" t="str">
        <f aca="false">IF(BL172&gt;=6,"Cleared","NC")</f>
        <v>Cleared</v>
      </c>
      <c r="BN172" s="65" t="n">
        <f aca="false">Discipline!BA173</f>
        <v>59.3333333333333</v>
      </c>
      <c r="BO172" s="65" t="n">
        <f aca="false">BN172*0.1</f>
        <v>5.93333333333333</v>
      </c>
      <c r="BP172" s="65" t="str">
        <f aca="false">IF(HPS!BO172&gt;=6,"Cleared","NC")</f>
        <v>NC</v>
      </c>
      <c r="BQ172" s="65" t="n">
        <f aca="false">BE172+BI172+BL172+BO172</f>
        <v>51.3095238095238</v>
      </c>
    </row>
    <row r="173" customFormat="false" ht="14.25" hidden="false" customHeight="false" outlineLevel="0" collapsed="false">
      <c r="A173" s="61" t="n">
        <v>170</v>
      </c>
      <c r="B173" s="62" t="s">
        <v>13</v>
      </c>
      <c r="C173" s="62" t="s">
        <v>31</v>
      </c>
      <c r="D173" s="62" t="s">
        <v>359</v>
      </c>
      <c r="E173" s="63" t="s">
        <v>360</v>
      </c>
      <c r="F173" s="64" t="n">
        <v>0</v>
      </c>
      <c r="G173" s="65" t="n">
        <f aca="false">Persona!P174</f>
        <v>93.3333333333333</v>
      </c>
      <c r="H173" s="65" t="n">
        <f aca="false">HPS!$G173+HPS!$F173</f>
        <v>93.3333333333333</v>
      </c>
      <c r="I173" s="65" t="n">
        <f aca="false">HPS!$H173*0.5</f>
        <v>46.6666666666667</v>
      </c>
      <c r="J173" s="65" t="str">
        <f aca="false">IF(HPS!$G173&gt;=40,"Cleared","NC")</f>
        <v>Cleared</v>
      </c>
      <c r="K173" s="65" t="str">
        <f aca="false">Wellness!K174</f>
        <v>Cleared</v>
      </c>
      <c r="L173" s="65" t="n">
        <f aca="false">Wellness!S174</f>
        <v>30</v>
      </c>
      <c r="M173" s="64" t="n">
        <f aca="false">$L173*0.3</f>
        <v>9</v>
      </c>
      <c r="N173" s="66" t="str">
        <f aca="false">IF(M173&gt;=9,"Cleared","NC")</f>
        <v>Cleared</v>
      </c>
      <c r="O173" s="64" t="n">
        <f aca="false">Behavior!I174</f>
        <v>3</v>
      </c>
      <c r="P173" s="64" t="n">
        <f aca="false">HPS!$O173*2</f>
        <v>6</v>
      </c>
      <c r="Q173" s="65" t="str">
        <f aca="false">IF(HPS!$P173&gt;=6,"Cleared","NC")</f>
        <v>Cleared</v>
      </c>
      <c r="R173" s="65" t="n">
        <f aca="false">Discipline!N174</f>
        <v>69.375</v>
      </c>
      <c r="S173" s="65" t="n">
        <f aca="false">HPS!$R173*0.1</f>
        <v>6.9375</v>
      </c>
      <c r="T173" s="65" t="str">
        <f aca="false">IF(HPS!$S173&gt;=4,"Cleared","NC")</f>
        <v>Cleared</v>
      </c>
      <c r="U173" s="65" t="n">
        <f aca="false">HPS!$I173+HPS!$M173+HPS!$P173+HPS!$S173</f>
        <v>68.6041666666667</v>
      </c>
      <c r="V173" s="65" t="n">
        <f aca="false">Persona!AB174</f>
        <v>9.71904761904762</v>
      </c>
      <c r="W173" s="65" t="n">
        <f aca="false">Persona!AC174</f>
        <v>45.6</v>
      </c>
      <c r="X173" s="65" t="n">
        <f aca="false">HPS!$V173+HPS!$W173</f>
        <v>55.3190476190476</v>
      </c>
      <c r="Y173" s="65" t="n">
        <f aca="false">X173*0.5</f>
        <v>27.6595238095238</v>
      </c>
      <c r="Z173" s="65" t="str">
        <f aca="false">IF(HPS!$X173&gt;=40,"Cleared","NC")</f>
        <v>Cleared</v>
      </c>
      <c r="AA173" s="65" t="str">
        <f aca="false">Wellness!AC174</f>
        <v>Cleared</v>
      </c>
      <c r="AB173" s="65" t="n">
        <f aca="false">Wellness!AK174</f>
        <v>16.6666666666667</v>
      </c>
      <c r="AC173" s="64" t="n">
        <f aca="false">HPS!AB173*0.3</f>
        <v>5</v>
      </c>
      <c r="AD173" s="66" t="str">
        <f aca="false">IF(AC173&gt;=9,"Cleared","NC")</f>
        <v>NC</v>
      </c>
      <c r="AE173" s="65" t="n">
        <f aca="false">Behavior!Q174</f>
        <v>3.5</v>
      </c>
      <c r="AF173" s="65" t="n">
        <f aca="false">Behavior!R174</f>
        <v>7</v>
      </c>
      <c r="AG173" s="65" t="str">
        <f aca="false">IF(HPS!$AF173&gt;=6,"Cleared","NC")</f>
        <v>Cleared</v>
      </c>
      <c r="AH173" s="65" t="n">
        <f aca="false">Discipline!AA174</f>
        <v>30.3333333333333</v>
      </c>
      <c r="AI173" s="65" t="n">
        <f aca="false">AH173*0.1</f>
        <v>3.03333333333333</v>
      </c>
      <c r="AJ173" s="65" t="str">
        <f aca="false">IF(AI173&gt;=4,"Cleared","NC")</f>
        <v>NC</v>
      </c>
      <c r="AK173" s="65" t="n">
        <f aca="false">Y173+AC173+AF173+AI173</f>
        <v>42.6928571428571</v>
      </c>
      <c r="AL173" s="65" t="n">
        <f aca="false">Persona!AO174</f>
        <v>16.5333333333333</v>
      </c>
      <c r="AM173" s="65" t="n">
        <f aca="false">Persona!AP174</f>
        <v>52</v>
      </c>
      <c r="AN173" s="65" t="n">
        <f aca="false">AL173+AM173</f>
        <v>68.5333333333333</v>
      </c>
      <c r="AO173" s="65" t="n">
        <f aca="false">AN173*0.5</f>
        <v>34.2666666666667</v>
      </c>
      <c r="AP173" s="65" t="str">
        <f aca="false">IF(HPS!$AN173&gt;=40,"Cleared","NC")</f>
        <v>Cleared</v>
      </c>
      <c r="AQ173" s="65" t="str">
        <f aca="false">Wellness!AU174</f>
        <v>Cleared</v>
      </c>
      <c r="AR173" s="65" t="n">
        <f aca="false">Wellness!BC174</f>
        <v>30</v>
      </c>
      <c r="AS173" s="64" t="n">
        <f aca="false">AR173*0.3</f>
        <v>9</v>
      </c>
      <c r="AT173" s="66" t="str">
        <f aca="false">IF(AS173&gt;=9,"Cleared","NC")</f>
        <v>Cleared</v>
      </c>
      <c r="AU173" s="65" t="n">
        <f aca="false">Behavior!AG174</f>
        <v>3.8</v>
      </c>
      <c r="AV173" s="65" t="n">
        <f aca="false">Behavior!AH174</f>
        <v>7.6</v>
      </c>
      <c r="AW173" s="65" t="str">
        <f aca="false">IF(AV173&gt;=6,"Cleared","NC")</f>
        <v>Cleared</v>
      </c>
      <c r="AX173" s="65" t="n">
        <f aca="false">Discipline!AN174</f>
        <v>47</v>
      </c>
      <c r="AY173" s="65" t="n">
        <f aca="false">AX173*0.1</f>
        <v>4.7</v>
      </c>
      <c r="AZ173" s="65" t="str">
        <f aca="false">IF(AY173&gt;=4,"Cleared","NC")</f>
        <v>Cleared</v>
      </c>
      <c r="BA173" s="65" t="n">
        <f aca="false">AO173+AS173+AV173+AY173</f>
        <v>55.5666666666667</v>
      </c>
      <c r="BB173" s="65" t="n">
        <f aca="false">Persona!AB174</f>
        <v>9.71904761904762</v>
      </c>
      <c r="BC173" s="65" t="n">
        <f aca="false">Persona!AC174</f>
        <v>45.6</v>
      </c>
      <c r="BD173" s="65" t="n">
        <f aca="false">BB173+BC173</f>
        <v>55.3190476190476</v>
      </c>
      <c r="BE173" s="65" t="n">
        <f aca="false">BD173*0.5</f>
        <v>27.6595238095238</v>
      </c>
      <c r="BF173" s="65" t="str">
        <f aca="false">IF(BD173&gt;=40,"Cleared","NC")</f>
        <v>Cleared</v>
      </c>
      <c r="BG173" s="65" t="str">
        <f aca="false">Wellness!BM174</f>
        <v>Cleared</v>
      </c>
      <c r="BH173" s="65" t="n">
        <f aca="false">Wellness!BU174</f>
        <v>23.3333333333333</v>
      </c>
      <c r="BI173" s="64" t="n">
        <f aca="false">BH173*0.3</f>
        <v>7</v>
      </c>
      <c r="BJ173" s="66" t="str">
        <f aca="false">IF(BI173&gt;=9,"Cleared","NC")</f>
        <v>NC</v>
      </c>
      <c r="BK173" s="65" t="n">
        <f aca="false">Behavior!AG174</f>
        <v>3.8</v>
      </c>
      <c r="BL173" s="65" t="n">
        <f aca="false">Behavior!AH174</f>
        <v>7.6</v>
      </c>
      <c r="BM173" s="65" t="str">
        <f aca="false">IF(BL173&gt;=6,"Cleared","NC")</f>
        <v>Cleared</v>
      </c>
      <c r="BN173" s="65" t="n">
        <f aca="false">Discipline!BA174</f>
        <v>59.3333333333333</v>
      </c>
      <c r="BO173" s="65" t="n">
        <f aca="false">BN173*0.1</f>
        <v>5.93333333333333</v>
      </c>
      <c r="BP173" s="65" t="str">
        <f aca="false">IF(HPS!BO173&gt;=6,"Cleared","NC")</f>
        <v>NC</v>
      </c>
      <c r="BQ173" s="65" t="n">
        <f aca="false">BE173+BI173+BL173+BO173</f>
        <v>48.1928571428572</v>
      </c>
    </row>
    <row r="174" customFormat="false" ht="14.25" hidden="false" customHeight="false" outlineLevel="0" collapsed="false">
      <c r="A174" s="61" t="n">
        <v>171</v>
      </c>
      <c r="B174" s="62" t="s">
        <v>13</v>
      </c>
      <c r="C174" s="62" t="s">
        <v>38</v>
      </c>
      <c r="D174" s="62" t="s">
        <v>361</v>
      </c>
      <c r="E174" s="63" t="s">
        <v>362</v>
      </c>
      <c r="F174" s="64" t="n">
        <v>0</v>
      </c>
      <c r="G174" s="65" t="n">
        <f aca="false">Persona!P175</f>
        <v>67.7777777777778</v>
      </c>
      <c r="H174" s="65" t="n">
        <f aca="false">HPS!$G174+HPS!$F174</f>
        <v>67.7777777777778</v>
      </c>
      <c r="I174" s="65" t="n">
        <f aca="false">HPS!$H174*0.5</f>
        <v>33.8888888888889</v>
      </c>
      <c r="J174" s="65" t="str">
        <f aca="false">IF(HPS!$G174&gt;=40,"Cleared","NC")</f>
        <v>Cleared</v>
      </c>
      <c r="K174" s="65" t="str">
        <f aca="false">Wellness!K175</f>
        <v>NC</v>
      </c>
      <c r="L174" s="65" t="n">
        <f aca="false">Wellness!S175</f>
        <v>33.3333333333333</v>
      </c>
      <c r="M174" s="64" t="n">
        <f aca="false">$L174*0.3</f>
        <v>10</v>
      </c>
      <c r="N174" s="66" t="str">
        <f aca="false">IF(M174&gt;=9,"Cleared","NC")</f>
        <v>Cleared</v>
      </c>
      <c r="O174" s="64" t="n">
        <f aca="false">Behavior!I175</f>
        <v>3</v>
      </c>
      <c r="P174" s="64" t="n">
        <f aca="false">HPS!$O174*2</f>
        <v>6</v>
      </c>
      <c r="Q174" s="65" t="str">
        <f aca="false">IF(HPS!$P174&gt;=6,"Cleared","NC")</f>
        <v>Cleared</v>
      </c>
      <c r="R174" s="65" t="n">
        <f aca="false">Discipline!N175</f>
        <v>38.7946428571429</v>
      </c>
      <c r="S174" s="65" t="n">
        <f aca="false">HPS!$R174*0.1</f>
        <v>3.87946428571429</v>
      </c>
      <c r="T174" s="65" t="str">
        <f aca="false">IF(HPS!$S174&gt;=4,"Cleared","NC")</f>
        <v>NC</v>
      </c>
      <c r="U174" s="65" t="n">
        <f aca="false">HPS!$I174+HPS!$M174+HPS!$P174+HPS!$S174</f>
        <v>53.7683531746032</v>
      </c>
      <c r="V174" s="65" t="n">
        <f aca="false">Persona!AB175</f>
        <v>23</v>
      </c>
      <c r="W174" s="65" t="n">
        <f aca="false">Persona!AC175</f>
        <v>38.4</v>
      </c>
      <c r="X174" s="65" t="n">
        <f aca="false">HPS!$V174+HPS!$W174</f>
        <v>61.4</v>
      </c>
      <c r="Y174" s="65" t="n">
        <f aca="false">X174*0.5</f>
        <v>30.7</v>
      </c>
      <c r="Z174" s="65" t="str">
        <f aca="false">IF(HPS!$X174&gt;=40,"Cleared","NC")</f>
        <v>Cleared</v>
      </c>
      <c r="AA174" s="65" t="str">
        <f aca="false">Wellness!AC175</f>
        <v>NC</v>
      </c>
      <c r="AB174" s="65" t="n">
        <f aca="false">Wellness!AK175</f>
        <v>3.33333333333333</v>
      </c>
      <c r="AC174" s="64" t="n">
        <f aca="false">HPS!AB174*0.3</f>
        <v>1</v>
      </c>
      <c r="AD174" s="66" t="str">
        <f aca="false">IF(AC174&gt;=9,"Cleared","NC")</f>
        <v>NC</v>
      </c>
      <c r="AE174" s="65" t="n">
        <f aca="false">Behavior!Q175</f>
        <v>3.72</v>
      </c>
      <c r="AF174" s="65" t="n">
        <f aca="false">Behavior!R175</f>
        <v>7.44</v>
      </c>
      <c r="AG174" s="65" t="str">
        <f aca="false">IF(HPS!$AF174&gt;=6,"Cleared","NC")</f>
        <v>Cleared</v>
      </c>
      <c r="AH174" s="65" t="n">
        <f aca="false">Discipline!AA175</f>
        <v>40</v>
      </c>
      <c r="AI174" s="65" t="n">
        <f aca="false">AH174*0.1</f>
        <v>4</v>
      </c>
      <c r="AJ174" s="65" t="str">
        <f aca="false">IF(AI174&gt;=4,"Cleared","NC")</f>
        <v>Cleared</v>
      </c>
      <c r="AK174" s="65" t="n">
        <f aca="false">Y174+AC174+AF174+AI174</f>
        <v>43.14</v>
      </c>
      <c r="AL174" s="65" t="n">
        <f aca="false">Persona!AO175</f>
        <v>14.36</v>
      </c>
      <c r="AM174" s="65" t="n">
        <f aca="false">Persona!AP175</f>
        <v>42</v>
      </c>
      <c r="AN174" s="65" t="n">
        <f aca="false">AL174+AM174</f>
        <v>56.36</v>
      </c>
      <c r="AO174" s="65" t="n">
        <f aca="false">AN174*0.5</f>
        <v>28.18</v>
      </c>
      <c r="AP174" s="65" t="str">
        <f aca="false">IF(HPS!$AN174&gt;=40,"Cleared","NC")</f>
        <v>Cleared</v>
      </c>
      <c r="AQ174" s="65" t="str">
        <f aca="false">Wellness!AU175</f>
        <v>NC</v>
      </c>
      <c r="AR174" s="65" t="n">
        <f aca="false">Wellness!BC175</f>
        <v>0</v>
      </c>
      <c r="AS174" s="64" t="n">
        <f aca="false">AR174*0.3</f>
        <v>0</v>
      </c>
      <c r="AT174" s="66" t="str">
        <f aca="false">IF(AS174&gt;=9,"Cleared","NC")</f>
        <v>NC</v>
      </c>
      <c r="AU174" s="65" t="n">
        <f aca="false">Behavior!AG175</f>
        <v>2.4</v>
      </c>
      <c r="AV174" s="65" t="n">
        <f aca="false">Behavior!AH175</f>
        <v>4.8</v>
      </c>
      <c r="AW174" s="65" t="str">
        <f aca="false">IF(AV174&gt;=6,"Cleared","NC")</f>
        <v>NC</v>
      </c>
      <c r="AX174" s="65" t="n">
        <f aca="false">Discipline!AN175</f>
        <v>20.1714285714286</v>
      </c>
      <c r="AY174" s="65" t="n">
        <f aca="false">AX174*0.1</f>
        <v>2.01714285714286</v>
      </c>
      <c r="AZ174" s="65" t="str">
        <f aca="false">IF(AY174&gt;=4,"Cleared","NC")</f>
        <v>NC</v>
      </c>
      <c r="BA174" s="65" t="n">
        <f aca="false">AO174+AS174+AV174+AY174</f>
        <v>34.9971428571429</v>
      </c>
      <c r="BB174" s="65" t="n">
        <f aca="false">Persona!AB175</f>
        <v>23</v>
      </c>
      <c r="BC174" s="65" t="n">
        <f aca="false">Persona!AC175</f>
        <v>38.4</v>
      </c>
      <c r="BD174" s="65" t="n">
        <f aca="false">BB174+BC174</f>
        <v>61.4</v>
      </c>
      <c r="BE174" s="65" t="n">
        <f aca="false">BD174*0.5</f>
        <v>30.7</v>
      </c>
      <c r="BF174" s="65" t="str">
        <f aca="false">IF(BD174&gt;=40,"Cleared","NC")</f>
        <v>Cleared</v>
      </c>
      <c r="BG174" s="65" t="str">
        <f aca="false">Wellness!BM175</f>
        <v>NC</v>
      </c>
      <c r="BH174" s="65" t="n">
        <f aca="false">Wellness!BU175</f>
        <v>0</v>
      </c>
      <c r="BI174" s="64" t="n">
        <f aca="false">BH174*0.3</f>
        <v>0</v>
      </c>
      <c r="BJ174" s="66" t="str">
        <f aca="false">IF(BI174&gt;=9,"Cleared","NC")</f>
        <v>NC</v>
      </c>
      <c r="BK174" s="65" t="n">
        <f aca="false">Behavior!AG175</f>
        <v>2.4</v>
      </c>
      <c r="BL174" s="65" t="n">
        <f aca="false">Behavior!AH175</f>
        <v>4.8</v>
      </c>
      <c r="BM174" s="65" t="str">
        <f aca="false">IF(BL174&gt;=6,"Cleared","NC")</f>
        <v>NC</v>
      </c>
      <c r="BN174" s="65" t="n">
        <f aca="false">Discipline!BA175</f>
        <v>33.3333333333333</v>
      </c>
      <c r="BO174" s="65" t="n">
        <f aca="false">BN174*0.1</f>
        <v>3.33333333333333</v>
      </c>
      <c r="BP174" s="65" t="str">
        <f aca="false">IF(HPS!BO174&gt;=6,"Cleared","NC")</f>
        <v>NC</v>
      </c>
      <c r="BQ174" s="65" t="n">
        <f aca="false">BE174+BI174+BL174+BO174</f>
        <v>38.8333333333333</v>
      </c>
    </row>
    <row r="175" customFormat="false" ht="14.25" hidden="false" customHeight="false" outlineLevel="0" collapsed="false">
      <c r="A175" s="61" t="n">
        <v>172</v>
      </c>
      <c r="B175" s="62" t="s">
        <v>13</v>
      </c>
      <c r="C175" s="62" t="s">
        <v>24</v>
      </c>
      <c r="D175" s="62" t="s">
        <v>363</v>
      </c>
      <c r="E175" s="63" t="s">
        <v>364</v>
      </c>
      <c r="F175" s="64" t="n">
        <v>0</v>
      </c>
      <c r="G175" s="65" t="n">
        <f aca="false">Persona!P176</f>
        <v>60</v>
      </c>
      <c r="H175" s="65" t="n">
        <f aca="false">HPS!$G175+HPS!$F175</f>
        <v>60</v>
      </c>
      <c r="I175" s="65" t="n">
        <f aca="false">HPS!$H175*0.5</f>
        <v>30</v>
      </c>
      <c r="J175" s="65" t="str">
        <f aca="false">IF(HPS!$G175&gt;=40,"Cleared","NC")</f>
        <v>Cleared</v>
      </c>
      <c r="K175" s="65" t="str">
        <f aca="false">Wellness!K176</f>
        <v>Cleared</v>
      </c>
      <c r="L175" s="65" t="n">
        <f aca="false">Wellness!S176</f>
        <v>46.6666666666667</v>
      </c>
      <c r="M175" s="64" t="n">
        <f aca="false">$L175*0.3</f>
        <v>14</v>
      </c>
      <c r="N175" s="66" t="str">
        <f aca="false">IF(M175&gt;=9,"Cleared","NC")</f>
        <v>Cleared</v>
      </c>
      <c r="O175" s="64" t="n">
        <f aca="false">Behavior!I176</f>
        <v>3</v>
      </c>
      <c r="P175" s="64" t="n">
        <f aca="false">HPS!$O175*2</f>
        <v>6</v>
      </c>
      <c r="Q175" s="65" t="str">
        <f aca="false">IF(HPS!$P175&gt;=6,"Cleared","NC")</f>
        <v>Cleared</v>
      </c>
      <c r="R175" s="65" t="n">
        <f aca="false">Discipline!N176</f>
        <v>48.75</v>
      </c>
      <c r="S175" s="65" t="n">
        <f aca="false">HPS!$R175*0.1</f>
        <v>4.875</v>
      </c>
      <c r="T175" s="65" t="str">
        <f aca="false">IF(HPS!$S175&gt;=4,"Cleared","NC")</f>
        <v>Cleared</v>
      </c>
      <c r="U175" s="65" t="n">
        <f aca="false">HPS!$I175+HPS!$M175+HPS!$P175+HPS!$S175</f>
        <v>54.875</v>
      </c>
      <c r="V175" s="65" t="n">
        <f aca="false">Persona!AB176</f>
        <v>10.0285714285714</v>
      </c>
      <c r="W175" s="65" t="n">
        <f aca="false">Persona!AC176</f>
        <v>0</v>
      </c>
      <c r="X175" s="65" t="n">
        <f aca="false">HPS!$V175+HPS!$W175</f>
        <v>10.0285714285714</v>
      </c>
      <c r="Y175" s="65" t="n">
        <f aca="false">X175*0.5</f>
        <v>5.01428571428572</v>
      </c>
      <c r="Z175" s="65" t="str">
        <f aca="false">IF(HPS!$X175&gt;=40,"Cleared","NC")</f>
        <v>NC</v>
      </c>
      <c r="AA175" s="65" t="str">
        <f aca="false">Wellness!AC176</f>
        <v>Cleared</v>
      </c>
      <c r="AB175" s="65" t="n">
        <f aca="false">Wellness!AK176</f>
        <v>13.3333333333333</v>
      </c>
      <c r="AC175" s="64" t="n">
        <f aca="false">HPS!AB175*0.3</f>
        <v>4</v>
      </c>
      <c r="AD175" s="66" t="str">
        <f aca="false">IF(AC175&gt;=9,"Cleared","NC")</f>
        <v>NC</v>
      </c>
      <c r="AE175" s="65" t="n">
        <f aca="false">Behavior!Q176</f>
        <v>2.8</v>
      </c>
      <c r="AF175" s="65" t="n">
        <f aca="false">Behavior!R176</f>
        <v>5.6</v>
      </c>
      <c r="AG175" s="65" t="str">
        <f aca="false">IF(HPS!$AF175&gt;=6,"Cleared","NC")</f>
        <v>NC</v>
      </c>
      <c r="AH175" s="65" t="n">
        <f aca="false">Discipline!AA176</f>
        <v>31.3333333333333</v>
      </c>
      <c r="AI175" s="65" t="n">
        <f aca="false">AH175*0.1</f>
        <v>3.13333333333333</v>
      </c>
      <c r="AJ175" s="65" t="str">
        <f aca="false">IF(AI175&gt;=4,"Cleared","NC")</f>
        <v>NC</v>
      </c>
      <c r="AK175" s="65" t="n">
        <f aca="false">Y175+AC175+AF175+AI175</f>
        <v>17.747619047619</v>
      </c>
      <c r="AL175" s="65" t="n">
        <f aca="false">Persona!AO176</f>
        <v>18.3466666666667</v>
      </c>
      <c r="AM175" s="65" t="n">
        <f aca="false">Persona!AP176</f>
        <v>24</v>
      </c>
      <c r="AN175" s="65" t="n">
        <f aca="false">AL175+AM175</f>
        <v>42.3466666666667</v>
      </c>
      <c r="AO175" s="65" t="n">
        <f aca="false">AN175*0.5</f>
        <v>21.1733333333333</v>
      </c>
      <c r="AP175" s="65" t="str">
        <f aca="false">IF(HPS!$AN175&gt;=40,"Cleared","NC")</f>
        <v>Cleared</v>
      </c>
      <c r="AQ175" s="65" t="str">
        <f aca="false">Wellness!AU176</f>
        <v>Cleared</v>
      </c>
      <c r="AR175" s="65" t="n">
        <f aca="false">Wellness!BC176</f>
        <v>40</v>
      </c>
      <c r="AS175" s="64" t="n">
        <f aca="false">AR175*0.3</f>
        <v>12</v>
      </c>
      <c r="AT175" s="66" t="str">
        <f aca="false">IF(AS175&gt;=9,"Cleared","NC")</f>
        <v>Cleared</v>
      </c>
      <c r="AU175" s="65" t="n">
        <f aca="false">Behavior!AG176</f>
        <v>3.2</v>
      </c>
      <c r="AV175" s="65" t="n">
        <f aca="false">Behavior!AH176</f>
        <v>6.4</v>
      </c>
      <c r="AW175" s="65" t="str">
        <f aca="false">IF(AV175&gt;=6,"Cleared","NC")</f>
        <v>Cleared</v>
      </c>
      <c r="AX175" s="65" t="n">
        <f aca="false">Discipline!AN176</f>
        <v>50</v>
      </c>
      <c r="AY175" s="65" t="n">
        <f aca="false">AX175*0.1</f>
        <v>5</v>
      </c>
      <c r="AZ175" s="65" t="str">
        <f aca="false">IF(AY175&gt;=4,"Cleared","NC")</f>
        <v>Cleared</v>
      </c>
      <c r="BA175" s="65" t="n">
        <f aca="false">AO175+AS175+AV175+AY175</f>
        <v>44.5733333333333</v>
      </c>
      <c r="BB175" s="65" t="n">
        <f aca="false">Persona!AB176</f>
        <v>10.0285714285714</v>
      </c>
      <c r="BC175" s="65" t="n">
        <f aca="false">Persona!AC176</f>
        <v>0</v>
      </c>
      <c r="BD175" s="65" t="n">
        <f aca="false">BB175+BC175</f>
        <v>10.0285714285714</v>
      </c>
      <c r="BE175" s="65" t="n">
        <f aca="false">BD175*0.5</f>
        <v>5.01428571428572</v>
      </c>
      <c r="BF175" s="65" t="str">
        <f aca="false">IF(BD175&gt;=40,"Cleared","NC")</f>
        <v>NC</v>
      </c>
      <c r="BG175" s="65" t="str">
        <f aca="false">Wellness!BM176</f>
        <v>Cleared</v>
      </c>
      <c r="BH175" s="65" t="n">
        <f aca="false">Wellness!BU176</f>
        <v>40</v>
      </c>
      <c r="BI175" s="64" t="n">
        <f aca="false">BH175*0.3</f>
        <v>12</v>
      </c>
      <c r="BJ175" s="66" t="str">
        <f aca="false">IF(BI175&gt;=9,"Cleared","NC")</f>
        <v>Cleared</v>
      </c>
      <c r="BK175" s="65" t="n">
        <f aca="false">Behavior!AG176</f>
        <v>3.2</v>
      </c>
      <c r="BL175" s="65" t="n">
        <f aca="false">Behavior!AH176</f>
        <v>6.4</v>
      </c>
      <c r="BM175" s="65" t="str">
        <f aca="false">IF(BL175&gt;=6,"Cleared","NC")</f>
        <v>Cleared</v>
      </c>
      <c r="BN175" s="65" t="n">
        <f aca="false">Discipline!BA176</f>
        <v>56.6666666666667</v>
      </c>
      <c r="BO175" s="65" t="n">
        <f aca="false">BN175*0.1</f>
        <v>5.66666666666667</v>
      </c>
      <c r="BP175" s="65" t="str">
        <f aca="false">IF(HPS!BO175&gt;=6,"Cleared","NC")</f>
        <v>NC</v>
      </c>
      <c r="BQ175" s="65" t="n">
        <f aca="false">BE175+BI175+BL175+BO175</f>
        <v>29.0809523809524</v>
      </c>
    </row>
    <row r="176" customFormat="false" ht="14.25" hidden="false" customHeight="false" outlineLevel="0" collapsed="false">
      <c r="A176" s="61" t="n">
        <v>173</v>
      </c>
      <c r="B176" s="62" t="s">
        <v>13</v>
      </c>
      <c r="C176" s="62" t="s">
        <v>31</v>
      </c>
      <c r="D176" s="62" t="s">
        <v>365</v>
      </c>
      <c r="E176" s="63" t="s">
        <v>366</v>
      </c>
      <c r="F176" s="64" t="n">
        <v>0</v>
      </c>
      <c r="G176" s="65" t="n">
        <f aca="false">Persona!P177</f>
        <v>68.8888888888889</v>
      </c>
      <c r="H176" s="65" t="n">
        <f aca="false">HPS!$G176+HPS!$F176</f>
        <v>68.8888888888889</v>
      </c>
      <c r="I176" s="65" t="n">
        <f aca="false">HPS!$H176*0.5</f>
        <v>34.4444444444444</v>
      </c>
      <c r="J176" s="65" t="str">
        <f aca="false">IF(HPS!$G176&gt;=40,"Cleared","NC")</f>
        <v>Cleared</v>
      </c>
      <c r="K176" s="65" t="str">
        <f aca="false">Wellness!K177</f>
        <v>Cleared</v>
      </c>
      <c r="L176" s="65" t="n">
        <f aca="false">Wellness!S177</f>
        <v>43.3333333333333</v>
      </c>
      <c r="M176" s="64" t="n">
        <f aca="false">$L176*0.3</f>
        <v>13</v>
      </c>
      <c r="N176" s="66" t="str">
        <f aca="false">IF(M176&gt;=9,"Cleared","NC")</f>
        <v>Cleared</v>
      </c>
      <c r="O176" s="64" t="n">
        <f aca="false">Behavior!I177</f>
        <v>3</v>
      </c>
      <c r="P176" s="64" t="n">
        <f aca="false">HPS!$O176*2</f>
        <v>6</v>
      </c>
      <c r="Q176" s="65" t="str">
        <f aca="false">IF(HPS!$P176&gt;=6,"Cleared","NC")</f>
        <v>Cleared</v>
      </c>
      <c r="R176" s="65" t="n">
        <f aca="false">Discipline!N177</f>
        <v>58.0357142857143</v>
      </c>
      <c r="S176" s="65" t="n">
        <f aca="false">HPS!$R176*0.1</f>
        <v>5.80357142857143</v>
      </c>
      <c r="T176" s="65" t="str">
        <f aca="false">IF(HPS!$S176&gt;=4,"Cleared","NC")</f>
        <v>Cleared</v>
      </c>
      <c r="U176" s="65" t="n">
        <f aca="false">HPS!$I176+HPS!$M176+HPS!$P176+HPS!$S176</f>
        <v>59.2480158730159</v>
      </c>
      <c r="V176" s="65" t="n">
        <f aca="false">Persona!AB177</f>
        <v>15.8</v>
      </c>
      <c r="W176" s="65" t="n">
        <f aca="false">Persona!AC177</f>
        <v>31.2</v>
      </c>
      <c r="X176" s="65" t="n">
        <f aca="false">HPS!$V176+HPS!$W176</f>
        <v>47</v>
      </c>
      <c r="Y176" s="65" t="n">
        <f aca="false">X176*0.5</f>
        <v>23.5</v>
      </c>
      <c r="Z176" s="65" t="str">
        <f aca="false">IF(HPS!$X176&gt;=40,"Cleared","NC")</f>
        <v>Cleared</v>
      </c>
      <c r="AA176" s="65" t="str">
        <f aca="false">Wellness!AC177</f>
        <v>Cleared</v>
      </c>
      <c r="AB176" s="65" t="n">
        <f aca="false">Wellness!AK177</f>
        <v>0</v>
      </c>
      <c r="AC176" s="64" t="n">
        <f aca="false">HPS!AB176*0.3</f>
        <v>0</v>
      </c>
      <c r="AD176" s="66" t="str">
        <f aca="false">IF(AC176&gt;=9,"Cleared","NC")</f>
        <v>NC</v>
      </c>
      <c r="AE176" s="65" t="n">
        <f aca="false">Behavior!Q177</f>
        <v>3.4</v>
      </c>
      <c r="AF176" s="65" t="n">
        <f aca="false">Behavior!R177</f>
        <v>6.8</v>
      </c>
      <c r="AG176" s="65" t="str">
        <f aca="false">IF(HPS!$AF176&gt;=6,"Cleared","NC")</f>
        <v>Cleared</v>
      </c>
      <c r="AH176" s="65" t="n">
        <f aca="false">Discipline!AA177</f>
        <v>44</v>
      </c>
      <c r="AI176" s="65" t="n">
        <f aca="false">AH176*0.1</f>
        <v>4.4</v>
      </c>
      <c r="AJ176" s="65" t="str">
        <f aca="false">IF(AI176&gt;=4,"Cleared","NC")</f>
        <v>Cleared</v>
      </c>
      <c r="AK176" s="65" t="n">
        <f aca="false">Y176+AC176+AF176+AI176</f>
        <v>34.7</v>
      </c>
      <c r="AL176" s="65" t="n">
        <f aca="false">Persona!AO177</f>
        <v>0</v>
      </c>
      <c r="AM176" s="65" t="n">
        <f aca="false">Persona!AP177</f>
        <v>40</v>
      </c>
      <c r="AN176" s="65" t="n">
        <f aca="false">AL176+AM176</f>
        <v>40</v>
      </c>
      <c r="AO176" s="65" t="n">
        <f aca="false">AN176*0.5</f>
        <v>20</v>
      </c>
      <c r="AP176" s="65" t="str">
        <f aca="false">IF(HPS!$AN176&gt;=40,"Cleared","NC")</f>
        <v>Cleared</v>
      </c>
      <c r="AQ176" s="65" t="str">
        <f aca="false">Wellness!AU177</f>
        <v>NC</v>
      </c>
      <c r="AR176" s="65" t="n">
        <f aca="false">Wellness!BC177</f>
        <v>20</v>
      </c>
      <c r="AS176" s="64" t="n">
        <f aca="false">AR176*0.3</f>
        <v>6</v>
      </c>
      <c r="AT176" s="66" t="str">
        <f aca="false">IF(AS176&gt;=9,"Cleared","NC")</f>
        <v>NC</v>
      </c>
      <c r="AU176" s="65" t="n">
        <f aca="false">Behavior!AG177</f>
        <v>3.1</v>
      </c>
      <c r="AV176" s="65" t="n">
        <f aca="false">Behavior!AH177</f>
        <v>6.2</v>
      </c>
      <c r="AW176" s="65" t="str">
        <f aca="false">IF(AV176&gt;=6,"Cleared","NC")</f>
        <v>Cleared</v>
      </c>
      <c r="AX176" s="65" t="n">
        <f aca="false">Discipline!AN177</f>
        <v>4</v>
      </c>
      <c r="AY176" s="65" t="n">
        <f aca="false">AX176*0.1</f>
        <v>0.4</v>
      </c>
      <c r="AZ176" s="65" t="str">
        <f aca="false">IF(AY176&gt;=4,"Cleared","NC")</f>
        <v>NC</v>
      </c>
      <c r="BA176" s="65" t="n">
        <f aca="false">AO176+AS176+AV176+AY176</f>
        <v>32.6</v>
      </c>
      <c r="BB176" s="65" t="n">
        <f aca="false">Persona!AB177</f>
        <v>15.8</v>
      </c>
      <c r="BC176" s="65" t="n">
        <f aca="false">Persona!AC177</f>
        <v>31.2</v>
      </c>
      <c r="BD176" s="65" t="n">
        <f aca="false">BB176+BC176</f>
        <v>47</v>
      </c>
      <c r="BE176" s="65" t="n">
        <f aca="false">BD176*0.5</f>
        <v>23.5</v>
      </c>
      <c r="BF176" s="65" t="str">
        <f aca="false">IF(BD176&gt;=40,"Cleared","NC")</f>
        <v>Cleared</v>
      </c>
      <c r="BG176" s="65" t="str">
        <f aca="false">Wellness!BM177</f>
        <v>Cleared</v>
      </c>
      <c r="BH176" s="65" t="n">
        <f aca="false">Wellness!BU177</f>
        <v>46.6666666666667</v>
      </c>
      <c r="BI176" s="64" t="n">
        <f aca="false">BH176*0.3</f>
        <v>14</v>
      </c>
      <c r="BJ176" s="66" t="str">
        <f aca="false">IF(BI176&gt;=9,"Cleared","NC")</f>
        <v>Cleared</v>
      </c>
      <c r="BK176" s="65" t="n">
        <f aca="false">Behavior!AG177</f>
        <v>3.1</v>
      </c>
      <c r="BL176" s="65" t="n">
        <f aca="false">Behavior!AH177</f>
        <v>6.2</v>
      </c>
      <c r="BM176" s="65" t="str">
        <f aca="false">IF(BL176&gt;=6,"Cleared","NC")</f>
        <v>Cleared</v>
      </c>
      <c r="BN176" s="65" t="n">
        <f aca="false">Discipline!BA177</f>
        <v>57.3333333333333</v>
      </c>
      <c r="BO176" s="65" t="n">
        <f aca="false">BN176*0.1</f>
        <v>5.73333333333333</v>
      </c>
      <c r="BP176" s="65" t="str">
        <f aca="false">IF(HPS!BO176&gt;=6,"Cleared","NC")</f>
        <v>NC</v>
      </c>
      <c r="BQ176" s="65" t="n">
        <f aca="false">BE176+BI176+BL176+BO176</f>
        <v>49.4333333333333</v>
      </c>
    </row>
    <row r="177" customFormat="false" ht="14.25" hidden="false" customHeight="false" outlineLevel="0" collapsed="false">
      <c r="A177" s="61" t="n">
        <v>174</v>
      </c>
      <c r="B177" s="62" t="s">
        <v>13</v>
      </c>
      <c r="C177" s="62" t="s">
        <v>31</v>
      </c>
      <c r="D177" s="62" t="s">
        <v>367</v>
      </c>
      <c r="E177" s="63" t="s">
        <v>368</v>
      </c>
      <c r="F177" s="64" t="n">
        <v>0</v>
      </c>
      <c r="G177" s="65" t="n">
        <f aca="false">Persona!P178</f>
        <v>40</v>
      </c>
      <c r="H177" s="65" t="n">
        <f aca="false">HPS!$G177+HPS!$F177</f>
        <v>40</v>
      </c>
      <c r="I177" s="65" t="n">
        <f aca="false">HPS!$H177*0.5</f>
        <v>20</v>
      </c>
      <c r="J177" s="65" t="str">
        <f aca="false">IF(HPS!$G177&gt;=40,"Cleared","NC")</f>
        <v>Cleared</v>
      </c>
      <c r="K177" s="65" t="str">
        <f aca="false">Wellness!K178</f>
        <v>Cleared</v>
      </c>
      <c r="L177" s="65" t="n">
        <f aca="false">Wellness!S178</f>
        <v>43.3333333333333</v>
      </c>
      <c r="M177" s="64" t="n">
        <f aca="false">$L177*0.3</f>
        <v>13</v>
      </c>
      <c r="N177" s="66" t="str">
        <f aca="false">IF(M177&gt;=9,"Cleared","NC")</f>
        <v>Cleared</v>
      </c>
      <c r="O177" s="64" t="n">
        <f aca="false">Behavior!I178</f>
        <v>3</v>
      </c>
      <c r="P177" s="64" t="n">
        <f aca="false">HPS!$O177*2</f>
        <v>6</v>
      </c>
      <c r="Q177" s="65" t="str">
        <f aca="false">IF(HPS!$P177&gt;=6,"Cleared","NC")</f>
        <v>Cleared</v>
      </c>
      <c r="R177" s="65" t="n">
        <f aca="false">Discipline!N178</f>
        <v>67.3214285714286</v>
      </c>
      <c r="S177" s="65" t="n">
        <f aca="false">HPS!$R177*0.1</f>
        <v>6.73214285714286</v>
      </c>
      <c r="T177" s="65" t="str">
        <f aca="false">IF(HPS!$S177&gt;=4,"Cleared","NC")</f>
        <v>Cleared</v>
      </c>
      <c r="U177" s="65" t="n">
        <f aca="false">HPS!$I177+HPS!$M177+HPS!$P177+HPS!$S177</f>
        <v>45.7321428571429</v>
      </c>
      <c r="V177" s="65" t="n">
        <f aca="false">Persona!AB178</f>
        <v>10.7214285714286</v>
      </c>
      <c r="W177" s="65" t="n">
        <f aca="false">Persona!AC178</f>
        <v>44.8</v>
      </c>
      <c r="X177" s="65" t="n">
        <f aca="false">HPS!$V177+HPS!$W177</f>
        <v>55.5214285714286</v>
      </c>
      <c r="Y177" s="65" t="n">
        <f aca="false">X177*0.5</f>
        <v>27.7607142857143</v>
      </c>
      <c r="Z177" s="65" t="str">
        <f aca="false">IF(HPS!$X177&gt;=40,"Cleared","NC")</f>
        <v>Cleared</v>
      </c>
      <c r="AA177" s="65" t="str">
        <f aca="false">Wellness!AC178</f>
        <v>Cleared</v>
      </c>
      <c r="AB177" s="65" t="n">
        <f aca="false">Wellness!AK178</f>
        <v>33.3333333333333</v>
      </c>
      <c r="AC177" s="64" t="n">
        <f aca="false">HPS!AB177*0.3</f>
        <v>10</v>
      </c>
      <c r="AD177" s="66" t="str">
        <f aca="false">IF(AC177&gt;=9,"Cleared","NC")</f>
        <v>Cleared</v>
      </c>
      <c r="AE177" s="65" t="n">
        <f aca="false">Behavior!Q178</f>
        <v>3.3</v>
      </c>
      <c r="AF177" s="65" t="n">
        <f aca="false">Behavior!R178</f>
        <v>6.6</v>
      </c>
      <c r="AG177" s="65" t="str">
        <f aca="false">IF(HPS!$AF177&gt;=6,"Cleared","NC")</f>
        <v>Cleared</v>
      </c>
      <c r="AH177" s="65" t="n">
        <f aca="false">Discipline!AA178</f>
        <v>35.3333333333333</v>
      </c>
      <c r="AI177" s="65" t="n">
        <f aca="false">AH177*0.1</f>
        <v>3.53333333333333</v>
      </c>
      <c r="AJ177" s="65" t="str">
        <f aca="false">IF(AI177&gt;=4,"Cleared","NC")</f>
        <v>NC</v>
      </c>
      <c r="AK177" s="65" t="n">
        <f aca="false">Y177+AC177+AF177+AI177</f>
        <v>47.8940476190476</v>
      </c>
      <c r="AL177" s="65" t="n">
        <f aca="false">Persona!AO178</f>
        <v>0</v>
      </c>
      <c r="AM177" s="65" t="n">
        <f aca="false">Persona!AP178</f>
        <v>36</v>
      </c>
      <c r="AN177" s="65" t="n">
        <f aca="false">AL177+AM177</f>
        <v>36</v>
      </c>
      <c r="AO177" s="65" t="n">
        <f aca="false">AN177*0.5</f>
        <v>18</v>
      </c>
      <c r="AP177" s="65" t="str">
        <f aca="false">IF(HPS!$AN177&gt;=40,"Cleared","NC")</f>
        <v>NC</v>
      </c>
      <c r="AQ177" s="65" t="str">
        <f aca="false">Wellness!AU178</f>
        <v>NC</v>
      </c>
      <c r="AR177" s="65" t="n">
        <f aca="false">Wellness!BC178</f>
        <v>23.3333333333333</v>
      </c>
      <c r="AS177" s="64" t="n">
        <f aca="false">AR177*0.3</f>
        <v>7</v>
      </c>
      <c r="AT177" s="66" t="str">
        <f aca="false">IF(AS177&gt;=9,"Cleared","NC")</f>
        <v>NC</v>
      </c>
      <c r="AU177" s="65" t="n">
        <f aca="false">Behavior!AG178</f>
        <v>3</v>
      </c>
      <c r="AV177" s="65" t="n">
        <f aca="false">Behavior!AH178</f>
        <v>6</v>
      </c>
      <c r="AW177" s="65" t="str">
        <f aca="false">IF(AV177&gt;=6,"Cleared","NC")</f>
        <v>Cleared</v>
      </c>
      <c r="AX177" s="65" t="n">
        <f aca="false">Discipline!AN178</f>
        <v>8</v>
      </c>
      <c r="AY177" s="65" t="n">
        <f aca="false">AX177*0.1</f>
        <v>0.8</v>
      </c>
      <c r="AZ177" s="65" t="str">
        <f aca="false">IF(AY177&gt;=4,"Cleared","NC")</f>
        <v>NC</v>
      </c>
      <c r="BA177" s="65" t="n">
        <f aca="false">AO177+AS177+AV177+AY177</f>
        <v>31.8</v>
      </c>
      <c r="BB177" s="65" t="n">
        <f aca="false">Persona!AB178</f>
        <v>10.7214285714286</v>
      </c>
      <c r="BC177" s="65" t="n">
        <f aca="false">Persona!AC178</f>
        <v>44.8</v>
      </c>
      <c r="BD177" s="65" t="n">
        <f aca="false">BB177+BC177</f>
        <v>55.5214285714286</v>
      </c>
      <c r="BE177" s="65" t="n">
        <f aca="false">BD177*0.5</f>
        <v>27.7607142857143</v>
      </c>
      <c r="BF177" s="65" t="str">
        <f aca="false">IF(BD177&gt;=40,"Cleared","NC")</f>
        <v>Cleared</v>
      </c>
      <c r="BG177" s="65" t="str">
        <f aca="false">Wellness!BM178</f>
        <v>NC</v>
      </c>
      <c r="BH177" s="65" t="n">
        <f aca="false">Wellness!BU178</f>
        <v>23.3333333333333</v>
      </c>
      <c r="BI177" s="64" t="n">
        <f aca="false">BH177*0.3</f>
        <v>7</v>
      </c>
      <c r="BJ177" s="66" t="str">
        <f aca="false">IF(BI177&gt;=9,"Cleared","NC")</f>
        <v>NC</v>
      </c>
      <c r="BK177" s="65" t="n">
        <f aca="false">Behavior!AG178</f>
        <v>3</v>
      </c>
      <c r="BL177" s="65" t="n">
        <f aca="false">Behavior!AH178</f>
        <v>6</v>
      </c>
      <c r="BM177" s="65" t="str">
        <f aca="false">IF(BL177&gt;=6,"Cleared","NC")</f>
        <v>Cleared</v>
      </c>
      <c r="BN177" s="65" t="n">
        <f aca="false">Discipline!BA178</f>
        <v>68</v>
      </c>
      <c r="BO177" s="65" t="n">
        <f aca="false">BN177*0.1</f>
        <v>6.8</v>
      </c>
      <c r="BP177" s="65" t="str">
        <f aca="false">IF(HPS!BO177&gt;=6,"Cleared","NC")</f>
        <v>Cleared</v>
      </c>
      <c r="BQ177" s="65" t="n">
        <f aca="false">BE177+BI177+BL177+BO177</f>
        <v>47.5607142857143</v>
      </c>
    </row>
    <row r="178" customFormat="false" ht="14.25" hidden="false" customHeight="false" outlineLevel="0" collapsed="false">
      <c r="A178" s="61" t="n">
        <v>175</v>
      </c>
      <c r="B178" s="62" t="s">
        <v>17</v>
      </c>
      <c r="C178" s="62" t="s">
        <v>14</v>
      </c>
      <c r="D178" s="62" t="s">
        <v>369</v>
      </c>
      <c r="E178" s="63" t="s">
        <v>370</v>
      </c>
      <c r="F178" s="64" t="n">
        <v>0</v>
      </c>
      <c r="G178" s="65" t="n">
        <f aca="false">Persona!P179</f>
        <v>25.5555555555556</v>
      </c>
      <c r="H178" s="65" t="n">
        <f aca="false">HPS!$G178+HPS!$F178</f>
        <v>25.5555555555556</v>
      </c>
      <c r="I178" s="65" t="n">
        <f aca="false">HPS!$H178*0.5</f>
        <v>12.7777777777778</v>
      </c>
      <c r="J178" s="65" t="str">
        <f aca="false">IF(HPS!$G178&gt;=40,"Cleared","NC")</f>
        <v>NC</v>
      </c>
      <c r="K178" s="65" t="str">
        <f aca="false">Wellness!K179</f>
        <v>Cleared</v>
      </c>
      <c r="L178" s="65" t="n">
        <f aca="false">Wellness!S179</f>
        <v>50</v>
      </c>
      <c r="M178" s="64" t="n">
        <f aca="false">$L178*0.3</f>
        <v>15</v>
      </c>
      <c r="N178" s="66" t="str">
        <f aca="false">IF(M178&gt;=9,"Cleared","NC")</f>
        <v>Cleared</v>
      </c>
      <c r="O178" s="64" t="n">
        <f aca="false">Behavior!I179</f>
        <v>3</v>
      </c>
      <c r="P178" s="64" t="n">
        <f aca="false">HPS!$O178*2</f>
        <v>6</v>
      </c>
      <c r="Q178" s="65" t="str">
        <f aca="false">IF(HPS!$P178&gt;=6,"Cleared","NC")</f>
        <v>Cleared</v>
      </c>
      <c r="R178" s="65" t="n">
        <f aca="false">Discipline!N179</f>
        <v>52.0982142857143</v>
      </c>
      <c r="S178" s="65" t="n">
        <f aca="false">HPS!$R178*0.1</f>
        <v>5.20982142857143</v>
      </c>
      <c r="T178" s="65" t="str">
        <f aca="false">IF(HPS!$S178&gt;=4,"Cleared","NC")</f>
        <v>Cleared</v>
      </c>
      <c r="U178" s="65" t="n">
        <f aca="false">HPS!$I178+HPS!$M178+HPS!$P178+HPS!$S178</f>
        <v>38.9875992063492</v>
      </c>
      <c r="V178" s="65" t="n">
        <f aca="false">Persona!AB179</f>
        <v>8.21904761904762</v>
      </c>
      <c r="W178" s="65" t="n">
        <f aca="false">Persona!AC179</f>
        <v>41.6</v>
      </c>
      <c r="X178" s="65" t="n">
        <f aca="false">HPS!$V178+HPS!$W178</f>
        <v>49.8190476190476</v>
      </c>
      <c r="Y178" s="65" t="n">
        <f aca="false">X178*0.5</f>
        <v>24.9095238095238</v>
      </c>
      <c r="Z178" s="65" t="str">
        <f aca="false">IF(HPS!$X178&gt;=40,"Cleared","NC")</f>
        <v>Cleared</v>
      </c>
      <c r="AA178" s="65" t="str">
        <f aca="false">Wellness!AC179</f>
        <v>Cleared</v>
      </c>
      <c r="AB178" s="65" t="n">
        <f aca="false">Wellness!AK179</f>
        <v>26.6666666666667</v>
      </c>
      <c r="AC178" s="64" t="n">
        <f aca="false">HPS!AB178*0.3</f>
        <v>8</v>
      </c>
      <c r="AD178" s="66" t="str">
        <f aca="false">IF(AC178&gt;=9,"Cleared","NC")</f>
        <v>NC</v>
      </c>
      <c r="AE178" s="65" t="n">
        <f aca="false">Behavior!Q179</f>
        <v>2.95</v>
      </c>
      <c r="AF178" s="65" t="n">
        <f aca="false">Behavior!R179</f>
        <v>5.9</v>
      </c>
      <c r="AG178" s="65" t="str">
        <f aca="false">IF(HPS!$AF178&gt;=6,"Cleared","NC")</f>
        <v>NC</v>
      </c>
      <c r="AH178" s="65" t="n">
        <f aca="false">Discipline!AA179</f>
        <v>33.3333333333333</v>
      </c>
      <c r="AI178" s="65" t="n">
        <f aca="false">AH178*0.1</f>
        <v>3.33333333333333</v>
      </c>
      <c r="AJ178" s="65" t="str">
        <f aca="false">IF(AI178&gt;=4,"Cleared","NC")</f>
        <v>NC</v>
      </c>
      <c r="AK178" s="65" t="n">
        <f aca="false">Y178+AC178+AF178+AI178</f>
        <v>42.1428571428571</v>
      </c>
      <c r="AL178" s="65" t="n">
        <f aca="false">Persona!AO179</f>
        <v>8.50666666666667</v>
      </c>
      <c r="AM178" s="65" t="n">
        <f aca="false">Persona!AP179</f>
        <v>44</v>
      </c>
      <c r="AN178" s="65" t="n">
        <f aca="false">AL178+AM178</f>
        <v>52.5066666666667</v>
      </c>
      <c r="AO178" s="65" t="n">
        <f aca="false">AN178*0.5</f>
        <v>26.2533333333333</v>
      </c>
      <c r="AP178" s="65" t="str">
        <f aca="false">IF(HPS!$AN178&gt;=40,"Cleared","NC")</f>
        <v>Cleared</v>
      </c>
      <c r="AQ178" s="65" t="str">
        <f aca="false">Wellness!AU179</f>
        <v>Cleared</v>
      </c>
      <c r="AR178" s="65" t="n">
        <f aca="false">Wellness!BC179</f>
        <v>36.6666666666667</v>
      </c>
      <c r="AS178" s="64" t="n">
        <f aca="false">AR178*0.3</f>
        <v>11</v>
      </c>
      <c r="AT178" s="66" t="str">
        <f aca="false">IF(AS178&gt;=9,"Cleared","NC")</f>
        <v>Cleared</v>
      </c>
      <c r="AU178" s="65" t="n">
        <f aca="false">Behavior!AG179</f>
        <v>3.8</v>
      </c>
      <c r="AV178" s="65" t="n">
        <f aca="false">Behavior!AH179</f>
        <v>7.6</v>
      </c>
      <c r="AW178" s="65" t="str">
        <f aca="false">IF(AV178&gt;=6,"Cleared","NC")</f>
        <v>Cleared</v>
      </c>
      <c r="AX178" s="65" t="n">
        <f aca="false">Discipline!AN179</f>
        <v>36.2857142857143</v>
      </c>
      <c r="AY178" s="65" t="n">
        <f aca="false">AX178*0.1</f>
        <v>3.62857142857143</v>
      </c>
      <c r="AZ178" s="65" t="str">
        <f aca="false">IF(AY178&gt;=4,"Cleared","NC")</f>
        <v>NC</v>
      </c>
      <c r="BA178" s="65" t="n">
        <f aca="false">AO178+AS178+AV178+AY178</f>
        <v>48.4819047619048</v>
      </c>
      <c r="BB178" s="65" t="n">
        <f aca="false">Persona!AB179</f>
        <v>8.21904761904762</v>
      </c>
      <c r="BC178" s="65" t="n">
        <f aca="false">Persona!AC179</f>
        <v>41.6</v>
      </c>
      <c r="BD178" s="65" t="n">
        <f aca="false">BB178+BC178</f>
        <v>49.8190476190476</v>
      </c>
      <c r="BE178" s="65" t="n">
        <f aca="false">BD178*0.5</f>
        <v>24.9095238095238</v>
      </c>
      <c r="BF178" s="65" t="str">
        <f aca="false">IF(BD178&gt;=40,"Cleared","NC")</f>
        <v>Cleared</v>
      </c>
      <c r="BG178" s="65" t="str">
        <f aca="false">Wellness!BM179</f>
        <v>Cleared</v>
      </c>
      <c r="BH178" s="65" t="n">
        <f aca="false">Wellness!BU179</f>
        <v>40</v>
      </c>
      <c r="BI178" s="64" t="n">
        <f aca="false">BH178*0.3</f>
        <v>12</v>
      </c>
      <c r="BJ178" s="66" t="str">
        <f aca="false">IF(BI178&gt;=9,"Cleared","NC")</f>
        <v>Cleared</v>
      </c>
      <c r="BK178" s="65" t="n">
        <f aca="false">Behavior!AG179</f>
        <v>3.8</v>
      </c>
      <c r="BL178" s="65" t="n">
        <f aca="false">Behavior!AH179</f>
        <v>7.6</v>
      </c>
      <c r="BM178" s="65" t="str">
        <f aca="false">IF(BL178&gt;=6,"Cleared","NC")</f>
        <v>Cleared</v>
      </c>
      <c r="BN178" s="65" t="n">
        <f aca="false">Discipline!BA179</f>
        <v>62.6666666666667</v>
      </c>
      <c r="BO178" s="65" t="n">
        <f aca="false">BN178*0.1</f>
        <v>6.26666666666667</v>
      </c>
      <c r="BP178" s="65" t="str">
        <f aca="false">IF(HPS!BO178&gt;=6,"Cleared","NC")</f>
        <v>Cleared</v>
      </c>
      <c r="BQ178" s="65" t="n">
        <f aca="false">BE178+BI178+BL178+BO178</f>
        <v>50.7761904761905</v>
      </c>
    </row>
    <row r="179" customFormat="false" ht="14.25" hidden="false" customHeight="false" outlineLevel="0" collapsed="false">
      <c r="A179" s="61" t="n">
        <v>176</v>
      </c>
      <c r="B179" s="62" t="s">
        <v>17</v>
      </c>
      <c r="C179" s="62" t="s">
        <v>31</v>
      </c>
      <c r="D179" s="62" t="s">
        <v>371</v>
      </c>
      <c r="E179" s="63" t="s">
        <v>372</v>
      </c>
      <c r="F179" s="64" t="n">
        <v>0</v>
      </c>
      <c r="G179" s="65" t="n">
        <f aca="false">Persona!P180</f>
        <v>83.3333333333333</v>
      </c>
      <c r="H179" s="65" t="n">
        <f aca="false">HPS!$G179+HPS!$F179</f>
        <v>83.3333333333333</v>
      </c>
      <c r="I179" s="65" t="n">
        <f aca="false">HPS!$H179*0.5</f>
        <v>41.6666666666667</v>
      </c>
      <c r="J179" s="65" t="str">
        <f aca="false">IF(HPS!$G179&gt;=40,"Cleared","NC")</f>
        <v>Cleared</v>
      </c>
      <c r="K179" s="65" t="str">
        <f aca="false">Wellness!K180</f>
        <v>NC</v>
      </c>
      <c r="L179" s="65" t="n">
        <f aca="false">Wellness!S180</f>
        <v>0</v>
      </c>
      <c r="M179" s="64" t="n">
        <f aca="false">$L179*0.3</f>
        <v>0</v>
      </c>
      <c r="N179" s="66" t="str">
        <f aca="false">IF(M179&gt;=9,"Cleared","NC")</f>
        <v>NC</v>
      </c>
      <c r="O179" s="64" t="n">
        <f aca="false">Behavior!I180</f>
        <v>3</v>
      </c>
      <c r="P179" s="64" t="n">
        <f aca="false">HPS!$O179*2</f>
        <v>6</v>
      </c>
      <c r="Q179" s="65" t="str">
        <f aca="false">IF(HPS!$P179&gt;=6,"Cleared","NC")</f>
        <v>Cleared</v>
      </c>
      <c r="R179" s="65" t="n">
        <f aca="false">Discipline!N180</f>
        <v>36.25</v>
      </c>
      <c r="S179" s="65" t="n">
        <f aca="false">HPS!$R179*0.1</f>
        <v>3.625</v>
      </c>
      <c r="T179" s="65" t="str">
        <f aca="false">IF(HPS!$S179&gt;=4,"Cleared","NC")</f>
        <v>NC</v>
      </c>
      <c r="U179" s="65" t="n">
        <f aca="false">HPS!$I179+HPS!$M179+HPS!$P179+HPS!$S179</f>
        <v>51.2916666666667</v>
      </c>
      <c r="V179" s="65" t="n">
        <f aca="false">Persona!AB180</f>
        <v>16.5452380952381</v>
      </c>
      <c r="W179" s="65" t="n">
        <f aca="false">Persona!AC180</f>
        <v>0</v>
      </c>
      <c r="X179" s="65" t="n">
        <f aca="false">HPS!$V179+HPS!$W179</f>
        <v>16.5452380952381</v>
      </c>
      <c r="Y179" s="65" t="n">
        <f aca="false">X179*0.5</f>
        <v>8.27261904761905</v>
      </c>
      <c r="Z179" s="65" t="str">
        <f aca="false">IF(HPS!$X179&gt;=40,"Cleared","NC")</f>
        <v>NC</v>
      </c>
      <c r="AA179" s="65" t="str">
        <f aca="false">Wellness!AC180</f>
        <v>NC</v>
      </c>
      <c r="AB179" s="65" t="n">
        <f aca="false">Wellness!AK180</f>
        <v>0</v>
      </c>
      <c r="AC179" s="64" t="n">
        <f aca="false">HPS!AB179*0.3</f>
        <v>0</v>
      </c>
      <c r="AD179" s="66" t="str">
        <f aca="false">IF(AC179&gt;=9,"Cleared","NC")</f>
        <v>NC</v>
      </c>
      <c r="AE179" s="65" t="n">
        <f aca="false">Behavior!Q180</f>
        <v>1.7</v>
      </c>
      <c r="AF179" s="65" t="n">
        <f aca="false">Behavior!R180</f>
        <v>3.4</v>
      </c>
      <c r="AG179" s="65" t="str">
        <f aca="false">IF(HPS!$AF179&gt;=6,"Cleared","NC")</f>
        <v>NC</v>
      </c>
      <c r="AH179" s="65" t="n">
        <f aca="false">Discipline!AA180</f>
        <v>27.3333333333333</v>
      </c>
      <c r="AI179" s="65" t="n">
        <f aca="false">AH179*0.1</f>
        <v>2.73333333333333</v>
      </c>
      <c r="AJ179" s="65" t="str">
        <f aca="false">IF(AI179&gt;=4,"Cleared","NC")</f>
        <v>NC</v>
      </c>
      <c r="AK179" s="65" t="n">
        <f aca="false">Y179+AC179+AF179+AI179</f>
        <v>14.4059523809524</v>
      </c>
      <c r="AL179" s="65" t="n">
        <f aca="false">Persona!AO180</f>
        <v>0</v>
      </c>
      <c r="AM179" s="65" t="n">
        <f aca="false">Persona!AP180</f>
        <v>0</v>
      </c>
      <c r="AN179" s="65" t="n">
        <f aca="false">AL179+AM179</f>
        <v>0</v>
      </c>
      <c r="AO179" s="65" t="n">
        <f aca="false">AN179*0.5</f>
        <v>0</v>
      </c>
      <c r="AP179" s="65" t="str">
        <f aca="false">IF(HPS!$AN179&gt;=40,"Cleared","NC")</f>
        <v>NC</v>
      </c>
      <c r="AQ179" s="65" t="str">
        <f aca="false">Wellness!AU180</f>
        <v>NC</v>
      </c>
      <c r="AR179" s="65" t="n">
        <f aca="false">Wellness!BC180</f>
        <v>3.33333333333333</v>
      </c>
      <c r="AS179" s="64" t="n">
        <f aca="false">AR179*0.3</f>
        <v>1</v>
      </c>
      <c r="AT179" s="66" t="str">
        <f aca="false">IF(AS179&gt;=9,"Cleared","NC")</f>
        <v>NC</v>
      </c>
      <c r="AU179" s="65" t="n">
        <f aca="false">Behavior!AG180</f>
        <v>2.1</v>
      </c>
      <c r="AV179" s="65" t="n">
        <f aca="false">Behavior!AH180</f>
        <v>4.2</v>
      </c>
      <c r="AW179" s="65" t="str">
        <f aca="false">IF(AV179&gt;=6,"Cleared","NC")</f>
        <v>NC</v>
      </c>
      <c r="AX179" s="65" t="n">
        <f aca="false">Discipline!AN180</f>
        <v>0</v>
      </c>
      <c r="AY179" s="65" t="n">
        <f aca="false">AX179*0.1</f>
        <v>0</v>
      </c>
      <c r="AZ179" s="65" t="str">
        <f aca="false">IF(AY179&gt;=4,"Cleared","NC")</f>
        <v>NC</v>
      </c>
      <c r="BA179" s="65" t="n">
        <f aca="false">AO179+AS179+AV179+AY179</f>
        <v>5.2</v>
      </c>
      <c r="BB179" s="65" t="n">
        <f aca="false">Persona!AB180</f>
        <v>16.5452380952381</v>
      </c>
      <c r="BC179" s="65" t="n">
        <f aca="false">Persona!AC180</f>
        <v>0</v>
      </c>
      <c r="BD179" s="65" t="n">
        <f aca="false">BB179+BC179</f>
        <v>16.5452380952381</v>
      </c>
      <c r="BE179" s="65" t="n">
        <f aca="false">BD179*0.5</f>
        <v>8.27261904761905</v>
      </c>
      <c r="BF179" s="65" t="str">
        <f aca="false">IF(BD179&gt;=40,"Cleared","NC")</f>
        <v>NC</v>
      </c>
      <c r="BG179" s="65" t="str">
        <f aca="false">Wellness!BM180</f>
        <v>NC</v>
      </c>
      <c r="BH179" s="65" t="n">
        <f aca="false">Wellness!BU180</f>
        <v>23.3333333333333</v>
      </c>
      <c r="BI179" s="64" t="n">
        <f aca="false">BH179*0.3</f>
        <v>7</v>
      </c>
      <c r="BJ179" s="66" t="str">
        <f aca="false">IF(BI179&gt;=9,"Cleared","NC")</f>
        <v>NC</v>
      </c>
      <c r="BK179" s="65" t="n">
        <f aca="false">Behavior!AG180</f>
        <v>2.1</v>
      </c>
      <c r="BL179" s="65" t="n">
        <f aca="false">Behavior!AH180</f>
        <v>4.2</v>
      </c>
      <c r="BM179" s="65" t="str">
        <f aca="false">IF(BL179&gt;=6,"Cleared","NC")</f>
        <v>NC</v>
      </c>
      <c r="BN179" s="65" t="n">
        <f aca="false">Discipline!BA180</f>
        <v>32</v>
      </c>
      <c r="BO179" s="65" t="n">
        <f aca="false">BN179*0.1</f>
        <v>3.2</v>
      </c>
      <c r="BP179" s="65" t="str">
        <f aca="false">IF(HPS!BO179&gt;=6,"Cleared","NC")</f>
        <v>NC</v>
      </c>
      <c r="BQ179" s="65" t="n">
        <f aca="false">BE179+BI179+BL179+BO179</f>
        <v>22.672619047619</v>
      </c>
    </row>
    <row r="180" customFormat="false" ht="14.25" hidden="false" customHeight="false" outlineLevel="0" collapsed="false">
      <c r="A180" s="61" t="n">
        <v>177</v>
      </c>
      <c r="B180" s="62" t="s">
        <v>17</v>
      </c>
      <c r="C180" s="62" t="s">
        <v>38</v>
      </c>
      <c r="D180" s="62" t="s">
        <v>373</v>
      </c>
      <c r="E180" s="63" t="s">
        <v>374</v>
      </c>
      <c r="F180" s="64" t="n">
        <v>0</v>
      </c>
      <c r="G180" s="65" t="n">
        <f aca="false">Persona!P181</f>
        <v>70</v>
      </c>
      <c r="H180" s="65" t="n">
        <f aca="false">HPS!$G180+HPS!$F180</f>
        <v>70</v>
      </c>
      <c r="I180" s="65" t="n">
        <f aca="false">HPS!$H180*0.5</f>
        <v>35</v>
      </c>
      <c r="J180" s="65" t="str">
        <f aca="false">IF(HPS!$G180&gt;=40,"Cleared","NC")</f>
        <v>Cleared</v>
      </c>
      <c r="K180" s="65" t="str">
        <f aca="false">Wellness!K181</f>
        <v>Cleared</v>
      </c>
      <c r="L180" s="65" t="n">
        <f aca="false">Wellness!S181</f>
        <v>70</v>
      </c>
      <c r="M180" s="64" t="n">
        <f aca="false">$L180*0.3</f>
        <v>21</v>
      </c>
      <c r="N180" s="66" t="str">
        <f aca="false">IF(M180&gt;=9,"Cleared","NC")</f>
        <v>Cleared</v>
      </c>
      <c r="O180" s="64" t="n">
        <f aca="false">Behavior!I181</f>
        <v>3</v>
      </c>
      <c r="P180" s="64" t="n">
        <f aca="false">HPS!$O180*2</f>
        <v>6</v>
      </c>
      <c r="Q180" s="65" t="str">
        <f aca="false">IF(HPS!$P180&gt;=6,"Cleared","NC")</f>
        <v>Cleared</v>
      </c>
      <c r="R180" s="65" t="n">
        <f aca="false">Discipline!N181</f>
        <v>65.0446428571429</v>
      </c>
      <c r="S180" s="65" t="n">
        <f aca="false">HPS!$R180*0.1</f>
        <v>6.50446428571429</v>
      </c>
      <c r="T180" s="65" t="str">
        <f aca="false">IF(HPS!$S180&gt;=4,"Cleared","NC")</f>
        <v>Cleared</v>
      </c>
      <c r="U180" s="65" t="n">
        <f aca="false">HPS!$I180+HPS!$M180+HPS!$P180+HPS!$S180</f>
        <v>68.5044642857143</v>
      </c>
      <c r="V180" s="65" t="n">
        <f aca="false">Persona!AB181</f>
        <v>19.5880952380952</v>
      </c>
      <c r="W180" s="65" t="n">
        <f aca="false">Persona!AC181</f>
        <v>39.2</v>
      </c>
      <c r="X180" s="65" t="n">
        <f aca="false">HPS!$V180+HPS!$W180</f>
        <v>58.7880952380952</v>
      </c>
      <c r="Y180" s="65" t="n">
        <f aca="false">X180*0.5</f>
        <v>29.3940476190476</v>
      </c>
      <c r="Z180" s="65" t="str">
        <f aca="false">IF(HPS!$X180&gt;=40,"Cleared","NC")</f>
        <v>Cleared</v>
      </c>
      <c r="AA180" s="65" t="str">
        <f aca="false">Wellness!AC181</f>
        <v>Cleared</v>
      </c>
      <c r="AB180" s="65" t="n">
        <f aca="false">Wellness!AK181</f>
        <v>50</v>
      </c>
      <c r="AC180" s="64" t="n">
        <f aca="false">HPS!AB180*0.3</f>
        <v>15</v>
      </c>
      <c r="AD180" s="66" t="str">
        <f aca="false">IF(AC180&gt;=9,"Cleared","NC")</f>
        <v>Cleared</v>
      </c>
      <c r="AE180" s="65" t="n">
        <f aca="false">Behavior!Q181</f>
        <v>3.66666666666667</v>
      </c>
      <c r="AF180" s="65" t="n">
        <f aca="false">Behavior!R181</f>
        <v>7.33333333333333</v>
      </c>
      <c r="AG180" s="65" t="str">
        <f aca="false">IF(HPS!$AF180&gt;=6,"Cleared","NC")</f>
        <v>Cleared</v>
      </c>
      <c r="AH180" s="65" t="n">
        <f aca="false">Discipline!AA181</f>
        <v>47.3333333333333</v>
      </c>
      <c r="AI180" s="65" t="n">
        <f aca="false">AH180*0.1</f>
        <v>4.73333333333333</v>
      </c>
      <c r="AJ180" s="65" t="str">
        <f aca="false">IF(AI180&gt;=4,"Cleared","NC")</f>
        <v>Cleared</v>
      </c>
      <c r="AK180" s="65" t="n">
        <f aca="false">Y180+AC180+AF180+AI180</f>
        <v>56.4607142857143</v>
      </c>
      <c r="AL180" s="65" t="n">
        <f aca="false">Persona!AO181</f>
        <v>17.48</v>
      </c>
      <c r="AM180" s="65" t="n">
        <f aca="false">Persona!AP181</f>
        <v>41</v>
      </c>
      <c r="AN180" s="65" t="n">
        <f aca="false">AL180+AM180</f>
        <v>58.48</v>
      </c>
      <c r="AO180" s="65" t="n">
        <f aca="false">AN180*0.5</f>
        <v>29.24</v>
      </c>
      <c r="AP180" s="65" t="str">
        <f aca="false">IF(HPS!$AN180&gt;=40,"Cleared","NC")</f>
        <v>Cleared</v>
      </c>
      <c r="AQ180" s="65" t="str">
        <f aca="false">Wellness!AU181</f>
        <v>Cleared</v>
      </c>
      <c r="AR180" s="65" t="n">
        <f aca="false">Wellness!BC181</f>
        <v>53.3333333333333</v>
      </c>
      <c r="AS180" s="64" t="n">
        <f aca="false">AR180*0.3</f>
        <v>16</v>
      </c>
      <c r="AT180" s="66" t="str">
        <f aca="false">IF(AS180&gt;=9,"Cleared","NC")</f>
        <v>Cleared</v>
      </c>
      <c r="AU180" s="65" t="str">
        <f aca="false">Behavior!AG181</f>
        <v>0</v>
      </c>
      <c r="AV180" s="65" t="n">
        <f aca="false">Behavior!AH181</f>
        <v>0</v>
      </c>
      <c r="AW180" s="65" t="str">
        <f aca="false">IF(AV180&gt;=6,"Cleared","NC")</f>
        <v>NC</v>
      </c>
      <c r="AX180" s="65" t="n">
        <f aca="false">Discipline!AN181</f>
        <v>38.2285714285714</v>
      </c>
      <c r="AY180" s="65" t="n">
        <f aca="false">AX180*0.1</f>
        <v>3.82285714285714</v>
      </c>
      <c r="AZ180" s="65" t="str">
        <f aca="false">IF(AY180&gt;=4,"Cleared","NC")</f>
        <v>NC</v>
      </c>
      <c r="BA180" s="65" t="n">
        <f aca="false">AO180+AS180+AV180+AY180</f>
        <v>49.0628571428571</v>
      </c>
      <c r="BB180" s="65" t="n">
        <f aca="false">Persona!AB181</f>
        <v>19.5880952380952</v>
      </c>
      <c r="BC180" s="65" t="n">
        <f aca="false">Persona!AC181</f>
        <v>39.2</v>
      </c>
      <c r="BD180" s="65" t="n">
        <f aca="false">BB180+BC180</f>
        <v>58.7880952380952</v>
      </c>
      <c r="BE180" s="65" t="n">
        <f aca="false">BD180*0.5</f>
        <v>29.3940476190476</v>
      </c>
      <c r="BF180" s="65" t="str">
        <f aca="false">IF(BD180&gt;=40,"Cleared","NC")</f>
        <v>Cleared</v>
      </c>
      <c r="BG180" s="65" t="str">
        <f aca="false">Wellness!BM181</f>
        <v>Cleared</v>
      </c>
      <c r="BH180" s="65" t="n">
        <f aca="false">Wellness!BU181</f>
        <v>33.3333333333333</v>
      </c>
      <c r="BI180" s="64" t="n">
        <f aca="false">BH180*0.3</f>
        <v>10</v>
      </c>
      <c r="BJ180" s="66" t="str">
        <f aca="false">IF(BI180&gt;=9,"Cleared","NC")</f>
        <v>Cleared</v>
      </c>
      <c r="BK180" s="65" t="str">
        <f aca="false">Behavior!AG181</f>
        <v>0</v>
      </c>
      <c r="BL180" s="65" t="n">
        <f aca="false">Behavior!AH181</f>
        <v>0</v>
      </c>
      <c r="BM180" s="65" t="str">
        <f aca="false">IF(BL180&gt;=6,"Cleared","NC")</f>
        <v>NC</v>
      </c>
      <c r="BN180" s="65" t="n">
        <f aca="false">Discipline!BA181</f>
        <v>66.3333333333333</v>
      </c>
      <c r="BO180" s="65" t="n">
        <f aca="false">BN180*0.1</f>
        <v>6.63333333333333</v>
      </c>
      <c r="BP180" s="65" t="str">
        <f aca="false">IF(HPS!BO180&gt;=6,"Cleared","NC")</f>
        <v>Cleared</v>
      </c>
      <c r="BQ180" s="65" t="n">
        <f aca="false">BE180+BI180+BL180+BO180</f>
        <v>46.027380952381</v>
      </c>
    </row>
    <row r="181" customFormat="false" ht="14.25" hidden="false" customHeight="false" outlineLevel="0" collapsed="false">
      <c r="A181" s="61" t="n">
        <v>178</v>
      </c>
      <c r="B181" s="62" t="s">
        <v>13</v>
      </c>
      <c r="C181" s="62" t="s">
        <v>14</v>
      </c>
      <c r="D181" s="62" t="s">
        <v>375</v>
      </c>
      <c r="E181" s="63" t="s">
        <v>376</v>
      </c>
      <c r="F181" s="64" t="n">
        <v>0</v>
      </c>
      <c r="G181" s="65" t="n">
        <f aca="false">Persona!P182</f>
        <v>67.7777777777778</v>
      </c>
      <c r="H181" s="65" t="n">
        <f aca="false">HPS!$G181+HPS!$F181</f>
        <v>67.7777777777778</v>
      </c>
      <c r="I181" s="65" t="n">
        <f aca="false">HPS!$H181*0.5</f>
        <v>33.8888888888889</v>
      </c>
      <c r="J181" s="65" t="str">
        <f aca="false">IF(HPS!$G181&gt;=40,"Cleared","NC")</f>
        <v>Cleared</v>
      </c>
      <c r="K181" s="65" t="str">
        <f aca="false">Wellness!K182</f>
        <v>Cleared</v>
      </c>
      <c r="L181" s="65" t="n">
        <f aca="false">Wellness!S182</f>
        <v>0</v>
      </c>
      <c r="M181" s="64" t="n">
        <f aca="false">$L181*0.3</f>
        <v>0</v>
      </c>
      <c r="N181" s="66" t="str">
        <f aca="false">IF(M181&gt;=9,"Cleared","NC")</f>
        <v>NC</v>
      </c>
      <c r="O181" s="64" t="n">
        <f aca="false">Behavior!I182</f>
        <v>3</v>
      </c>
      <c r="P181" s="64" t="n">
        <f aca="false">HPS!$O181*2</f>
        <v>6</v>
      </c>
      <c r="Q181" s="65" t="str">
        <f aca="false">IF(HPS!$P181&gt;=6,"Cleared","NC")</f>
        <v>Cleared</v>
      </c>
      <c r="R181" s="65" t="n">
        <f aca="false">Discipline!N182</f>
        <v>45</v>
      </c>
      <c r="S181" s="65" t="n">
        <f aca="false">HPS!$R181*0.1</f>
        <v>4.5</v>
      </c>
      <c r="T181" s="65" t="str">
        <f aca="false">IF(HPS!$S181&gt;=4,"Cleared","NC")</f>
        <v>Cleared</v>
      </c>
      <c r="U181" s="65" t="n">
        <f aca="false">HPS!$I181+HPS!$M181+HPS!$P181+HPS!$S181</f>
        <v>44.3888888888889</v>
      </c>
      <c r="V181" s="65" t="n">
        <f aca="false">Persona!AB182</f>
        <v>24.6261904761905</v>
      </c>
      <c r="W181" s="65" t="n">
        <f aca="false">Persona!AC182</f>
        <v>58.4</v>
      </c>
      <c r="X181" s="65" t="n">
        <f aca="false">HPS!$V181+HPS!$W181</f>
        <v>83.0261904761905</v>
      </c>
      <c r="Y181" s="65" t="n">
        <f aca="false">X181*0.5</f>
        <v>41.5130952380952</v>
      </c>
      <c r="Z181" s="65" t="str">
        <f aca="false">IF(HPS!$X181&gt;=40,"Cleared","NC")</f>
        <v>Cleared</v>
      </c>
      <c r="AA181" s="65" t="str">
        <f aca="false">Wellness!AC182</f>
        <v>Cleared</v>
      </c>
      <c r="AB181" s="65" t="n">
        <f aca="false">Wellness!AK182</f>
        <v>10</v>
      </c>
      <c r="AC181" s="64" t="n">
        <f aca="false">HPS!AB181*0.3</f>
        <v>3</v>
      </c>
      <c r="AD181" s="66" t="str">
        <f aca="false">IF(AC181&gt;=9,"Cleared","NC")</f>
        <v>NC</v>
      </c>
      <c r="AE181" s="65" t="n">
        <f aca="false">Behavior!Q182</f>
        <v>3.6</v>
      </c>
      <c r="AF181" s="65" t="n">
        <f aca="false">Behavior!R182</f>
        <v>7.2</v>
      </c>
      <c r="AG181" s="65" t="str">
        <f aca="false">IF(HPS!$AF181&gt;=6,"Cleared","NC")</f>
        <v>Cleared</v>
      </c>
      <c r="AH181" s="65" t="n">
        <f aca="false">Discipline!AA182</f>
        <v>66</v>
      </c>
      <c r="AI181" s="65" t="n">
        <f aca="false">AH181*0.1</f>
        <v>6.6</v>
      </c>
      <c r="AJ181" s="65" t="str">
        <f aca="false">IF(AI181&gt;=4,"Cleared","NC")</f>
        <v>Cleared</v>
      </c>
      <c r="AK181" s="65" t="n">
        <f aca="false">Y181+AC181+AF181+AI181</f>
        <v>58.3130952380952</v>
      </c>
      <c r="AL181" s="65" t="n">
        <f aca="false">Persona!AO182</f>
        <v>17.6266666666667</v>
      </c>
      <c r="AM181" s="65" t="n">
        <f aca="false">Persona!AP182</f>
        <v>58</v>
      </c>
      <c r="AN181" s="65" t="n">
        <f aca="false">AL181+AM181</f>
        <v>75.6266666666667</v>
      </c>
      <c r="AO181" s="65" t="n">
        <f aca="false">AN181*0.5</f>
        <v>37.8133333333333</v>
      </c>
      <c r="AP181" s="65" t="str">
        <f aca="false">IF(HPS!$AN181&gt;=40,"Cleared","NC")</f>
        <v>Cleared</v>
      </c>
      <c r="AQ181" s="65" t="str">
        <f aca="false">Wellness!AU182</f>
        <v>Cleared</v>
      </c>
      <c r="AR181" s="65" t="n">
        <f aca="false">Wellness!BC182</f>
        <v>13.3333333333333</v>
      </c>
      <c r="AS181" s="64" t="n">
        <f aca="false">AR181*0.3</f>
        <v>4</v>
      </c>
      <c r="AT181" s="66" t="str">
        <f aca="false">IF(AS181&gt;=9,"Cleared","NC")</f>
        <v>NC</v>
      </c>
      <c r="AU181" s="65" t="n">
        <f aca="false">Behavior!AG182</f>
        <v>4</v>
      </c>
      <c r="AV181" s="65" t="n">
        <f aca="false">Behavior!AH182</f>
        <v>8</v>
      </c>
      <c r="AW181" s="65" t="str">
        <f aca="false">IF(AV181&gt;=6,"Cleared","NC")</f>
        <v>Cleared</v>
      </c>
      <c r="AX181" s="65" t="n">
        <f aca="false">Discipline!AN182</f>
        <v>45</v>
      </c>
      <c r="AY181" s="65" t="n">
        <f aca="false">AX181*0.1</f>
        <v>4.5</v>
      </c>
      <c r="AZ181" s="65" t="str">
        <f aca="false">IF(AY181&gt;=4,"Cleared","NC")</f>
        <v>Cleared</v>
      </c>
      <c r="BA181" s="65" t="n">
        <f aca="false">AO181+AS181+AV181+AY181</f>
        <v>54.3133333333333</v>
      </c>
      <c r="BB181" s="65" t="n">
        <f aca="false">Persona!AB182</f>
        <v>24.6261904761905</v>
      </c>
      <c r="BC181" s="65" t="n">
        <f aca="false">Persona!AC182</f>
        <v>58.4</v>
      </c>
      <c r="BD181" s="65" t="n">
        <f aca="false">BB181+BC181</f>
        <v>83.0261904761905</v>
      </c>
      <c r="BE181" s="65" t="n">
        <f aca="false">BD181*0.5</f>
        <v>41.5130952380952</v>
      </c>
      <c r="BF181" s="65" t="str">
        <f aca="false">IF(BD181&gt;=40,"Cleared","NC")</f>
        <v>Cleared</v>
      </c>
      <c r="BG181" s="65" t="str">
        <f aca="false">Wellness!BM182</f>
        <v>Cleared</v>
      </c>
      <c r="BH181" s="65" t="n">
        <f aca="false">Wellness!BU182</f>
        <v>20</v>
      </c>
      <c r="BI181" s="64" t="n">
        <f aca="false">BH181*0.3</f>
        <v>6</v>
      </c>
      <c r="BJ181" s="66" t="str">
        <f aca="false">IF(BI181&gt;=9,"Cleared","NC")</f>
        <v>NC</v>
      </c>
      <c r="BK181" s="65" t="n">
        <f aca="false">Behavior!AG182</f>
        <v>4</v>
      </c>
      <c r="BL181" s="65" t="n">
        <f aca="false">Behavior!AH182</f>
        <v>8</v>
      </c>
      <c r="BM181" s="65" t="str">
        <f aca="false">IF(BL181&gt;=6,"Cleared","NC")</f>
        <v>Cleared</v>
      </c>
      <c r="BN181" s="65" t="n">
        <f aca="false">Discipline!BA182</f>
        <v>60</v>
      </c>
      <c r="BO181" s="65" t="n">
        <f aca="false">BN181*0.1</f>
        <v>6</v>
      </c>
      <c r="BP181" s="65" t="str">
        <f aca="false">IF(HPS!BO181&gt;=6,"Cleared","NC")</f>
        <v>Cleared</v>
      </c>
      <c r="BQ181" s="65" t="n">
        <f aca="false">BE181+BI181+BL181+BO181</f>
        <v>61.5130952380952</v>
      </c>
    </row>
    <row r="182" customFormat="false" ht="14.25" hidden="false" customHeight="false" outlineLevel="0" collapsed="false">
      <c r="A182" s="61" t="n">
        <v>179</v>
      </c>
      <c r="B182" s="62" t="s">
        <v>13</v>
      </c>
      <c r="C182" s="62" t="s">
        <v>38</v>
      </c>
      <c r="D182" s="62" t="s">
        <v>377</v>
      </c>
      <c r="E182" s="63" t="s">
        <v>378</v>
      </c>
      <c r="F182" s="64" t="n">
        <v>0</v>
      </c>
      <c r="G182" s="65" t="n">
        <f aca="false">Persona!P183</f>
        <v>75.5555555555556</v>
      </c>
      <c r="H182" s="65" t="n">
        <f aca="false">HPS!$G182+HPS!$F182</f>
        <v>75.5555555555556</v>
      </c>
      <c r="I182" s="65" t="n">
        <f aca="false">HPS!$H182*0.5</f>
        <v>37.7777777777778</v>
      </c>
      <c r="J182" s="65" t="str">
        <f aca="false">IF(HPS!$G182&gt;=40,"Cleared","NC")</f>
        <v>Cleared</v>
      </c>
      <c r="K182" s="65" t="str">
        <f aca="false">Wellness!K183</f>
        <v>Cleared</v>
      </c>
      <c r="L182" s="65" t="n">
        <f aca="false">Wellness!S183</f>
        <v>53.3333333333333</v>
      </c>
      <c r="M182" s="64" t="n">
        <f aca="false">$L182*0.3</f>
        <v>16</v>
      </c>
      <c r="N182" s="66" t="str">
        <f aca="false">IF(M182&gt;=9,"Cleared","NC")</f>
        <v>Cleared</v>
      </c>
      <c r="O182" s="64" t="n">
        <f aca="false">Behavior!I183</f>
        <v>3</v>
      </c>
      <c r="P182" s="64" t="n">
        <f aca="false">HPS!$O182*2</f>
        <v>6</v>
      </c>
      <c r="Q182" s="65" t="str">
        <f aca="false">IF(HPS!$P182&gt;=6,"Cleared","NC")</f>
        <v>Cleared</v>
      </c>
      <c r="R182" s="65" t="n">
        <f aca="false">Discipline!N183</f>
        <v>57.5</v>
      </c>
      <c r="S182" s="65" t="n">
        <f aca="false">HPS!$R182*0.1</f>
        <v>5.75</v>
      </c>
      <c r="T182" s="65" t="str">
        <f aca="false">IF(HPS!$S182&gt;=4,"Cleared","NC")</f>
        <v>Cleared</v>
      </c>
      <c r="U182" s="65" t="n">
        <f aca="false">HPS!$I182+HPS!$M182+HPS!$P182+HPS!$S182</f>
        <v>65.5277777777778</v>
      </c>
      <c r="V182" s="65" t="n">
        <f aca="false">Persona!AB183</f>
        <v>23.3714285714286</v>
      </c>
      <c r="W182" s="65" t="n">
        <f aca="false">Persona!AC183</f>
        <v>55.2</v>
      </c>
      <c r="X182" s="65" t="n">
        <f aca="false">HPS!$V182+HPS!$W182</f>
        <v>78.5714285714286</v>
      </c>
      <c r="Y182" s="65" t="n">
        <f aca="false">X182*0.5</f>
        <v>39.2857142857143</v>
      </c>
      <c r="Z182" s="65" t="str">
        <f aca="false">IF(HPS!$X182&gt;=40,"Cleared","NC")</f>
        <v>Cleared</v>
      </c>
      <c r="AA182" s="65" t="str">
        <f aca="false">Wellness!AC183</f>
        <v>NC</v>
      </c>
      <c r="AB182" s="65" t="n">
        <f aca="false">Wellness!AK183</f>
        <v>13.3333333333333</v>
      </c>
      <c r="AC182" s="64" t="n">
        <f aca="false">HPS!AB182*0.3</f>
        <v>4</v>
      </c>
      <c r="AD182" s="66" t="str">
        <f aca="false">IF(AC182&gt;=9,"Cleared","NC")</f>
        <v>NC</v>
      </c>
      <c r="AE182" s="65" t="n">
        <f aca="false">Behavior!Q183</f>
        <v>3.32</v>
      </c>
      <c r="AF182" s="65" t="n">
        <f aca="false">Behavior!R183</f>
        <v>6.64</v>
      </c>
      <c r="AG182" s="65" t="str">
        <f aca="false">IF(HPS!$AF182&gt;=6,"Cleared","NC")</f>
        <v>Cleared</v>
      </c>
      <c r="AH182" s="65" t="n">
        <f aca="false">Discipline!AA183</f>
        <v>40</v>
      </c>
      <c r="AI182" s="65" t="n">
        <f aca="false">AH182*0.1</f>
        <v>4</v>
      </c>
      <c r="AJ182" s="65" t="str">
        <f aca="false">IF(AI182&gt;=4,"Cleared","NC")</f>
        <v>Cleared</v>
      </c>
      <c r="AK182" s="65" t="n">
        <f aca="false">Y182+AC182+AF182+AI182</f>
        <v>53.9257142857143</v>
      </c>
      <c r="AL182" s="65" t="n">
        <f aca="false">Persona!AO183</f>
        <v>18.32</v>
      </c>
      <c r="AM182" s="65" t="n">
        <f aca="false">Persona!AP183</f>
        <v>40</v>
      </c>
      <c r="AN182" s="65" t="n">
        <f aca="false">AL182+AM182</f>
        <v>58.32</v>
      </c>
      <c r="AO182" s="65" t="n">
        <f aca="false">AN182*0.5</f>
        <v>29.16</v>
      </c>
      <c r="AP182" s="65" t="str">
        <f aca="false">IF(HPS!$AN182&gt;=40,"Cleared","NC")</f>
        <v>Cleared</v>
      </c>
      <c r="AQ182" s="65" t="str">
        <f aca="false">Wellness!AU183</f>
        <v>NC</v>
      </c>
      <c r="AR182" s="65" t="n">
        <f aca="false">Wellness!BC183</f>
        <v>0</v>
      </c>
      <c r="AS182" s="64" t="n">
        <f aca="false">AR182*0.3</f>
        <v>0</v>
      </c>
      <c r="AT182" s="66" t="str">
        <f aca="false">IF(AS182&gt;=9,"Cleared","NC")</f>
        <v>NC</v>
      </c>
      <c r="AU182" s="65" t="n">
        <f aca="false">Behavior!AG183</f>
        <v>3.4</v>
      </c>
      <c r="AV182" s="65" t="n">
        <f aca="false">Behavior!AH183</f>
        <v>6.8</v>
      </c>
      <c r="AW182" s="65" t="str">
        <f aca="false">IF(AV182&gt;=6,"Cleared","NC")</f>
        <v>Cleared</v>
      </c>
      <c r="AX182" s="65" t="n">
        <f aca="false">Discipline!AN183</f>
        <v>17.4571428571429</v>
      </c>
      <c r="AY182" s="65" t="n">
        <f aca="false">AX182*0.1</f>
        <v>1.74571428571429</v>
      </c>
      <c r="AZ182" s="65" t="str">
        <f aca="false">IF(AY182&gt;=4,"Cleared","NC")</f>
        <v>NC</v>
      </c>
      <c r="BA182" s="65" t="n">
        <f aca="false">AO182+AS182+AV182+AY182</f>
        <v>37.7057142857143</v>
      </c>
      <c r="BB182" s="65" t="n">
        <f aca="false">Persona!AB183</f>
        <v>23.3714285714286</v>
      </c>
      <c r="BC182" s="65" t="n">
        <f aca="false">Persona!AC183</f>
        <v>55.2</v>
      </c>
      <c r="BD182" s="65" t="n">
        <f aca="false">BB182+BC182</f>
        <v>78.5714285714286</v>
      </c>
      <c r="BE182" s="65" t="n">
        <f aca="false">BD182*0.5</f>
        <v>39.2857142857143</v>
      </c>
      <c r="BF182" s="65" t="str">
        <f aca="false">IF(BD182&gt;=40,"Cleared","NC")</f>
        <v>Cleared</v>
      </c>
      <c r="BG182" s="65" t="str">
        <f aca="false">Wellness!BM183</f>
        <v>NC</v>
      </c>
      <c r="BH182" s="65" t="n">
        <f aca="false">Wellness!BU183</f>
        <v>0</v>
      </c>
      <c r="BI182" s="64" t="n">
        <f aca="false">BH182*0.3</f>
        <v>0</v>
      </c>
      <c r="BJ182" s="66" t="str">
        <f aca="false">IF(BI182&gt;=9,"Cleared","NC")</f>
        <v>NC</v>
      </c>
      <c r="BK182" s="65" t="n">
        <f aca="false">Behavior!AG183</f>
        <v>3.4</v>
      </c>
      <c r="BL182" s="65" t="n">
        <f aca="false">Behavior!AH183</f>
        <v>6.8</v>
      </c>
      <c r="BM182" s="65" t="str">
        <f aca="false">IF(BL182&gt;=6,"Cleared","NC")</f>
        <v>Cleared</v>
      </c>
      <c r="BN182" s="65" t="n">
        <f aca="false">Discipline!BA183</f>
        <v>45</v>
      </c>
      <c r="BO182" s="65" t="n">
        <f aca="false">BN182*0.1</f>
        <v>4.5</v>
      </c>
      <c r="BP182" s="65" t="str">
        <f aca="false">IF(HPS!BO182&gt;=6,"Cleared","NC")</f>
        <v>NC</v>
      </c>
      <c r="BQ182" s="65" t="n">
        <f aca="false">BE182+BI182+BL182+BO182</f>
        <v>50.5857142857143</v>
      </c>
    </row>
    <row r="183" customFormat="false" ht="14.25" hidden="false" customHeight="false" outlineLevel="0" collapsed="false">
      <c r="A183" s="61" t="n">
        <v>180</v>
      </c>
      <c r="B183" s="62" t="s">
        <v>17</v>
      </c>
      <c r="C183" s="62" t="s">
        <v>38</v>
      </c>
      <c r="D183" s="62" t="s">
        <v>379</v>
      </c>
      <c r="E183" s="63" t="s">
        <v>380</v>
      </c>
      <c r="F183" s="64" t="n">
        <v>0</v>
      </c>
      <c r="G183" s="65" t="n">
        <f aca="false">Persona!P184</f>
        <v>91.1111111111111</v>
      </c>
      <c r="H183" s="65" t="n">
        <f aca="false">HPS!$G183+HPS!$F183</f>
        <v>91.1111111111111</v>
      </c>
      <c r="I183" s="65" t="n">
        <f aca="false">HPS!$H183*0.5</f>
        <v>45.5555555555556</v>
      </c>
      <c r="J183" s="65" t="str">
        <f aca="false">IF(HPS!$G183&gt;=40,"Cleared","NC")</f>
        <v>Cleared</v>
      </c>
      <c r="K183" s="65" t="str">
        <f aca="false">Wellness!K184</f>
        <v>Cleared</v>
      </c>
      <c r="L183" s="65" t="n">
        <f aca="false">Wellness!S184</f>
        <v>43.3333333333333</v>
      </c>
      <c r="M183" s="64" t="n">
        <f aca="false">$L183*0.3</f>
        <v>13</v>
      </c>
      <c r="N183" s="66" t="str">
        <f aca="false">IF(M183&gt;=9,"Cleared","NC")</f>
        <v>Cleared</v>
      </c>
      <c r="O183" s="64" t="n">
        <f aca="false">Behavior!I184</f>
        <v>3</v>
      </c>
      <c r="P183" s="64" t="n">
        <f aca="false">HPS!$O183*2</f>
        <v>6</v>
      </c>
      <c r="Q183" s="65" t="str">
        <f aca="false">IF(HPS!$P183&gt;=6,"Cleared","NC")</f>
        <v>Cleared</v>
      </c>
      <c r="R183" s="65" t="n">
        <f aca="false">Discipline!N184</f>
        <v>68.75</v>
      </c>
      <c r="S183" s="65" t="n">
        <f aca="false">HPS!$R183*0.1</f>
        <v>6.875</v>
      </c>
      <c r="T183" s="65" t="str">
        <f aca="false">IF(HPS!$S183&gt;=4,"Cleared","NC")</f>
        <v>Cleared</v>
      </c>
      <c r="U183" s="65" t="n">
        <f aca="false">HPS!$I183+HPS!$M183+HPS!$P183+HPS!$S183</f>
        <v>71.4305555555556</v>
      </c>
      <c r="V183" s="65" t="n">
        <f aca="false">Persona!AB184</f>
        <v>23.4428571428571</v>
      </c>
      <c r="W183" s="65" t="n">
        <f aca="false">Persona!AC184</f>
        <v>59.2</v>
      </c>
      <c r="X183" s="65" t="n">
        <f aca="false">HPS!$V183+HPS!$W183</f>
        <v>82.6428571428572</v>
      </c>
      <c r="Y183" s="65" t="n">
        <f aca="false">X183*0.5</f>
        <v>41.3214285714286</v>
      </c>
      <c r="Z183" s="65" t="str">
        <f aca="false">IF(HPS!$X183&gt;=40,"Cleared","NC")</f>
        <v>Cleared</v>
      </c>
      <c r="AA183" s="65" t="str">
        <f aca="false">Wellness!AC184</f>
        <v>Cleared</v>
      </c>
      <c r="AB183" s="65" t="n">
        <f aca="false">Wellness!AK184</f>
        <v>16.6666666666667</v>
      </c>
      <c r="AC183" s="64" t="n">
        <f aca="false">HPS!AB183*0.3</f>
        <v>5</v>
      </c>
      <c r="AD183" s="66" t="str">
        <f aca="false">IF(AC183&gt;=9,"Cleared","NC")</f>
        <v>NC</v>
      </c>
      <c r="AE183" s="65" t="n">
        <f aca="false">Behavior!Q184</f>
        <v>3.74666666666667</v>
      </c>
      <c r="AF183" s="65" t="n">
        <f aca="false">Behavior!R184</f>
        <v>7.49333333333333</v>
      </c>
      <c r="AG183" s="65" t="str">
        <f aca="false">IF(HPS!$AF183&gt;=6,"Cleared","NC")</f>
        <v>Cleared</v>
      </c>
      <c r="AH183" s="65" t="n">
        <f aca="false">Discipline!AA184</f>
        <v>52</v>
      </c>
      <c r="AI183" s="65" t="n">
        <f aca="false">AH183*0.1</f>
        <v>5.2</v>
      </c>
      <c r="AJ183" s="65" t="str">
        <f aca="false">IF(AI183&gt;=4,"Cleared","NC")</f>
        <v>Cleared</v>
      </c>
      <c r="AK183" s="65" t="n">
        <f aca="false">Y183+AC183+AF183+AI183</f>
        <v>59.0147619047619</v>
      </c>
      <c r="AL183" s="65" t="n">
        <f aca="false">Persona!AO184</f>
        <v>23.1111111111111</v>
      </c>
      <c r="AM183" s="65" t="n">
        <f aca="false">Persona!AP184</f>
        <v>54</v>
      </c>
      <c r="AN183" s="65" t="n">
        <f aca="false">AL183+AM183</f>
        <v>77.1111111111111</v>
      </c>
      <c r="AO183" s="65" t="n">
        <f aca="false">AN183*0.5</f>
        <v>38.5555555555556</v>
      </c>
      <c r="AP183" s="65" t="str">
        <f aca="false">IF(HPS!$AN183&gt;=40,"Cleared","NC")</f>
        <v>Cleared</v>
      </c>
      <c r="AQ183" s="65" t="str">
        <f aca="false">Wellness!AU184</f>
        <v>Cleared</v>
      </c>
      <c r="AR183" s="65" t="n">
        <f aca="false">Wellness!BC184</f>
        <v>33.3333333333333</v>
      </c>
      <c r="AS183" s="64" t="n">
        <f aca="false">AR183*0.3</f>
        <v>10</v>
      </c>
      <c r="AT183" s="66" t="str">
        <f aca="false">IF(AS183&gt;=9,"Cleared","NC")</f>
        <v>Cleared</v>
      </c>
      <c r="AU183" s="65" t="n">
        <f aca="false">Behavior!AG184</f>
        <v>3.65</v>
      </c>
      <c r="AV183" s="65" t="n">
        <f aca="false">Behavior!AH184</f>
        <v>7.3</v>
      </c>
      <c r="AW183" s="65" t="str">
        <f aca="false">IF(AV183&gt;=6,"Cleared","NC")</f>
        <v>Cleared</v>
      </c>
      <c r="AX183" s="65" t="n">
        <f aca="false">Discipline!AN184</f>
        <v>58.4666666666667</v>
      </c>
      <c r="AY183" s="65" t="n">
        <f aca="false">AX183*0.1</f>
        <v>5.84666666666667</v>
      </c>
      <c r="AZ183" s="65" t="str">
        <f aca="false">IF(AY183&gt;=4,"Cleared","NC")</f>
        <v>Cleared</v>
      </c>
      <c r="BA183" s="65" t="n">
        <f aca="false">AO183+AS183+AV183+AY183</f>
        <v>61.7022222222222</v>
      </c>
      <c r="BB183" s="65" t="n">
        <f aca="false">Persona!AB184</f>
        <v>23.4428571428571</v>
      </c>
      <c r="BC183" s="65" t="n">
        <f aca="false">Persona!AC184</f>
        <v>59.2</v>
      </c>
      <c r="BD183" s="65" t="n">
        <f aca="false">BB183+BC183</f>
        <v>82.6428571428572</v>
      </c>
      <c r="BE183" s="65" t="n">
        <f aca="false">BD183*0.5</f>
        <v>41.3214285714286</v>
      </c>
      <c r="BF183" s="65" t="str">
        <f aca="false">IF(BD183&gt;=40,"Cleared","NC")</f>
        <v>Cleared</v>
      </c>
      <c r="BG183" s="65" t="str">
        <f aca="false">Wellness!BM184</f>
        <v>Cleared</v>
      </c>
      <c r="BH183" s="65" t="n">
        <f aca="false">Wellness!BU184</f>
        <v>43.3333333333333</v>
      </c>
      <c r="BI183" s="64" t="n">
        <f aca="false">BH183*0.3</f>
        <v>13</v>
      </c>
      <c r="BJ183" s="66" t="str">
        <f aca="false">IF(BI183&gt;=9,"Cleared","NC")</f>
        <v>Cleared</v>
      </c>
      <c r="BK183" s="65" t="n">
        <f aca="false">Behavior!AG184</f>
        <v>3.65</v>
      </c>
      <c r="BL183" s="65" t="n">
        <f aca="false">Behavior!AH184</f>
        <v>7.3</v>
      </c>
      <c r="BM183" s="65" t="str">
        <f aca="false">IF(BL183&gt;=6,"Cleared","NC")</f>
        <v>Cleared</v>
      </c>
      <c r="BN183" s="65" t="n">
        <f aca="false">Discipline!BA184</f>
        <v>61.3333333333333</v>
      </c>
      <c r="BO183" s="65" t="n">
        <f aca="false">BN183*0.1</f>
        <v>6.13333333333333</v>
      </c>
      <c r="BP183" s="65" t="str">
        <f aca="false">IF(HPS!BO183&gt;=6,"Cleared","NC")</f>
        <v>Cleared</v>
      </c>
      <c r="BQ183" s="65" t="n">
        <f aca="false">BE183+BI183+BL183+BO183</f>
        <v>67.7547619047619</v>
      </c>
    </row>
    <row r="184" customFormat="false" ht="14.25" hidden="false" customHeight="false" outlineLevel="0" collapsed="false">
      <c r="A184" s="61" t="n">
        <v>181</v>
      </c>
      <c r="B184" s="62" t="s">
        <v>17</v>
      </c>
      <c r="C184" s="62" t="s">
        <v>31</v>
      </c>
      <c r="D184" s="62" t="s">
        <v>381</v>
      </c>
      <c r="E184" s="63" t="s">
        <v>382</v>
      </c>
      <c r="F184" s="64" t="n">
        <v>0</v>
      </c>
      <c r="G184" s="65" t="n">
        <f aca="false">Persona!P185</f>
        <v>40</v>
      </c>
      <c r="H184" s="65" t="n">
        <f aca="false">HPS!$G184+HPS!$F184</f>
        <v>40</v>
      </c>
      <c r="I184" s="65" t="n">
        <f aca="false">HPS!$H184*0.5</f>
        <v>20</v>
      </c>
      <c r="J184" s="65" t="str">
        <f aca="false">IF(HPS!$G184&gt;=40,"Cleared","NC")</f>
        <v>Cleared</v>
      </c>
      <c r="K184" s="65" t="str">
        <f aca="false">Wellness!K185</f>
        <v>Cleared</v>
      </c>
      <c r="L184" s="65" t="n">
        <f aca="false">Wellness!S185</f>
        <v>50</v>
      </c>
      <c r="M184" s="64" t="n">
        <f aca="false">$L184*0.3</f>
        <v>15</v>
      </c>
      <c r="N184" s="66" t="str">
        <f aca="false">IF(M184&gt;=9,"Cleared","NC")</f>
        <v>Cleared</v>
      </c>
      <c r="O184" s="64" t="n">
        <f aca="false">Behavior!I185</f>
        <v>3</v>
      </c>
      <c r="P184" s="64" t="n">
        <f aca="false">HPS!$O184*2</f>
        <v>6</v>
      </c>
      <c r="Q184" s="65" t="str">
        <f aca="false">IF(HPS!$P184&gt;=6,"Cleared","NC")</f>
        <v>Cleared</v>
      </c>
      <c r="R184" s="65" t="n">
        <f aca="false">Discipline!N185</f>
        <v>72.5</v>
      </c>
      <c r="S184" s="65" t="n">
        <f aca="false">HPS!$R184*0.1</f>
        <v>7.25</v>
      </c>
      <c r="T184" s="65" t="str">
        <f aca="false">IF(HPS!$S184&gt;=4,"Cleared","NC")</f>
        <v>Cleared</v>
      </c>
      <c r="U184" s="65" t="n">
        <f aca="false">HPS!$I184+HPS!$M184+HPS!$P184+HPS!$S184</f>
        <v>48.25</v>
      </c>
      <c r="V184" s="65" t="n">
        <f aca="false">Persona!AB185</f>
        <v>24.4380952380952</v>
      </c>
      <c r="W184" s="65" t="n">
        <f aca="false">Persona!AC185</f>
        <v>46.4</v>
      </c>
      <c r="X184" s="65" t="n">
        <f aca="false">HPS!$V184+HPS!$W184</f>
        <v>70.8380952380952</v>
      </c>
      <c r="Y184" s="65" t="n">
        <f aca="false">X184*0.5</f>
        <v>35.4190476190476</v>
      </c>
      <c r="Z184" s="65" t="str">
        <f aca="false">IF(HPS!$X184&gt;=40,"Cleared","NC")</f>
        <v>Cleared</v>
      </c>
      <c r="AA184" s="65" t="str">
        <f aca="false">Wellness!AC185</f>
        <v>Cleared</v>
      </c>
      <c r="AB184" s="65" t="n">
        <f aca="false">Wellness!AK185</f>
        <v>26.6666666666667</v>
      </c>
      <c r="AC184" s="64" t="n">
        <f aca="false">HPS!AB184*0.3</f>
        <v>8</v>
      </c>
      <c r="AD184" s="66" t="str">
        <f aca="false">IF(AC184&gt;=9,"Cleared","NC")</f>
        <v>NC</v>
      </c>
      <c r="AE184" s="65" t="n">
        <f aca="false">Behavior!Q185</f>
        <v>3.5</v>
      </c>
      <c r="AF184" s="65" t="n">
        <f aca="false">Behavior!R185</f>
        <v>7</v>
      </c>
      <c r="AG184" s="65" t="str">
        <f aca="false">IF(HPS!$AF184&gt;=6,"Cleared","NC")</f>
        <v>Cleared</v>
      </c>
      <c r="AH184" s="65" t="n">
        <f aca="false">Discipline!AA185</f>
        <v>49.3333333333333</v>
      </c>
      <c r="AI184" s="65" t="n">
        <f aca="false">AH184*0.1</f>
        <v>4.93333333333333</v>
      </c>
      <c r="AJ184" s="65" t="str">
        <f aca="false">IF(AI184&gt;=4,"Cleared","NC")</f>
        <v>Cleared</v>
      </c>
      <c r="AK184" s="65" t="n">
        <f aca="false">Y184+AC184+AF184+AI184</f>
        <v>55.352380952381</v>
      </c>
      <c r="AL184" s="65" t="n">
        <f aca="false">Persona!AO185</f>
        <v>17.4933333333333</v>
      </c>
      <c r="AM184" s="65" t="n">
        <f aca="false">Persona!AP185</f>
        <v>42</v>
      </c>
      <c r="AN184" s="65" t="n">
        <f aca="false">AL184+AM184</f>
        <v>59.4933333333333</v>
      </c>
      <c r="AO184" s="65" t="n">
        <f aca="false">AN184*0.5</f>
        <v>29.7466666666667</v>
      </c>
      <c r="AP184" s="65" t="str">
        <f aca="false">IF(HPS!$AN184&gt;=40,"Cleared","NC")</f>
        <v>Cleared</v>
      </c>
      <c r="AQ184" s="65" t="str">
        <f aca="false">Wellness!AU185</f>
        <v>NC</v>
      </c>
      <c r="AR184" s="65" t="n">
        <f aca="false">Wellness!BC185</f>
        <v>33.3333333333333</v>
      </c>
      <c r="AS184" s="64" t="n">
        <f aca="false">AR184*0.3</f>
        <v>10</v>
      </c>
      <c r="AT184" s="66" t="str">
        <f aca="false">IF(AS184&gt;=9,"Cleared","NC")</f>
        <v>Cleared</v>
      </c>
      <c r="AU184" s="65" t="n">
        <f aca="false">Behavior!AG185</f>
        <v>3.8</v>
      </c>
      <c r="AV184" s="65" t="n">
        <f aca="false">Behavior!AH185</f>
        <v>7.6</v>
      </c>
      <c r="AW184" s="65" t="str">
        <f aca="false">IF(AV184&gt;=6,"Cleared","NC")</f>
        <v>Cleared</v>
      </c>
      <c r="AX184" s="65" t="n">
        <f aca="false">Discipline!AN185</f>
        <v>39</v>
      </c>
      <c r="AY184" s="65" t="n">
        <f aca="false">AX184*0.1</f>
        <v>3.9</v>
      </c>
      <c r="AZ184" s="65" t="str">
        <f aca="false">IF(AY184&gt;=4,"Cleared","NC")</f>
        <v>NC</v>
      </c>
      <c r="BA184" s="65" t="n">
        <f aca="false">AO184+AS184+AV184+AY184</f>
        <v>51.2466666666667</v>
      </c>
      <c r="BB184" s="65" t="n">
        <f aca="false">Persona!AB185</f>
        <v>24.4380952380952</v>
      </c>
      <c r="BC184" s="65" t="n">
        <f aca="false">Persona!AC185</f>
        <v>46.4</v>
      </c>
      <c r="BD184" s="65" t="n">
        <f aca="false">BB184+BC184</f>
        <v>70.8380952380952</v>
      </c>
      <c r="BE184" s="65" t="n">
        <f aca="false">BD184*0.5</f>
        <v>35.4190476190476</v>
      </c>
      <c r="BF184" s="65" t="str">
        <f aca="false">IF(BD184&gt;=40,"Cleared","NC")</f>
        <v>Cleared</v>
      </c>
      <c r="BG184" s="65" t="str">
        <f aca="false">Wellness!BM185</f>
        <v>NC</v>
      </c>
      <c r="BH184" s="65" t="n">
        <f aca="false">Wellness!BU185</f>
        <v>33.3333333333333</v>
      </c>
      <c r="BI184" s="64" t="n">
        <f aca="false">BH184*0.3</f>
        <v>10</v>
      </c>
      <c r="BJ184" s="66" t="str">
        <f aca="false">IF(BI184&gt;=9,"Cleared","NC")</f>
        <v>Cleared</v>
      </c>
      <c r="BK184" s="65" t="n">
        <f aca="false">Behavior!AG185</f>
        <v>3.8</v>
      </c>
      <c r="BL184" s="65" t="n">
        <f aca="false">Behavior!AH185</f>
        <v>7.6</v>
      </c>
      <c r="BM184" s="65" t="str">
        <f aca="false">IF(BL184&gt;=6,"Cleared","NC")</f>
        <v>Cleared</v>
      </c>
      <c r="BN184" s="65" t="n">
        <f aca="false">Discipline!BA185</f>
        <v>68.6666666666667</v>
      </c>
      <c r="BO184" s="65" t="n">
        <f aca="false">BN184*0.1</f>
        <v>6.86666666666667</v>
      </c>
      <c r="BP184" s="65" t="str">
        <f aca="false">IF(HPS!BO184&gt;=6,"Cleared","NC")</f>
        <v>Cleared</v>
      </c>
      <c r="BQ184" s="65" t="n">
        <f aca="false">BE184+BI184+BL184+BO184</f>
        <v>59.8857142857143</v>
      </c>
    </row>
    <row r="185" customFormat="false" ht="14.25" hidden="false" customHeight="false" outlineLevel="0" collapsed="false">
      <c r="A185" s="61" t="n">
        <v>182</v>
      </c>
      <c r="B185" s="62" t="s">
        <v>17</v>
      </c>
      <c r="C185" s="62" t="s">
        <v>14</v>
      </c>
      <c r="D185" s="62" t="s">
        <v>383</v>
      </c>
      <c r="E185" s="63" t="s">
        <v>384</v>
      </c>
      <c r="F185" s="64" t="n">
        <v>0</v>
      </c>
      <c r="G185" s="65" t="n">
        <f aca="false">Persona!P186</f>
        <v>70</v>
      </c>
      <c r="H185" s="65" t="n">
        <f aca="false">HPS!$G185+HPS!$F185</f>
        <v>70</v>
      </c>
      <c r="I185" s="65" t="n">
        <f aca="false">HPS!$H185*0.5</f>
        <v>35</v>
      </c>
      <c r="J185" s="65" t="str">
        <f aca="false">IF(HPS!$G185&gt;=40,"Cleared","NC")</f>
        <v>Cleared</v>
      </c>
      <c r="K185" s="65" t="str">
        <f aca="false">Wellness!K186</f>
        <v>Cleared</v>
      </c>
      <c r="L185" s="65" t="n">
        <f aca="false">Wellness!S186</f>
        <v>80</v>
      </c>
      <c r="M185" s="64" t="n">
        <f aca="false">$L185*0.3</f>
        <v>24</v>
      </c>
      <c r="N185" s="66" t="str">
        <f aca="false">IF(M185&gt;=9,"Cleared","NC")</f>
        <v>Cleared</v>
      </c>
      <c r="O185" s="64" t="n">
        <f aca="false">Behavior!I186</f>
        <v>3</v>
      </c>
      <c r="P185" s="64" t="n">
        <f aca="false">HPS!$O185*2</f>
        <v>6</v>
      </c>
      <c r="Q185" s="65" t="str">
        <f aca="false">IF(HPS!$P185&gt;=6,"Cleared","NC")</f>
        <v>Cleared</v>
      </c>
      <c r="R185" s="65" t="n">
        <f aca="false">Discipline!N186</f>
        <v>50.2232142857143</v>
      </c>
      <c r="S185" s="65" t="n">
        <f aca="false">HPS!$R185*0.1</f>
        <v>5.02232142857143</v>
      </c>
      <c r="T185" s="65" t="str">
        <f aca="false">IF(HPS!$S185&gt;=4,"Cleared","NC")</f>
        <v>Cleared</v>
      </c>
      <c r="U185" s="65" t="n">
        <f aca="false">HPS!$I185+HPS!$M185+HPS!$P185+HPS!$S185</f>
        <v>70.0223214285714</v>
      </c>
      <c r="V185" s="65" t="n">
        <f aca="false">Persona!AB186</f>
        <v>24.0285714285714</v>
      </c>
      <c r="W185" s="65" t="n">
        <f aca="false">Persona!AC186</f>
        <v>57.6</v>
      </c>
      <c r="X185" s="65" t="n">
        <f aca="false">HPS!$V185+HPS!$W185</f>
        <v>81.6285714285714</v>
      </c>
      <c r="Y185" s="65" t="n">
        <f aca="false">X185*0.5</f>
        <v>40.8142857142857</v>
      </c>
      <c r="Z185" s="65" t="str">
        <f aca="false">IF(HPS!$X185&gt;=40,"Cleared","NC")</f>
        <v>Cleared</v>
      </c>
      <c r="AA185" s="65" t="str">
        <f aca="false">Wellness!AC186</f>
        <v>Cleared</v>
      </c>
      <c r="AB185" s="65" t="n">
        <f aca="false">Wellness!AK186</f>
        <v>16.6666666666667</v>
      </c>
      <c r="AC185" s="64" t="n">
        <f aca="false">HPS!AB185*0.3</f>
        <v>5</v>
      </c>
      <c r="AD185" s="66" t="str">
        <f aca="false">IF(AC185&gt;=9,"Cleared","NC")</f>
        <v>NC</v>
      </c>
      <c r="AE185" s="65" t="n">
        <f aca="false">Behavior!Q186</f>
        <v>3.8</v>
      </c>
      <c r="AF185" s="65" t="n">
        <f aca="false">Behavior!R186</f>
        <v>7.6</v>
      </c>
      <c r="AG185" s="65" t="str">
        <f aca="false">IF(HPS!$AF185&gt;=6,"Cleared","NC")</f>
        <v>Cleared</v>
      </c>
      <c r="AH185" s="65" t="n">
        <f aca="false">Discipline!AA186</f>
        <v>48.6666666666667</v>
      </c>
      <c r="AI185" s="65" t="n">
        <f aca="false">AH185*0.1</f>
        <v>4.86666666666667</v>
      </c>
      <c r="AJ185" s="65" t="str">
        <f aca="false">IF(AI185&gt;=4,"Cleared","NC")</f>
        <v>Cleared</v>
      </c>
      <c r="AK185" s="65" t="n">
        <f aca="false">Y185+AC185+AF185+AI185</f>
        <v>58.2809523809524</v>
      </c>
      <c r="AL185" s="65" t="n">
        <f aca="false">Persona!AO186</f>
        <v>19.72</v>
      </c>
      <c r="AM185" s="65" t="n">
        <f aca="false">Persona!AP186</f>
        <v>42</v>
      </c>
      <c r="AN185" s="65" t="n">
        <f aca="false">AL185+AM185</f>
        <v>61.72</v>
      </c>
      <c r="AO185" s="65" t="n">
        <f aca="false">AN185*0.5</f>
        <v>30.86</v>
      </c>
      <c r="AP185" s="65" t="str">
        <f aca="false">IF(HPS!$AN185&gt;=40,"Cleared","NC")</f>
        <v>Cleared</v>
      </c>
      <c r="AQ185" s="65" t="str">
        <f aca="false">Wellness!AU186</f>
        <v>Cleared</v>
      </c>
      <c r="AR185" s="65" t="n">
        <f aca="false">Wellness!BC186</f>
        <v>13.3333333333333</v>
      </c>
      <c r="AS185" s="64" t="n">
        <f aca="false">AR185*0.3</f>
        <v>4</v>
      </c>
      <c r="AT185" s="66" t="str">
        <f aca="false">IF(AS185&gt;=9,"Cleared","NC")</f>
        <v>NC</v>
      </c>
      <c r="AU185" s="65" t="n">
        <f aca="false">Behavior!AG186</f>
        <v>2</v>
      </c>
      <c r="AV185" s="65" t="n">
        <f aca="false">Behavior!AH186</f>
        <v>4</v>
      </c>
      <c r="AW185" s="65" t="str">
        <f aca="false">IF(AV185&gt;=6,"Cleared","NC")</f>
        <v>NC</v>
      </c>
      <c r="AX185" s="65" t="n">
        <f aca="false">Discipline!AN186</f>
        <v>44</v>
      </c>
      <c r="AY185" s="65" t="n">
        <f aca="false">AX185*0.1</f>
        <v>4.4</v>
      </c>
      <c r="AZ185" s="65" t="str">
        <f aca="false">IF(AY185&gt;=4,"Cleared","NC")</f>
        <v>Cleared</v>
      </c>
      <c r="BA185" s="65" t="n">
        <f aca="false">AO185+AS185+AV185+AY185</f>
        <v>43.26</v>
      </c>
      <c r="BB185" s="65" t="n">
        <f aca="false">Persona!AB186</f>
        <v>24.0285714285714</v>
      </c>
      <c r="BC185" s="65" t="n">
        <f aca="false">Persona!AC186</f>
        <v>57.6</v>
      </c>
      <c r="BD185" s="65" t="n">
        <f aca="false">BB185+BC185</f>
        <v>81.6285714285714</v>
      </c>
      <c r="BE185" s="65" t="n">
        <f aca="false">BD185*0.5</f>
        <v>40.8142857142857</v>
      </c>
      <c r="BF185" s="65" t="str">
        <f aca="false">IF(BD185&gt;=40,"Cleared","NC")</f>
        <v>Cleared</v>
      </c>
      <c r="BG185" s="65" t="str">
        <f aca="false">Wellness!BM186</f>
        <v>Cleared</v>
      </c>
      <c r="BH185" s="65" t="n">
        <f aca="false">Wellness!BU186</f>
        <v>63.3333333333333</v>
      </c>
      <c r="BI185" s="64" t="n">
        <f aca="false">BH185*0.3</f>
        <v>19</v>
      </c>
      <c r="BJ185" s="66" t="str">
        <f aca="false">IF(BI185&gt;=9,"Cleared","NC")</f>
        <v>Cleared</v>
      </c>
      <c r="BK185" s="65" t="n">
        <f aca="false">Behavior!AG186</f>
        <v>2</v>
      </c>
      <c r="BL185" s="65" t="n">
        <f aca="false">Behavior!AH186</f>
        <v>4</v>
      </c>
      <c r="BM185" s="65" t="str">
        <f aca="false">IF(BL185&gt;=6,"Cleared","NC")</f>
        <v>NC</v>
      </c>
      <c r="BN185" s="65" t="n">
        <f aca="false">Discipline!BA186</f>
        <v>73</v>
      </c>
      <c r="BO185" s="65" t="n">
        <f aca="false">BN185*0.1</f>
        <v>7.3</v>
      </c>
      <c r="BP185" s="65" t="str">
        <f aca="false">IF(HPS!BO185&gt;=6,"Cleared","NC")</f>
        <v>Cleared</v>
      </c>
      <c r="BQ185" s="65" t="n">
        <f aca="false">BE185+BI185+BL185+BO185</f>
        <v>71.1142857142857</v>
      </c>
    </row>
    <row r="186" customFormat="false" ht="14.25" hidden="false" customHeight="false" outlineLevel="0" collapsed="false">
      <c r="A186" s="61" t="n">
        <v>183</v>
      </c>
      <c r="B186" s="62" t="s">
        <v>17</v>
      </c>
      <c r="C186" s="62" t="s">
        <v>31</v>
      </c>
      <c r="D186" s="62" t="s">
        <v>385</v>
      </c>
      <c r="E186" s="63" t="s">
        <v>386</v>
      </c>
      <c r="F186" s="64" t="n">
        <v>0</v>
      </c>
      <c r="G186" s="65" t="n">
        <f aca="false">Persona!P187</f>
        <v>60</v>
      </c>
      <c r="H186" s="65" t="n">
        <f aca="false">HPS!$G186+HPS!$F186</f>
        <v>60</v>
      </c>
      <c r="I186" s="65" t="n">
        <f aca="false">HPS!$H186*0.5</f>
        <v>30</v>
      </c>
      <c r="J186" s="65" t="str">
        <f aca="false">IF(HPS!$G186&gt;=40,"Cleared","NC")</f>
        <v>Cleared</v>
      </c>
      <c r="K186" s="65" t="str">
        <f aca="false">Wellness!K187</f>
        <v>Cleared</v>
      </c>
      <c r="L186" s="65" t="n">
        <f aca="false">Wellness!S187</f>
        <v>36.6666666666667</v>
      </c>
      <c r="M186" s="64" t="n">
        <f aca="false">$L186*0.3</f>
        <v>11</v>
      </c>
      <c r="N186" s="66" t="str">
        <f aca="false">IF(M186&gt;=9,"Cleared","NC")</f>
        <v>Cleared</v>
      </c>
      <c r="O186" s="64" t="n">
        <f aca="false">Behavior!I187</f>
        <v>3</v>
      </c>
      <c r="P186" s="64" t="n">
        <f aca="false">HPS!$O186*2</f>
        <v>6</v>
      </c>
      <c r="Q186" s="65" t="str">
        <f aca="false">IF(HPS!$P186&gt;=6,"Cleared","NC")</f>
        <v>Cleared</v>
      </c>
      <c r="R186" s="65" t="n">
        <f aca="false">Discipline!N187</f>
        <v>60</v>
      </c>
      <c r="S186" s="65" t="n">
        <f aca="false">HPS!$R186*0.1</f>
        <v>6</v>
      </c>
      <c r="T186" s="65" t="str">
        <f aca="false">IF(HPS!$S186&gt;=4,"Cleared","NC")</f>
        <v>Cleared</v>
      </c>
      <c r="U186" s="65" t="n">
        <f aca="false">HPS!$I186+HPS!$M186+HPS!$P186+HPS!$S186</f>
        <v>53</v>
      </c>
      <c r="V186" s="65" t="n">
        <f aca="false">Persona!AB187</f>
        <v>21.0761904761905</v>
      </c>
      <c r="W186" s="65" t="n">
        <f aca="false">Persona!AC187</f>
        <v>57.6</v>
      </c>
      <c r="X186" s="65" t="n">
        <f aca="false">HPS!$V186+HPS!$W186</f>
        <v>78.6761904761905</v>
      </c>
      <c r="Y186" s="65" t="n">
        <f aca="false">X186*0.5</f>
        <v>39.3380952380952</v>
      </c>
      <c r="Z186" s="65" t="str">
        <f aca="false">IF(HPS!$X186&gt;=40,"Cleared","NC")</f>
        <v>Cleared</v>
      </c>
      <c r="AA186" s="65" t="str">
        <f aca="false">Wellness!AC187</f>
        <v>Cleared</v>
      </c>
      <c r="AB186" s="65" t="n">
        <f aca="false">Wellness!AK187</f>
        <v>20</v>
      </c>
      <c r="AC186" s="64" t="n">
        <f aca="false">HPS!AB186*0.3</f>
        <v>6</v>
      </c>
      <c r="AD186" s="66" t="str">
        <f aca="false">IF(AC186&gt;=9,"Cleared","NC")</f>
        <v>NC</v>
      </c>
      <c r="AE186" s="65" t="n">
        <f aca="false">Behavior!Q187</f>
        <v>3.7</v>
      </c>
      <c r="AF186" s="65" t="n">
        <f aca="false">Behavior!R187</f>
        <v>7.4</v>
      </c>
      <c r="AG186" s="65" t="str">
        <f aca="false">IF(HPS!$AF186&gt;=6,"Cleared","NC")</f>
        <v>Cleared</v>
      </c>
      <c r="AH186" s="65" t="n">
        <f aca="false">Discipline!AA187</f>
        <v>50.3333333333333</v>
      </c>
      <c r="AI186" s="65" t="n">
        <f aca="false">AH186*0.1</f>
        <v>5.03333333333334</v>
      </c>
      <c r="AJ186" s="65" t="str">
        <f aca="false">IF(AI186&gt;=4,"Cleared","NC")</f>
        <v>Cleared</v>
      </c>
      <c r="AK186" s="65" t="n">
        <f aca="false">Y186+AC186+AF186+AI186</f>
        <v>57.7714285714286</v>
      </c>
      <c r="AL186" s="65" t="n">
        <f aca="false">Persona!AO187</f>
        <v>6.08</v>
      </c>
      <c r="AM186" s="65" t="n">
        <f aca="false">Persona!AP187</f>
        <v>50</v>
      </c>
      <c r="AN186" s="65" t="n">
        <f aca="false">AL186+AM186</f>
        <v>56.08</v>
      </c>
      <c r="AO186" s="65" t="n">
        <f aca="false">AN186*0.5</f>
        <v>28.04</v>
      </c>
      <c r="AP186" s="65" t="str">
        <f aca="false">IF(HPS!$AN186&gt;=40,"Cleared","NC")</f>
        <v>Cleared</v>
      </c>
      <c r="AQ186" s="65" t="str">
        <f aca="false">Wellness!AU187</f>
        <v>Cleared</v>
      </c>
      <c r="AR186" s="65" t="n">
        <f aca="false">Wellness!BC187</f>
        <v>26.6666666666667</v>
      </c>
      <c r="AS186" s="64" t="n">
        <f aca="false">AR186*0.3</f>
        <v>8</v>
      </c>
      <c r="AT186" s="66" t="str">
        <f aca="false">IF(AS186&gt;=9,"Cleared","NC")</f>
        <v>NC</v>
      </c>
      <c r="AU186" s="65" t="n">
        <f aca="false">Behavior!AG187</f>
        <v>3.4</v>
      </c>
      <c r="AV186" s="65" t="n">
        <f aca="false">Behavior!AH187</f>
        <v>6.8</v>
      </c>
      <c r="AW186" s="65" t="str">
        <f aca="false">IF(AV186&gt;=6,"Cleared","NC")</f>
        <v>Cleared</v>
      </c>
      <c r="AX186" s="65" t="n">
        <f aca="false">Discipline!AN187</f>
        <v>30</v>
      </c>
      <c r="AY186" s="65" t="n">
        <f aca="false">AX186*0.1</f>
        <v>3</v>
      </c>
      <c r="AZ186" s="65" t="str">
        <f aca="false">IF(AY186&gt;=4,"Cleared","NC")</f>
        <v>NC</v>
      </c>
      <c r="BA186" s="65" t="n">
        <f aca="false">AO186+AS186+AV186+AY186</f>
        <v>45.84</v>
      </c>
      <c r="BB186" s="65" t="n">
        <f aca="false">Persona!AB187</f>
        <v>21.0761904761905</v>
      </c>
      <c r="BC186" s="65" t="n">
        <f aca="false">Persona!AC187</f>
        <v>57.6</v>
      </c>
      <c r="BD186" s="65" t="n">
        <f aca="false">BB186+BC186</f>
        <v>78.6761904761905</v>
      </c>
      <c r="BE186" s="65" t="n">
        <f aca="false">BD186*0.5</f>
        <v>39.3380952380952</v>
      </c>
      <c r="BF186" s="65" t="str">
        <f aca="false">IF(BD186&gt;=40,"Cleared","NC")</f>
        <v>Cleared</v>
      </c>
      <c r="BG186" s="65" t="str">
        <f aca="false">Wellness!BM187</f>
        <v>Cleared</v>
      </c>
      <c r="BH186" s="65" t="n">
        <f aca="false">Wellness!BU187</f>
        <v>26.6666666666667</v>
      </c>
      <c r="BI186" s="64" t="n">
        <f aca="false">BH186*0.3</f>
        <v>8</v>
      </c>
      <c r="BJ186" s="66" t="str">
        <f aca="false">IF(BI186&gt;=9,"Cleared","NC")</f>
        <v>NC</v>
      </c>
      <c r="BK186" s="65" t="n">
        <f aca="false">Behavior!AG187</f>
        <v>3.4</v>
      </c>
      <c r="BL186" s="65" t="n">
        <f aca="false">Behavior!AH187</f>
        <v>6.8</v>
      </c>
      <c r="BM186" s="65" t="str">
        <f aca="false">IF(BL186&gt;=6,"Cleared","NC")</f>
        <v>Cleared</v>
      </c>
      <c r="BN186" s="65" t="n">
        <f aca="false">Discipline!BA187</f>
        <v>55.3333333333333</v>
      </c>
      <c r="BO186" s="65" t="n">
        <f aca="false">BN186*0.1</f>
        <v>5.53333333333333</v>
      </c>
      <c r="BP186" s="65" t="str">
        <f aca="false">IF(HPS!BO186&gt;=6,"Cleared","NC")</f>
        <v>NC</v>
      </c>
      <c r="BQ186" s="65" t="n">
        <f aca="false">BE186+BI186+BL186+BO186</f>
        <v>59.6714285714286</v>
      </c>
    </row>
    <row r="187" customFormat="false" ht="14.25" hidden="false" customHeight="false" outlineLevel="0" collapsed="false">
      <c r="A187" s="61" t="n">
        <v>184</v>
      </c>
      <c r="B187" s="62" t="s">
        <v>17</v>
      </c>
      <c r="C187" s="62" t="s">
        <v>38</v>
      </c>
      <c r="D187" s="62" t="s">
        <v>387</v>
      </c>
      <c r="E187" s="63" t="s">
        <v>388</v>
      </c>
      <c r="F187" s="64" t="n">
        <v>0</v>
      </c>
      <c r="G187" s="65" t="n">
        <f aca="false">Persona!P188</f>
        <v>73.3333333333333</v>
      </c>
      <c r="H187" s="65" t="n">
        <f aca="false">HPS!$G187+HPS!$F187</f>
        <v>73.3333333333333</v>
      </c>
      <c r="I187" s="65" t="n">
        <f aca="false">HPS!$H187*0.5</f>
        <v>36.6666666666667</v>
      </c>
      <c r="J187" s="65" t="str">
        <f aca="false">IF(HPS!$G187&gt;=40,"Cleared","NC")</f>
        <v>Cleared</v>
      </c>
      <c r="K187" s="65" t="str">
        <f aca="false">Wellness!K188</f>
        <v>Cleared</v>
      </c>
      <c r="L187" s="65" t="n">
        <f aca="false">Wellness!S188</f>
        <v>36.6666666666667</v>
      </c>
      <c r="M187" s="64" t="n">
        <f aca="false">$L187*0.3</f>
        <v>11</v>
      </c>
      <c r="N187" s="66" t="str">
        <f aca="false">IF(M187&gt;=9,"Cleared","NC")</f>
        <v>Cleared</v>
      </c>
      <c r="O187" s="64" t="n">
        <f aca="false">Behavior!I188</f>
        <v>3</v>
      </c>
      <c r="P187" s="64" t="n">
        <f aca="false">HPS!$O187*2</f>
        <v>6</v>
      </c>
      <c r="Q187" s="65" t="str">
        <f aca="false">IF(HPS!$P187&gt;=6,"Cleared","NC")</f>
        <v>Cleared</v>
      </c>
      <c r="R187" s="65" t="n">
        <f aca="false">Discipline!N188</f>
        <v>60.8482142857143</v>
      </c>
      <c r="S187" s="65" t="n">
        <f aca="false">HPS!$R187*0.1</f>
        <v>6.08482142857143</v>
      </c>
      <c r="T187" s="65" t="str">
        <f aca="false">IF(HPS!$S187&gt;=4,"Cleared","NC")</f>
        <v>Cleared</v>
      </c>
      <c r="U187" s="65" t="n">
        <f aca="false">HPS!$I187+HPS!$M187+HPS!$P187+HPS!$S187</f>
        <v>59.7514880952381</v>
      </c>
      <c r="V187" s="65" t="n">
        <f aca="false">Persona!AB188</f>
        <v>19.402380952381</v>
      </c>
      <c r="W187" s="65" t="n">
        <f aca="false">Persona!AC188</f>
        <v>39.2</v>
      </c>
      <c r="X187" s="65" t="n">
        <f aca="false">HPS!$V187+HPS!$W187</f>
        <v>58.602380952381</v>
      </c>
      <c r="Y187" s="65" t="n">
        <f aca="false">X187*0.5</f>
        <v>29.3011904761905</v>
      </c>
      <c r="Z187" s="65" t="str">
        <f aca="false">IF(HPS!$X187&gt;=40,"Cleared","NC")</f>
        <v>Cleared</v>
      </c>
      <c r="AA187" s="65" t="str">
        <f aca="false">Wellness!AC188</f>
        <v>NC</v>
      </c>
      <c r="AB187" s="65" t="n">
        <f aca="false">Wellness!AK188</f>
        <v>0</v>
      </c>
      <c r="AC187" s="64" t="n">
        <f aca="false">HPS!AB187*0.3</f>
        <v>0</v>
      </c>
      <c r="AD187" s="66" t="str">
        <f aca="false">IF(AC187&gt;=9,"Cleared","NC")</f>
        <v>NC</v>
      </c>
      <c r="AE187" s="65" t="n">
        <f aca="false">Behavior!Q188</f>
        <v>3.49333333333333</v>
      </c>
      <c r="AF187" s="65" t="n">
        <f aca="false">Behavior!R188</f>
        <v>6.98666666666667</v>
      </c>
      <c r="AG187" s="65" t="str">
        <f aca="false">IF(HPS!$AF187&gt;=6,"Cleared","NC")</f>
        <v>Cleared</v>
      </c>
      <c r="AH187" s="65" t="n">
        <f aca="false">Discipline!AA188</f>
        <v>31.3333333333333</v>
      </c>
      <c r="AI187" s="65" t="n">
        <f aca="false">AH187*0.1</f>
        <v>3.13333333333333</v>
      </c>
      <c r="AJ187" s="65" t="str">
        <f aca="false">IF(AI187&gt;=4,"Cleared","NC")</f>
        <v>NC</v>
      </c>
      <c r="AK187" s="65" t="n">
        <f aca="false">Y187+AC187+AF187+AI187</f>
        <v>39.4211904761905</v>
      </c>
      <c r="AL187" s="65" t="n">
        <f aca="false">Persona!AO188</f>
        <v>17.5466666666667</v>
      </c>
      <c r="AM187" s="65" t="n">
        <f aca="false">Persona!AP188</f>
        <v>28</v>
      </c>
      <c r="AN187" s="65" t="n">
        <f aca="false">AL187+AM187</f>
        <v>45.5466666666667</v>
      </c>
      <c r="AO187" s="65" t="n">
        <f aca="false">AN187*0.5</f>
        <v>22.7733333333333</v>
      </c>
      <c r="AP187" s="65" t="str">
        <f aca="false">IF(HPS!$AN187&gt;=40,"Cleared","NC")</f>
        <v>Cleared</v>
      </c>
      <c r="AQ187" s="65" t="str">
        <f aca="false">Wellness!AU188</f>
        <v>NC</v>
      </c>
      <c r="AR187" s="65" t="n">
        <f aca="false">Wellness!BC188</f>
        <v>10</v>
      </c>
      <c r="AS187" s="64" t="n">
        <f aca="false">AR187*0.3</f>
        <v>3</v>
      </c>
      <c r="AT187" s="66" t="str">
        <f aca="false">IF(AS187&gt;=9,"Cleared","NC")</f>
        <v>NC</v>
      </c>
      <c r="AU187" s="65" t="n">
        <f aca="false">Behavior!AG188</f>
        <v>3.5</v>
      </c>
      <c r="AV187" s="65" t="n">
        <f aca="false">Behavior!AH188</f>
        <v>7</v>
      </c>
      <c r="AW187" s="65" t="str">
        <f aca="false">IF(AV187&gt;=6,"Cleared","NC")</f>
        <v>Cleared</v>
      </c>
      <c r="AX187" s="65" t="n">
        <f aca="false">Discipline!AN188</f>
        <v>24.3142857142857</v>
      </c>
      <c r="AY187" s="65" t="n">
        <f aca="false">AX187*0.1</f>
        <v>2.43142857142857</v>
      </c>
      <c r="AZ187" s="65" t="str">
        <f aca="false">IF(AY187&gt;=4,"Cleared","NC")</f>
        <v>NC</v>
      </c>
      <c r="BA187" s="65" t="n">
        <f aca="false">AO187+AS187+AV187+AY187</f>
        <v>35.2047619047619</v>
      </c>
      <c r="BB187" s="65" t="n">
        <f aca="false">Persona!AB188</f>
        <v>19.402380952381</v>
      </c>
      <c r="BC187" s="65" t="n">
        <f aca="false">Persona!AC188</f>
        <v>39.2</v>
      </c>
      <c r="BD187" s="65" t="n">
        <f aca="false">BB187+BC187</f>
        <v>58.602380952381</v>
      </c>
      <c r="BE187" s="65" t="n">
        <f aca="false">BD187*0.5</f>
        <v>29.3011904761905</v>
      </c>
      <c r="BF187" s="65" t="str">
        <f aca="false">IF(BD187&gt;=40,"Cleared","NC")</f>
        <v>Cleared</v>
      </c>
      <c r="BG187" s="65" t="str">
        <f aca="false">Wellness!BM188</f>
        <v>Cleared</v>
      </c>
      <c r="BH187" s="65" t="n">
        <f aca="false">Wellness!BU188</f>
        <v>10</v>
      </c>
      <c r="BI187" s="64" t="n">
        <f aca="false">BH187*0.3</f>
        <v>3</v>
      </c>
      <c r="BJ187" s="66" t="str">
        <f aca="false">IF(BI187&gt;=9,"Cleared","NC")</f>
        <v>NC</v>
      </c>
      <c r="BK187" s="65" t="n">
        <f aca="false">Behavior!AG188</f>
        <v>3.5</v>
      </c>
      <c r="BL187" s="65" t="n">
        <f aca="false">Behavior!AH188</f>
        <v>7</v>
      </c>
      <c r="BM187" s="65" t="str">
        <f aca="false">IF(BL187&gt;=6,"Cleared","NC")</f>
        <v>Cleared</v>
      </c>
      <c r="BN187" s="65" t="n">
        <f aca="false">Discipline!BA188</f>
        <v>55</v>
      </c>
      <c r="BO187" s="65" t="n">
        <f aca="false">BN187*0.1</f>
        <v>5.5</v>
      </c>
      <c r="BP187" s="65" t="str">
        <f aca="false">IF(HPS!BO187&gt;=6,"Cleared","NC")</f>
        <v>NC</v>
      </c>
      <c r="BQ187" s="65" t="n">
        <f aca="false">BE187+BI187+BL187+BO187</f>
        <v>44.8011904761905</v>
      </c>
    </row>
    <row r="188" customFormat="false" ht="14.25" hidden="false" customHeight="false" outlineLevel="0" collapsed="false">
      <c r="A188" s="61" t="n">
        <v>185</v>
      </c>
      <c r="B188" s="62" t="s">
        <v>17</v>
      </c>
      <c r="C188" s="62" t="s">
        <v>31</v>
      </c>
      <c r="D188" s="62" t="s">
        <v>389</v>
      </c>
      <c r="E188" s="63" t="s">
        <v>390</v>
      </c>
      <c r="F188" s="64" t="n">
        <v>0</v>
      </c>
      <c r="G188" s="65" t="n">
        <f aca="false">Persona!P189</f>
        <v>60</v>
      </c>
      <c r="H188" s="65" t="n">
        <f aca="false">HPS!$G188+HPS!$F188</f>
        <v>60</v>
      </c>
      <c r="I188" s="65" t="n">
        <f aca="false">HPS!$H188*0.5</f>
        <v>30</v>
      </c>
      <c r="J188" s="65" t="str">
        <f aca="false">IF(HPS!$G188&gt;=40,"Cleared","NC")</f>
        <v>Cleared</v>
      </c>
      <c r="K188" s="65" t="str">
        <f aca="false">Wellness!K189</f>
        <v>Cleared</v>
      </c>
      <c r="L188" s="65" t="n">
        <f aca="false">Wellness!S189</f>
        <v>40</v>
      </c>
      <c r="M188" s="64" t="n">
        <f aca="false">$L188*0.3</f>
        <v>12</v>
      </c>
      <c r="N188" s="66" t="str">
        <f aca="false">IF(M188&gt;=9,"Cleared","NC")</f>
        <v>Cleared</v>
      </c>
      <c r="O188" s="64" t="n">
        <f aca="false">Behavior!I189</f>
        <v>3</v>
      </c>
      <c r="P188" s="64" t="n">
        <f aca="false">HPS!$O188*2</f>
        <v>6</v>
      </c>
      <c r="Q188" s="65" t="str">
        <f aca="false">IF(HPS!$P188&gt;=6,"Cleared","NC")</f>
        <v>Cleared</v>
      </c>
      <c r="R188" s="65" t="n">
        <f aca="false">Discipline!N189</f>
        <v>60</v>
      </c>
      <c r="S188" s="65" t="n">
        <f aca="false">HPS!$R188*0.1</f>
        <v>6</v>
      </c>
      <c r="T188" s="65" t="str">
        <f aca="false">IF(HPS!$S188&gt;=4,"Cleared","NC")</f>
        <v>Cleared</v>
      </c>
      <c r="U188" s="65" t="n">
        <f aca="false">HPS!$I188+HPS!$M188+HPS!$P188+HPS!$S188</f>
        <v>54</v>
      </c>
      <c r="V188" s="65" t="n">
        <f aca="false">Persona!AB189</f>
        <v>10.8738095238095</v>
      </c>
      <c r="W188" s="65" t="n">
        <f aca="false">Persona!AC189</f>
        <v>23.2</v>
      </c>
      <c r="X188" s="65" t="n">
        <f aca="false">HPS!$V188+HPS!$W188</f>
        <v>34.0738095238095</v>
      </c>
      <c r="Y188" s="65" t="n">
        <f aca="false">X188*0.5</f>
        <v>17.0369047619048</v>
      </c>
      <c r="Z188" s="65" t="str">
        <f aca="false">IF(HPS!$X188&gt;=40,"Cleared","NC")</f>
        <v>NC</v>
      </c>
      <c r="AA188" s="65" t="str">
        <f aca="false">Wellness!AC189</f>
        <v>NC</v>
      </c>
      <c r="AB188" s="65" t="n">
        <f aca="false">Wellness!AK189</f>
        <v>13.3333333333333</v>
      </c>
      <c r="AC188" s="64" t="n">
        <f aca="false">HPS!AB188*0.3</f>
        <v>4</v>
      </c>
      <c r="AD188" s="66" t="str">
        <f aca="false">IF(AC188&gt;=9,"Cleared","NC")</f>
        <v>NC</v>
      </c>
      <c r="AE188" s="65" t="n">
        <f aca="false">Behavior!Q189</f>
        <v>4</v>
      </c>
      <c r="AF188" s="65" t="n">
        <f aca="false">Behavior!R189</f>
        <v>8</v>
      </c>
      <c r="AG188" s="65" t="str">
        <f aca="false">IF(HPS!$AF188&gt;=6,"Cleared","NC")</f>
        <v>Cleared</v>
      </c>
      <c r="AH188" s="65" t="n">
        <f aca="false">Discipline!AA189</f>
        <v>25.6666666666667</v>
      </c>
      <c r="AI188" s="65" t="n">
        <f aca="false">AH188*0.1</f>
        <v>2.56666666666667</v>
      </c>
      <c r="AJ188" s="65" t="str">
        <f aca="false">IF(AI188&gt;=4,"Cleared","NC")</f>
        <v>NC</v>
      </c>
      <c r="AK188" s="65" t="n">
        <f aca="false">Y188+AC188+AF188+AI188</f>
        <v>31.6035714285714</v>
      </c>
      <c r="AL188" s="65" t="n">
        <f aca="false">Persona!AO189</f>
        <v>18.6311111111111</v>
      </c>
      <c r="AM188" s="65" t="n">
        <f aca="false">Persona!AP189</f>
        <v>58</v>
      </c>
      <c r="AN188" s="65" t="n">
        <f aca="false">AL188+AM188</f>
        <v>76.6311111111111</v>
      </c>
      <c r="AO188" s="65" t="n">
        <f aca="false">AN188*0.5</f>
        <v>38.3155555555556</v>
      </c>
      <c r="AP188" s="65" t="str">
        <f aca="false">IF(HPS!$AN188&gt;=40,"Cleared","NC")</f>
        <v>Cleared</v>
      </c>
      <c r="AQ188" s="65" t="str">
        <f aca="false">Wellness!AU189</f>
        <v>NC</v>
      </c>
      <c r="AR188" s="65" t="n">
        <f aca="false">Wellness!BC189</f>
        <v>13.3333333333333</v>
      </c>
      <c r="AS188" s="64" t="n">
        <f aca="false">AR188*0.3</f>
        <v>4</v>
      </c>
      <c r="AT188" s="66" t="str">
        <f aca="false">IF(AS188&gt;=9,"Cleared","NC")</f>
        <v>NC</v>
      </c>
      <c r="AU188" s="65" t="str">
        <f aca="false">Behavior!AG189</f>
        <v>0</v>
      </c>
      <c r="AV188" s="65" t="n">
        <f aca="false">Behavior!AH189</f>
        <v>0</v>
      </c>
      <c r="AW188" s="65" t="str">
        <f aca="false">IF(AV188&gt;=6,"Cleared","NC")</f>
        <v>NC</v>
      </c>
      <c r="AX188" s="65" t="n">
        <f aca="false">Discipline!AN189</f>
        <v>39</v>
      </c>
      <c r="AY188" s="65" t="n">
        <f aca="false">AX188*0.1</f>
        <v>3.9</v>
      </c>
      <c r="AZ188" s="65" t="str">
        <f aca="false">IF(AY188&gt;=4,"Cleared","NC")</f>
        <v>NC</v>
      </c>
      <c r="BA188" s="65" t="n">
        <f aca="false">AO188+AS188+AV188+AY188</f>
        <v>46.2155555555556</v>
      </c>
      <c r="BB188" s="65" t="n">
        <f aca="false">Persona!AB189</f>
        <v>10.8738095238095</v>
      </c>
      <c r="BC188" s="65" t="n">
        <f aca="false">Persona!AC189</f>
        <v>23.2</v>
      </c>
      <c r="BD188" s="65" t="n">
        <f aca="false">BB188+BC188</f>
        <v>34.0738095238095</v>
      </c>
      <c r="BE188" s="65" t="n">
        <f aca="false">BD188*0.5</f>
        <v>17.0369047619048</v>
      </c>
      <c r="BF188" s="65" t="str">
        <f aca="false">IF(BD188&gt;=40,"Cleared","NC")</f>
        <v>NC</v>
      </c>
      <c r="BG188" s="65" t="str">
        <f aca="false">Wellness!BM189</f>
        <v>NC</v>
      </c>
      <c r="BH188" s="65" t="n">
        <f aca="false">Wellness!BU189</f>
        <v>30</v>
      </c>
      <c r="BI188" s="64" t="n">
        <f aca="false">BH188*0.3</f>
        <v>9</v>
      </c>
      <c r="BJ188" s="66" t="str">
        <f aca="false">IF(BI188&gt;=9,"Cleared","NC")</f>
        <v>Cleared</v>
      </c>
      <c r="BK188" s="65" t="str">
        <f aca="false">Behavior!AG189</f>
        <v>0</v>
      </c>
      <c r="BL188" s="65" t="n">
        <f aca="false">Behavior!AH189</f>
        <v>0</v>
      </c>
      <c r="BM188" s="65" t="str">
        <f aca="false">IF(BL188&gt;=6,"Cleared","NC")</f>
        <v>NC</v>
      </c>
      <c r="BN188" s="65" t="n">
        <f aca="false">Discipline!BA189</f>
        <v>57.3333333333333</v>
      </c>
      <c r="BO188" s="65" t="n">
        <f aca="false">BN188*0.1</f>
        <v>5.73333333333333</v>
      </c>
      <c r="BP188" s="65" t="str">
        <f aca="false">IF(HPS!BO188&gt;=6,"Cleared","NC")</f>
        <v>NC</v>
      </c>
      <c r="BQ188" s="65" t="n">
        <f aca="false">BE188+BI188+BL188+BO188</f>
        <v>31.7702380952381</v>
      </c>
    </row>
    <row r="189" customFormat="false" ht="14.25" hidden="false" customHeight="false" outlineLevel="0" collapsed="false">
      <c r="A189" s="61" t="n">
        <v>186</v>
      </c>
      <c r="B189" s="62" t="s">
        <v>17</v>
      </c>
      <c r="C189" s="62" t="s">
        <v>31</v>
      </c>
      <c r="D189" s="62" t="s">
        <v>391</v>
      </c>
      <c r="E189" s="63" t="s">
        <v>392</v>
      </c>
      <c r="F189" s="64" t="n">
        <v>0</v>
      </c>
      <c r="G189" s="65" t="n">
        <f aca="false">Persona!P190</f>
        <v>64.4444444444444</v>
      </c>
      <c r="H189" s="65" t="n">
        <f aca="false">HPS!$G189+HPS!$F189</f>
        <v>64.4444444444444</v>
      </c>
      <c r="I189" s="65" t="n">
        <f aca="false">HPS!$H189*0.5</f>
        <v>32.2222222222222</v>
      </c>
      <c r="J189" s="65" t="str">
        <f aca="false">IF(HPS!$G189&gt;=40,"Cleared","NC")</f>
        <v>Cleared</v>
      </c>
      <c r="K189" s="65" t="str">
        <f aca="false">Wellness!K190</f>
        <v>NC</v>
      </c>
      <c r="L189" s="65" t="n">
        <f aca="false">Wellness!S190</f>
        <v>46.6666666666667</v>
      </c>
      <c r="M189" s="64" t="n">
        <f aca="false">$L189*0.3</f>
        <v>14</v>
      </c>
      <c r="N189" s="66" t="str">
        <f aca="false">IF(M189&gt;=9,"Cleared","NC")</f>
        <v>Cleared</v>
      </c>
      <c r="O189" s="64" t="n">
        <f aca="false">Behavior!I190</f>
        <v>3</v>
      </c>
      <c r="P189" s="64" t="n">
        <f aca="false">HPS!$O189*2</f>
        <v>6</v>
      </c>
      <c r="Q189" s="65" t="str">
        <f aca="false">IF(HPS!$P189&gt;=6,"Cleared","NC")</f>
        <v>Cleared</v>
      </c>
      <c r="R189" s="65" t="n">
        <f aca="false">Discipline!N190</f>
        <v>29.9553571428571</v>
      </c>
      <c r="S189" s="65" t="n">
        <f aca="false">HPS!$R189*0.1</f>
        <v>2.99553571428571</v>
      </c>
      <c r="T189" s="65" t="str">
        <f aca="false">IF(HPS!$S189&gt;=4,"Cleared","NC")</f>
        <v>NC</v>
      </c>
      <c r="U189" s="65" t="n">
        <f aca="false">HPS!$I189+HPS!$M189+HPS!$P189+HPS!$S189</f>
        <v>55.2177579365079</v>
      </c>
      <c r="V189" s="65" t="n">
        <f aca="false">Persona!AB190</f>
        <v>13.597619047619</v>
      </c>
      <c r="W189" s="65" t="n">
        <f aca="false">Persona!AC190</f>
        <v>29.6</v>
      </c>
      <c r="X189" s="65" t="n">
        <f aca="false">HPS!$V189+HPS!$W189</f>
        <v>43.1976190476191</v>
      </c>
      <c r="Y189" s="65" t="n">
        <f aca="false">X189*0.5</f>
        <v>21.5988095238095</v>
      </c>
      <c r="Z189" s="65" t="str">
        <f aca="false">IF(HPS!$X189&gt;=40,"Cleared","NC")</f>
        <v>Cleared</v>
      </c>
      <c r="AA189" s="65" t="str">
        <f aca="false">Wellness!AC190</f>
        <v>NC</v>
      </c>
      <c r="AB189" s="65" t="n">
        <f aca="false">Wellness!AK190</f>
        <v>16.6666666666667</v>
      </c>
      <c r="AC189" s="64" t="n">
        <f aca="false">HPS!AB189*0.3</f>
        <v>5</v>
      </c>
      <c r="AD189" s="66" t="str">
        <f aca="false">IF(AC189&gt;=9,"Cleared","NC")</f>
        <v>NC</v>
      </c>
      <c r="AE189" s="65" t="n">
        <f aca="false">Behavior!Q190</f>
        <v>2.9</v>
      </c>
      <c r="AF189" s="65" t="n">
        <f aca="false">Behavior!R190</f>
        <v>5.8</v>
      </c>
      <c r="AG189" s="65" t="str">
        <f aca="false">IF(HPS!$AF189&gt;=6,"Cleared","NC")</f>
        <v>NC</v>
      </c>
      <c r="AH189" s="65" t="n">
        <f aca="false">Discipline!AA190</f>
        <v>14.3333333333333</v>
      </c>
      <c r="AI189" s="65" t="n">
        <f aca="false">AH189*0.1</f>
        <v>1.43333333333333</v>
      </c>
      <c r="AJ189" s="65" t="str">
        <f aca="false">IF(AI189&gt;=4,"Cleared","NC")</f>
        <v>NC</v>
      </c>
      <c r="AK189" s="65" t="n">
        <f aca="false">Y189+AC189+AF189+AI189</f>
        <v>33.8321428571429</v>
      </c>
      <c r="AL189" s="65" t="n">
        <f aca="false">Persona!AO190</f>
        <v>19.7866666666667</v>
      </c>
      <c r="AM189" s="65" t="n">
        <f aca="false">Persona!AP190</f>
        <v>44</v>
      </c>
      <c r="AN189" s="65" t="n">
        <f aca="false">AL189+AM189</f>
        <v>63.7866666666667</v>
      </c>
      <c r="AO189" s="65" t="n">
        <f aca="false">AN189*0.5</f>
        <v>31.8933333333333</v>
      </c>
      <c r="AP189" s="65" t="str">
        <f aca="false">IF(HPS!$AN189&gt;=40,"Cleared","NC")</f>
        <v>Cleared</v>
      </c>
      <c r="AQ189" s="65" t="str">
        <f aca="false">Wellness!AU190</f>
        <v>NC</v>
      </c>
      <c r="AR189" s="65" t="n">
        <f aca="false">Wellness!BC190</f>
        <v>0</v>
      </c>
      <c r="AS189" s="64" t="n">
        <f aca="false">AR189*0.3</f>
        <v>0</v>
      </c>
      <c r="AT189" s="66" t="str">
        <f aca="false">IF(AS189&gt;=9,"Cleared","NC")</f>
        <v>NC</v>
      </c>
      <c r="AU189" s="65" t="n">
        <f aca="false">Behavior!AG190</f>
        <v>3.7</v>
      </c>
      <c r="AV189" s="65" t="n">
        <f aca="false">Behavior!AH190</f>
        <v>7.4</v>
      </c>
      <c r="AW189" s="65" t="str">
        <f aca="false">IF(AV189&gt;=6,"Cleared","NC")</f>
        <v>Cleared</v>
      </c>
      <c r="AX189" s="65" t="n">
        <f aca="false">Discipline!AN190</f>
        <v>33.3333333333333</v>
      </c>
      <c r="AY189" s="65" t="n">
        <f aca="false">AX189*0.1</f>
        <v>3.33333333333333</v>
      </c>
      <c r="AZ189" s="65" t="str">
        <f aca="false">IF(AY189&gt;=4,"Cleared","NC")</f>
        <v>NC</v>
      </c>
      <c r="BA189" s="65" t="n">
        <f aca="false">AO189+AS189+AV189+AY189</f>
        <v>42.6266666666667</v>
      </c>
      <c r="BB189" s="65" t="n">
        <f aca="false">Persona!AB190</f>
        <v>13.597619047619</v>
      </c>
      <c r="BC189" s="65" t="n">
        <f aca="false">Persona!AC190</f>
        <v>29.6</v>
      </c>
      <c r="BD189" s="65" t="n">
        <f aca="false">BB189+BC189</f>
        <v>43.1976190476191</v>
      </c>
      <c r="BE189" s="65" t="n">
        <f aca="false">BD189*0.5</f>
        <v>21.5988095238095</v>
      </c>
      <c r="BF189" s="65" t="str">
        <f aca="false">IF(BD189&gt;=40,"Cleared","NC")</f>
        <v>Cleared</v>
      </c>
      <c r="BG189" s="65" t="str">
        <f aca="false">Wellness!BM190</f>
        <v>NC</v>
      </c>
      <c r="BH189" s="65" t="n">
        <f aca="false">Wellness!BU190</f>
        <v>26.6666666666667</v>
      </c>
      <c r="BI189" s="64" t="n">
        <f aca="false">BH189*0.3</f>
        <v>8</v>
      </c>
      <c r="BJ189" s="66" t="str">
        <f aca="false">IF(BI189&gt;=9,"Cleared","NC")</f>
        <v>NC</v>
      </c>
      <c r="BK189" s="65" t="n">
        <f aca="false">Behavior!AG190</f>
        <v>3.7</v>
      </c>
      <c r="BL189" s="65" t="n">
        <f aca="false">Behavior!AH190</f>
        <v>7.4</v>
      </c>
      <c r="BM189" s="65" t="str">
        <f aca="false">IF(BL189&gt;=6,"Cleared","NC")</f>
        <v>Cleared</v>
      </c>
      <c r="BN189" s="65" t="n">
        <f aca="false">Discipline!BA190</f>
        <v>39.3333333333333</v>
      </c>
      <c r="BO189" s="65" t="n">
        <f aca="false">BN189*0.1</f>
        <v>3.93333333333333</v>
      </c>
      <c r="BP189" s="65" t="str">
        <f aca="false">IF(HPS!BO189&gt;=6,"Cleared","NC")</f>
        <v>NC</v>
      </c>
      <c r="BQ189" s="65" t="n">
        <f aca="false">BE189+BI189+BL189+BO189</f>
        <v>40.9321428571429</v>
      </c>
    </row>
    <row r="190" customFormat="false" ht="14.25" hidden="false" customHeight="false" outlineLevel="0" collapsed="false">
      <c r="A190" s="61" t="n">
        <v>187</v>
      </c>
      <c r="B190" s="62" t="s">
        <v>13</v>
      </c>
      <c r="C190" s="62" t="s">
        <v>31</v>
      </c>
      <c r="D190" s="62" t="s">
        <v>393</v>
      </c>
      <c r="E190" s="63" t="s">
        <v>394</v>
      </c>
      <c r="F190" s="64" t="n">
        <v>0</v>
      </c>
      <c r="G190" s="65" t="n">
        <f aca="false">Persona!P191</f>
        <v>60</v>
      </c>
      <c r="H190" s="65" t="n">
        <f aca="false">HPS!$G190+HPS!$F190</f>
        <v>60</v>
      </c>
      <c r="I190" s="65" t="n">
        <f aca="false">HPS!$H190*0.5</f>
        <v>30</v>
      </c>
      <c r="J190" s="65" t="str">
        <f aca="false">IF(HPS!$G190&gt;=40,"Cleared","NC")</f>
        <v>Cleared</v>
      </c>
      <c r="K190" s="65" t="str">
        <f aca="false">Wellness!K191</f>
        <v>Cleared</v>
      </c>
      <c r="L190" s="65" t="n">
        <f aca="false">Wellness!S191</f>
        <v>43.3333333333333</v>
      </c>
      <c r="M190" s="64" t="n">
        <f aca="false">$L190*0.3</f>
        <v>13</v>
      </c>
      <c r="N190" s="66" t="str">
        <f aca="false">IF(M190&gt;=9,"Cleared","NC")</f>
        <v>Cleared</v>
      </c>
      <c r="O190" s="64" t="n">
        <f aca="false">Behavior!I191</f>
        <v>3</v>
      </c>
      <c r="P190" s="64" t="n">
        <f aca="false">HPS!$O190*2</f>
        <v>6</v>
      </c>
      <c r="Q190" s="65" t="str">
        <f aca="false">IF(HPS!$P190&gt;=6,"Cleared","NC")</f>
        <v>Cleared</v>
      </c>
      <c r="R190" s="65" t="n">
        <f aca="false">Discipline!N191</f>
        <v>64.7321428571429</v>
      </c>
      <c r="S190" s="65" t="n">
        <f aca="false">HPS!$R190*0.1</f>
        <v>6.47321428571429</v>
      </c>
      <c r="T190" s="65" t="str">
        <f aca="false">IF(HPS!$S190&gt;=4,"Cleared","NC")</f>
        <v>Cleared</v>
      </c>
      <c r="U190" s="65" t="n">
        <f aca="false">HPS!$I190+HPS!$M190+HPS!$P190+HPS!$S190</f>
        <v>55.4732142857143</v>
      </c>
      <c r="V190" s="65" t="n">
        <f aca="false">Persona!AB191</f>
        <v>20.2547619047619</v>
      </c>
      <c r="W190" s="65" t="n">
        <f aca="false">Persona!AC191</f>
        <v>24</v>
      </c>
      <c r="X190" s="65" t="n">
        <f aca="false">HPS!$V190+HPS!$W190</f>
        <v>44.2547619047619</v>
      </c>
      <c r="Y190" s="65" t="n">
        <f aca="false">X190*0.5</f>
        <v>22.127380952381</v>
      </c>
      <c r="Z190" s="65" t="str">
        <f aca="false">IF(HPS!$X190&gt;=40,"Cleared","NC")</f>
        <v>Cleared</v>
      </c>
      <c r="AA190" s="65" t="str">
        <f aca="false">Wellness!AC191</f>
        <v>Cleared</v>
      </c>
      <c r="AB190" s="65" t="n">
        <f aca="false">Wellness!AK191</f>
        <v>20</v>
      </c>
      <c r="AC190" s="64" t="n">
        <f aca="false">HPS!AB190*0.3</f>
        <v>6</v>
      </c>
      <c r="AD190" s="66" t="str">
        <f aca="false">IF(AC190&gt;=9,"Cleared","NC")</f>
        <v>NC</v>
      </c>
      <c r="AE190" s="65" t="n">
        <f aca="false">Behavior!Q191</f>
        <v>3.6</v>
      </c>
      <c r="AF190" s="65" t="n">
        <f aca="false">Behavior!R191</f>
        <v>7.2</v>
      </c>
      <c r="AG190" s="65" t="str">
        <f aca="false">IF(HPS!$AF190&gt;=6,"Cleared","NC")</f>
        <v>Cleared</v>
      </c>
      <c r="AH190" s="65" t="n">
        <f aca="false">Discipline!AA191</f>
        <v>66</v>
      </c>
      <c r="AI190" s="65" t="n">
        <f aca="false">AH190*0.1</f>
        <v>6.6</v>
      </c>
      <c r="AJ190" s="65" t="str">
        <f aca="false">IF(AI190&gt;=4,"Cleared","NC")</f>
        <v>Cleared</v>
      </c>
      <c r="AK190" s="65" t="n">
        <f aca="false">Y190+AC190+AF190+AI190</f>
        <v>41.927380952381</v>
      </c>
      <c r="AL190" s="65" t="n">
        <f aca="false">Persona!AO191</f>
        <v>17.2444444444444</v>
      </c>
      <c r="AM190" s="65" t="n">
        <f aca="false">Persona!AP191</f>
        <v>56</v>
      </c>
      <c r="AN190" s="65" t="n">
        <f aca="false">AL190+AM190</f>
        <v>73.2444444444444</v>
      </c>
      <c r="AO190" s="65" t="n">
        <f aca="false">AN190*0.5</f>
        <v>36.6222222222222</v>
      </c>
      <c r="AP190" s="65" t="str">
        <f aca="false">IF(HPS!$AN190&gt;=40,"Cleared","NC")</f>
        <v>Cleared</v>
      </c>
      <c r="AQ190" s="65" t="str">
        <f aca="false">Wellness!AU191</f>
        <v>Cleared</v>
      </c>
      <c r="AR190" s="65" t="n">
        <f aca="false">Wellness!BC191</f>
        <v>40</v>
      </c>
      <c r="AS190" s="64" t="n">
        <f aca="false">AR190*0.3</f>
        <v>12</v>
      </c>
      <c r="AT190" s="66" t="str">
        <f aca="false">IF(AS190&gt;=9,"Cleared","NC")</f>
        <v>Cleared</v>
      </c>
      <c r="AU190" s="65" t="n">
        <f aca="false">Behavior!AG191</f>
        <v>4</v>
      </c>
      <c r="AV190" s="65" t="n">
        <f aca="false">Behavior!AH191</f>
        <v>8</v>
      </c>
      <c r="AW190" s="65" t="str">
        <f aca="false">IF(AV190&gt;=6,"Cleared","NC")</f>
        <v>Cleared</v>
      </c>
      <c r="AX190" s="65" t="n">
        <f aca="false">Discipline!AN191</f>
        <v>50</v>
      </c>
      <c r="AY190" s="65" t="n">
        <f aca="false">AX190*0.1</f>
        <v>5</v>
      </c>
      <c r="AZ190" s="65" t="str">
        <f aca="false">IF(AY190&gt;=4,"Cleared","NC")</f>
        <v>Cleared</v>
      </c>
      <c r="BA190" s="65" t="n">
        <f aca="false">AO190+AS190+AV190+AY190</f>
        <v>61.6222222222222</v>
      </c>
      <c r="BB190" s="65" t="n">
        <f aca="false">Persona!AB191</f>
        <v>20.2547619047619</v>
      </c>
      <c r="BC190" s="65" t="n">
        <f aca="false">Persona!AC191</f>
        <v>24</v>
      </c>
      <c r="BD190" s="65" t="n">
        <f aca="false">BB190+BC190</f>
        <v>44.2547619047619</v>
      </c>
      <c r="BE190" s="65" t="n">
        <f aca="false">BD190*0.5</f>
        <v>22.127380952381</v>
      </c>
      <c r="BF190" s="65" t="str">
        <f aca="false">IF(BD190&gt;=40,"Cleared","NC")</f>
        <v>Cleared</v>
      </c>
      <c r="BG190" s="65" t="str">
        <f aca="false">Wellness!BM191</f>
        <v>Cleared</v>
      </c>
      <c r="BH190" s="65" t="n">
        <f aca="false">Wellness!BU191</f>
        <v>30</v>
      </c>
      <c r="BI190" s="64" t="n">
        <f aca="false">BH190*0.3</f>
        <v>9</v>
      </c>
      <c r="BJ190" s="66" t="str">
        <f aca="false">IF(BI190&gt;=9,"Cleared","NC")</f>
        <v>Cleared</v>
      </c>
      <c r="BK190" s="65" t="n">
        <f aca="false">Behavior!AG191</f>
        <v>4</v>
      </c>
      <c r="BL190" s="65" t="n">
        <f aca="false">Behavior!AH191</f>
        <v>8</v>
      </c>
      <c r="BM190" s="65" t="str">
        <f aca="false">IF(BL190&gt;=6,"Cleared","NC")</f>
        <v>Cleared</v>
      </c>
      <c r="BN190" s="65" t="n">
        <f aca="false">Discipline!BA191</f>
        <v>56.6666666666667</v>
      </c>
      <c r="BO190" s="65" t="n">
        <f aca="false">BN190*0.1</f>
        <v>5.66666666666667</v>
      </c>
      <c r="BP190" s="65" t="str">
        <f aca="false">IF(HPS!BO190&gt;=6,"Cleared","NC")</f>
        <v>NC</v>
      </c>
      <c r="BQ190" s="65" t="n">
        <f aca="false">BE190+BI190+BL190+BO190</f>
        <v>44.7940476190476</v>
      </c>
    </row>
    <row r="191" customFormat="false" ht="14.25" hidden="false" customHeight="false" outlineLevel="0" collapsed="false">
      <c r="A191" s="61" t="n">
        <v>188</v>
      </c>
      <c r="B191" s="62" t="s">
        <v>13</v>
      </c>
      <c r="C191" s="62" t="s">
        <v>14</v>
      </c>
      <c r="D191" s="62" t="s">
        <v>395</v>
      </c>
      <c r="E191" s="63" t="s">
        <v>396</v>
      </c>
      <c r="F191" s="64" t="n">
        <v>0</v>
      </c>
      <c r="G191" s="65" t="n">
        <f aca="false">Persona!P192</f>
        <v>30</v>
      </c>
      <c r="H191" s="65" t="n">
        <f aca="false">HPS!$G191+HPS!$F191</f>
        <v>30</v>
      </c>
      <c r="I191" s="65" t="n">
        <f aca="false">HPS!$H191*0.5</f>
        <v>15</v>
      </c>
      <c r="J191" s="65" t="str">
        <f aca="false">IF(HPS!$G191&gt;=40,"Cleared","NC")</f>
        <v>NC</v>
      </c>
      <c r="K191" s="65" t="str">
        <f aca="false">Wellness!K192</f>
        <v>Cleared</v>
      </c>
      <c r="L191" s="65" t="n">
        <f aca="false">Wellness!S192</f>
        <v>40</v>
      </c>
      <c r="M191" s="64" t="n">
        <f aca="false">$L191*0.3</f>
        <v>12</v>
      </c>
      <c r="N191" s="66" t="str">
        <f aca="false">IF(M191&gt;=9,"Cleared","NC")</f>
        <v>Cleared</v>
      </c>
      <c r="O191" s="64" t="n">
        <f aca="false">Behavior!I192</f>
        <v>3</v>
      </c>
      <c r="P191" s="64" t="n">
        <f aca="false">HPS!$O191*2</f>
        <v>6</v>
      </c>
      <c r="Q191" s="65" t="str">
        <f aca="false">IF(HPS!$P191&gt;=6,"Cleared","NC")</f>
        <v>Cleared</v>
      </c>
      <c r="R191" s="65" t="n">
        <f aca="false">Discipline!N192</f>
        <v>59.5982142857143</v>
      </c>
      <c r="S191" s="65" t="n">
        <f aca="false">HPS!$R191*0.1</f>
        <v>5.95982142857143</v>
      </c>
      <c r="T191" s="65" t="str">
        <f aca="false">IF(HPS!$S191&gt;=4,"Cleared","NC")</f>
        <v>Cleared</v>
      </c>
      <c r="U191" s="65" t="n">
        <f aca="false">HPS!$I191+HPS!$M191+HPS!$P191+HPS!$S191</f>
        <v>38.9598214285714</v>
      </c>
      <c r="V191" s="65" t="n">
        <f aca="false">Persona!AB192</f>
        <v>15.5714285714286</v>
      </c>
      <c r="W191" s="65" t="n">
        <f aca="false">Persona!AC192</f>
        <v>24</v>
      </c>
      <c r="X191" s="65" t="n">
        <f aca="false">HPS!$V191+HPS!$W191</f>
        <v>39.5714285714286</v>
      </c>
      <c r="Y191" s="65" t="n">
        <f aca="false">X191*0.5</f>
        <v>19.7857142857143</v>
      </c>
      <c r="Z191" s="65" t="str">
        <f aca="false">IF(HPS!$X191&gt;=40,"Cleared","NC")</f>
        <v>NC</v>
      </c>
      <c r="AA191" s="65" t="str">
        <f aca="false">Wellness!AC192</f>
        <v>NC</v>
      </c>
      <c r="AB191" s="65" t="n">
        <f aca="false">Wellness!AK192</f>
        <v>10</v>
      </c>
      <c r="AC191" s="64" t="n">
        <f aca="false">HPS!AB191*0.3</f>
        <v>3</v>
      </c>
      <c r="AD191" s="66" t="str">
        <f aca="false">IF(AC191&gt;=9,"Cleared","NC")</f>
        <v>NC</v>
      </c>
      <c r="AE191" s="65" t="n">
        <f aca="false">Behavior!Q192</f>
        <v>3.4</v>
      </c>
      <c r="AF191" s="65" t="n">
        <f aca="false">Behavior!R192</f>
        <v>6.8</v>
      </c>
      <c r="AG191" s="65" t="str">
        <f aca="false">IF(HPS!$AF191&gt;=6,"Cleared","NC")</f>
        <v>Cleared</v>
      </c>
      <c r="AH191" s="65" t="n">
        <f aca="false">Discipline!AA192</f>
        <v>29</v>
      </c>
      <c r="AI191" s="65" t="n">
        <f aca="false">AH191*0.1</f>
        <v>2.9</v>
      </c>
      <c r="AJ191" s="65" t="str">
        <f aca="false">IF(AI191&gt;=4,"Cleared","NC")</f>
        <v>NC</v>
      </c>
      <c r="AK191" s="65" t="n">
        <f aca="false">Y191+AC191+AF191+AI191</f>
        <v>32.4857142857143</v>
      </c>
      <c r="AL191" s="65" t="n">
        <f aca="false">Persona!AO192</f>
        <v>18.0933333333333</v>
      </c>
      <c r="AM191" s="65" t="n">
        <f aca="false">Persona!AP192</f>
        <v>32</v>
      </c>
      <c r="AN191" s="65" t="n">
        <f aca="false">AL191+AM191</f>
        <v>50.0933333333333</v>
      </c>
      <c r="AO191" s="65" t="n">
        <f aca="false">AN191*0.5</f>
        <v>25.0466666666667</v>
      </c>
      <c r="AP191" s="65" t="str">
        <f aca="false">IF(HPS!$AN191&gt;=40,"Cleared","NC")</f>
        <v>Cleared</v>
      </c>
      <c r="AQ191" s="65" t="str">
        <f aca="false">Wellness!AU192</f>
        <v>NC</v>
      </c>
      <c r="AR191" s="65" t="n">
        <f aca="false">Wellness!BC192</f>
        <v>10</v>
      </c>
      <c r="AS191" s="64" t="n">
        <f aca="false">AR191*0.3</f>
        <v>3</v>
      </c>
      <c r="AT191" s="66" t="str">
        <f aca="false">IF(AS191&gt;=9,"Cleared","NC")</f>
        <v>NC</v>
      </c>
      <c r="AU191" s="65" t="n">
        <f aca="false">Behavior!AG192</f>
        <v>3.48</v>
      </c>
      <c r="AV191" s="65" t="n">
        <f aca="false">Behavior!AH192</f>
        <v>6.96</v>
      </c>
      <c r="AW191" s="65" t="str">
        <f aca="false">IF(AV191&gt;=6,"Cleared","NC")</f>
        <v>Cleared</v>
      </c>
      <c r="AX191" s="65" t="n">
        <f aca="false">Discipline!AN192</f>
        <v>39.7142857142857</v>
      </c>
      <c r="AY191" s="65" t="n">
        <f aca="false">AX191*0.1</f>
        <v>3.97142857142857</v>
      </c>
      <c r="AZ191" s="65" t="str">
        <f aca="false">IF(AY191&gt;=4,"Cleared","NC")</f>
        <v>NC</v>
      </c>
      <c r="BA191" s="65" t="n">
        <f aca="false">AO191+AS191+AV191+AY191</f>
        <v>38.9780952380952</v>
      </c>
      <c r="BB191" s="65" t="n">
        <f aca="false">Persona!AB192</f>
        <v>15.5714285714286</v>
      </c>
      <c r="BC191" s="65" t="n">
        <f aca="false">Persona!AC192</f>
        <v>24</v>
      </c>
      <c r="BD191" s="65" t="n">
        <f aca="false">BB191+BC191</f>
        <v>39.5714285714286</v>
      </c>
      <c r="BE191" s="65" t="n">
        <f aca="false">BD191*0.5</f>
        <v>19.7857142857143</v>
      </c>
      <c r="BF191" s="65" t="str">
        <f aca="false">IF(BD191&gt;=40,"Cleared","NC")</f>
        <v>NC</v>
      </c>
      <c r="BG191" s="65" t="str">
        <f aca="false">Wellness!BM192</f>
        <v>NC</v>
      </c>
      <c r="BH191" s="65" t="n">
        <f aca="false">Wellness!BU192</f>
        <v>20</v>
      </c>
      <c r="BI191" s="64" t="n">
        <f aca="false">BH191*0.3</f>
        <v>6</v>
      </c>
      <c r="BJ191" s="66" t="str">
        <f aca="false">IF(BI191&gt;=9,"Cleared","NC")</f>
        <v>NC</v>
      </c>
      <c r="BK191" s="65" t="n">
        <f aca="false">Behavior!AG192</f>
        <v>3.48</v>
      </c>
      <c r="BL191" s="65" t="n">
        <f aca="false">Behavior!AH192</f>
        <v>6.96</v>
      </c>
      <c r="BM191" s="65" t="str">
        <f aca="false">IF(BL191&gt;=6,"Cleared","NC")</f>
        <v>Cleared</v>
      </c>
      <c r="BN191" s="65" t="n">
        <f aca="false">Discipline!BA192</f>
        <v>53.3333333333333</v>
      </c>
      <c r="BO191" s="65" t="n">
        <f aca="false">BN191*0.1</f>
        <v>5.33333333333333</v>
      </c>
      <c r="BP191" s="65" t="str">
        <f aca="false">IF(HPS!BO191&gt;=6,"Cleared","NC")</f>
        <v>NC</v>
      </c>
      <c r="BQ191" s="65" t="n">
        <f aca="false">BE191+BI191+BL191+BO191</f>
        <v>38.0790476190476</v>
      </c>
    </row>
    <row r="192" customFormat="false" ht="14.25" hidden="false" customHeight="false" outlineLevel="0" collapsed="false">
      <c r="A192" s="61" t="n">
        <v>189</v>
      </c>
      <c r="B192" s="62" t="s">
        <v>17</v>
      </c>
      <c r="C192" s="62" t="s">
        <v>31</v>
      </c>
      <c r="D192" s="62" t="s">
        <v>397</v>
      </c>
      <c r="E192" s="63" t="s">
        <v>398</v>
      </c>
      <c r="F192" s="64" t="n">
        <v>0</v>
      </c>
      <c r="G192" s="65" t="n">
        <f aca="false">Persona!P193</f>
        <v>80</v>
      </c>
      <c r="H192" s="65" t="n">
        <f aca="false">HPS!$G192+HPS!$F192</f>
        <v>80</v>
      </c>
      <c r="I192" s="65" t="n">
        <f aca="false">HPS!$H192*0.5</f>
        <v>40</v>
      </c>
      <c r="J192" s="65" t="str">
        <f aca="false">IF(HPS!$G192&gt;=40,"Cleared","NC")</f>
        <v>Cleared</v>
      </c>
      <c r="K192" s="65" t="str">
        <f aca="false">Wellness!K193</f>
        <v>Cleared</v>
      </c>
      <c r="L192" s="65" t="n">
        <f aca="false">Wellness!S193</f>
        <v>43.3333333333333</v>
      </c>
      <c r="M192" s="64" t="n">
        <f aca="false">$L192*0.3</f>
        <v>13</v>
      </c>
      <c r="N192" s="66" t="str">
        <f aca="false">IF(M192&gt;=9,"Cleared","NC")</f>
        <v>Cleared</v>
      </c>
      <c r="O192" s="64" t="n">
        <f aca="false">Behavior!I193</f>
        <v>3</v>
      </c>
      <c r="P192" s="64" t="n">
        <f aca="false">HPS!$O192*2</f>
        <v>6</v>
      </c>
      <c r="Q192" s="65" t="str">
        <f aca="false">IF(HPS!$P192&gt;=6,"Cleared","NC")</f>
        <v>Cleared</v>
      </c>
      <c r="R192" s="65" t="n">
        <f aca="false">Discipline!N193</f>
        <v>60</v>
      </c>
      <c r="S192" s="65" t="n">
        <f aca="false">HPS!$R192*0.1</f>
        <v>6</v>
      </c>
      <c r="T192" s="65" t="str">
        <f aca="false">IF(HPS!$S192&gt;=4,"Cleared","NC")</f>
        <v>Cleared</v>
      </c>
      <c r="U192" s="65" t="n">
        <f aca="false">HPS!$I192+HPS!$M192+HPS!$P192+HPS!$S192</f>
        <v>65</v>
      </c>
      <c r="V192" s="65" t="n">
        <f aca="false">Persona!AB193</f>
        <v>18.2142857142857</v>
      </c>
      <c r="W192" s="65" t="n">
        <f aca="false">Persona!AC193</f>
        <v>27.2</v>
      </c>
      <c r="X192" s="65" t="n">
        <f aca="false">HPS!$V192+HPS!$W192</f>
        <v>45.4142857142857</v>
      </c>
      <c r="Y192" s="65" t="n">
        <f aca="false">X192*0.5</f>
        <v>22.7071428571429</v>
      </c>
      <c r="Z192" s="65" t="str">
        <f aca="false">IF(HPS!$X192&gt;=40,"Cleared","NC")</f>
        <v>Cleared</v>
      </c>
      <c r="AA192" s="65" t="str">
        <f aca="false">Wellness!AC193</f>
        <v>Cleared</v>
      </c>
      <c r="AB192" s="65" t="n">
        <f aca="false">Wellness!AK193</f>
        <v>56.6666666666667</v>
      </c>
      <c r="AC192" s="64" t="n">
        <f aca="false">HPS!AB192*0.3</f>
        <v>17</v>
      </c>
      <c r="AD192" s="66" t="str">
        <f aca="false">IF(AC192&gt;=9,"Cleared","NC")</f>
        <v>Cleared</v>
      </c>
      <c r="AE192" s="65" t="n">
        <f aca="false">Behavior!Q193</f>
        <v>3.5</v>
      </c>
      <c r="AF192" s="65" t="n">
        <f aca="false">Behavior!R193</f>
        <v>7</v>
      </c>
      <c r="AG192" s="65" t="str">
        <f aca="false">IF(HPS!$AF192&gt;=6,"Cleared","NC")</f>
        <v>Cleared</v>
      </c>
      <c r="AH192" s="65" t="n">
        <f aca="false">Discipline!AA193</f>
        <v>39</v>
      </c>
      <c r="AI192" s="65" t="n">
        <f aca="false">AH192*0.1</f>
        <v>3.9</v>
      </c>
      <c r="AJ192" s="65" t="str">
        <f aca="false">IF(AI192&gt;=4,"Cleared","NC")</f>
        <v>NC</v>
      </c>
      <c r="AK192" s="65" t="n">
        <f aca="false">Y192+AC192+AF192+AI192</f>
        <v>50.6071428571429</v>
      </c>
      <c r="AL192" s="65" t="n">
        <f aca="false">Persona!AO193</f>
        <v>0</v>
      </c>
      <c r="AM192" s="65" t="n">
        <f aca="false">Persona!AP193</f>
        <v>47</v>
      </c>
      <c r="AN192" s="65" t="n">
        <f aca="false">AL192+AM192</f>
        <v>47</v>
      </c>
      <c r="AO192" s="65" t="n">
        <f aca="false">AN192*0.5</f>
        <v>23.5</v>
      </c>
      <c r="AP192" s="65" t="str">
        <f aca="false">IF(HPS!$AN192&gt;=40,"Cleared","NC")</f>
        <v>Cleared</v>
      </c>
      <c r="AQ192" s="65" t="str">
        <f aca="false">Wellness!AU193</f>
        <v>Cleared</v>
      </c>
      <c r="AR192" s="65" t="n">
        <f aca="false">Wellness!BC193</f>
        <v>16.6666666666667</v>
      </c>
      <c r="AS192" s="64" t="n">
        <f aca="false">AR192*0.3</f>
        <v>5</v>
      </c>
      <c r="AT192" s="66" t="str">
        <f aca="false">IF(AS192&gt;=9,"Cleared","NC")</f>
        <v>NC</v>
      </c>
      <c r="AU192" s="65" t="n">
        <f aca="false">Behavior!AG193</f>
        <v>3.95</v>
      </c>
      <c r="AV192" s="65" t="n">
        <f aca="false">Behavior!AH193</f>
        <v>7.9</v>
      </c>
      <c r="AW192" s="65" t="str">
        <f aca="false">IF(AV192&gt;=6,"Cleared","NC")</f>
        <v>Cleared</v>
      </c>
      <c r="AX192" s="65" t="n">
        <f aca="false">Discipline!AN193</f>
        <v>16</v>
      </c>
      <c r="AY192" s="65" t="n">
        <f aca="false">AX192*0.1</f>
        <v>1.6</v>
      </c>
      <c r="AZ192" s="65" t="str">
        <f aca="false">IF(AY192&gt;=4,"Cleared","NC")</f>
        <v>NC</v>
      </c>
      <c r="BA192" s="65" t="n">
        <f aca="false">AO192+AS192+AV192+AY192</f>
        <v>38</v>
      </c>
      <c r="BB192" s="65" t="n">
        <f aca="false">Persona!AB193</f>
        <v>18.2142857142857</v>
      </c>
      <c r="BC192" s="65" t="n">
        <f aca="false">Persona!AC193</f>
        <v>27.2</v>
      </c>
      <c r="BD192" s="65" t="n">
        <f aca="false">BB192+BC192</f>
        <v>45.4142857142857</v>
      </c>
      <c r="BE192" s="65" t="n">
        <f aca="false">BD192*0.5</f>
        <v>22.7071428571429</v>
      </c>
      <c r="BF192" s="65" t="str">
        <f aca="false">IF(BD192&gt;=40,"Cleared","NC")</f>
        <v>Cleared</v>
      </c>
      <c r="BG192" s="65" t="str">
        <f aca="false">Wellness!BM193</f>
        <v>Cleared</v>
      </c>
      <c r="BH192" s="65" t="n">
        <f aca="false">Wellness!BU193</f>
        <v>33.3333333333333</v>
      </c>
      <c r="BI192" s="64" t="n">
        <f aca="false">BH192*0.3</f>
        <v>10</v>
      </c>
      <c r="BJ192" s="66" t="str">
        <f aca="false">IF(BI192&gt;=9,"Cleared","NC")</f>
        <v>Cleared</v>
      </c>
      <c r="BK192" s="65" t="n">
        <f aca="false">Behavior!AG193</f>
        <v>3.95</v>
      </c>
      <c r="BL192" s="65" t="n">
        <f aca="false">Behavior!AH193</f>
        <v>7.9</v>
      </c>
      <c r="BM192" s="65" t="str">
        <f aca="false">IF(BL192&gt;=6,"Cleared","NC")</f>
        <v>Cleared</v>
      </c>
      <c r="BN192" s="65" t="n">
        <f aca="false">Discipline!BA193</f>
        <v>64</v>
      </c>
      <c r="BO192" s="65" t="n">
        <f aca="false">BN192*0.1</f>
        <v>6.4</v>
      </c>
      <c r="BP192" s="65" t="str">
        <f aca="false">IF(HPS!BO192&gt;=6,"Cleared","NC")</f>
        <v>Cleared</v>
      </c>
      <c r="BQ192" s="65" t="n">
        <f aca="false">BE192+BI192+BL192+BO192</f>
        <v>47.0071428571429</v>
      </c>
    </row>
    <row r="193" customFormat="false" ht="14.25" hidden="false" customHeight="false" outlineLevel="0" collapsed="false">
      <c r="A193" s="61" t="n">
        <v>190</v>
      </c>
      <c r="B193" s="62" t="s">
        <v>13</v>
      </c>
      <c r="C193" s="62" t="s">
        <v>24</v>
      </c>
      <c r="D193" s="62" t="s">
        <v>399</v>
      </c>
      <c r="E193" s="63" t="s">
        <v>400</v>
      </c>
      <c r="F193" s="64" t="n">
        <v>0</v>
      </c>
      <c r="G193" s="65" t="n">
        <f aca="false">Persona!P194</f>
        <v>66.6666666666667</v>
      </c>
      <c r="H193" s="65" t="n">
        <f aca="false">HPS!$G193+HPS!$F193</f>
        <v>66.6666666666667</v>
      </c>
      <c r="I193" s="65" t="n">
        <f aca="false">HPS!$H193*0.5</f>
        <v>33.3333333333333</v>
      </c>
      <c r="J193" s="65" t="str">
        <f aca="false">IF(HPS!$G193&gt;=40,"Cleared","NC")</f>
        <v>Cleared</v>
      </c>
      <c r="K193" s="65" t="str">
        <f aca="false">Wellness!K194</f>
        <v>Cleared</v>
      </c>
      <c r="L193" s="65" t="n">
        <f aca="false">Wellness!S194</f>
        <v>40</v>
      </c>
      <c r="M193" s="64" t="n">
        <f aca="false">$L193*0.3</f>
        <v>12</v>
      </c>
      <c r="N193" s="66" t="str">
        <f aca="false">IF(M193&gt;=9,"Cleared","NC")</f>
        <v>Cleared</v>
      </c>
      <c r="O193" s="64" t="n">
        <f aca="false">Behavior!I194</f>
        <v>3</v>
      </c>
      <c r="P193" s="64" t="n">
        <f aca="false">HPS!$O193*2</f>
        <v>6</v>
      </c>
      <c r="Q193" s="65" t="str">
        <f aca="false">IF(HPS!$P193&gt;=6,"Cleared","NC")</f>
        <v>Cleared</v>
      </c>
      <c r="R193" s="65" t="n">
        <f aca="false">Discipline!N194</f>
        <v>55.2678571428571</v>
      </c>
      <c r="S193" s="65" t="n">
        <f aca="false">HPS!$R193*0.1</f>
        <v>5.52678571428572</v>
      </c>
      <c r="T193" s="65" t="str">
        <f aca="false">IF(HPS!$S193&gt;=4,"Cleared","NC")</f>
        <v>Cleared</v>
      </c>
      <c r="U193" s="65" t="n">
        <f aca="false">HPS!$I193+HPS!$M193+HPS!$P193+HPS!$S193</f>
        <v>56.860119047619</v>
      </c>
      <c r="V193" s="65" t="n">
        <f aca="false">Persona!AB194</f>
        <v>10.7476190476191</v>
      </c>
      <c r="W193" s="65" t="n">
        <f aca="false">Persona!AC194</f>
        <v>32</v>
      </c>
      <c r="X193" s="65" t="n">
        <f aca="false">HPS!$V193+HPS!$W193</f>
        <v>42.7476190476191</v>
      </c>
      <c r="Y193" s="65" t="n">
        <f aca="false">X193*0.5</f>
        <v>21.3738095238095</v>
      </c>
      <c r="Z193" s="65" t="str">
        <f aca="false">IF(HPS!$X193&gt;=40,"Cleared","NC")</f>
        <v>Cleared</v>
      </c>
      <c r="AA193" s="65" t="str">
        <f aca="false">Wellness!AC194</f>
        <v>Cleared</v>
      </c>
      <c r="AB193" s="65" t="n">
        <f aca="false">Wellness!AK194</f>
        <v>36.6666666666667</v>
      </c>
      <c r="AC193" s="64" t="n">
        <f aca="false">HPS!AB193*0.3</f>
        <v>11</v>
      </c>
      <c r="AD193" s="66" t="str">
        <f aca="false">IF(AC193&gt;=9,"Cleared","NC")</f>
        <v>Cleared</v>
      </c>
      <c r="AE193" s="65" t="n">
        <f aca="false">Behavior!Q194</f>
        <v>4.4</v>
      </c>
      <c r="AF193" s="65" t="n">
        <f aca="false">Behavior!R194</f>
        <v>8.8</v>
      </c>
      <c r="AG193" s="65" t="str">
        <f aca="false">IF(HPS!$AF193&gt;=6,"Cleared","NC")</f>
        <v>Cleared</v>
      </c>
      <c r="AH193" s="65" t="n">
        <f aca="false">Discipline!AA194</f>
        <v>54.6666666666667</v>
      </c>
      <c r="AI193" s="65" t="n">
        <f aca="false">AH193*0.1</f>
        <v>5.46666666666667</v>
      </c>
      <c r="AJ193" s="65" t="str">
        <f aca="false">IF(AI193&gt;=4,"Cleared","NC")</f>
        <v>Cleared</v>
      </c>
      <c r="AK193" s="65" t="n">
        <f aca="false">Y193+AC193+AF193+AI193</f>
        <v>46.6404761904762</v>
      </c>
      <c r="AL193" s="65" t="n">
        <f aca="false">Persona!AO194</f>
        <v>18.8971428571429</v>
      </c>
      <c r="AM193" s="65" t="n">
        <f aca="false">Persona!AP194</f>
        <v>50</v>
      </c>
      <c r="AN193" s="65" t="n">
        <f aca="false">AL193+AM193</f>
        <v>68.8971428571429</v>
      </c>
      <c r="AO193" s="65" t="n">
        <f aca="false">AN193*0.5</f>
        <v>34.4485714285714</v>
      </c>
      <c r="AP193" s="65" t="str">
        <f aca="false">IF(HPS!$AN193&gt;=40,"Cleared","NC")</f>
        <v>Cleared</v>
      </c>
      <c r="AQ193" s="65" t="str">
        <f aca="false">Wellness!AU194</f>
        <v>Cleared</v>
      </c>
      <c r="AR193" s="65" t="n">
        <f aca="false">Wellness!BC194</f>
        <v>33.3333333333333</v>
      </c>
      <c r="AS193" s="64" t="n">
        <f aca="false">AR193*0.3</f>
        <v>10</v>
      </c>
      <c r="AT193" s="66" t="str">
        <f aca="false">IF(AS193&gt;=9,"Cleared","NC")</f>
        <v>Cleared</v>
      </c>
      <c r="AU193" s="65" t="n">
        <f aca="false">Behavior!AG194</f>
        <v>2.2</v>
      </c>
      <c r="AV193" s="65" t="n">
        <f aca="false">Behavior!AH194</f>
        <v>4.4</v>
      </c>
      <c r="AW193" s="65" t="str">
        <f aca="false">IF(AV193&gt;=6,"Cleared","NC")</f>
        <v>NC</v>
      </c>
      <c r="AX193" s="65" t="n">
        <f aca="false">Discipline!AN194</f>
        <v>61.1428571428572</v>
      </c>
      <c r="AY193" s="65" t="n">
        <f aca="false">AX193*0.1</f>
        <v>6.11428571428572</v>
      </c>
      <c r="AZ193" s="65" t="str">
        <f aca="false">IF(AY193&gt;=4,"Cleared","NC")</f>
        <v>Cleared</v>
      </c>
      <c r="BA193" s="65" t="n">
        <f aca="false">AO193+AS193+AV193+AY193</f>
        <v>54.9628571428571</v>
      </c>
      <c r="BB193" s="65" t="n">
        <f aca="false">Persona!AB194</f>
        <v>10.7476190476191</v>
      </c>
      <c r="BC193" s="65" t="n">
        <f aca="false">Persona!AC194</f>
        <v>32</v>
      </c>
      <c r="BD193" s="65" t="n">
        <f aca="false">BB193+BC193</f>
        <v>42.7476190476191</v>
      </c>
      <c r="BE193" s="65" t="n">
        <f aca="false">BD193*0.5</f>
        <v>21.3738095238095</v>
      </c>
      <c r="BF193" s="65" t="str">
        <f aca="false">IF(BD193&gt;=40,"Cleared","NC")</f>
        <v>Cleared</v>
      </c>
      <c r="BG193" s="65" t="str">
        <f aca="false">Wellness!BM194</f>
        <v>Cleared</v>
      </c>
      <c r="BH193" s="65" t="n">
        <f aca="false">Wellness!BU194</f>
        <v>36.6666666666667</v>
      </c>
      <c r="BI193" s="64" t="n">
        <f aca="false">BH193*0.3</f>
        <v>11</v>
      </c>
      <c r="BJ193" s="66" t="str">
        <f aca="false">IF(BI193&gt;=9,"Cleared","NC")</f>
        <v>Cleared</v>
      </c>
      <c r="BK193" s="65" t="n">
        <f aca="false">Behavior!AG194</f>
        <v>2.2</v>
      </c>
      <c r="BL193" s="65" t="n">
        <f aca="false">Behavior!AH194</f>
        <v>4.4</v>
      </c>
      <c r="BM193" s="65" t="str">
        <f aca="false">IF(BL193&gt;=6,"Cleared","NC")</f>
        <v>NC</v>
      </c>
      <c r="BN193" s="65" t="n">
        <f aca="false">Discipline!BA194</f>
        <v>49.6666666666667</v>
      </c>
      <c r="BO193" s="65" t="n">
        <f aca="false">BN193*0.1</f>
        <v>4.96666666666667</v>
      </c>
      <c r="BP193" s="65" t="str">
        <f aca="false">IF(HPS!BO193&gt;=6,"Cleared","NC")</f>
        <v>NC</v>
      </c>
      <c r="BQ193" s="65" t="n">
        <f aca="false">BE193+BI193+BL193+BO193</f>
        <v>41.7404761904762</v>
      </c>
    </row>
    <row r="194" customFormat="false" ht="14.25" hidden="false" customHeight="false" outlineLevel="0" collapsed="false">
      <c r="A194" s="61" t="n">
        <v>191</v>
      </c>
      <c r="B194" s="62" t="s">
        <v>13</v>
      </c>
      <c r="C194" s="62" t="s">
        <v>31</v>
      </c>
      <c r="D194" s="62" t="s">
        <v>401</v>
      </c>
      <c r="E194" s="63" t="s">
        <v>402</v>
      </c>
      <c r="F194" s="64" t="n">
        <v>0</v>
      </c>
      <c r="G194" s="65" t="n">
        <f aca="false">Persona!P195</f>
        <v>65.5555555555555</v>
      </c>
      <c r="H194" s="65" t="n">
        <f aca="false">HPS!$G194+HPS!$F194</f>
        <v>65.5555555555555</v>
      </c>
      <c r="I194" s="65" t="n">
        <f aca="false">HPS!$H194*0.5</f>
        <v>32.7777777777778</v>
      </c>
      <c r="J194" s="65" t="str">
        <f aca="false">IF(HPS!$G194&gt;=40,"Cleared","NC")</f>
        <v>Cleared</v>
      </c>
      <c r="K194" s="65" t="str">
        <f aca="false">Wellness!K195</f>
        <v>Cleared</v>
      </c>
      <c r="L194" s="65" t="n">
        <f aca="false">Wellness!S195</f>
        <v>46.6666666666667</v>
      </c>
      <c r="M194" s="64" t="n">
        <f aca="false">$L194*0.3</f>
        <v>14</v>
      </c>
      <c r="N194" s="66" t="str">
        <f aca="false">IF(M194&gt;=9,"Cleared","NC")</f>
        <v>Cleared</v>
      </c>
      <c r="O194" s="64" t="n">
        <f aca="false">Behavior!I195</f>
        <v>3</v>
      </c>
      <c r="P194" s="64" t="n">
        <f aca="false">HPS!$O194*2</f>
        <v>6</v>
      </c>
      <c r="Q194" s="65" t="str">
        <f aca="false">IF(HPS!$P194&gt;=6,"Cleared","NC")</f>
        <v>Cleared</v>
      </c>
      <c r="R194" s="65" t="n">
        <f aca="false">Discipline!N195</f>
        <v>52.8125</v>
      </c>
      <c r="S194" s="65" t="n">
        <f aca="false">HPS!$R194*0.1</f>
        <v>5.28125</v>
      </c>
      <c r="T194" s="65" t="str">
        <f aca="false">IF(HPS!$S194&gt;=4,"Cleared","NC")</f>
        <v>Cleared</v>
      </c>
      <c r="U194" s="65" t="n">
        <f aca="false">HPS!$I194+HPS!$M194+HPS!$P194+HPS!$S194</f>
        <v>58.0590277777778</v>
      </c>
      <c r="V194" s="65" t="n">
        <f aca="false">Persona!AB195</f>
        <v>18.8904761904762</v>
      </c>
      <c r="W194" s="65" t="n">
        <f aca="false">Persona!AC195</f>
        <v>48</v>
      </c>
      <c r="X194" s="65" t="n">
        <f aca="false">HPS!$V194+HPS!$W194</f>
        <v>66.8904761904762</v>
      </c>
      <c r="Y194" s="65" t="n">
        <f aca="false">X194*0.5</f>
        <v>33.4452380952381</v>
      </c>
      <c r="Z194" s="65" t="str">
        <f aca="false">IF(HPS!$X194&gt;=40,"Cleared","NC")</f>
        <v>Cleared</v>
      </c>
      <c r="AA194" s="65" t="str">
        <f aca="false">Wellness!AC195</f>
        <v>Cleared</v>
      </c>
      <c r="AB194" s="65" t="n">
        <f aca="false">Wellness!AK195</f>
        <v>40</v>
      </c>
      <c r="AC194" s="64" t="n">
        <f aca="false">HPS!AB194*0.3</f>
        <v>12</v>
      </c>
      <c r="AD194" s="66" t="str">
        <f aca="false">IF(AC194&gt;=9,"Cleared","NC")</f>
        <v>Cleared</v>
      </c>
      <c r="AE194" s="65" t="n">
        <f aca="false">Behavior!Q195</f>
        <v>3.3</v>
      </c>
      <c r="AF194" s="65" t="n">
        <f aca="false">Behavior!R195</f>
        <v>6.6</v>
      </c>
      <c r="AG194" s="65" t="str">
        <f aca="false">IF(HPS!$AF194&gt;=6,"Cleared","NC")</f>
        <v>Cleared</v>
      </c>
      <c r="AH194" s="65" t="n">
        <f aca="false">Discipline!AA195</f>
        <v>53.3333333333333</v>
      </c>
      <c r="AI194" s="65" t="n">
        <f aca="false">AH194*0.1</f>
        <v>5.33333333333333</v>
      </c>
      <c r="AJ194" s="65" t="str">
        <f aca="false">IF(AI194&gt;=4,"Cleared","NC")</f>
        <v>Cleared</v>
      </c>
      <c r="AK194" s="65" t="n">
        <f aca="false">Y194+AC194+AF194+AI194</f>
        <v>57.3785714285714</v>
      </c>
      <c r="AL194" s="65" t="n">
        <f aca="false">Persona!AO195</f>
        <v>18.0977777777778</v>
      </c>
      <c r="AM194" s="65" t="n">
        <f aca="false">Persona!AP195</f>
        <v>56</v>
      </c>
      <c r="AN194" s="65" t="n">
        <f aca="false">AL194+AM194</f>
        <v>74.0977777777778</v>
      </c>
      <c r="AO194" s="65" t="n">
        <f aca="false">AN194*0.5</f>
        <v>37.0488888888889</v>
      </c>
      <c r="AP194" s="65" t="str">
        <f aca="false">IF(HPS!$AN194&gt;=40,"Cleared","NC")</f>
        <v>Cleared</v>
      </c>
      <c r="AQ194" s="65" t="str">
        <f aca="false">Wellness!AU195</f>
        <v>Cleared</v>
      </c>
      <c r="AR194" s="65" t="n">
        <f aca="false">Wellness!BC195</f>
        <v>43.3333333333333</v>
      </c>
      <c r="AS194" s="64" t="n">
        <f aca="false">AR194*0.3</f>
        <v>13</v>
      </c>
      <c r="AT194" s="66" t="str">
        <f aca="false">IF(AS194&gt;=9,"Cleared","NC")</f>
        <v>Cleared</v>
      </c>
      <c r="AU194" s="65" t="n">
        <f aca="false">Behavior!AG195</f>
        <v>3.64</v>
      </c>
      <c r="AV194" s="65" t="n">
        <f aca="false">Behavior!AH195</f>
        <v>7.28</v>
      </c>
      <c r="AW194" s="65" t="str">
        <f aca="false">IF(AV194&gt;=6,"Cleared","NC")</f>
        <v>Cleared</v>
      </c>
      <c r="AX194" s="65" t="n">
        <f aca="false">Discipline!AN195</f>
        <v>54</v>
      </c>
      <c r="AY194" s="65" t="n">
        <f aca="false">AX194*0.1</f>
        <v>5.4</v>
      </c>
      <c r="AZ194" s="65" t="str">
        <f aca="false">IF(AY194&gt;=4,"Cleared","NC")</f>
        <v>Cleared</v>
      </c>
      <c r="BA194" s="65" t="n">
        <f aca="false">AO194+AS194+AV194+AY194</f>
        <v>62.7288888888889</v>
      </c>
      <c r="BB194" s="65" t="n">
        <f aca="false">Persona!AB195</f>
        <v>18.8904761904762</v>
      </c>
      <c r="BC194" s="65" t="n">
        <f aca="false">Persona!AC195</f>
        <v>48</v>
      </c>
      <c r="BD194" s="65" t="n">
        <f aca="false">BB194+BC194</f>
        <v>66.8904761904762</v>
      </c>
      <c r="BE194" s="65" t="n">
        <f aca="false">BD194*0.5</f>
        <v>33.4452380952381</v>
      </c>
      <c r="BF194" s="65" t="str">
        <f aca="false">IF(BD194&gt;=40,"Cleared","NC")</f>
        <v>Cleared</v>
      </c>
      <c r="BG194" s="65" t="str">
        <f aca="false">Wellness!BM195</f>
        <v>Cleared</v>
      </c>
      <c r="BH194" s="65" t="n">
        <f aca="false">Wellness!BU195</f>
        <v>20</v>
      </c>
      <c r="BI194" s="64" t="n">
        <f aca="false">BH194*0.3</f>
        <v>6</v>
      </c>
      <c r="BJ194" s="66" t="str">
        <f aca="false">IF(BI194&gt;=9,"Cleared","NC")</f>
        <v>NC</v>
      </c>
      <c r="BK194" s="65" t="n">
        <f aca="false">Behavior!AG195</f>
        <v>3.64</v>
      </c>
      <c r="BL194" s="65" t="n">
        <f aca="false">Behavior!AH195</f>
        <v>7.28</v>
      </c>
      <c r="BM194" s="65" t="str">
        <f aca="false">IF(BL194&gt;=6,"Cleared","NC")</f>
        <v>Cleared</v>
      </c>
      <c r="BN194" s="65" t="n">
        <f aca="false">Discipline!BA195</f>
        <v>62.6666666666667</v>
      </c>
      <c r="BO194" s="65" t="n">
        <f aca="false">BN194*0.1</f>
        <v>6.26666666666667</v>
      </c>
      <c r="BP194" s="65" t="str">
        <f aca="false">IF(HPS!BO194&gt;=6,"Cleared","NC")</f>
        <v>Cleared</v>
      </c>
      <c r="BQ194" s="65" t="n">
        <f aca="false">BE194+BI194+BL194+BO194</f>
        <v>52.9919047619048</v>
      </c>
    </row>
    <row r="195" customFormat="false" ht="14.25" hidden="false" customHeight="false" outlineLevel="0" collapsed="false">
      <c r="A195" s="61" t="n">
        <v>192</v>
      </c>
      <c r="B195" s="62" t="s">
        <v>17</v>
      </c>
      <c r="C195" s="62" t="s">
        <v>31</v>
      </c>
      <c r="D195" s="62" t="s">
        <v>403</v>
      </c>
      <c r="E195" s="63" t="s">
        <v>404</v>
      </c>
      <c r="F195" s="64" t="n">
        <v>0</v>
      </c>
      <c r="G195" s="65" t="n">
        <f aca="false">Persona!P196</f>
        <v>71.1111111111111</v>
      </c>
      <c r="H195" s="65" t="n">
        <f aca="false">HPS!$G195+HPS!$F195</f>
        <v>71.1111111111111</v>
      </c>
      <c r="I195" s="65" t="n">
        <f aca="false">HPS!$H195*0.5</f>
        <v>35.5555555555556</v>
      </c>
      <c r="J195" s="65" t="str">
        <f aca="false">IF(HPS!$G195&gt;=40,"Cleared","NC")</f>
        <v>Cleared</v>
      </c>
      <c r="K195" s="65" t="str">
        <f aca="false">Wellness!K196</f>
        <v>Cleared</v>
      </c>
      <c r="L195" s="65" t="n">
        <f aca="false">Wellness!S196</f>
        <v>53.3333333333333</v>
      </c>
      <c r="M195" s="64" t="n">
        <f aca="false">$L195*0.3</f>
        <v>16</v>
      </c>
      <c r="N195" s="66" t="str">
        <f aca="false">IF(M195&gt;=9,"Cleared","NC")</f>
        <v>Cleared</v>
      </c>
      <c r="O195" s="64" t="n">
        <f aca="false">Behavior!I196</f>
        <v>3</v>
      </c>
      <c r="P195" s="64" t="n">
        <f aca="false">HPS!$O195*2</f>
        <v>6</v>
      </c>
      <c r="Q195" s="65" t="str">
        <f aca="false">IF(HPS!$P195&gt;=6,"Cleared","NC")</f>
        <v>Cleared</v>
      </c>
      <c r="R195" s="65" t="n">
        <f aca="false">Discipline!N196</f>
        <v>43.9732142857143</v>
      </c>
      <c r="S195" s="65" t="n">
        <f aca="false">HPS!$R195*0.1</f>
        <v>4.39732142857143</v>
      </c>
      <c r="T195" s="65" t="str">
        <f aca="false">IF(HPS!$S195&gt;=4,"Cleared","NC")</f>
        <v>Cleared</v>
      </c>
      <c r="U195" s="65" t="n">
        <f aca="false">HPS!$I195+HPS!$M195+HPS!$P195+HPS!$S195</f>
        <v>61.952876984127</v>
      </c>
      <c r="V195" s="65" t="n">
        <f aca="false">Persona!AB196</f>
        <v>17.2119047619048</v>
      </c>
      <c r="W195" s="65" t="n">
        <f aca="false">Persona!AC196</f>
        <v>36.8</v>
      </c>
      <c r="X195" s="65" t="n">
        <f aca="false">HPS!$V195+HPS!$W195</f>
        <v>54.0119047619048</v>
      </c>
      <c r="Y195" s="65" t="n">
        <f aca="false">X195*0.5</f>
        <v>27.0059523809524</v>
      </c>
      <c r="Z195" s="65" t="str">
        <f aca="false">IF(HPS!$X195&gt;=40,"Cleared","NC")</f>
        <v>Cleared</v>
      </c>
      <c r="AA195" s="65" t="str">
        <f aca="false">Wellness!AC196</f>
        <v>Cleared</v>
      </c>
      <c r="AB195" s="65" t="n">
        <f aca="false">Wellness!AK196</f>
        <v>10</v>
      </c>
      <c r="AC195" s="64" t="n">
        <f aca="false">HPS!AB195*0.3</f>
        <v>3</v>
      </c>
      <c r="AD195" s="66" t="str">
        <f aca="false">IF(AC195&gt;=9,"Cleared","NC")</f>
        <v>NC</v>
      </c>
      <c r="AE195" s="65" t="n">
        <f aca="false">Behavior!Q196</f>
        <v>3.3</v>
      </c>
      <c r="AF195" s="65" t="n">
        <f aca="false">Behavior!R196</f>
        <v>6.6</v>
      </c>
      <c r="AG195" s="65" t="str">
        <f aca="false">IF(HPS!$AF195&gt;=6,"Cleared","NC")</f>
        <v>Cleared</v>
      </c>
      <c r="AH195" s="65" t="n">
        <f aca="false">Discipline!AA196</f>
        <v>39.3333333333333</v>
      </c>
      <c r="AI195" s="65" t="n">
        <f aca="false">AH195*0.1</f>
        <v>3.93333333333333</v>
      </c>
      <c r="AJ195" s="65" t="str">
        <f aca="false">IF(AI195&gt;=4,"Cleared","NC")</f>
        <v>NC</v>
      </c>
      <c r="AK195" s="65" t="n">
        <f aca="false">Y195+AC195+AF195+AI195</f>
        <v>40.5392857142857</v>
      </c>
      <c r="AL195" s="65" t="n">
        <f aca="false">Persona!AO196</f>
        <v>21.9733333333333</v>
      </c>
      <c r="AM195" s="65" t="n">
        <f aca="false">Persona!AP196</f>
        <v>34</v>
      </c>
      <c r="AN195" s="65" t="n">
        <f aca="false">AL195+AM195</f>
        <v>55.9733333333333</v>
      </c>
      <c r="AO195" s="65" t="n">
        <f aca="false">AN195*0.5</f>
        <v>27.9866666666667</v>
      </c>
      <c r="AP195" s="65" t="str">
        <f aca="false">IF(HPS!$AN195&gt;=40,"Cleared","NC")</f>
        <v>Cleared</v>
      </c>
      <c r="AQ195" s="65" t="str">
        <f aca="false">Wellness!AU196</f>
        <v>Cleared</v>
      </c>
      <c r="AR195" s="65" t="n">
        <f aca="false">Wellness!BC196</f>
        <v>46.6666666666667</v>
      </c>
      <c r="AS195" s="64" t="n">
        <f aca="false">AR195*0.3</f>
        <v>14</v>
      </c>
      <c r="AT195" s="66" t="str">
        <f aca="false">IF(AS195&gt;=9,"Cleared","NC")</f>
        <v>Cleared</v>
      </c>
      <c r="AU195" s="65" t="n">
        <f aca="false">Behavior!AG196</f>
        <v>2.1</v>
      </c>
      <c r="AV195" s="65" t="n">
        <f aca="false">Behavior!AH196</f>
        <v>4.2</v>
      </c>
      <c r="AW195" s="65" t="str">
        <f aca="false">IF(AV195&gt;=6,"Cleared","NC")</f>
        <v>NC</v>
      </c>
      <c r="AX195" s="65" t="n">
        <f aca="false">Discipline!AN196</f>
        <v>52.5</v>
      </c>
      <c r="AY195" s="65" t="n">
        <f aca="false">AX195*0.1</f>
        <v>5.25</v>
      </c>
      <c r="AZ195" s="65" t="str">
        <f aca="false">IF(AY195&gt;=4,"Cleared","NC")</f>
        <v>Cleared</v>
      </c>
      <c r="BA195" s="65" t="n">
        <f aca="false">AO195+AS195+AV195+AY195</f>
        <v>51.4366666666667</v>
      </c>
      <c r="BB195" s="65" t="n">
        <f aca="false">Persona!AB196</f>
        <v>17.2119047619048</v>
      </c>
      <c r="BC195" s="65" t="n">
        <f aca="false">Persona!AC196</f>
        <v>36.8</v>
      </c>
      <c r="BD195" s="65" t="n">
        <f aca="false">BB195+BC195</f>
        <v>54.0119047619048</v>
      </c>
      <c r="BE195" s="65" t="n">
        <f aca="false">BD195*0.5</f>
        <v>27.0059523809524</v>
      </c>
      <c r="BF195" s="65" t="str">
        <f aca="false">IF(BD195&gt;=40,"Cleared","NC")</f>
        <v>Cleared</v>
      </c>
      <c r="BG195" s="65" t="str">
        <f aca="false">Wellness!BM196</f>
        <v>Cleared</v>
      </c>
      <c r="BH195" s="65" t="n">
        <f aca="false">Wellness!BU196</f>
        <v>30</v>
      </c>
      <c r="BI195" s="64" t="n">
        <f aca="false">BH195*0.3</f>
        <v>9</v>
      </c>
      <c r="BJ195" s="66" t="str">
        <f aca="false">IF(BI195&gt;=9,"Cleared","NC")</f>
        <v>Cleared</v>
      </c>
      <c r="BK195" s="65" t="n">
        <f aca="false">Behavior!AG196</f>
        <v>2.1</v>
      </c>
      <c r="BL195" s="65" t="n">
        <f aca="false">Behavior!AH196</f>
        <v>4.2</v>
      </c>
      <c r="BM195" s="65" t="str">
        <f aca="false">IF(BL195&gt;=6,"Cleared","NC")</f>
        <v>NC</v>
      </c>
      <c r="BN195" s="65" t="n">
        <f aca="false">Discipline!BA196</f>
        <v>42.6666666666667</v>
      </c>
      <c r="BO195" s="65" t="n">
        <f aca="false">BN195*0.1</f>
        <v>4.26666666666667</v>
      </c>
      <c r="BP195" s="65" t="str">
        <f aca="false">IF(HPS!BO195&gt;=6,"Cleared","NC")</f>
        <v>NC</v>
      </c>
      <c r="BQ195" s="65" t="n">
        <f aca="false">BE195+BI195+BL195+BO195</f>
        <v>44.472619047619</v>
      </c>
    </row>
    <row r="196" customFormat="false" ht="14.25" hidden="false" customHeight="false" outlineLevel="0" collapsed="false">
      <c r="A196" s="61" t="n">
        <v>193</v>
      </c>
      <c r="B196" s="62" t="s">
        <v>17</v>
      </c>
      <c r="C196" s="62" t="s">
        <v>31</v>
      </c>
      <c r="D196" s="62" t="s">
        <v>405</v>
      </c>
      <c r="E196" s="63" t="s">
        <v>406</v>
      </c>
      <c r="F196" s="64" t="n">
        <v>0</v>
      </c>
      <c r="G196" s="65" t="n">
        <f aca="false">Persona!P197</f>
        <v>60</v>
      </c>
      <c r="H196" s="65" t="n">
        <f aca="false">HPS!$G196+HPS!$F196</f>
        <v>60</v>
      </c>
      <c r="I196" s="65" t="n">
        <f aca="false">HPS!$H196*0.5</f>
        <v>30</v>
      </c>
      <c r="J196" s="65" t="str">
        <f aca="false">IF(HPS!$G196&gt;=40,"Cleared","NC")</f>
        <v>Cleared</v>
      </c>
      <c r="K196" s="65" t="str">
        <f aca="false">Wellness!K197</f>
        <v>Cleared</v>
      </c>
      <c r="L196" s="65" t="n">
        <f aca="false">Wellness!S197</f>
        <v>56.6666666666667</v>
      </c>
      <c r="M196" s="64" t="n">
        <f aca="false">$L196*0.3</f>
        <v>17</v>
      </c>
      <c r="N196" s="66" t="str">
        <f aca="false">IF(M196&gt;=9,"Cleared","NC")</f>
        <v>Cleared</v>
      </c>
      <c r="O196" s="64" t="n">
        <f aca="false">Behavior!I197</f>
        <v>3</v>
      </c>
      <c r="P196" s="64" t="n">
        <f aca="false">HPS!$O196*2</f>
        <v>6</v>
      </c>
      <c r="Q196" s="65" t="str">
        <f aca="false">IF(HPS!$P196&gt;=6,"Cleared","NC")</f>
        <v>Cleared</v>
      </c>
      <c r="R196" s="65" t="n">
        <f aca="false">Discipline!N197</f>
        <v>68.2589285714286</v>
      </c>
      <c r="S196" s="65" t="n">
        <f aca="false">HPS!$R196*0.1</f>
        <v>6.82589285714286</v>
      </c>
      <c r="T196" s="65" t="str">
        <f aca="false">IF(HPS!$S196&gt;=4,"Cleared","NC")</f>
        <v>Cleared</v>
      </c>
      <c r="U196" s="65" t="n">
        <f aca="false">HPS!$I196+HPS!$M196+HPS!$P196+HPS!$S196</f>
        <v>59.8258928571429</v>
      </c>
      <c r="V196" s="65" t="n">
        <f aca="false">Persona!AB197</f>
        <v>12.6690476190476</v>
      </c>
      <c r="W196" s="65" t="n">
        <f aca="false">Persona!AC197</f>
        <v>44</v>
      </c>
      <c r="X196" s="65" t="n">
        <f aca="false">HPS!$V196+HPS!$W196</f>
        <v>56.6690476190476</v>
      </c>
      <c r="Y196" s="65" t="n">
        <f aca="false">X196*0.5</f>
        <v>28.3345238095238</v>
      </c>
      <c r="Z196" s="65" t="str">
        <f aca="false">IF(HPS!$X196&gt;=40,"Cleared","NC")</f>
        <v>Cleared</v>
      </c>
      <c r="AA196" s="65" t="str">
        <f aca="false">Wellness!AC197</f>
        <v>Cleared</v>
      </c>
      <c r="AB196" s="65" t="n">
        <f aca="false">Wellness!AK197</f>
        <v>20</v>
      </c>
      <c r="AC196" s="64" t="n">
        <f aca="false">HPS!AB196*0.3</f>
        <v>6</v>
      </c>
      <c r="AD196" s="66" t="str">
        <f aca="false">IF(AC196&gt;=9,"Cleared","NC")</f>
        <v>NC</v>
      </c>
      <c r="AE196" s="65" t="n">
        <f aca="false">Behavior!Q197</f>
        <v>3.5</v>
      </c>
      <c r="AF196" s="65" t="n">
        <f aca="false">Behavior!R197</f>
        <v>7</v>
      </c>
      <c r="AG196" s="65" t="str">
        <f aca="false">IF(HPS!$AF196&gt;=6,"Cleared","NC")</f>
        <v>Cleared</v>
      </c>
      <c r="AH196" s="65" t="n">
        <f aca="false">Discipline!AA197</f>
        <v>29.6666666666667</v>
      </c>
      <c r="AI196" s="65" t="n">
        <f aca="false">AH196*0.1</f>
        <v>2.96666666666667</v>
      </c>
      <c r="AJ196" s="65" t="str">
        <f aca="false">IF(AI196&gt;=4,"Cleared","NC")</f>
        <v>NC</v>
      </c>
      <c r="AK196" s="65" t="n">
        <f aca="false">Y196+AC196+AF196+AI196</f>
        <v>44.3011904761905</v>
      </c>
      <c r="AL196" s="65" t="n">
        <f aca="false">Persona!AO197</f>
        <v>18.3111111111111</v>
      </c>
      <c r="AM196" s="65" t="n">
        <f aca="false">Persona!AP197</f>
        <v>34</v>
      </c>
      <c r="AN196" s="65" t="n">
        <f aca="false">AL196+AM196</f>
        <v>52.3111111111111</v>
      </c>
      <c r="AO196" s="65" t="n">
        <f aca="false">AN196*0.5</f>
        <v>26.1555555555556</v>
      </c>
      <c r="AP196" s="65" t="str">
        <f aca="false">IF(HPS!$AN196&gt;=40,"Cleared","NC")</f>
        <v>Cleared</v>
      </c>
      <c r="AQ196" s="65" t="str">
        <f aca="false">Wellness!AU197</f>
        <v>Cleared</v>
      </c>
      <c r="AR196" s="65" t="n">
        <f aca="false">Wellness!BC197</f>
        <v>43.3333333333333</v>
      </c>
      <c r="AS196" s="64" t="n">
        <f aca="false">AR196*0.3</f>
        <v>13</v>
      </c>
      <c r="AT196" s="66" t="str">
        <f aca="false">IF(AS196&gt;=9,"Cleared","NC")</f>
        <v>Cleared</v>
      </c>
      <c r="AU196" s="65" t="str">
        <f aca="false">Behavior!AG197</f>
        <v>0</v>
      </c>
      <c r="AV196" s="65" t="n">
        <f aca="false">Behavior!AH197</f>
        <v>0</v>
      </c>
      <c r="AW196" s="65" t="str">
        <f aca="false">IF(AV196&gt;=6,"Cleared","NC")</f>
        <v>NC</v>
      </c>
      <c r="AX196" s="65" t="n">
        <f aca="false">Discipline!AN197</f>
        <v>60.6666666666667</v>
      </c>
      <c r="AY196" s="65" t="n">
        <f aca="false">AX196*0.1</f>
        <v>6.06666666666667</v>
      </c>
      <c r="AZ196" s="65" t="str">
        <f aca="false">IF(AY196&gt;=4,"Cleared","NC")</f>
        <v>Cleared</v>
      </c>
      <c r="BA196" s="65" t="n">
        <f aca="false">AO196+AS196+AV196+AY196</f>
        <v>45.2222222222222</v>
      </c>
      <c r="BB196" s="65" t="n">
        <f aca="false">Persona!AB197</f>
        <v>12.6690476190476</v>
      </c>
      <c r="BC196" s="65" t="n">
        <f aca="false">Persona!AC197</f>
        <v>44</v>
      </c>
      <c r="BD196" s="65" t="n">
        <f aca="false">BB196+BC196</f>
        <v>56.6690476190476</v>
      </c>
      <c r="BE196" s="65" t="n">
        <f aca="false">BD196*0.5</f>
        <v>28.3345238095238</v>
      </c>
      <c r="BF196" s="65" t="str">
        <f aca="false">IF(BD196&gt;=40,"Cleared","NC")</f>
        <v>Cleared</v>
      </c>
      <c r="BG196" s="65" t="str">
        <f aca="false">Wellness!BM197</f>
        <v>Cleared</v>
      </c>
      <c r="BH196" s="65" t="n">
        <f aca="false">Wellness!BU197</f>
        <v>40</v>
      </c>
      <c r="BI196" s="64" t="n">
        <f aca="false">BH196*0.3</f>
        <v>12</v>
      </c>
      <c r="BJ196" s="66" t="str">
        <f aca="false">IF(BI196&gt;=9,"Cleared","NC")</f>
        <v>Cleared</v>
      </c>
      <c r="BK196" s="65" t="str">
        <f aca="false">Behavior!AG197</f>
        <v>0</v>
      </c>
      <c r="BL196" s="65" t="n">
        <f aca="false">Behavior!AH197</f>
        <v>0</v>
      </c>
      <c r="BM196" s="65" t="str">
        <f aca="false">IF(BL196&gt;=6,"Cleared","NC")</f>
        <v>NC</v>
      </c>
      <c r="BN196" s="65" t="n">
        <f aca="false">Discipline!BA197</f>
        <v>62</v>
      </c>
      <c r="BO196" s="65" t="n">
        <f aca="false">BN196*0.1</f>
        <v>6.2</v>
      </c>
      <c r="BP196" s="65" t="str">
        <f aca="false">IF(HPS!BO196&gt;=6,"Cleared","NC")</f>
        <v>Cleared</v>
      </c>
      <c r="BQ196" s="65" t="n">
        <f aca="false">BE196+BI196+BL196+BO196</f>
        <v>46.5345238095238</v>
      </c>
    </row>
    <row r="197" customFormat="false" ht="14.25" hidden="false" customHeight="false" outlineLevel="0" collapsed="false">
      <c r="A197" s="61" t="n">
        <v>194</v>
      </c>
      <c r="B197" s="62" t="s">
        <v>13</v>
      </c>
      <c r="C197" s="62" t="s">
        <v>31</v>
      </c>
      <c r="D197" s="62" t="s">
        <v>407</v>
      </c>
      <c r="E197" s="63" t="s">
        <v>408</v>
      </c>
      <c r="F197" s="64" t="n">
        <v>0</v>
      </c>
      <c r="G197" s="65" t="n">
        <f aca="false">Persona!P198</f>
        <v>88.8888888888889</v>
      </c>
      <c r="H197" s="65" t="n">
        <f aca="false">HPS!$G197+HPS!$F197</f>
        <v>88.8888888888889</v>
      </c>
      <c r="I197" s="65" t="n">
        <f aca="false">HPS!$H197*0.5</f>
        <v>44.4444444444444</v>
      </c>
      <c r="J197" s="65" t="str">
        <f aca="false">IF(HPS!$G197&gt;=40,"Cleared","NC")</f>
        <v>Cleared</v>
      </c>
      <c r="K197" s="65" t="str">
        <f aca="false">Wellness!K198</f>
        <v>Cleared</v>
      </c>
      <c r="L197" s="65" t="n">
        <f aca="false">Wellness!S198</f>
        <v>56.6666666666667</v>
      </c>
      <c r="M197" s="64" t="n">
        <f aca="false">$L197*0.3</f>
        <v>17</v>
      </c>
      <c r="N197" s="66" t="str">
        <f aca="false">IF(M197&gt;=9,"Cleared","NC")</f>
        <v>Cleared</v>
      </c>
      <c r="O197" s="64" t="n">
        <f aca="false">Behavior!I198</f>
        <v>3</v>
      </c>
      <c r="P197" s="64" t="n">
        <f aca="false">HPS!$O197*2</f>
        <v>6</v>
      </c>
      <c r="Q197" s="65" t="str">
        <f aca="false">IF(HPS!$P197&gt;=6,"Cleared","NC")</f>
        <v>Cleared</v>
      </c>
      <c r="R197" s="65" t="n">
        <f aca="false">Discipline!N198</f>
        <v>56.7857142857143</v>
      </c>
      <c r="S197" s="65" t="n">
        <f aca="false">HPS!$R197*0.1</f>
        <v>5.67857142857143</v>
      </c>
      <c r="T197" s="65" t="str">
        <f aca="false">IF(HPS!$S197&gt;=4,"Cleared","NC")</f>
        <v>Cleared</v>
      </c>
      <c r="U197" s="65" t="n">
        <f aca="false">HPS!$I197+HPS!$M197+HPS!$P197+HPS!$S197</f>
        <v>73.1230158730159</v>
      </c>
      <c r="V197" s="65" t="n">
        <f aca="false">Persona!AB198</f>
        <v>8.65238095238095</v>
      </c>
      <c r="W197" s="65" t="n">
        <f aca="false">Persona!AC198</f>
        <v>44</v>
      </c>
      <c r="X197" s="65" t="n">
        <f aca="false">HPS!$V197+HPS!$W197</f>
        <v>52.652380952381</v>
      </c>
      <c r="Y197" s="65" t="n">
        <f aca="false">X197*0.5</f>
        <v>26.3261904761905</v>
      </c>
      <c r="Z197" s="65" t="str">
        <f aca="false">IF(HPS!$X197&gt;=40,"Cleared","NC")</f>
        <v>Cleared</v>
      </c>
      <c r="AA197" s="65" t="str">
        <f aca="false">Wellness!AC198</f>
        <v>Cleared</v>
      </c>
      <c r="AB197" s="65" t="n">
        <f aca="false">Wellness!AK198</f>
        <v>33.3333333333333</v>
      </c>
      <c r="AC197" s="64" t="n">
        <f aca="false">HPS!AB197*0.3</f>
        <v>10</v>
      </c>
      <c r="AD197" s="66" t="str">
        <f aca="false">IF(AC197&gt;=9,"Cleared","NC")</f>
        <v>Cleared</v>
      </c>
      <c r="AE197" s="65" t="n">
        <f aca="false">Behavior!Q198</f>
        <v>4.9</v>
      </c>
      <c r="AF197" s="65" t="n">
        <f aca="false">Behavior!R198</f>
        <v>9.8</v>
      </c>
      <c r="AG197" s="65" t="str">
        <f aca="false">IF(HPS!$AF197&gt;=6,"Cleared","NC")</f>
        <v>Cleared</v>
      </c>
      <c r="AH197" s="65" t="n">
        <f aca="false">Discipline!AA198</f>
        <v>35.6666666666667</v>
      </c>
      <c r="AI197" s="65" t="n">
        <f aca="false">AH197*0.1</f>
        <v>3.56666666666667</v>
      </c>
      <c r="AJ197" s="65" t="str">
        <f aca="false">IF(AI197&gt;=4,"Cleared","NC")</f>
        <v>NC</v>
      </c>
      <c r="AK197" s="65" t="n">
        <f aca="false">Y197+AC197+AF197+AI197</f>
        <v>49.6928571428571</v>
      </c>
      <c r="AL197" s="65" t="n">
        <f aca="false">Persona!AO198</f>
        <v>20.1333333333333</v>
      </c>
      <c r="AM197" s="65" t="n">
        <f aca="false">Persona!AP198</f>
        <v>32</v>
      </c>
      <c r="AN197" s="65" t="n">
        <f aca="false">AL197+AM197</f>
        <v>52.1333333333333</v>
      </c>
      <c r="AO197" s="65" t="n">
        <f aca="false">AN197*0.5</f>
        <v>26.0666666666667</v>
      </c>
      <c r="AP197" s="65" t="str">
        <f aca="false">IF(HPS!$AN197&gt;=40,"Cleared","NC")</f>
        <v>Cleared</v>
      </c>
      <c r="AQ197" s="65" t="str">
        <f aca="false">Wellness!AU198</f>
        <v>Cleared</v>
      </c>
      <c r="AR197" s="65" t="n">
        <f aca="false">Wellness!BC198</f>
        <v>6.66666666666667</v>
      </c>
      <c r="AS197" s="64" t="n">
        <f aca="false">AR197*0.3</f>
        <v>2</v>
      </c>
      <c r="AT197" s="66" t="str">
        <f aca="false">IF(AS197&gt;=9,"Cleared","NC")</f>
        <v>NC</v>
      </c>
      <c r="AU197" s="65" t="n">
        <f aca="false">Behavior!AG198</f>
        <v>3.95</v>
      </c>
      <c r="AV197" s="65" t="n">
        <f aca="false">Behavior!AH198</f>
        <v>7.9</v>
      </c>
      <c r="AW197" s="65" t="str">
        <f aca="false">IF(AV197&gt;=6,"Cleared","NC")</f>
        <v>Cleared</v>
      </c>
      <c r="AX197" s="65" t="n">
        <f aca="false">Discipline!AN198</f>
        <v>43</v>
      </c>
      <c r="AY197" s="65" t="n">
        <f aca="false">AX197*0.1</f>
        <v>4.3</v>
      </c>
      <c r="AZ197" s="65" t="str">
        <f aca="false">IF(AY197&gt;=4,"Cleared","NC")</f>
        <v>Cleared</v>
      </c>
      <c r="BA197" s="65" t="n">
        <f aca="false">AO197+AS197+AV197+AY197</f>
        <v>40.2666666666667</v>
      </c>
      <c r="BB197" s="65" t="n">
        <f aca="false">Persona!AB198</f>
        <v>8.65238095238095</v>
      </c>
      <c r="BC197" s="65" t="n">
        <f aca="false">Persona!AC198</f>
        <v>44</v>
      </c>
      <c r="BD197" s="65" t="n">
        <f aca="false">BB197+BC197</f>
        <v>52.652380952381</v>
      </c>
      <c r="BE197" s="65" t="n">
        <f aca="false">BD197*0.5</f>
        <v>26.3261904761905</v>
      </c>
      <c r="BF197" s="65" t="str">
        <f aca="false">IF(BD197&gt;=40,"Cleared","NC")</f>
        <v>Cleared</v>
      </c>
      <c r="BG197" s="65" t="str">
        <f aca="false">Wellness!BM198</f>
        <v>Cleared</v>
      </c>
      <c r="BH197" s="65" t="n">
        <f aca="false">Wellness!BU198</f>
        <v>30</v>
      </c>
      <c r="BI197" s="64" t="n">
        <f aca="false">BH197*0.3</f>
        <v>9</v>
      </c>
      <c r="BJ197" s="66" t="str">
        <f aca="false">IF(BI197&gt;=9,"Cleared","NC")</f>
        <v>Cleared</v>
      </c>
      <c r="BK197" s="65" t="n">
        <f aca="false">Behavior!AG198</f>
        <v>3.95</v>
      </c>
      <c r="BL197" s="65" t="n">
        <f aca="false">Behavior!AH198</f>
        <v>7.9</v>
      </c>
      <c r="BM197" s="65" t="str">
        <f aca="false">IF(BL197&gt;=6,"Cleared","NC")</f>
        <v>Cleared</v>
      </c>
      <c r="BN197" s="65" t="n">
        <f aca="false">Discipline!BA198</f>
        <v>58</v>
      </c>
      <c r="BO197" s="65" t="n">
        <f aca="false">BN197*0.1</f>
        <v>5.8</v>
      </c>
      <c r="BP197" s="65" t="str">
        <f aca="false">IF(HPS!BO197&gt;=6,"Cleared","NC")</f>
        <v>NC</v>
      </c>
      <c r="BQ197" s="65" t="n">
        <f aca="false">BE197+BI197+BL197+BO197</f>
        <v>49.0261904761905</v>
      </c>
    </row>
    <row r="198" customFormat="false" ht="14.25" hidden="false" customHeight="false" outlineLevel="0" collapsed="false">
      <c r="A198" s="61" t="n">
        <v>195</v>
      </c>
      <c r="B198" s="62" t="s">
        <v>17</v>
      </c>
      <c r="C198" s="62" t="s">
        <v>24</v>
      </c>
      <c r="D198" s="62" t="s">
        <v>409</v>
      </c>
      <c r="E198" s="63" t="s">
        <v>410</v>
      </c>
      <c r="F198" s="64" t="n">
        <v>0</v>
      </c>
      <c r="G198" s="65" t="n">
        <f aca="false">Persona!P199</f>
        <v>66.6666666666667</v>
      </c>
      <c r="H198" s="65" t="n">
        <f aca="false">HPS!$G198+HPS!$F198</f>
        <v>66.6666666666667</v>
      </c>
      <c r="I198" s="65" t="n">
        <f aca="false">HPS!$H198*0.5</f>
        <v>33.3333333333333</v>
      </c>
      <c r="J198" s="65" t="str">
        <f aca="false">IF(HPS!$G198&gt;=40,"Cleared","NC")</f>
        <v>Cleared</v>
      </c>
      <c r="K198" s="65" t="str">
        <f aca="false">Wellness!K199</f>
        <v>Cleared</v>
      </c>
      <c r="L198" s="65" t="n">
        <f aca="false">Wellness!S199</f>
        <v>53.3333333333333</v>
      </c>
      <c r="M198" s="64" t="n">
        <f aca="false">$L198*0.3</f>
        <v>16</v>
      </c>
      <c r="N198" s="66" t="str">
        <f aca="false">IF(M198&gt;=9,"Cleared","NC")</f>
        <v>Cleared</v>
      </c>
      <c r="O198" s="64" t="n">
        <f aca="false">Behavior!I199</f>
        <v>3</v>
      </c>
      <c r="P198" s="64" t="n">
        <f aca="false">HPS!$O198*2</f>
        <v>6</v>
      </c>
      <c r="Q198" s="65" t="str">
        <f aca="false">IF(HPS!$P198&gt;=6,"Cleared","NC")</f>
        <v>Cleared</v>
      </c>
      <c r="R198" s="65" t="n">
        <f aca="false">Discipline!N199</f>
        <v>42.0982142857143</v>
      </c>
      <c r="S198" s="65" t="n">
        <f aca="false">HPS!$R198*0.1</f>
        <v>4.20982142857143</v>
      </c>
      <c r="T198" s="65" t="str">
        <f aca="false">IF(HPS!$S198&gt;=4,"Cleared","NC")</f>
        <v>Cleared</v>
      </c>
      <c r="U198" s="65" t="n">
        <f aca="false">HPS!$I198+HPS!$M198+HPS!$P198+HPS!$S198</f>
        <v>59.5431547619048</v>
      </c>
      <c r="V198" s="65" t="n">
        <f aca="false">Persona!AB199</f>
        <v>15.9809523809524</v>
      </c>
      <c r="W198" s="65" t="n">
        <f aca="false">Persona!AC199</f>
        <v>37.6</v>
      </c>
      <c r="X198" s="65" t="n">
        <f aca="false">HPS!$V198+HPS!$W198</f>
        <v>53.5809523809524</v>
      </c>
      <c r="Y198" s="65" t="n">
        <f aca="false">X198*0.5</f>
        <v>26.7904761904762</v>
      </c>
      <c r="Z198" s="65" t="str">
        <f aca="false">IF(HPS!$X198&gt;=40,"Cleared","NC")</f>
        <v>Cleared</v>
      </c>
      <c r="AA198" s="65" t="str">
        <f aca="false">Wellness!AC199</f>
        <v>Cleared</v>
      </c>
      <c r="AB198" s="65" t="n">
        <f aca="false">Wellness!AK199</f>
        <v>60</v>
      </c>
      <c r="AC198" s="64" t="n">
        <f aca="false">HPS!AB198*0.3</f>
        <v>18</v>
      </c>
      <c r="AD198" s="66" t="str">
        <f aca="false">IF(AC198&gt;=9,"Cleared","NC")</f>
        <v>Cleared</v>
      </c>
      <c r="AE198" s="65" t="n">
        <f aca="false">Behavior!Q199</f>
        <v>3.73333333333333</v>
      </c>
      <c r="AF198" s="65" t="n">
        <f aca="false">Behavior!R199</f>
        <v>7.46666666666667</v>
      </c>
      <c r="AG198" s="65" t="str">
        <f aca="false">IF(HPS!$AF198&gt;=6,"Cleared","NC")</f>
        <v>Cleared</v>
      </c>
      <c r="AH198" s="65" t="n">
        <f aca="false">Discipline!AA199</f>
        <v>48.3333333333333</v>
      </c>
      <c r="AI198" s="65" t="n">
        <f aca="false">AH198*0.1</f>
        <v>4.83333333333333</v>
      </c>
      <c r="AJ198" s="65" t="str">
        <f aca="false">IF(AI198&gt;=4,"Cleared","NC")</f>
        <v>Cleared</v>
      </c>
      <c r="AK198" s="65" t="n">
        <f aca="false">Y198+AC198+AF198+AI198</f>
        <v>57.0904761904762</v>
      </c>
      <c r="AL198" s="65" t="n">
        <f aca="false">Persona!AO199</f>
        <v>18.0628571428571</v>
      </c>
      <c r="AM198" s="65" t="n">
        <f aca="false">Persona!AP199</f>
        <v>46</v>
      </c>
      <c r="AN198" s="65" t="n">
        <f aca="false">AL198+AM198</f>
        <v>64.0628571428571</v>
      </c>
      <c r="AO198" s="65" t="n">
        <f aca="false">AN198*0.5</f>
        <v>32.0314285714286</v>
      </c>
      <c r="AP198" s="65" t="str">
        <f aca="false">IF(HPS!$AN198&gt;=40,"Cleared","NC")</f>
        <v>Cleared</v>
      </c>
      <c r="AQ198" s="65" t="str">
        <f aca="false">Wellness!AU199</f>
        <v>Cleared</v>
      </c>
      <c r="AR198" s="65" t="n">
        <f aca="false">Wellness!BC199</f>
        <v>56.6666666666667</v>
      </c>
      <c r="AS198" s="64" t="n">
        <f aca="false">AR198*0.3</f>
        <v>17</v>
      </c>
      <c r="AT198" s="66" t="str">
        <f aca="false">IF(AS198&gt;=9,"Cleared","NC")</f>
        <v>Cleared</v>
      </c>
      <c r="AU198" s="65" t="n">
        <f aca="false">Behavior!AG199</f>
        <v>3.4</v>
      </c>
      <c r="AV198" s="65" t="n">
        <f aca="false">Behavior!AH199</f>
        <v>6.8</v>
      </c>
      <c r="AW198" s="65" t="str">
        <f aca="false">IF(AV198&gt;=6,"Cleared","NC")</f>
        <v>Cleared</v>
      </c>
      <c r="AX198" s="65" t="n">
        <f aca="false">Discipline!AN199</f>
        <v>54.7142857142857</v>
      </c>
      <c r="AY198" s="65" t="n">
        <f aca="false">AX198*0.1</f>
        <v>5.47142857142857</v>
      </c>
      <c r="AZ198" s="65" t="str">
        <f aca="false">IF(AY198&gt;=4,"Cleared","NC")</f>
        <v>Cleared</v>
      </c>
      <c r="BA198" s="65" t="n">
        <f aca="false">AO198+AS198+AV198+AY198</f>
        <v>61.3028571428571</v>
      </c>
      <c r="BB198" s="65" t="n">
        <f aca="false">Persona!AB199</f>
        <v>15.9809523809524</v>
      </c>
      <c r="BC198" s="65" t="n">
        <f aca="false">Persona!AC199</f>
        <v>37.6</v>
      </c>
      <c r="BD198" s="65" t="n">
        <f aca="false">BB198+BC198</f>
        <v>53.5809523809524</v>
      </c>
      <c r="BE198" s="65" t="n">
        <f aca="false">BD198*0.5</f>
        <v>26.7904761904762</v>
      </c>
      <c r="BF198" s="65" t="str">
        <f aca="false">IF(BD198&gt;=40,"Cleared","NC")</f>
        <v>Cleared</v>
      </c>
      <c r="BG198" s="65" t="str">
        <f aca="false">Wellness!BM199</f>
        <v>Cleared</v>
      </c>
      <c r="BH198" s="65" t="n">
        <f aca="false">Wellness!BU199</f>
        <v>53.3333333333333</v>
      </c>
      <c r="BI198" s="64" t="n">
        <f aca="false">BH198*0.3</f>
        <v>16</v>
      </c>
      <c r="BJ198" s="66" t="str">
        <f aca="false">IF(BI198&gt;=9,"Cleared","NC")</f>
        <v>Cleared</v>
      </c>
      <c r="BK198" s="65" t="n">
        <f aca="false">Behavior!AG199</f>
        <v>3.4</v>
      </c>
      <c r="BL198" s="65" t="n">
        <f aca="false">Behavior!AH199</f>
        <v>6.8</v>
      </c>
      <c r="BM198" s="65" t="str">
        <f aca="false">IF(BL198&gt;=6,"Cleared","NC")</f>
        <v>Cleared</v>
      </c>
      <c r="BN198" s="65" t="n">
        <f aca="false">Discipline!BA199</f>
        <v>42.3333333333333</v>
      </c>
      <c r="BO198" s="65" t="n">
        <f aca="false">BN198*0.1</f>
        <v>4.23333333333333</v>
      </c>
      <c r="BP198" s="65" t="str">
        <f aca="false">IF(HPS!BO198&gt;=6,"Cleared","NC")</f>
        <v>NC</v>
      </c>
      <c r="BQ198" s="65" t="n">
        <f aca="false">BE198+BI198+BL198+BO198</f>
        <v>53.8238095238095</v>
      </c>
    </row>
    <row r="199" customFormat="false" ht="14.25" hidden="false" customHeight="false" outlineLevel="0" collapsed="false">
      <c r="A199" s="61" t="n">
        <v>196</v>
      </c>
      <c r="B199" s="62" t="s">
        <v>17</v>
      </c>
      <c r="C199" s="62" t="s">
        <v>31</v>
      </c>
      <c r="D199" s="62" t="s">
        <v>411</v>
      </c>
      <c r="E199" s="63" t="s">
        <v>412</v>
      </c>
      <c r="F199" s="64" t="n">
        <v>0</v>
      </c>
      <c r="G199" s="65" t="n">
        <f aca="false">Persona!P200</f>
        <v>60</v>
      </c>
      <c r="H199" s="65" t="n">
        <f aca="false">HPS!$G199+HPS!$F199</f>
        <v>60</v>
      </c>
      <c r="I199" s="65" t="n">
        <f aca="false">HPS!$H199*0.5</f>
        <v>30</v>
      </c>
      <c r="J199" s="65" t="str">
        <f aca="false">IF(HPS!$G199&gt;=40,"Cleared","NC")</f>
        <v>Cleared</v>
      </c>
      <c r="K199" s="65" t="str">
        <f aca="false">Wellness!K200</f>
        <v>NC</v>
      </c>
      <c r="L199" s="65" t="n">
        <f aca="false">Wellness!S200</f>
        <v>46.6666666666667</v>
      </c>
      <c r="M199" s="64" t="n">
        <f aca="false">$L199*0.3</f>
        <v>14</v>
      </c>
      <c r="N199" s="66" t="str">
        <f aca="false">IF(M199&gt;=9,"Cleared","NC")</f>
        <v>Cleared</v>
      </c>
      <c r="O199" s="64" t="n">
        <f aca="false">Behavior!I200</f>
        <v>3</v>
      </c>
      <c r="P199" s="64" t="n">
        <f aca="false">HPS!$O199*2</f>
        <v>6</v>
      </c>
      <c r="Q199" s="65" t="str">
        <f aca="false">IF(HPS!$P199&gt;=6,"Cleared","NC")</f>
        <v>Cleared</v>
      </c>
      <c r="R199" s="65" t="n">
        <f aca="false">Discipline!N200</f>
        <v>42.1875</v>
      </c>
      <c r="S199" s="65" t="n">
        <f aca="false">HPS!$R199*0.1</f>
        <v>4.21875</v>
      </c>
      <c r="T199" s="65" t="str">
        <f aca="false">IF(HPS!$S199&gt;=4,"Cleared","NC")</f>
        <v>Cleared</v>
      </c>
      <c r="U199" s="65" t="n">
        <f aca="false">HPS!$I199+HPS!$M199+HPS!$P199+HPS!$S199</f>
        <v>54.21875</v>
      </c>
      <c r="V199" s="65" t="n">
        <f aca="false">Persona!AB200</f>
        <v>7.25238095238095</v>
      </c>
      <c r="W199" s="65" t="n">
        <f aca="false">Persona!AC200</f>
        <v>47.2</v>
      </c>
      <c r="X199" s="65" t="n">
        <f aca="false">HPS!$V199+HPS!$W199</f>
        <v>54.4523809523809</v>
      </c>
      <c r="Y199" s="65" t="n">
        <f aca="false">X199*0.5</f>
        <v>27.2261904761905</v>
      </c>
      <c r="Z199" s="65" t="str">
        <f aca="false">IF(HPS!$X199&gt;=40,"Cleared","NC")</f>
        <v>Cleared</v>
      </c>
      <c r="AA199" s="65" t="str">
        <f aca="false">Wellness!AC200</f>
        <v>NC</v>
      </c>
      <c r="AB199" s="65" t="n">
        <f aca="false">Wellness!AK200</f>
        <v>33.3333333333333</v>
      </c>
      <c r="AC199" s="64" t="n">
        <f aca="false">HPS!AB199*0.3</f>
        <v>10</v>
      </c>
      <c r="AD199" s="66" t="str">
        <f aca="false">IF(AC199&gt;=9,"Cleared","NC")</f>
        <v>Cleared</v>
      </c>
      <c r="AE199" s="65" t="n">
        <f aca="false">Behavior!Q200</f>
        <v>3.2</v>
      </c>
      <c r="AF199" s="65" t="n">
        <f aca="false">Behavior!R200</f>
        <v>6.4</v>
      </c>
      <c r="AG199" s="65" t="str">
        <f aca="false">IF(HPS!$AF199&gt;=6,"Cleared","NC")</f>
        <v>Cleared</v>
      </c>
      <c r="AH199" s="65" t="n">
        <f aca="false">Discipline!AA200</f>
        <v>8.33333333333333</v>
      </c>
      <c r="AI199" s="65" t="n">
        <f aca="false">AH199*0.1</f>
        <v>0.833333333333333</v>
      </c>
      <c r="AJ199" s="65" t="str">
        <f aca="false">IF(AI199&gt;=4,"Cleared","NC")</f>
        <v>NC</v>
      </c>
      <c r="AK199" s="65" t="n">
        <f aca="false">Y199+AC199+AF199+AI199</f>
        <v>44.4595238095238</v>
      </c>
      <c r="AL199" s="65" t="n">
        <f aca="false">Persona!AO200</f>
        <v>16.3733333333333</v>
      </c>
      <c r="AM199" s="65" t="n">
        <f aca="false">Persona!AP200</f>
        <v>49</v>
      </c>
      <c r="AN199" s="65" t="n">
        <f aca="false">AL199+AM199</f>
        <v>65.3733333333333</v>
      </c>
      <c r="AO199" s="65" t="n">
        <f aca="false">AN199*0.5</f>
        <v>32.6866666666667</v>
      </c>
      <c r="AP199" s="65" t="str">
        <f aca="false">IF(HPS!$AN199&gt;=40,"Cleared","NC")</f>
        <v>Cleared</v>
      </c>
      <c r="AQ199" s="65" t="str">
        <f aca="false">Wellness!AU200</f>
        <v>NC</v>
      </c>
      <c r="AR199" s="65" t="n">
        <f aca="false">Wellness!BC200</f>
        <v>40</v>
      </c>
      <c r="AS199" s="64" t="n">
        <f aca="false">AR199*0.3</f>
        <v>12</v>
      </c>
      <c r="AT199" s="66" t="str">
        <f aca="false">IF(AS199&gt;=9,"Cleared","NC")</f>
        <v>Cleared</v>
      </c>
      <c r="AU199" s="65" t="n">
        <f aca="false">Behavior!AG200</f>
        <v>3.64</v>
      </c>
      <c r="AV199" s="65" t="n">
        <f aca="false">Behavior!AH200</f>
        <v>7.28</v>
      </c>
      <c r="AW199" s="65" t="str">
        <f aca="false">IF(AV199&gt;=6,"Cleared","NC")</f>
        <v>Cleared</v>
      </c>
      <c r="AX199" s="65" t="n">
        <f aca="false">Discipline!AN200</f>
        <v>31</v>
      </c>
      <c r="AY199" s="65" t="n">
        <f aca="false">AX199*0.1</f>
        <v>3.1</v>
      </c>
      <c r="AZ199" s="65" t="str">
        <f aca="false">IF(AY199&gt;=4,"Cleared","NC")</f>
        <v>NC</v>
      </c>
      <c r="BA199" s="65" t="n">
        <f aca="false">AO199+AS199+AV199+AY199</f>
        <v>55.0666666666667</v>
      </c>
      <c r="BB199" s="65" t="n">
        <f aca="false">Persona!AB200</f>
        <v>7.25238095238095</v>
      </c>
      <c r="BC199" s="65" t="n">
        <f aca="false">Persona!AC200</f>
        <v>47.2</v>
      </c>
      <c r="BD199" s="65" t="n">
        <f aca="false">BB199+BC199</f>
        <v>54.4523809523809</v>
      </c>
      <c r="BE199" s="65" t="n">
        <f aca="false">BD199*0.5</f>
        <v>27.2261904761905</v>
      </c>
      <c r="BF199" s="65" t="str">
        <f aca="false">IF(BD199&gt;=40,"Cleared","NC")</f>
        <v>Cleared</v>
      </c>
      <c r="BG199" s="65" t="str">
        <f aca="false">Wellness!BM200</f>
        <v>NC</v>
      </c>
      <c r="BH199" s="65" t="n">
        <f aca="false">Wellness!BU200</f>
        <v>43.3333333333333</v>
      </c>
      <c r="BI199" s="64" t="n">
        <f aca="false">BH199*0.3</f>
        <v>13</v>
      </c>
      <c r="BJ199" s="66" t="str">
        <f aca="false">IF(BI199&gt;=9,"Cleared","NC")</f>
        <v>Cleared</v>
      </c>
      <c r="BK199" s="65" t="n">
        <f aca="false">Behavior!AG200</f>
        <v>3.64</v>
      </c>
      <c r="BL199" s="65" t="n">
        <f aca="false">Behavior!AH200</f>
        <v>7.28</v>
      </c>
      <c r="BM199" s="65" t="str">
        <f aca="false">IF(BL199&gt;=6,"Cleared","NC")</f>
        <v>Cleared</v>
      </c>
      <c r="BN199" s="65" t="n">
        <f aca="false">Discipline!BA200</f>
        <v>44</v>
      </c>
      <c r="BO199" s="65" t="n">
        <f aca="false">BN199*0.1</f>
        <v>4.4</v>
      </c>
      <c r="BP199" s="65" t="str">
        <f aca="false">IF(HPS!BO199&gt;=6,"Cleared","NC")</f>
        <v>NC</v>
      </c>
      <c r="BQ199" s="65" t="n">
        <f aca="false">BE199+BI199+BL199+BO199</f>
        <v>51.9061904761905</v>
      </c>
    </row>
    <row r="200" customFormat="false" ht="14.25" hidden="false" customHeight="false" outlineLevel="0" collapsed="false">
      <c r="A200" s="61" t="n">
        <v>197</v>
      </c>
      <c r="B200" s="62" t="s">
        <v>13</v>
      </c>
      <c r="C200" s="62" t="s">
        <v>31</v>
      </c>
      <c r="D200" s="62" t="s">
        <v>413</v>
      </c>
      <c r="E200" s="63" t="s">
        <v>414</v>
      </c>
      <c r="F200" s="64" t="n">
        <v>0</v>
      </c>
      <c r="G200" s="65" t="n">
        <f aca="false">Persona!P201</f>
        <v>45.5555555555556</v>
      </c>
      <c r="H200" s="65" t="n">
        <f aca="false">HPS!$G200+HPS!$F200</f>
        <v>45.5555555555556</v>
      </c>
      <c r="I200" s="65" t="n">
        <f aca="false">HPS!$H200*0.5</f>
        <v>22.7777777777778</v>
      </c>
      <c r="J200" s="65" t="str">
        <f aca="false">IF(HPS!$G200&gt;=40,"Cleared","NC")</f>
        <v>Cleared</v>
      </c>
      <c r="K200" s="65" t="str">
        <f aca="false">Wellness!K201</f>
        <v>Cleared</v>
      </c>
      <c r="L200" s="65" t="n">
        <f aca="false">Wellness!S201</f>
        <v>43.3333333333333</v>
      </c>
      <c r="M200" s="64" t="n">
        <f aca="false">$L200*0.3</f>
        <v>13</v>
      </c>
      <c r="N200" s="66" t="str">
        <f aca="false">IF(M200&gt;=9,"Cleared","NC")</f>
        <v>Cleared</v>
      </c>
      <c r="O200" s="64" t="n">
        <f aca="false">Behavior!I201</f>
        <v>3</v>
      </c>
      <c r="P200" s="64" t="n">
        <f aca="false">HPS!$O200*2</f>
        <v>6</v>
      </c>
      <c r="Q200" s="65" t="str">
        <f aca="false">IF(HPS!$P200&gt;=6,"Cleared","NC")</f>
        <v>Cleared</v>
      </c>
      <c r="R200" s="65" t="n">
        <f aca="false">Discipline!N201</f>
        <v>57.4553571428572</v>
      </c>
      <c r="S200" s="65" t="n">
        <f aca="false">HPS!$R200*0.1</f>
        <v>5.74553571428572</v>
      </c>
      <c r="T200" s="65" t="str">
        <f aca="false">IF(HPS!$S200&gt;=4,"Cleared","NC")</f>
        <v>Cleared</v>
      </c>
      <c r="U200" s="65" t="n">
        <f aca="false">HPS!$I200+HPS!$M200+HPS!$P200+HPS!$S200</f>
        <v>47.5233134920635</v>
      </c>
      <c r="V200" s="65" t="n">
        <f aca="false">Persona!AB201</f>
        <v>14.4309523809524</v>
      </c>
      <c r="W200" s="65" t="n">
        <f aca="false">Persona!AC201</f>
        <v>33.6</v>
      </c>
      <c r="X200" s="65" t="n">
        <f aca="false">HPS!$V200+HPS!$W200</f>
        <v>48.0309523809524</v>
      </c>
      <c r="Y200" s="65" t="n">
        <f aca="false">X200*0.5</f>
        <v>24.0154761904762</v>
      </c>
      <c r="Z200" s="65" t="str">
        <f aca="false">IF(HPS!$X200&gt;=40,"Cleared","NC")</f>
        <v>Cleared</v>
      </c>
      <c r="AA200" s="65" t="str">
        <f aca="false">Wellness!AC201</f>
        <v>Cleared</v>
      </c>
      <c r="AB200" s="65" t="n">
        <f aca="false">Wellness!AK201</f>
        <v>20</v>
      </c>
      <c r="AC200" s="64" t="n">
        <f aca="false">HPS!AB200*0.3</f>
        <v>6</v>
      </c>
      <c r="AD200" s="66" t="str">
        <f aca="false">IF(AC200&gt;=9,"Cleared","NC")</f>
        <v>NC</v>
      </c>
      <c r="AE200" s="65" t="n">
        <f aca="false">Behavior!Q201</f>
        <v>3.2</v>
      </c>
      <c r="AF200" s="65" t="n">
        <f aca="false">Behavior!R201</f>
        <v>6.4</v>
      </c>
      <c r="AG200" s="65" t="str">
        <f aca="false">IF(HPS!$AF200&gt;=6,"Cleared","NC")</f>
        <v>Cleared</v>
      </c>
      <c r="AH200" s="65" t="n">
        <f aca="false">Discipline!AA201</f>
        <v>35.6666666666667</v>
      </c>
      <c r="AI200" s="65" t="n">
        <f aca="false">AH200*0.1</f>
        <v>3.56666666666667</v>
      </c>
      <c r="AJ200" s="65" t="str">
        <f aca="false">IF(AI200&gt;=4,"Cleared","NC")</f>
        <v>NC</v>
      </c>
      <c r="AK200" s="65" t="n">
        <f aca="false">Y200+AC200+AF200+AI200</f>
        <v>39.9821428571429</v>
      </c>
      <c r="AL200" s="65" t="n">
        <f aca="false">Persona!AO201</f>
        <v>17.7706666666667</v>
      </c>
      <c r="AM200" s="65" t="n">
        <f aca="false">Persona!AP201</f>
        <v>49</v>
      </c>
      <c r="AN200" s="65" t="n">
        <f aca="false">AL200+AM200</f>
        <v>66.7706666666667</v>
      </c>
      <c r="AO200" s="65" t="n">
        <f aca="false">AN200*0.5</f>
        <v>33.3853333333333</v>
      </c>
      <c r="AP200" s="65" t="str">
        <f aca="false">IF(HPS!$AN200&gt;=40,"Cleared","NC")</f>
        <v>Cleared</v>
      </c>
      <c r="AQ200" s="65" t="str">
        <f aca="false">Wellness!AU201</f>
        <v>NC</v>
      </c>
      <c r="AR200" s="65" t="n">
        <f aca="false">Wellness!BC201</f>
        <v>40</v>
      </c>
      <c r="AS200" s="64" t="n">
        <f aca="false">AR200*0.3</f>
        <v>12</v>
      </c>
      <c r="AT200" s="66" t="str">
        <f aca="false">IF(AS200&gt;=9,"Cleared","NC")</f>
        <v>Cleared</v>
      </c>
      <c r="AU200" s="65" t="n">
        <f aca="false">Behavior!AG201</f>
        <v>3.84</v>
      </c>
      <c r="AV200" s="65" t="n">
        <f aca="false">Behavior!AH201</f>
        <v>7.68</v>
      </c>
      <c r="AW200" s="65" t="str">
        <f aca="false">IF(AV200&gt;=6,"Cleared","NC")</f>
        <v>Cleared</v>
      </c>
      <c r="AX200" s="65" t="n">
        <f aca="false">Discipline!AN201</f>
        <v>45.7</v>
      </c>
      <c r="AY200" s="65" t="n">
        <f aca="false">AX200*0.1</f>
        <v>4.57</v>
      </c>
      <c r="AZ200" s="65" t="str">
        <f aca="false">IF(AY200&gt;=4,"Cleared","NC")</f>
        <v>Cleared</v>
      </c>
      <c r="BA200" s="65" t="n">
        <f aca="false">AO200+AS200+AV200+AY200</f>
        <v>57.6353333333333</v>
      </c>
      <c r="BB200" s="65" t="n">
        <f aca="false">Persona!AB201</f>
        <v>14.4309523809524</v>
      </c>
      <c r="BC200" s="65" t="n">
        <f aca="false">Persona!AC201</f>
        <v>33.6</v>
      </c>
      <c r="BD200" s="65" t="n">
        <f aca="false">BB200+BC200</f>
        <v>48.0309523809524</v>
      </c>
      <c r="BE200" s="65" t="n">
        <f aca="false">BD200*0.5</f>
        <v>24.0154761904762</v>
      </c>
      <c r="BF200" s="65" t="str">
        <f aca="false">IF(BD200&gt;=40,"Cleared","NC")</f>
        <v>Cleared</v>
      </c>
      <c r="BG200" s="65" t="str">
        <f aca="false">Wellness!BM201</f>
        <v>NC</v>
      </c>
      <c r="BH200" s="65" t="n">
        <f aca="false">Wellness!BU201</f>
        <v>10</v>
      </c>
      <c r="BI200" s="64" t="n">
        <f aca="false">BH200*0.3</f>
        <v>3</v>
      </c>
      <c r="BJ200" s="66" t="str">
        <f aca="false">IF(BI200&gt;=9,"Cleared","NC")</f>
        <v>NC</v>
      </c>
      <c r="BK200" s="65" t="n">
        <f aca="false">Behavior!AG201</f>
        <v>3.84</v>
      </c>
      <c r="BL200" s="65" t="n">
        <f aca="false">Behavior!AH201</f>
        <v>7.68</v>
      </c>
      <c r="BM200" s="65" t="str">
        <f aca="false">IF(BL200&gt;=6,"Cleared","NC")</f>
        <v>Cleared</v>
      </c>
      <c r="BN200" s="65" t="n">
        <f aca="false">Discipline!BA201</f>
        <v>58</v>
      </c>
      <c r="BO200" s="65" t="n">
        <f aca="false">BN200*0.1</f>
        <v>5.8</v>
      </c>
      <c r="BP200" s="65" t="str">
        <f aca="false">IF(HPS!BO200&gt;=6,"Cleared","NC")</f>
        <v>NC</v>
      </c>
      <c r="BQ200" s="65" t="n">
        <f aca="false">BE200+BI200+BL200+BO200</f>
        <v>40.4954761904762</v>
      </c>
    </row>
    <row r="201" customFormat="false" ht="14.25" hidden="false" customHeight="false" outlineLevel="0" collapsed="false">
      <c r="A201" s="61" t="n">
        <v>198</v>
      </c>
      <c r="B201" s="62" t="s">
        <v>13</v>
      </c>
      <c r="C201" s="62" t="s">
        <v>38</v>
      </c>
      <c r="D201" s="62" t="s">
        <v>415</v>
      </c>
      <c r="E201" s="63" t="s">
        <v>416</v>
      </c>
      <c r="F201" s="64" t="n">
        <v>0</v>
      </c>
      <c r="G201" s="65" t="n">
        <f aca="false">Persona!P202</f>
        <v>67.7777777777778</v>
      </c>
      <c r="H201" s="65" t="n">
        <f aca="false">HPS!$G201+HPS!$F201</f>
        <v>67.7777777777778</v>
      </c>
      <c r="I201" s="65" t="n">
        <f aca="false">HPS!$H201*0.5</f>
        <v>33.8888888888889</v>
      </c>
      <c r="J201" s="65" t="str">
        <f aca="false">IF(HPS!$G201&gt;=40,"Cleared","NC")</f>
        <v>Cleared</v>
      </c>
      <c r="K201" s="65" t="str">
        <f aca="false">Wellness!K202</f>
        <v>Cleared</v>
      </c>
      <c r="L201" s="65" t="n">
        <f aca="false">Wellness!S202</f>
        <v>0</v>
      </c>
      <c r="M201" s="64" t="n">
        <f aca="false">$L201*0.3</f>
        <v>0</v>
      </c>
      <c r="N201" s="66" t="str">
        <f aca="false">IF(M201&gt;=9,"Cleared","NC")</f>
        <v>NC</v>
      </c>
      <c r="O201" s="64" t="n">
        <f aca="false">Behavior!I202</f>
        <v>3</v>
      </c>
      <c r="P201" s="64" t="n">
        <f aca="false">HPS!$O201*2</f>
        <v>6</v>
      </c>
      <c r="Q201" s="65" t="str">
        <f aca="false">IF(HPS!$P201&gt;=6,"Cleared","NC")</f>
        <v>Cleared</v>
      </c>
      <c r="R201" s="65" t="n">
        <f aca="false">Discipline!N202</f>
        <v>47.4553571428571</v>
      </c>
      <c r="S201" s="65" t="n">
        <f aca="false">HPS!$R201*0.1</f>
        <v>4.74553571428571</v>
      </c>
      <c r="T201" s="65" t="str">
        <f aca="false">IF(HPS!$S201&gt;=4,"Cleared","NC")</f>
        <v>Cleared</v>
      </c>
      <c r="U201" s="65" t="n">
        <f aca="false">HPS!$I201+HPS!$M201+HPS!$P201+HPS!$S201</f>
        <v>44.6344246031746</v>
      </c>
      <c r="V201" s="65" t="n">
        <f aca="false">Persona!AB202</f>
        <v>23.4428571428571</v>
      </c>
      <c r="W201" s="65" t="n">
        <f aca="false">Persona!AC202</f>
        <v>0</v>
      </c>
      <c r="X201" s="65" t="n">
        <f aca="false">HPS!$V201+HPS!$W201</f>
        <v>23.4428571428571</v>
      </c>
      <c r="Y201" s="65" t="n">
        <f aca="false">X201*0.5</f>
        <v>11.7214285714286</v>
      </c>
      <c r="Z201" s="65" t="str">
        <f aca="false">IF(HPS!$X201&gt;=40,"Cleared","NC")</f>
        <v>NC</v>
      </c>
      <c r="AA201" s="65" t="str">
        <f aca="false">Wellness!AC202</f>
        <v>Cleared</v>
      </c>
      <c r="AB201" s="65" t="n">
        <f aca="false">Wellness!AK202</f>
        <v>13.3333333333333</v>
      </c>
      <c r="AC201" s="64" t="n">
        <f aca="false">HPS!AB201*0.3</f>
        <v>4</v>
      </c>
      <c r="AD201" s="66" t="str">
        <f aca="false">IF(AC201&gt;=9,"Cleared","NC")</f>
        <v>NC</v>
      </c>
      <c r="AE201" s="65" t="n">
        <f aca="false">Behavior!Q202</f>
        <v>3.72</v>
      </c>
      <c r="AF201" s="65" t="n">
        <f aca="false">Behavior!R202</f>
        <v>7.44</v>
      </c>
      <c r="AG201" s="65" t="str">
        <f aca="false">IF(HPS!$AF201&gt;=6,"Cleared","NC")</f>
        <v>Cleared</v>
      </c>
      <c r="AH201" s="65" t="n">
        <f aca="false">Discipline!AA202</f>
        <v>48</v>
      </c>
      <c r="AI201" s="65" t="n">
        <f aca="false">AH201*0.1</f>
        <v>4.8</v>
      </c>
      <c r="AJ201" s="65" t="str">
        <f aca="false">IF(AI201&gt;=4,"Cleared","NC")</f>
        <v>Cleared</v>
      </c>
      <c r="AK201" s="65" t="n">
        <f aca="false">Y201+AC201+AF201+AI201</f>
        <v>27.9614285714286</v>
      </c>
      <c r="AL201" s="65" t="n">
        <f aca="false">Persona!AO202</f>
        <v>17.8</v>
      </c>
      <c r="AM201" s="65" t="n">
        <f aca="false">Persona!AP202</f>
        <v>34</v>
      </c>
      <c r="AN201" s="65" t="n">
        <f aca="false">AL201+AM201</f>
        <v>51.8</v>
      </c>
      <c r="AO201" s="65" t="n">
        <f aca="false">AN201*0.5</f>
        <v>25.9</v>
      </c>
      <c r="AP201" s="65" t="str">
        <f aca="false">IF(HPS!$AN201&gt;=40,"Cleared","NC")</f>
        <v>Cleared</v>
      </c>
      <c r="AQ201" s="65" t="str">
        <f aca="false">Wellness!AU202</f>
        <v>NC</v>
      </c>
      <c r="AR201" s="65" t="n">
        <f aca="false">Wellness!BC202</f>
        <v>30</v>
      </c>
      <c r="AS201" s="64" t="n">
        <f aca="false">AR201*0.3</f>
        <v>9</v>
      </c>
      <c r="AT201" s="66" t="str">
        <f aca="false">IF(AS201&gt;=9,"Cleared","NC")</f>
        <v>Cleared</v>
      </c>
      <c r="AU201" s="65" t="n">
        <f aca="false">Behavior!AG202</f>
        <v>3.5</v>
      </c>
      <c r="AV201" s="65" t="n">
        <f aca="false">Behavior!AH202</f>
        <v>7</v>
      </c>
      <c r="AW201" s="65" t="str">
        <f aca="false">IF(AV201&gt;=6,"Cleared","NC")</f>
        <v>Cleared</v>
      </c>
      <c r="AX201" s="65" t="n">
        <f aca="false">Discipline!AN202</f>
        <v>24.4</v>
      </c>
      <c r="AY201" s="65" t="n">
        <f aca="false">AX201*0.1</f>
        <v>2.44</v>
      </c>
      <c r="AZ201" s="65" t="str">
        <f aca="false">IF(AY201&gt;=4,"Cleared","NC")</f>
        <v>NC</v>
      </c>
      <c r="BA201" s="65" t="n">
        <f aca="false">AO201+AS201+AV201+AY201</f>
        <v>44.34</v>
      </c>
      <c r="BB201" s="65" t="n">
        <f aca="false">Persona!AB202</f>
        <v>23.4428571428571</v>
      </c>
      <c r="BC201" s="65" t="n">
        <f aca="false">Persona!AC202</f>
        <v>0</v>
      </c>
      <c r="BD201" s="65" t="n">
        <f aca="false">BB201+BC201</f>
        <v>23.4428571428571</v>
      </c>
      <c r="BE201" s="65" t="n">
        <f aca="false">BD201*0.5</f>
        <v>11.7214285714286</v>
      </c>
      <c r="BF201" s="65" t="str">
        <f aca="false">IF(BD201&gt;=40,"Cleared","NC")</f>
        <v>NC</v>
      </c>
      <c r="BG201" s="65" t="str">
        <f aca="false">Wellness!BM202</f>
        <v>NC</v>
      </c>
      <c r="BH201" s="65" t="n">
        <f aca="false">Wellness!BU202</f>
        <v>23.3333333333333</v>
      </c>
      <c r="BI201" s="64" t="n">
        <f aca="false">BH201*0.3</f>
        <v>7</v>
      </c>
      <c r="BJ201" s="66" t="str">
        <f aca="false">IF(BI201&gt;=9,"Cleared","NC")</f>
        <v>NC</v>
      </c>
      <c r="BK201" s="65" t="n">
        <f aca="false">Behavior!AG202</f>
        <v>3.5</v>
      </c>
      <c r="BL201" s="65" t="n">
        <f aca="false">Behavior!AH202</f>
        <v>7</v>
      </c>
      <c r="BM201" s="65" t="str">
        <f aca="false">IF(BL201&gt;=6,"Cleared","NC")</f>
        <v>Cleared</v>
      </c>
      <c r="BN201" s="65" t="n">
        <f aca="false">Discipline!BA202</f>
        <v>43.3333333333333</v>
      </c>
      <c r="BO201" s="65" t="n">
        <f aca="false">BN201*0.1</f>
        <v>4.33333333333333</v>
      </c>
      <c r="BP201" s="65" t="str">
        <f aca="false">IF(HPS!BO201&gt;=6,"Cleared","NC")</f>
        <v>NC</v>
      </c>
      <c r="BQ201" s="65" t="n">
        <f aca="false">BE201+BI201+BL201+BO201</f>
        <v>30.0547619047619</v>
      </c>
    </row>
    <row r="202" customFormat="false" ht="14.25" hidden="false" customHeight="false" outlineLevel="0" collapsed="false">
      <c r="A202" s="61" t="n">
        <v>199</v>
      </c>
      <c r="B202" s="62" t="s">
        <v>13</v>
      </c>
      <c r="C202" s="62" t="s">
        <v>24</v>
      </c>
      <c r="D202" s="62" t="s">
        <v>417</v>
      </c>
      <c r="E202" s="63" t="s">
        <v>418</v>
      </c>
      <c r="F202" s="64" t="n">
        <v>0</v>
      </c>
      <c r="G202" s="65" t="n">
        <f aca="false">Persona!P203</f>
        <v>57.7777777777778</v>
      </c>
      <c r="H202" s="65" t="n">
        <f aca="false">HPS!$G202+HPS!$F202</f>
        <v>57.7777777777778</v>
      </c>
      <c r="I202" s="65" t="n">
        <f aca="false">HPS!$H202*0.5</f>
        <v>28.8888888888889</v>
      </c>
      <c r="J202" s="65" t="str">
        <f aca="false">IF(HPS!$G202&gt;=40,"Cleared","NC")</f>
        <v>Cleared</v>
      </c>
      <c r="K202" s="65" t="str">
        <f aca="false">Wellness!K203</f>
        <v>NC</v>
      </c>
      <c r="L202" s="65" t="n">
        <f aca="false">Wellness!S203</f>
        <v>43.3333333333333</v>
      </c>
      <c r="M202" s="64" t="n">
        <f aca="false">$L202*0.3</f>
        <v>13</v>
      </c>
      <c r="N202" s="66" t="str">
        <f aca="false">IF(M202&gt;=9,"Cleared","NC")</f>
        <v>Cleared</v>
      </c>
      <c r="O202" s="64" t="n">
        <f aca="false">Behavior!I203</f>
        <v>3</v>
      </c>
      <c r="P202" s="64" t="n">
        <f aca="false">HPS!$O202*2</f>
        <v>6</v>
      </c>
      <c r="Q202" s="65" t="str">
        <f aca="false">IF(HPS!$P202&gt;=6,"Cleared","NC")</f>
        <v>Cleared</v>
      </c>
      <c r="R202" s="65" t="n">
        <f aca="false">Discipline!N203</f>
        <v>37.5</v>
      </c>
      <c r="S202" s="65" t="n">
        <f aca="false">HPS!$R202*0.1</f>
        <v>3.75</v>
      </c>
      <c r="T202" s="65" t="str">
        <f aca="false">IF(HPS!$S202&gt;=4,"Cleared","NC")</f>
        <v>NC</v>
      </c>
      <c r="U202" s="65" t="n">
        <f aca="false">HPS!$I202+HPS!$M202+HPS!$P202+HPS!$S202</f>
        <v>51.6388888888889</v>
      </c>
      <c r="V202" s="65" t="n">
        <f aca="false">Persona!AB203</f>
        <v>10.2190476190476</v>
      </c>
      <c r="W202" s="65" t="n">
        <f aca="false">Persona!AC203</f>
        <v>35.2</v>
      </c>
      <c r="X202" s="65" t="n">
        <f aca="false">HPS!$V202+HPS!$W202</f>
        <v>45.4190476190476</v>
      </c>
      <c r="Y202" s="65" t="n">
        <f aca="false">X202*0.5</f>
        <v>22.7095238095238</v>
      </c>
      <c r="Z202" s="65" t="str">
        <f aca="false">IF(HPS!$X202&gt;=40,"Cleared","NC")</f>
        <v>Cleared</v>
      </c>
      <c r="AA202" s="65" t="str">
        <f aca="false">Wellness!AC203</f>
        <v>NC</v>
      </c>
      <c r="AB202" s="65" t="n">
        <f aca="false">Wellness!AK203</f>
        <v>30</v>
      </c>
      <c r="AC202" s="64" t="n">
        <f aca="false">HPS!AB202*0.3</f>
        <v>9</v>
      </c>
      <c r="AD202" s="66" t="str">
        <f aca="false">IF(AC202&gt;=9,"Cleared","NC")</f>
        <v>Cleared</v>
      </c>
      <c r="AE202" s="65" t="n">
        <f aca="false">Behavior!Q203</f>
        <v>4.06666666666667</v>
      </c>
      <c r="AF202" s="65" t="n">
        <f aca="false">Behavior!R203</f>
        <v>8.13333333333333</v>
      </c>
      <c r="AG202" s="65" t="str">
        <f aca="false">IF(HPS!$AF202&gt;=6,"Cleared","NC")</f>
        <v>Cleared</v>
      </c>
      <c r="AH202" s="65" t="n">
        <f aca="false">Discipline!AA203</f>
        <v>41</v>
      </c>
      <c r="AI202" s="65" t="n">
        <f aca="false">AH202*0.1</f>
        <v>4.1</v>
      </c>
      <c r="AJ202" s="65" t="str">
        <f aca="false">IF(AI202&gt;=4,"Cleared","NC")</f>
        <v>Cleared</v>
      </c>
      <c r="AK202" s="65" t="n">
        <f aca="false">Y202+AC202+AF202+AI202</f>
        <v>43.9428571428571</v>
      </c>
      <c r="AL202" s="65" t="n">
        <f aca="false">Persona!AO203</f>
        <v>19.4</v>
      </c>
      <c r="AM202" s="65" t="n">
        <f aca="false">Persona!AP203</f>
        <v>42</v>
      </c>
      <c r="AN202" s="65" t="n">
        <f aca="false">AL202+AM202</f>
        <v>61.4</v>
      </c>
      <c r="AO202" s="65" t="n">
        <f aca="false">AN202*0.5</f>
        <v>30.7</v>
      </c>
      <c r="AP202" s="65" t="str">
        <f aca="false">IF(HPS!$AN202&gt;=40,"Cleared","NC")</f>
        <v>Cleared</v>
      </c>
      <c r="AQ202" s="65" t="str">
        <f aca="false">Wellness!AU203</f>
        <v>NC</v>
      </c>
      <c r="AR202" s="65" t="n">
        <f aca="false">Wellness!BC203</f>
        <v>33.3333333333333</v>
      </c>
      <c r="AS202" s="64" t="n">
        <f aca="false">AR202*0.3</f>
        <v>10</v>
      </c>
      <c r="AT202" s="66" t="str">
        <f aca="false">IF(AS202&gt;=9,"Cleared","NC")</f>
        <v>Cleared</v>
      </c>
      <c r="AU202" s="65" t="n">
        <f aca="false">Behavior!AG203</f>
        <v>3.48</v>
      </c>
      <c r="AV202" s="65" t="n">
        <f aca="false">Behavior!AH203</f>
        <v>6.96</v>
      </c>
      <c r="AW202" s="65" t="str">
        <f aca="false">IF(AV202&gt;=6,"Cleared","NC")</f>
        <v>Cleared</v>
      </c>
      <c r="AX202" s="65" t="n">
        <f aca="false">Discipline!AN203</f>
        <v>41.9761904761905</v>
      </c>
      <c r="AY202" s="65" t="n">
        <f aca="false">AX202*0.1</f>
        <v>4.19761904761905</v>
      </c>
      <c r="AZ202" s="65" t="str">
        <f aca="false">IF(AY202&gt;=4,"Cleared","NC")</f>
        <v>Cleared</v>
      </c>
      <c r="BA202" s="65" t="n">
        <f aca="false">AO202+AS202+AV202+AY202</f>
        <v>51.8576190476191</v>
      </c>
      <c r="BB202" s="65" t="n">
        <f aca="false">Persona!AB203</f>
        <v>10.2190476190476</v>
      </c>
      <c r="BC202" s="65" t="n">
        <f aca="false">Persona!AC203</f>
        <v>35.2</v>
      </c>
      <c r="BD202" s="65" t="n">
        <f aca="false">BB202+BC202</f>
        <v>45.4190476190476</v>
      </c>
      <c r="BE202" s="65" t="n">
        <f aca="false">BD202*0.5</f>
        <v>22.7095238095238</v>
      </c>
      <c r="BF202" s="65" t="str">
        <f aca="false">IF(BD202&gt;=40,"Cleared","NC")</f>
        <v>Cleared</v>
      </c>
      <c r="BG202" s="65" t="str">
        <f aca="false">Wellness!BM203</f>
        <v>NC</v>
      </c>
      <c r="BH202" s="65" t="n">
        <f aca="false">Wellness!BU203</f>
        <v>36.6666666666667</v>
      </c>
      <c r="BI202" s="64" t="n">
        <f aca="false">BH202*0.3</f>
        <v>11</v>
      </c>
      <c r="BJ202" s="66" t="str">
        <f aca="false">IF(BI202&gt;=9,"Cleared","NC")</f>
        <v>Cleared</v>
      </c>
      <c r="BK202" s="65" t="n">
        <f aca="false">Behavior!AG203</f>
        <v>3.48</v>
      </c>
      <c r="BL202" s="65" t="n">
        <f aca="false">Behavior!AH203</f>
        <v>6.96</v>
      </c>
      <c r="BM202" s="65" t="str">
        <f aca="false">IF(BL202&gt;=6,"Cleared","NC")</f>
        <v>Cleared</v>
      </c>
      <c r="BN202" s="65" t="n">
        <f aca="false">Discipline!BA203</f>
        <v>36</v>
      </c>
      <c r="BO202" s="65" t="n">
        <f aca="false">BN202*0.1</f>
        <v>3.6</v>
      </c>
      <c r="BP202" s="65" t="str">
        <f aca="false">IF(HPS!BO202&gt;=6,"Cleared","NC")</f>
        <v>NC</v>
      </c>
      <c r="BQ202" s="65" t="n">
        <f aca="false">BE202+BI202+BL202+BO202</f>
        <v>44.2695238095238</v>
      </c>
    </row>
    <row r="203" customFormat="false" ht="14.25" hidden="false" customHeight="false" outlineLevel="0" collapsed="false">
      <c r="A203" s="61" t="n">
        <v>200</v>
      </c>
      <c r="B203" s="62" t="s">
        <v>17</v>
      </c>
      <c r="C203" s="62" t="s">
        <v>31</v>
      </c>
      <c r="D203" s="62" t="s">
        <v>419</v>
      </c>
      <c r="E203" s="63" t="s">
        <v>420</v>
      </c>
      <c r="F203" s="64" t="n">
        <v>0</v>
      </c>
      <c r="G203" s="65" t="n">
        <f aca="false">Persona!P204</f>
        <v>60</v>
      </c>
      <c r="H203" s="65" t="n">
        <f aca="false">HPS!$G203+HPS!$F203</f>
        <v>60</v>
      </c>
      <c r="I203" s="65" t="n">
        <f aca="false">HPS!$H203*0.5</f>
        <v>30</v>
      </c>
      <c r="J203" s="65" t="str">
        <f aca="false">IF(HPS!$G203&gt;=40,"Cleared","NC")</f>
        <v>Cleared</v>
      </c>
      <c r="K203" s="65" t="str">
        <f aca="false">Wellness!K204</f>
        <v>Cleared</v>
      </c>
      <c r="L203" s="65" t="n">
        <f aca="false">Wellness!S204</f>
        <v>56.6666666666667</v>
      </c>
      <c r="M203" s="64" t="n">
        <f aca="false">$L203*0.3</f>
        <v>17</v>
      </c>
      <c r="N203" s="66" t="str">
        <f aca="false">IF(M203&gt;=9,"Cleared","NC")</f>
        <v>Cleared</v>
      </c>
      <c r="O203" s="64" t="n">
        <f aca="false">Behavior!I204</f>
        <v>3</v>
      </c>
      <c r="P203" s="64" t="n">
        <f aca="false">HPS!$O203*2</f>
        <v>6</v>
      </c>
      <c r="Q203" s="65" t="str">
        <f aca="false">IF(HPS!$P203&gt;=6,"Cleared","NC")</f>
        <v>Cleared</v>
      </c>
      <c r="R203" s="65" t="n">
        <f aca="false">Discipline!N204</f>
        <v>67.8125</v>
      </c>
      <c r="S203" s="65" t="n">
        <f aca="false">HPS!$R203*0.1</f>
        <v>6.78125</v>
      </c>
      <c r="T203" s="65" t="str">
        <f aca="false">IF(HPS!$S203&gt;=4,"Cleared","NC")</f>
        <v>Cleared</v>
      </c>
      <c r="U203" s="65" t="n">
        <f aca="false">HPS!$I203+HPS!$M203+HPS!$P203+HPS!$S203</f>
        <v>59.78125</v>
      </c>
      <c r="V203" s="65" t="n">
        <f aca="false">Persona!AB204</f>
        <v>12.8738095238095</v>
      </c>
      <c r="W203" s="65" t="n">
        <f aca="false">Persona!AC204</f>
        <v>29.6</v>
      </c>
      <c r="X203" s="65" t="n">
        <f aca="false">HPS!$V203+HPS!$W203</f>
        <v>42.4738095238095</v>
      </c>
      <c r="Y203" s="65" t="n">
        <f aca="false">X203*0.5</f>
        <v>21.2369047619048</v>
      </c>
      <c r="Z203" s="65" t="str">
        <f aca="false">IF(HPS!$X203&gt;=40,"Cleared","NC")</f>
        <v>Cleared</v>
      </c>
      <c r="AA203" s="65" t="str">
        <f aca="false">Wellness!AC204</f>
        <v>NC</v>
      </c>
      <c r="AB203" s="65" t="n">
        <f aca="false">Wellness!AK204</f>
        <v>36.6666666666667</v>
      </c>
      <c r="AC203" s="64" t="n">
        <f aca="false">HPS!AB203*0.3</f>
        <v>11</v>
      </c>
      <c r="AD203" s="66" t="str">
        <f aca="false">IF(AC203&gt;=9,"Cleared","NC")</f>
        <v>Cleared</v>
      </c>
      <c r="AE203" s="65" t="n">
        <f aca="false">Behavior!Q204</f>
        <v>3.5</v>
      </c>
      <c r="AF203" s="65" t="n">
        <f aca="false">Behavior!R204</f>
        <v>7</v>
      </c>
      <c r="AG203" s="65" t="str">
        <f aca="false">IF(HPS!$AF203&gt;=6,"Cleared","NC")</f>
        <v>Cleared</v>
      </c>
      <c r="AH203" s="65" t="n">
        <f aca="false">Discipline!AA204</f>
        <v>34.6666666666667</v>
      </c>
      <c r="AI203" s="65" t="n">
        <f aca="false">AH203*0.1</f>
        <v>3.46666666666667</v>
      </c>
      <c r="AJ203" s="65" t="str">
        <f aca="false">IF(AI203&gt;=4,"Cleared","NC")</f>
        <v>NC</v>
      </c>
      <c r="AK203" s="65" t="n">
        <f aca="false">Y203+AC203+AF203+AI203</f>
        <v>42.7035714285714</v>
      </c>
      <c r="AL203" s="65" t="n">
        <f aca="false">Persona!AO204</f>
        <v>17.7066666666667</v>
      </c>
      <c r="AM203" s="65" t="n">
        <f aca="false">Persona!AP204</f>
        <v>36</v>
      </c>
      <c r="AN203" s="65" t="n">
        <f aca="false">AL203+AM203</f>
        <v>53.7066666666667</v>
      </c>
      <c r="AO203" s="65" t="n">
        <f aca="false">AN203*0.5</f>
        <v>26.8533333333333</v>
      </c>
      <c r="AP203" s="65" t="str">
        <f aca="false">IF(HPS!$AN203&gt;=40,"Cleared","NC")</f>
        <v>Cleared</v>
      </c>
      <c r="AQ203" s="65" t="str">
        <f aca="false">Wellness!AU204</f>
        <v>Cleared</v>
      </c>
      <c r="AR203" s="65" t="n">
        <f aca="false">Wellness!BC204</f>
        <v>50</v>
      </c>
      <c r="AS203" s="64" t="n">
        <f aca="false">AR203*0.3</f>
        <v>15</v>
      </c>
      <c r="AT203" s="66" t="str">
        <f aca="false">IF(AS203&gt;=9,"Cleared","NC")</f>
        <v>Cleared</v>
      </c>
      <c r="AU203" s="65" t="n">
        <f aca="false">Behavior!AG204</f>
        <v>3.72</v>
      </c>
      <c r="AV203" s="65" t="n">
        <f aca="false">Behavior!AH204</f>
        <v>7.44</v>
      </c>
      <c r="AW203" s="65" t="str">
        <f aca="false">IF(AV203&gt;=6,"Cleared","NC")</f>
        <v>Cleared</v>
      </c>
      <c r="AX203" s="65" t="n">
        <f aca="false">Discipline!AN204</f>
        <v>45.3333333333333</v>
      </c>
      <c r="AY203" s="65" t="n">
        <f aca="false">AX203*0.1</f>
        <v>4.53333333333333</v>
      </c>
      <c r="AZ203" s="65" t="str">
        <f aca="false">IF(AY203&gt;=4,"Cleared","NC")</f>
        <v>Cleared</v>
      </c>
      <c r="BA203" s="65" t="n">
        <f aca="false">AO203+AS203+AV203+AY203</f>
        <v>53.8266666666667</v>
      </c>
      <c r="BB203" s="65" t="n">
        <f aca="false">Persona!AB204</f>
        <v>12.8738095238095</v>
      </c>
      <c r="BC203" s="65" t="n">
        <f aca="false">Persona!AC204</f>
        <v>29.6</v>
      </c>
      <c r="BD203" s="65" t="n">
        <f aca="false">BB203+BC203</f>
        <v>42.4738095238095</v>
      </c>
      <c r="BE203" s="65" t="n">
        <f aca="false">BD203*0.5</f>
        <v>21.2369047619048</v>
      </c>
      <c r="BF203" s="65" t="str">
        <f aca="false">IF(BD203&gt;=40,"Cleared","NC")</f>
        <v>Cleared</v>
      </c>
      <c r="BG203" s="65" t="str">
        <f aca="false">Wellness!BM204</f>
        <v>NC</v>
      </c>
      <c r="BH203" s="65" t="n">
        <f aca="false">Wellness!BU204</f>
        <v>40</v>
      </c>
      <c r="BI203" s="64" t="n">
        <f aca="false">BH203*0.3</f>
        <v>12</v>
      </c>
      <c r="BJ203" s="66" t="str">
        <f aca="false">IF(BI203&gt;=9,"Cleared","NC")</f>
        <v>Cleared</v>
      </c>
      <c r="BK203" s="65" t="n">
        <f aca="false">Behavior!AG204</f>
        <v>3.72</v>
      </c>
      <c r="BL203" s="65" t="n">
        <f aca="false">Behavior!AH204</f>
        <v>7.44</v>
      </c>
      <c r="BM203" s="65" t="str">
        <f aca="false">IF(BL203&gt;=6,"Cleared","NC")</f>
        <v>Cleared</v>
      </c>
      <c r="BN203" s="65" t="n">
        <f aca="false">Discipline!BA204</f>
        <v>67</v>
      </c>
      <c r="BO203" s="65" t="n">
        <f aca="false">BN203*0.1</f>
        <v>6.7</v>
      </c>
      <c r="BP203" s="65" t="str">
        <f aca="false">IF(HPS!BO203&gt;=6,"Cleared","NC")</f>
        <v>Cleared</v>
      </c>
      <c r="BQ203" s="65" t="n">
        <f aca="false">BE203+BI203+BL203+BO203</f>
        <v>47.3769047619048</v>
      </c>
    </row>
    <row r="204" customFormat="false" ht="14.25" hidden="false" customHeight="false" outlineLevel="0" collapsed="false">
      <c r="A204" s="61" t="n">
        <v>201</v>
      </c>
      <c r="B204" s="62" t="s">
        <v>13</v>
      </c>
      <c r="C204" s="62" t="s">
        <v>31</v>
      </c>
      <c r="D204" s="62" t="s">
        <v>421</v>
      </c>
      <c r="E204" s="63" t="s">
        <v>422</v>
      </c>
      <c r="F204" s="64" t="n">
        <v>0</v>
      </c>
      <c r="G204" s="65" t="n">
        <f aca="false">Persona!P205</f>
        <v>40</v>
      </c>
      <c r="H204" s="65" t="n">
        <f aca="false">HPS!$G204+HPS!$F204</f>
        <v>40</v>
      </c>
      <c r="I204" s="65" t="n">
        <f aca="false">HPS!$H204*0.5</f>
        <v>20</v>
      </c>
      <c r="J204" s="65" t="str">
        <f aca="false">IF(HPS!$G204&gt;=40,"Cleared","NC")</f>
        <v>Cleared</v>
      </c>
      <c r="K204" s="65" t="str">
        <f aca="false">Wellness!K205</f>
        <v>NC</v>
      </c>
      <c r="L204" s="65" t="n">
        <f aca="false">Wellness!S205</f>
        <v>63.3333333333333</v>
      </c>
      <c r="M204" s="64" t="n">
        <f aca="false">$L204*0.3</f>
        <v>19</v>
      </c>
      <c r="N204" s="66" t="str">
        <f aca="false">IF(M204&gt;=9,"Cleared","NC")</f>
        <v>Cleared</v>
      </c>
      <c r="O204" s="64" t="n">
        <f aca="false">Behavior!I205</f>
        <v>3</v>
      </c>
      <c r="P204" s="64" t="n">
        <f aca="false">HPS!$O204*2</f>
        <v>6</v>
      </c>
      <c r="Q204" s="65" t="str">
        <f aca="false">IF(HPS!$P204&gt;=6,"Cleared","NC")</f>
        <v>Cleared</v>
      </c>
      <c r="R204" s="65" t="n">
        <f aca="false">Discipline!N205</f>
        <v>43.3928571428571</v>
      </c>
      <c r="S204" s="65" t="n">
        <f aca="false">HPS!$R204*0.1</f>
        <v>4.33928571428571</v>
      </c>
      <c r="T204" s="65" t="str">
        <f aca="false">IF(HPS!$S204&gt;=4,"Cleared","NC")</f>
        <v>Cleared</v>
      </c>
      <c r="U204" s="65" t="n">
        <f aca="false">HPS!$I204+HPS!$M204+HPS!$P204+HPS!$S204</f>
        <v>49.3392857142857</v>
      </c>
      <c r="V204" s="65" t="n">
        <f aca="false">Persona!AB205</f>
        <v>19.8928571428571</v>
      </c>
      <c r="W204" s="65" t="n">
        <f aca="false">Persona!AC205</f>
        <v>31.2</v>
      </c>
      <c r="X204" s="65" t="n">
        <f aca="false">HPS!$V204+HPS!$W204</f>
        <v>51.0928571428571</v>
      </c>
      <c r="Y204" s="65" t="n">
        <f aca="false">X204*0.5</f>
        <v>25.5464285714286</v>
      </c>
      <c r="Z204" s="65" t="str">
        <f aca="false">IF(HPS!$X204&gt;=40,"Cleared","NC")</f>
        <v>Cleared</v>
      </c>
      <c r="AA204" s="65" t="str">
        <f aca="false">Wellness!AC205</f>
        <v>NC</v>
      </c>
      <c r="AB204" s="65" t="n">
        <f aca="false">Wellness!AK205</f>
        <v>20</v>
      </c>
      <c r="AC204" s="64" t="n">
        <f aca="false">HPS!AB204*0.3</f>
        <v>6</v>
      </c>
      <c r="AD204" s="66" t="str">
        <f aca="false">IF(AC204&gt;=9,"Cleared","NC")</f>
        <v>NC</v>
      </c>
      <c r="AE204" s="65" t="n">
        <f aca="false">Behavior!Q205</f>
        <v>2.8</v>
      </c>
      <c r="AF204" s="65" t="n">
        <f aca="false">Behavior!R205</f>
        <v>5.6</v>
      </c>
      <c r="AG204" s="65" t="str">
        <f aca="false">IF(HPS!$AF204&gt;=6,"Cleared","NC")</f>
        <v>NC</v>
      </c>
      <c r="AH204" s="65" t="n">
        <f aca="false">Discipline!AA205</f>
        <v>32.6666666666667</v>
      </c>
      <c r="AI204" s="65" t="n">
        <f aca="false">AH204*0.1</f>
        <v>3.26666666666667</v>
      </c>
      <c r="AJ204" s="65" t="str">
        <f aca="false">IF(AI204&gt;=4,"Cleared","NC")</f>
        <v>NC</v>
      </c>
      <c r="AK204" s="65" t="n">
        <f aca="false">Y204+AC204+AF204+AI204</f>
        <v>40.4130952380952</v>
      </c>
      <c r="AL204" s="65" t="n">
        <f aca="false">Persona!AO205</f>
        <v>16.7786666666667</v>
      </c>
      <c r="AM204" s="65" t="n">
        <f aca="false">Persona!AP205</f>
        <v>32</v>
      </c>
      <c r="AN204" s="65" t="n">
        <f aca="false">AL204+AM204</f>
        <v>48.7786666666667</v>
      </c>
      <c r="AO204" s="65" t="n">
        <f aca="false">AN204*0.5</f>
        <v>24.3893333333333</v>
      </c>
      <c r="AP204" s="65" t="str">
        <f aca="false">IF(HPS!$AN204&gt;=40,"Cleared","NC")</f>
        <v>Cleared</v>
      </c>
      <c r="AQ204" s="65" t="str">
        <f aca="false">Wellness!AU205</f>
        <v>NC</v>
      </c>
      <c r="AR204" s="65" t="n">
        <f aca="false">Wellness!BC205</f>
        <v>46.6666666666667</v>
      </c>
      <c r="AS204" s="64" t="n">
        <f aca="false">AR204*0.3</f>
        <v>14</v>
      </c>
      <c r="AT204" s="66" t="str">
        <f aca="false">IF(AS204&gt;=9,"Cleared","NC")</f>
        <v>Cleared</v>
      </c>
      <c r="AU204" s="65" t="n">
        <f aca="false">Behavior!AG205</f>
        <v>2.6</v>
      </c>
      <c r="AV204" s="65" t="n">
        <f aca="false">Behavior!AH205</f>
        <v>5.2</v>
      </c>
      <c r="AW204" s="65" t="str">
        <f aca="false">IF(AV204&gt;=6,"Cleared","NC")</f>
        <v>NC</v>
      </c>
      <c r="AX204" s="65" t="n">
        <f aca="false">Discipline!AN205</f>
        <v>32.6</v>
      </c>
      <c r="AY204" s="65" t="n">
        <f aca="false">AX204*0.1</f>
        <v>3.26</v>
      </c>
      <c r="AZ204" s="65" t="str">
        <f aca="false">IF(AY204&gt;=4,"Cleared","NC")</f>
        <v>NC</v>
      </c>
      <c r="BA204" s="65" t="n">
        <f aca="false">AO204+AS204+AV204+AY204</f>
        <v>46.8493333333333</v>
      </c>
      <c r="BB204" s="65" t="n">
        <f aca="false">Persona!AB205</f>
        <v>19.8928571428571</v>
      </c>
      <c r="BC204" s="65" t="n">
        <f aca="false">Persona!AC205</f>
        <v>31.2</v>
      </c>
      <c r="BD204" s="65" t="n">
        <f aca="false">BB204+BC204</f>
        <v>51.0928571428571</v>
      </c>
      <c r="BE204" s="65" t="n">
        <f aca="false">BD204*0.5</f>
        <v>25.5464285714286</v>
      </c>
      <c r="BF204" s="65" t="str">
        <f aca="false">IF(BD204&gt;=40,"Cleared","NC")</f>
        <v>Cleared</v>
      </c>
      <c r="BG204" s="65" t="str">
        <f aca="false">Wellness!BM205</f>
        <v>NC</v>
      </c>
      <c r="BH204" s="65" t="n">
        <f aca="false">Wellness!BU205</f>
        <v>6.66666666666667</v>
      </c>
      <c r="BI204" s="64" t="n">
        <f aca="false">BH204*0.3</f>
        <v>2</v>
      </c>
      <c r="BJ204" s="66" t="str">
        <f aca="false">IF(BI204&gt;=9,"Cleared","NC")</f>
        <v>NC</v>
      </c>
      <c r="BK204" s="65" t="n">
        <f aca="false">Behavior!AG205</f>
        <v>2.6</v>
      </c>
      <c r="BL204" s="65" t="n">
        <f aca="false">Behavior!AH205</f>
        <v>5.2</v>
      </c>
      <c r="BM204" s="65" t="str">
        <f aca="false">IF(BL204&gt;=6,"Cleared","NC")</f>
        <v>NC</v>
      </c>
      <c r="BN204" s="65" t="n">
        <f aca="false">Discipline!BA205</f>
        <v>37</v>
      </c>
      <c r="BO204" s="65" t="n">
        <f aca="false">BN204*0.1</f>
        <v>3.7</v>
      </c>
      <c r="BP204" s="65" t="str">
        <f aca="false">IF(HPS!BO204&gt;=6,"Cleared","NC")</f>
        <v>NC</v>
      </c>
      <c r="BQ204" s="65" t="n">
        <f aca="false">BE204+BI204+BL204+BO204</f>
        <v>36.4464285714286</v>
      </c>
    </row>
    <row r="205" customFormat="false" ht="14.25" hidden="false" customHeight="false" outlineLevel="0" collapsed="false">
      <c r="A205" s="61" t="n">
        <v>202</v>
      </c>
      <c r="B205" s="62" t="s">
        <v>17</v>
      </c>
      <c r="C205" s="62" t="s">
        <v>24</v>
      </c>
      <c r="D205" s="62" t="s">
        <v>423</v>
      </c>
      <c r="E205" s="63" t="s">
        <v>424</v>
      </c>
      <c r="F205" s="64" t="n">
        <v>0</v>
      </c>
      <c r="G205" s="65" t="n">
        <f aca="false">Persona!P206</f>
        <v>56.6666666666667</v>
      </c>
      <c r="H205" s="65" t="n">
        <f aca="false">HPS!$G205+HPS!$F205</f>
        <v>56.6666666666667</v>
      </c>
      <c r="I205" s="65" t="n">
        <f aca="false">HPS!$H205*0.5</f>
        <v>28.3333333333333</v>
      </c>
      <c r="J205" s="65" t="str">
        <f aca="false">IF(HPS!$G205&gt;=40,"Cleared","NC")</f>
        <v>Cleared</v>
      </c>
      <c r="K205" s="65" t="str">
        <f aca="false">Wellness!K206</f>
        <v>Cleared</v>
      </c>
      <c r="L205" s="65" t="n">
        <f aca="false">Wellness!S206</f>
        <v>0</v>
      </c>
      <c r="M205" s="64" t="n">
        <f aca="false">$L205*0.3</f>
        <v>0</v>
      </c>
      <c r="N205" s="66" t="str">
        <f aca="false">IF(M205&gt;=9,"Cleared","NC")</f>
        <v>NC</v>
      </c>
      <c r="O205" s="64" t="n">
        <f aca="false">Behavior!I206</f>
        <v>3</v>
      </c>
      <c r="P205" s="64" t="n">
        <f aca="false">HPS!$O205*2</f>
        <v>6</v>
      </c>
      <c r="Q205" s="65" t="str">
        <f aca="false">IF(HPS!$P205&gt;=6,"Cleared","NC")</f>
        <v>Cleared</v>
      </c>
      <c r="R205" s="65" t="n">
        <f aca="false">Discipline!N206</f>
        <v>40.4910714285714</v>
      </c>
      <c r="S205" s="65" t="n">
        <f aca="false">HPS!$R205*0.1</f>
        <v>4.04910714285714</v>
      </c>
      <c r="T205" s="65" t="str">
        <f aca="false">IF(HPS!$S205&gt;=4,"Cleared","NC")</f>
        <v>Cleared</v>
      </c>
      <c r="U205" s="65" t="n">
        <f aca="false">HPS!$I205+HPS!$M205+HPS!$P205+HPS!$S205</f>
        <v>38.3824404761905</v>
      </c>
      <c r="V205" s="65" t="n">
        <f aca="false">Persona!AB206</f>
        <v>8.3952380952381</v>
      </c>
      <c r="W205" s="65" t="n">
        <f aca="false">Persona!AC206</f>
        <v>0</v>
      </c>
      <c r="X205" s="65" t="n">
        <f aca="false">HPS!$V205+HPS!$W205</f>
        <v>8.3952380952381</v>
      </c>
      <c r="Y205" s="65" t="n">
        <f aca="false">X205*0.5</f>
        <v>4.19761904761905</v>
      </c>
      <c r="Z205" s="65" t="str">
        <f aca="false">IF(HPS!$X205&gt;=40,"Cleared","NC")</f>
        <v>NC</v>
      </c>
      <c r="AA205" s="65" t="str">
        <f aca="false">Wellness!AC206</f>
        <v>Cleared</v>
      </c>
      <c r="AB205" s="65" t="n">
        <f aca="false">Wellness!AK206</f>
        <v>10</v>
      </c>
      <c r="AC205" s="64" t="n">
        <f aca="false">HPS!AB205*0.3</f>
        <v>3</v>
      </c>
      <c r="AD205" s="66" t="str">
        <f aca="false">IF(AC205&gt;=9,"Cleared","NC")</f>
        <v>NC</v>
      </c>
      <c r="AE205" s="65" t="n">
        <f aca="false">Behavior!Q206</f>
        <v>3.6</v>
      </c>
      <c r="AF205" s="65" t="n">
        <f aca="false">Behavior!R206</f>
        <v>7.2</v>
      </c>
      <c r="AG205" s="65" t="str">
        <f aca="false">IF(HPS!$AF205&gt;=6,"Cleared","NC")</f>
        <v>Cleared</v>
      </c>
      <c r="AH205" s="65" t="n">
        <f aca="false">Discipline!AA206</f>
        <v>34.3333333333333</v>
      </c>
      <c r="AI205" s="65" t="n">
        <f aca="false">AH205*0.1</f>
        <v>3.43333333333333</v>
      </c>
      <c r="AJ205" s="65" t="str">
        <f aca="false">IF(AI205&gt;=4,"Cleared","NC")</f>
        <v>NC</v>
      </c>
      <c r="AK205" s="65" t="n">
        <f aca="false">Y205+AC205+AF205+AI205</f>
        <v>17.8309523809524</v>
      </c>
      <c r="AL205" s="65" t="n">
        <f aca="false">Persona!AO206</f>
        <v>16.3733333333333</v>
      </c>
      <c r="AM205" s="65" t="n">
        <f aca="false">Persona!AP206</f>
        <v>30</v>
      </c>
      <c r="AN205" s="65" t="n">
        <f aca="false">AL205+AM205</f>
        <v>46.3733333333333</v>
      </c>
      <c r="AO205" s="65" t="n">
        <f aca="false">AN205*0.5</f>
        <v>23.1866666666667</v>
      </c>
      <c r="AP205" s="65" t="str">
        <f aca="false">IF(HPS!$AN205&gt;=40,"Cleared","NC")</f>
        <v>Cleared</v>
      </c>
      <c r="AQ205" s="65" t="str">
        <f aca="false">Wellness!AU206</f>
        <v>NC</v>
      </c>
      <c r="AR205" s="65" t="n">
        <f aca="false">Wellness!BC206</f>
        <v>30</v>
      </c>
      <c r="AS205" s="64" t="n">
        <f aca="false">AR205*0.3</f>
        <v>9</v>
      </c>
      <c r="AT205" s="66" t="str">
        <f aca="false">IF(AS205&gt;=9,"Cleared","NC")</f>
        <v>Cleared</v>
      </c>
      <c r="AU205" s="65" t="str">
        <f aca="false">Behavior!AG206</f>
        <v>0</v>
      </c>
      <c r="AV205" s="65" t="n">
        <f aca="false">Behavior!AH206</f>
        <v>0</v>
      </c>
      <c r="AW205" s="65" t="str">
        <f aca="false">IF(AV205&gt;=6,"Cleared","NC")</f>
        <v>NC</v>
      </c>
      <c r="AX205" s="65" t="n">
        <f aca="false">Discipline!AN206</f>
        <v>29</v>
      </c>
      <c r="AY205" s="65" t="n">
        <f aca="false">AX205*0.1</f>
        <v>2.9</v>
      </c>
      <c r="AZ205" s="65" t="str">
        <f aca="false">IF(AY205&gt;=4,"Cleared","NC")</f>
        <v>NC</v>
      </c>
      <c r="BA205" s="65" t="n">
        <f aca="false">AO205+AS205+AV205+AY205</f>
        <v>35.0866666666667</v>
      </c>
      <c r="BB205" s="65" t="n">
        <f aca="false">Persona!AB206</f>
        <v>8.3952380952381</v>
      </c>
      <c r="BC205" s="65" t="n">
        <f aca="false">Persona!AC206</f>
        <v>0</v>
      </c>
      <c r="BD205" s="65" t="n">
        <f aca="false">BB205+BC205</f>
        <v>8.3952380952381</v>
      </c>
      <c r="BE205" s="65" t="n">
        <f aca="false">BD205*0.5</f>
        <v>4.19761904761905</v>
      </c>
      <c r="BF205" s="65" t="str">
        <f aca="false">IF(BD205&gt;=40,"Cleared","NC")</f>
        <v>NC</v>
      </c>
      <c r="BG205" s="65" t="str">
        <f aca="false">Wellness!BM206</f>
        <v>Cleared</v>
      </c>
      <c r="BH205" s="65" t="n">
        <f aca="false">Wellness!BU206</f>
        <v>33.3333333333333</v>
      </c>
      <c r="BI205" s="64" t="n">
        <f aca="false">BH205*0.3</f>
        <v>10</v>
      </c>
      <c r="BJ205" s="66" t="str">
        <f aca="false">IF(BI205&gt;=9,"Cleared","NC")</f>
        <v>Cleared</v>
      </c>
      <c r="BK205" s="65" t="str">
        <f aca="false">Behavior!AG206</f>
        <v>0</v>
      </c>
      <c r="BL205" s="65" t="n">
        <f aca="false">Behavior!AH206</f>
        <v>0</v>
      </c>
      <c r="BM205" s="65" t="str">
        <f aca="false">IF(BL205&gt;=6,"Cleared","NC")</f>
        <v>NC</v>
      </c>
      <c r="BN205" s="65" t="n">
        <f aca="false">Discipline!BA206</f>
        <v>45.3333333333333</v>
      </c>
      <c r="BO205" s="65" t="n">
        <f aca="false">BN205*0.1</f>
        <v>4.53333333333333</v>
      </c>
      <c r="BP205" s="65" t="str">
        <f aca="false">IF(HPS!BO205&gt;=6,"Cleared","NC")</f>
        <v>NC</v>
      </c>
      <c r="BQ205" s="65" t="n">
        <f aca="false">BE205+BI205+BL205+BO205</f>
        <v>18.7309523809524</v>
      </c>
    </row>
    <row r="206" customFormat="false" ht="14.25" hidden="false" customHeight="false" outlineLevel="0" collapsed="false">
      <c r="A206" s="61" t="n">
        <v>203</v>
      </c>
      <c r="B206" s="62" t="s">
        <v>17</v>
      </c>
      <c r="C206" s="62" t="s">
        <v>24</v>
      </c>
      <c r="D206" s="62" t="s">
        <v>425</v>
      </c>
      <c r="E206" s="63" t="s">
        <v>426</v>
      </c>
      <c r="F206" s="64" t="n">
        <v>0</v>
      </c>
      <c r="G206" s="65" t="n">
        <f aca="false">Persona!P207</f>
        <v>68.8888888888889</v>
      </c>
      <c r="H206" s="65" t="n">
        <f aca="false">HPS!$G206+HPS!$F206</f>
        <v>68.8888888888889</v>
      </c>
      <c r="I206" s="65" t="n">
        <f aca="false">HPS!$H206*0.5</f>
        <v>34.4444444444444</v>
      </c>
      <c r="J206" s="65" t="str">
        <f aca="false">IF(HPS!$G206&gt;=40,"Cleared","NC")</f>
        <v>Cleared</v>
      </c>
      <c r="K206" s="65" t="str">
        <f aca="false">Wellness!K207</f>
        <v>Cleared</v>
      </c>
      <c r="L206" s="65" t="n">
        <f aca="false">Wellness!S207</f>
        <v>40</v>
      </c>
      <c r="M206" s="64" t="n">
        <f aca="false">$L206*0.3</f>
        <v>12</v>
      </c>
      <c r="N206" s="66" t="str">
        <f aca="false">IF(M206&gt;=9,"Cleared","NC")</f>
        <v>Cleared</v>
      </c>
      <c r="O206" s="64" t="n">
        <f aca="false">Behavior!I207</f>
        <v>3</v>
      </c>
      <c r="P206" s="64" t="n">
        <f aca="false">HPS!$O206*2</f>
        <v>6</v>
      </c>
      <c r="Q206" s="65" t="str">
        <f aca="false">IF(HPS!$P206&gt;=6,"Cleared","NC")</f>
        <v>Cleared</v>
      </c>
      <c r="R206" s="65" t="n">
        <f aca="false">Discipline!N207</f>
        <v>52.1875</v>
      </c>
      <c r="S206" s="65" t="n">
        <f aca="false">HPS!$R206*0.1</f>
        <v>5.21875</v>
      </c>
      <c r="T206" s="65" t="str">
        <f aca="false">IF(HPS!$S206&gt;=4,"Cleared","NC")</f>
        <v>Cleared</v>
      </c>
      <c r="U206" s="65" t="n">
        <f aca="false">HPS!$I206+HPS!$M206+HPS!$P206+HPS!$S206</f>
        <v>57.6631944444444</v>
      </c>
      <c r="V206" s="65" t="n">
        <f aca="false">Persona!AB207</f>
        <v>0</v>
      </c>
      <c r="W206" s="65" t="n">
        <f aca="false">Persona!AC207</f>
        <v>40.8</v>
      </c>
      <c r="X206" s="65" t="n">
        <f aca="false">HPS!$V206+HPS!$W206</f>
        <v>40.8</v>
      </c>
      <c r="Y206" s="65" t="n">
        <f aca="false">X206*0.5</f>
        <v>20.4</v>
      </c>
      <c r="Z206" s="65" t="str">
        <f aca="false">IF(HPS!$X206&gt;=40,"Cleared","NC")</f>
        <v>Cleared</v>
      </c>
      <c r="AA206" s="65" t="str">
        <f aca="false">Wellness!AC207</f>
        <v>Cleared</v>
      </c>
      <c r="AB206" s="65" t="n">
        <f aca="false">Wellness!AK207</f>
        <v>40</v>
      </c>
      <c r="AC206" s="64" t="n">
        <f aca="false">HPS!AB206*0.3</f>
        <v>12</v>
      </c>
      <c r="AD206" s="66" t="str">
        <f aca="false">IF(AC206&gt;=9,"Cleared","NC")</f>
        <v>Cleared</v>
      </c>
      <c r="AE206" s="65" t="n">
        <f aca="false">Behavior!Q207</f>
        <v>4.26666666666667</v>
      </c>
      <c r="AF206" s="65" t="n">
        <f aca="false">Behavior!R207</f>
        <v>8.53333333333333</v>
      </c>
      <c r="AG206" s="65" t="str">
        <f aca="false">IF(HPS!$AF206&gt;=6,"Cleared","NC")</f>
        <v>Cleared</v>
      </c>
      <c r="AH206" s="65" t="n">
        <f aca="false">Discipline!AA207</f>
        <v>62</v>
      </c>
      <c r="AI206" s="65" t="n">
        <f aca="false">AH206*0.1</f>
        <v>6.2</v>
      </c>
      <c r="AJ206" s="65" t="str">
        <f aca="false">IF(AI206&gt;=4,"Cleared","NC")</f>
        <v>Cleared</v>
      </c>
      <c r="AK206" s="65" t="n">
        <f aca="false">Y206+AC206+AF206+AI206</f>
        <v>47.1333333333333</v>
      </c>
      <c r="AL206" s="65" t="n">
        <f aca="false">Persona!AO207</f>
        <v>21.1771428571429</v>
      </c>
      <c r="AM206" s="65" t="n">
        <f aca="false">Persona!AP207</f>
        <v>46</v>
      </c>
      <c r="AN206" s="65" t="n">
        <f aca="false">AL206+AM206</f>
        <v>67.1771428571429</v>
      </c>
      <c r="AO206" s="65" t="n">
        <f aca="false">AN206*0.5</f>
        <v>33.5885714285714</v>
      </c>
      <c r="AP206" s="65" t="str">
        <f aca="false">IF(HPS!$AN206&gt;=40,"Cleared","NC")</f>
        <v>Cleared</v>
      </c>
      <c r="AQ206" s="65" t="str">
        <f aca="false">Wellness!AU207</f>
        <v>Cleared</v>
      </c>
      <c r="AR206" s="65" t="n">
        <f aca="false">Wellness!BC207</f>
        <v>40</v>
      </c>
      <c r="AS206" s="64" t="n">
        <f aca="false">AR206*0.3</f>
        <v>12</v>
      </c>
      <c r="AT206" s="66" t="str">
        <f aca="false">IF(AS206&gt;=9,"Cleared","NC")</f>
        <v>Cleared</v>
      </c>
      <c r="AU206" s="65" t="n">
        <f aca="false">Behavior!AG207</f>
        <v>4.25</v>
      </c>
      <c r="AV206" s="65" t="n">
        <f aca="false">Behavior!AH207</f>
        <v>8.5</v>
      </c>
      <c r="AW206" s="65" t="str">
        <f aca="false">IF(AV206&gt;=6,"Cleared","NC")</f>
        <v>Cleared</v>
      </c>
      <c r="AX206" s="65" t="n">
        <f aca="false">Discipline!AN207</f>
        <v>68.9404761904762</v>
      </c>
      <c r="AY206" s="65" t="n">
        <f aca="false">AX206*0.1</f>
        <v>6.89404761904762</v>
      </c>
      <c r="AZ206" s="65" t="str">
        <f aca="false">IF(AY206&gt;=4,"Cleared","NC")</f>
        <v>Cleared</v>
      </c>
      <c r="BA206" s="65" t="n">
        <f aca="false">AO206+AS206+AV206+AY206</f>
        <v>60.982619047619</v>
      </c>
      <c r="BB206" s="65" t="n">
        <f aca="false">Persona!AB207</f>
        <v>0</v>
      </c>
      <c r="BC206" s="65" t="n">
        <f aca="false">Persona!AC207</f>
        <v>40.8</v>
      </c>
      <c r="BD206" s="65" t="n">
        <f aca="false">BB206+BC206</f>
        <v>40.8</v>
      </c>
      <c r="BE206" s="65" t="n">
        <f aca="false">BD206*0.5</f>
        <v>20.4</v>
      </c>
      <c r="BF206" s="65" t="str">
        <f aca="false">IF(BD206&gt;=40,"Cleared","NC")</f>
        <v>Cleared</v>
      </c>
      <c r="BG206" s="65" t="str">
        <f aca="false">Wellness!BM207</f>
        <v>Cleared</v>
      </c>
      <c r="BH206" s="65" t="n">
        <f aca="false">Wellness!BU207</f>
        <v>36.6666666666667</v>
      </c>
      <c r="BI206" s="64" t="n">
        <f aca="false">BH206*0.3</f>
        <v>11</v>
      </c>
      <c r="BJ206" s="66" t="str">
        <f aca="false">IF(BI206&gt;=9,"Cleared","NC")</f>
        <v>Cleared</v>
      </c>
      <c r="BK206" s="65" t="n">
        <f aca="false">Behavior!AG207</f>
        <v>4.25</v>
      </c>
      <c r="BL206" s="65" t="n">
        <f aca="false">Behavior!AH207</f>
        <v>8.5</v>
      </c>
      <c r="BM206" s="65" t="str">
        <f aca="false">IF(BL206&gt;=6,"Cleared","NC")</f>
        <v>Cleared</v>
      </c>
      <c r="BN206" s="65" t="n">
        <f aca="false">Discipline!BA207</f>
        <v>53.3333333333333</v>
      </c>
      <c r="BO206" s="65" t="n">
        <f aca="false">BN206*0.1</f>
        <v>5.33333333333333</v>
      </c>
      <c r="BP206" s="65" t="str">
        <f aca="false">IF(HPS!BO206&gt;=6,"Cleared","NC")</f>
        <v>NC</v>
      </c>
      <c r="BQ206" s="65" t="n">
        <f aca="false">BE206+BI206+BL206+BO206</f>
        <v>45.2333333333333</v>
      </c>
    </row>
    <row r="207" customFormat="false" ht="14.25" hidden="false" customHeight="false" outlineLevel="0" collapsed="false">
      <c r="A207" s="61" t="n">
        <v>204</v>
      </c>
      <c r="B207" s="62" t="s">
        <v>17</v>
      </c>
      <c r="C207" s="62" t="s">
        <v>24</v>
      </c>
      <c r="D207" s="62" t="s">
        <v>427</v>
      </c>
      <c r="E207" s="63" t="s">
        <v>428</v>
      </c>
      <c r="F207" s="64" t="n">
        <v>0</v>
      </c>
      <c r="G207" s="65" t="n">
        <f aca="false">Persona!P208</f>
        <v>68.8888888888889</v>
      </c>
      <c r="H207" s="65" t="n">
        <f aca="false">HPS!$G207+HPS!$F207</f>
        <v>68.8888888888889</v>
      </c>
      <c r="I207" s="65" t="n">
        <f aca="false">HPS!$H207*0.5</f>
        <v>34.4444444444444</v>
      </c>
      <c r="J207" s="65" t="str">
        <f aca="false">IF(HPS!$G207&gt;=40,"Cleared","NC")</f>
        <v>Cleared</v>
      </c>
      <c r="K207" s="65" t="str">
        <f aca="false">Wellness!K208</f>
        <v>Cleared</v>
      </c>
      <c r="L207" s="65" t="n">
        <f aca="false">Wellness!S208</f>
        <v>46.6666666666667</v>
      </c>
      <c r="M207" s="64" t="n">
        <f aca="false">$L207*0.3</f>
        <v>14</v>
      </c>
      <c r="N207" s="66" t="str">
        <f aca="false">IF(M207&gt;=9,"Cleared","NC")</f>
        <v>Cleared</v>
      </c>
      <c r="O207" s="64" t="n">
        <f aca="false">Behavior!I208</f>
        <v>3</v>
      </c>
      <c r="P207" s="64" t="n">
        <f aca="false">HPS!$O207*2</f>
        <v>6</v>
      </c>
      <c r="Q207" s="65" t="str">
        <f aca="false">IF(HPS!$P207&gt;=6,"Cleared","NC")</f>
        <v>Cleared</v>
      </c>
      <c r="R207" s="65" t="n">
        <f aca="false">Discipline!N208</f>
        <v>57.5</v>
      </c>
      <c r="S207" s="65" t="n">
        <f aca="false">HPS!$R207*0.1</f>
        <v>5.75</v>
      </c>
      <c r="T207" s="65" t="str">
        <f aca="false">IF(HPS!$S207&gt;=4,"Cleared","NC")</f>
        <v>Cleared</v>
      </c>
      <c r="U207" s="65" t="n">
        <f aca="false">HPS!$I207+HPS!$M207+HPS!$P207+HPS!$S207</f>
        <v>60.1944444444444</v>
      </c>
      <c r="V207" s="65" t="n">
        <f aca="false">Persona!AB208</f>
        <v>8.45714285714286</v>
      </c>
      <c r="W207" s="65" t="n">
        <f aca="false">Persona!AC208</f>
        <v>29.6</v>
      </c>
      <c r="X207" s="65" t="n">
        <f aca="false">HPS!$V207+HPS!$W207</f>
        <v>38.0571428571428</v>
      </c>
      <c r="Y207" s="65" t="n">
        <f aca="false">X207*0.5</f>
        <v>19.0285714285714</v>
      </c>
      <c r="Z207" s="65" t="str">
        <f aca="false">IF(HPS!$X207&gt;=40,"Cleared","NC")</f>
        <v>NC</v>
      </c>
      <c r="AA207" s="65" t="str">
        <f aca="false">Wellness!AC208</f>
        <v>Cleared</v>
      </c>
      <c r="AB207" s="65" t="n">
        <f aca="false">Wellness!AK208</f>
        <v>16.6666666666667</v>
      </c>
      <c r="AC207" s="64" t="n">
        <f aca="false">HPS!AB207*0.3</f>
        <v>5</v>
      </c>
      <c r="AD207" s="66" t="str">
        <f aca="false">IF(AC207&gt;=9,"Cleared","NC")</f>
        <v>NC</v>
      </c>
      <c r="AE207" s="65" t="n">
        <f aca="false">Behavior!Q208</f>
        <v>3.73333333333333</v>
      </c>
      <c r="AF207" s="65" t="n">
        <f aca="false">Behavior!R208</f>
        <v>7.46666666666667</v>
      </c>
      <c r="AG207" s="65" t="str">
        <f aca="false">IF(HPS!$AF207&gt;=6,"Cleared","NC")</f>
        <v>Cleared</v>
      </c>
      <c r="AH207" s="65" t="n">
        <f aca="false">Discipline!AA208</f>
        <v>34.6666666666667</v>
      </c>
      <c r="AI207" s="65" t="n">
        <f aca="false">AH207*0.1</f>
        <v>3.46666666666667</v>
      </c>
      <c r="AJ207" s="65" t="str">
        <f aca="false">IF(AI207&gt;=4,"Cleared","NC")</f>
        <v>NC</v>
      </c>
      <c r="AK207" s="65" t="n">
        <f aca="false">Y207+AC207+AF207+AI207</f>
        <v>34.9619047619048</v>
      </c>
      <c r="AL207" s="65" t="n">
        <f aca="false">Persona!AO208</f>
        <v>21.6533333333333</v>
      </c>
      <c r="AM207" s="65" t="n">
        <f aca="false">Persona!AP208</f>
        <v>44</v>
      </c>
      <c r="AN207" s="65" t="n">
        <f aca="false">AL207+AM207</f>
        <v>65.6533333333333</v>
      </c>
      <c r="AO207" s="65" t="n">
        <f aca="false">AN207*0.5</f>
        <v>32.8266666666667</v>
      </c>
      <c r="AP207" s="65" t="str">
        <f aca="false">IF(HPS!$AN207&gt;=40,"Cleared","NC")</f>
        <v>Cleared</v>
      </c>
      <c r="AQ207" s="65" t="str">
        <f aca="false">Wellness!AU208</f>
        <v>Cleared</v>
      </c>
      <c r="AR207" s="65" t="n">
        <f aca="false">Wellness!BC208</f>
        <v>50</v>
      </c>
      <c r="AS207" s="64" t="n">
        <f aca="false">AR207*0.3</f>
        <v>15</v>
      </c>
      <c r="AT207" s="66" t="str">
        <f aca="false">IF(AS207&gt;=9,"Cleared","NC")</f>
        <v>Cleared</v>
      </c>
      <c r="AU207" s="65" t="n">
        <f aca="false">Behavior!AG208</f>
        <v>3.68</v>
      </c>
      <c r="AV207" s="65" t="n">
        <f aca="false">Behavior!AH208</f>
        <v>7.36</v>
      </c>
      <c r="AW207" s="65" t="str">
        <f aca="false">IF(AV207&gt;=6,"Cleared","NC")</f>
        <v>Cleared</v>
      </c>
      <c r="AX207" s="65" t="n">
        <f aca="false">Discipline!AN208</f>
        <v>62.2142857142857</v>
      </c>
      <c r="AY207" s="65" t="n">
        <f aca="false">AX207*0.1</f>
        <v>6.22142857142857</v>
      </c>
      <c r="AZ207" s="65" t="str">
        <f aca="false">IF(AY207&gt;=4,"Cleared","NC")</f>
        <v>Cleared</v>
      </c>
      <c r="BA207" s="65" t="n">
        <f aca="false">AO207+AS207+AV207+AY207</f>
        <v>61.4080952380952</v>
      </c>
      <c r="BB207" s="65" t="n">
        <f aca="false">Persona!AB208</f>
        <v>8.45714285714286</v>
      </c>
      <c r="BC207" s="65" t="n">
        <f aca="false">Persona!AC208</f>
        <v>29.6</v>
      </c>
      <c r="BD207" s="65" t="n">
        <f aca="false">BB207+BC207</f>
        <v>38.0571428571428</v>
      </c>
      <c r="BE207" s="65" t="n">
        <f aca="false">BD207*0.5</f>
        <v>19.0285714285714</v>
      </c>
      <c r="BF207" s="65" t="str">
        <f aca="false">IF(BD207&gt;=40,"Cleared","NC")</f>
        <v>NC</v>
      </c>
      <c r="BG207" s="65" t="str">
        <f aca="false">Wellness!BM208</f>
        <v>Cleared</v>
      </c>
      <c r="BH207" s="65" t="n">
        <f aca="false">Wellness!BU208</f>
        <v>43.3333333333333</v>
      </c>
      <c r="BI207" s="64" t="n">
        <f aca="false">BH207*0.3</f>
        <v>13</v>
      </c>
      <c r="BJ207" s="66" t="str">
        <f aca="false">IF(BI207&gt;=9,"Cleared","NC")</f>
        <v>Cleared</v>
      </c>
      <c r="BK207" s="65" t="n">
        <f aca="false">Behavior!AG208</f>
        <v>3.68</v>
      </c>
      <c r="BL207" s="65" t="n">
        <f aca="false">Behavior!AH208</f>
        <v>7.36</v>
      </c>
      <c r="BM207" s="65" t="str">
        <f aca="false">IF(BL207&gt;=6,"Cleared","NC")</f>
        <v>Cleared</v>
      </c>
      <c r="BN207" s="65" t="n">
        <f aca="false">Discipline!BA208</f>
        <v>53.6666666666667</v>
      </c>
      <c r="BO207" s="65" t="n">
        <f aca="false">BN207*0.1</f>
        <v>5.36666666666667</v>
      </c>
      <c r="BP207" s="65" t="str">
        <f aca="false">IF(HPS!BO207&gt;=6,"Cleared","NC")</f>
        <v>NC</v>
      </c>
      <c r="BQ207" s="65" t="n">
        <f aca="false">BE207+BI207+BL207+BO207</f>
        <v>44.7552380952381</v>
      </c>
    </row>
    <row r="208" customFormat="false" ht="14.25" hidden="false" customHeight="false" outlineLevel="0" collapsed="false">
      <c r="A208" s="61" t="n">
        <v>205</v>
      </c>
      <c r="B208" s="62" t="s">
        <v>17</v>
      </c>
      <c r="C208" s="62" t="s">
        <v>24</v>
      </c>
      <c r="D208" s="62" t="s">
        <v>429</v>
      </c>
      <c r="E208" s="63" t="s">
        <v>430</v>
      </c>
      <c r="F208" s="64" t="n">
        <v>0</v>
      </c>
      <c r="G208" s="65" t="n">
        <f aca="false">Persona!P209</f>
        <v>65.5555555555555</v>
      </c>
      <c r="H208" s="65" t="n">
        <f aca="false">HPS!$G208+HPS!$F208</f>
        <v>65.5555555555555</v>
      </c>
      <c r="I208" s="65" t="n">
        <f aca="false">HPS!$H208*0.5</f>
        <v>32.7777777777778</v>
      </c>
      <c r="J208" s="65" t="str">
        <f aca="false">IF(HPS!$G208&gt;=40,"Cleared","NC")</f>
        <v>Cleared</v>
      </c>
      <c r="K208" s="65" t="str">
        <f aca="false">Wellness!K209</f>
        <v>Cleared</v>
      </c>
      <c r="L208" s="65" t="n">
        <f aca="false">Wellness!S209</f>
        <v>40</v>
      </c>
      <c r="M208" s="64" t="n">
        <f aca="false">$L208*0.3</f>
        <v>12</v>
      </c>
      <c r="N208" s="66" t="str">
        <f aca="false">IF(M208&gt;=9,"Cleared","NC")</f>
        <v>Cleared</v>
      </c>
      <c r="O208" s="64" t="n">
        <f aca="false">Behavior!I209</f>
        <v>3</v>
      </c>
      <c r="P208" s="64" t="n">
        <f aca="false">HPS!$O208*2</f>
        <v>6</v>
      </c>
      <c r="Q208" s="65" t="str">
        <f aca="false">IF(HPS!$P208&gt;=6,"Cleared","NC")</f>
        <v>Cleared</v>
      </c>
      <c r="R208" s="65" t="n">
        <f aca="false">Discipline!N209</f>
        <v>61.5625</v>
      </c>
      <c r="S208" s="65" t="n">
        <f aca="false">HPS!$R208*0.1</f>
        <v>6.15625</v>
      </c>
      <c r="T208" s="65" t="str">
        <f aca="false">IF(HPS!$S208&gt;=4,"Cleared","NC")</f>
        <v>Cleared</v>
      </c>
      <c r="U208" s="65" t="n">
        <f aca="false">HPS!$I208+HPS!$M208+HPS!$P208+HPS!$S208</f>
        <v>56.9340277777778</v>
      </c>
      <c r="V208" s="65" t="n">
        <f aca="false">Persona!AB209</f>
        <v>22.0904761904762</v>
      </c>
      <c r="W208" s="65" t="n">
        <f aca="false">Persona!AC209</f>
        <v>26.4</v>
      </c>
      <c r="X208" s="65" t="n">
        <f aca="false">HPS!$V208+HPS!$W208</f>
        <v>48.4904761904762</v>
      </c>
      <c r="Y208" s="65" t="n">
        <f aca="false">X208*0.5</f>
        <v>24.2452380952381</v>
      </c>
      <c r="Z208" s="65" t="str">
        <f aca="false">IF(HPS!$X208&gt;=40,"Cleared","NC")</f>
        <v>Cleared</v>
      </c>
      <c r="AA208" s="65" t="str">
        <f aca="false">Wellness!AC209</f>
        <v>Cleared</v>
      </c>
      <c r="AB208" s="65" t="n">
        <f aca="false">Wellness!AK209</f>
        <v>43.3333333333333</v>
      </c>
      <c r="AC208" s="64" t="n">
        <f aca="false">HPS!AB208*0.3</f>
        <v>13</v>
      </c>
      <c r="AD208" s="66" t="str">
        <f aca="false">IF(AC208&gt;=9,"Cleared","NC")</f>
        <v>Cleared</v>
      </c>
      <c r="AE208" s="65" t="n">
        <f aca="false">Behavior!Q209</f>
        <v>3.73333333333333</v>
      </c>
      <c r="AF208" s="65" t="n">
        <f aca="false">Behavior!R209</f>
        <v>7.46666666666667</v>
      </c>
      <c r="AG208" s="65" t="str">
        <f aca="false">IF(HPS!$AF208&gt;=6,"Cleared","NC")</f>
        <v>Cleared</v>
      </c>
      <c r="AH208" s="65" t="n">
        <f aca="false">Discipline!AA209</f>
        <v>63.3333333333333</v>
      </c>
      <c r="AI208" s="65" t="n">
        <f aca="false">AH208*0.1</f>
        <v>6.33333333333333</v>
      </c>
      <c r="AJ208" s="65" t="str">
        <f aca="false">IF(AI208&gt;=4,"Cleared","NC")</f>
        <v>Cleared</v>
      </c>
      <c r="AK208" s="65" t="n">
        <f aca="false">Y208+AC208+AF208+AI208</f>
        <v>51.0452380952381</v>
      </c>
      <c r="AL208" s="65" t="n">
        <f aca="false">Persona!AO209</f>
        <v>16.5226666666667</v>
      </c>
      <c r="AM208" s="65" t="n">
        <f aca="false">Persona!AP209</f>
        <v>60</v>
      </c>
      <c r="AN208" s="65" t="n">
        <f aca="false">AL208+AM208</f>
        <v>76.5226666666667</v>
      </c>
      <c r="AO208" s="65" t="n">
        <f aca="false">AN208*0.5</f>
        <v>38.2613333333333</v>
      </c>
      <c r="AP208" s="65" t="str">
        <f aca="false">IF(HPS!$AN208&gt;=40,"Cleared","NC")</f>
        <v>Cleared</v>
      </c>
      <c r="AQ208" s="65" t="str">
        <f aca="false">Wellness!AU209</f>
        <v>Cleared</v>
      </c>
      <c r="AR208" s="65" t="n">
        <f aca="false">Wellness!BC209</f>
        <v>46.6666666666667</v>
      </c>
      <c r="AS208" s="64" t="n">
        <f aca="false">AR208*0.3</f>
        <v>14</v>
      </c>
      <c r="AT208" s="66" t="str">
        <f aca="false">IF(AS208&gt;=9,"Cleared","NC")</f>
        <v>Cleared</v>
      </c>
      <c r="AU208" s="65" t="n">
        <f aca="false">Behavior!AG209</f>
        <v>3.64</v>
      </c>
      <c r="AV208" s="65" t="n">
        <f aca="false">Behavior!AH209</f>
        <v>7.28</v>
      </c>
      <c r="AW208" s="65" t="str">
        <f aca="false">IF(AV208&gt;=6,"Cleared","NC")</f>
        <v>Cleared</v>
      </c>
      <c r="AX208" s="65" t="n">
        <f aca="false">Discipline!AN209</f>
        <v>59</v>
      </c>
      <c r="AY208" s="65" t="n">
        <f aca="false">AX208*0.1</f>
        <v>5.9</v>
      </c>
      <c r="AZ208" s="65" t="str">
        <f aca="false">IF(AY208&gt;=4,"Cleared","NC")</f>
        <v>Cleared</v>
      </c>
      <c r="BA208" s="65" t="n">
        <f aca="false">AO208+AS208+AV208+AY208</f>
        <v>65.4413333333333</v>
      </c>
      <c r="BB208" s="65" t="n">
        <f aca="false">Persona!AB209</f>
        <v>22.0904761904762</v>
      </c>
      <c r="BC208" s="65" t="n">
        <f aca="false">Persona!AC209</f>
        <v>26.4</v>
      </c>
      <c r="BD208" s="65" t="n">
        <f aca="false">BB208+BC208</f>
        <v>48.4904761904762</v>
      </c>
      <c r="BE208" s="65" t="n">
        <f aca="false">BD208*0.5</f>
        <v>24.2452380952381</v>
      </c>
      <c r="BF208" s="65" t="str">
        <f aca="false">IF(BD208&gt;=40,"Cleared","NC")</f>
        <v>Cleared</v>
      </c>
      <c r="BG208" s="65" t="str">
        <f aca="false">Wellness!BM209</f>
        <v>Cleared</v>
      </c>
      <c r="BH208" s="65" t="n">
        <f aca="false">Wellness!BU209</f>
        <v>43.3333333333333</v>
      </c>
      <c r="BI208" s="64" t="n">
        <f aca="false">BH208*0.3</f>
        <v>13</v>
      </c>
      <c r="BJ208" s="66" t="str">
        <f aca="false">IF(BI208&gt;=9,"Cleared","NC")</f>
        <v>Cleared</v>
      </c>
      <c r="BK208" s="65" t="n">
        <f aca="false">Behavior!AG209</f>
        <v>3.64</v>
      </c>
      <c r="BL208" s="65" t="n">
        <f aca="false">Behavior!AH209</f>
        <v>7.28</v>
      </c>
      <c r="BM208" s="65" t="str">
        <f aca="false">IF(BL208&gt;=6,"Cleared","NC")</f>
        <v>Cleared</v>
      </c>
      <c r="BN208" s="65" t="n">
        <f aca="false">Discipline!BA209</f>
        <v>60.3333333333333</v>
      </c>
      <c r="BO208" s="65" t="n">
        <f aca="false">BN208*0.1</f>
        <v>6.03333333333333</v>
      </c>
      <c r="BP208" s="65" t="str">
        <f aca="false">IF(HPS!BO208&gt;=6,"Cleared","NC")</f>
        <v>Cleared</v>
      </c>
      <c r="BQ208" s="65" t="n">
        <f aca="false">BE208+BI208+BL208+BO208</f>
        <v>50.5585714285714</v>
      </c>
    </row>
    <row r="209" customFormat="false" ht="14.25" hidden="false" customHeight="false" outlineLevel="0" collapsed="false">
      <c r="A209" s="61" t="n">
        <v>206</v>
      </c>
      <c r="B209" s="62" t="s">
        <v>17</v>
      </c>
      <c r="C209" s="62" t="s">
        <v>24</v>
      </c>
      <c r="D209" s="62" t="s">
        <v>431</v>
      </c>
      <c r="E209" s="63" t="s">
        <v>432</v>
      </c>
      <c r="F209" s="64" t="n">
        <v>0</v>
      </c>
      <c r="G209" s="65" t="n">
        <f aca="false">Persona!P210</f>
        <v>71.1111111111111</v>
      </c>
      <c r="H209" s="65" t="n">
        <f aca="false">HPS!$G209+HPS!$F209</f>
        <v>71.1111111111111</v>
      </c>
      <c r="I209" s="65" t="n">
        <f aca="false">HPS!$H209*0.5</f>
        <v>35.5555555555556</v>
      </c>
      <c r="J209" s="65" t="str">
        <f aca="false">IF(HPS!$G209&gt;=40,"Cleared","NC")</f>
        <v>Cleared</v>
      </c>
      <c r="K209" s="65" t="str">
        <f aca="false">Wellness!K210</f>
        <v>NC</v>
      </c>
      <c r="L209" s="65" t="n">
        <f aca="false">Wellness!S210</f>
        <v>43.3333333333333</v>
      </c>
      <c r="M209" s="64" t="n">
        <f aca="false">$L209*0.3</f>
        <v>13</v>
      </c>
      <c r="N209" s="66" t="str">
        <f aca="false">IF(M209&gt;=9,"Cleared","NC")</f>
        <v>Cleared</v>
      </c>
      <c r="O209" s="64" t="n">
        <f aca="false">Behavior!I210</f>
        <v>3</v>
      </c>
      <c r="P209" s="64" t="n">
        <f aca="false">HPS!$O209*2</f>
        <v>6</v>
      </c>
      <c r="Q209" s="65" t="str">
        <f aca="false">IF(HPS!$P209&gt;=6,"Cleared","NC")</f>
        <v>Cleared</v>
      </c>
      <c r="R209" s="65" t="n">
        <f aca="false">Discipline!N210</f>
        <v>36.875</v>
      </c>
      <c r="S209" s="65" t="n">
        <f aca="false">HPS!$R209*0.1</f>
        <v>3.6875</v>
      </c>
      <c r="T209" s="65" t="str">
        <f aca="false">IF(HPS!$S209&gt;=4,"Cleared","NC")</f>
        <v>NC</v>
      </c>
      <c r="U209" s="65" t="n">
        <f aca="false">HPS!$I209+HPS!$M209+HPS!$P209+HPS!$S209</f>
        <v>58.2430555555556</v>
      </c>
      <c r="V209" s="65" t="n">
        <f aca="false">Persona!AB210</f>
        <v>8.94523809523809</v>
      </c>
      <c r="W209" s="65" t="n">
        <f aca="false">Persona!AC210</f>
        <v>27.2</v>
      </c>
      <c r="X209" s="65" t="n">
        <f aca="false">HPS!$V209+HPS!$W209</f>
        <v>36.1452380952381</v>
      </c>
      <c r="Y209" s="65" t="n">
        <f aca="false">X209*0.5</f>
        <v>18.072619047619</v>
      </c>
      <c r="Z209" s="65" t="str">
        <f aca="false">IF(HPS!$X209&gt;=40,"Cleared","NC")</f>
        <v>NC</v>
      </c>
      <c r="AA209" s="65" t="str">
        <f aca="false">Wellness!AC210</f>
        <v>NC</v>
      </c>
      <c r="AB209" s="65" t="n">
        <f aca="false">Wellness!AK210</f>
        <v>0</v>
      </c>
      <c r="AC209" s="64" t="n">
        <f aca="false">HPS!AB209*0.3</f>
        <v>0</v>
      </c>
      <c r="AD209" s="66" t="str">
        <f aca="false">IF(AC209&gt;=9,"Cleared","NC")</f>
        <v>NC</v>
      </c>
      <c r="AE209" s="65" t="n">
        <f aca="false">Behavior!Q210</f>
        <v>3.73333333333333</v>
      </c>
      <c r="AF209" s="65" t="n">
        <f aca="false">Behavior!R210</f>
        <v>7.46666666666667</v>
      </c>
      <c r="AG209" s="65" t="str">
        <f aca="false">IF(HPS!$AF209&gt;=6,"Cleared","NC")</f>
        <v>Cleared</v>
      </c>
      <c r="AH209" s="65" t="n">
        <f aca="false">Discipline!AA210</f>
        <v>18</v>
      </c>
      <c r="AI209" s="65" t="n">
        <f aca="false">AH209*0.1</f>
        <v>1.8</v>
      </c>
      <c r="AJ209" s="65" t="str">
        <f aca="false">IF(AI209&gt;=4,"Cleared","NC")</f>
        <v>NC</v>
      </c>
      <c r="AK209" s="65" t="n">
        <f aca="false">Y209+AC209+AF209+AI209</f>
        <v>27.3392857142857</v>
      </c>
      <c r="AL209" s="65" t="n">
        <f aca="false">Persona!AO210</f>
        <v>18.9257142857143</v>
      </c>
      <c r="AM209" s="65" t="n">
        <f aca="false">Persona!AP210</f>
        <v>42</v>
      </c>
      <c r="AN209" s="65" t="n">
        <f aca="false">AL209+AM209</f>
        <v>60.9257142857143</v>
      </c>
      <c r="AO209" s="65" t="n">
        <f aca="false">AN209*0.5</f>
        <v>30.4628571428571</v>
      </c>
      <c r="AP209" s="65" t="str">
        <f aca="false">IF(HPS!$AN209&gt;=40,"Cleared","NC")</f>
        <v>Cleared</v>
      </c>
      <c r="AQ209" s="65" t="str">
        <f aca="false">Wellness!AU210</f>
        <v>NC</v>
      </c>
      <c r="AR209" s="65" t="n">
        <f aca="false">Wellness!BC210</f>
        <v>26.6666666666667</v>
      </c>
      <c r="AS209" s="64" t="n">
        <f aca="false">AR209*0.3</f>
        <v>8</v>
      </c>
      <c r="AT209" s="66" t="str">
        <f aca="false">IF(AS209&gt;=9,"Cleared","NC")</f>
        <v>NC</v>
      </c>
      <c r="AU209" s="65" t="n">
        <f aca="false">Behavior!AG210</f>
        <v>3.04</v>
      </c>
      <c r="AV209" s="65" t="n">
        <f aca="false">Behavior!AH210</f>
        <v>6.08</v>
      </c>
      <c r="AW209" s="65" t="str">
        <f aca="false">IF(AV209&gt;=6,"Cleared","NC")</f>
        <v>Cleared</v>
      </c>
      <c r="AX209" s="65" t="n">
        <f aca="false">Discipline!AN210</f>
        <v>41.2142857142857</v>
      </c>
      <c r="AY209" s="65" t="n">
        <f aca="false">AX209*0.1</f>
        <v>4.12142857142857</v>
      </c>
      <c r="AZ209" s="65" t="str">
        <f aca="false">IF(AY209&gt;=4,"Cleared","NC")</f>
        <v>Cleared</v>
      </c>
      <c r="BA209" s="65" t="n">
        <f aca="false">AO209+AS209+AV209+AY209</f>
        <v>48.6642857142857</v>
      </c>
      <c r="BB209" s="65" t="n">
        <f aca="false">Persona!AB210</f>
        <v>8.94523809523809</v>
      </c>
      <c r="BC209" s="65" t="n">
        <f aca="false">Persona!AC210</f>
        <v>27.2</v>
      </c>
      <c r="BD209" s="65" t="n">
        <f aca="false">BB209+BC209</f>
        <v>36.1452380952381</v>
      </c>
      <c r="BE209" s="65" t="n">
        <f aca="false">BD209*0.5</f>
        <v>18.072619047619</v>
      </c>
      <c r="BF209" s="65" t="str">
        <f aca="false">IF(BD209&gt;=40,"Cleared","NC")</f>
        <v>NC</v>
      </c>
      <c r="BG209" s="65" t="str">
        <f aca="false">Wellness!BM210</f>
        <v>NC</v>
      </c>
      <c r="BH209" s="65" t="n">
        <f aca="false">Wellness!BU210</f>
        <v>0</v>
      </c>
      <c r="BI209" s="64" t="n">
        <f aca="false">BH209*0.3</f>
        <v>0</v>
      </c>
      <c r="BJ209" s="66" t="str">
        <f aca="false">IF(BI209&gt;=9,"Cleared","NC")</f>
        <v>NC</v>
      </c>
      <c r="BK209" s="65" t="n">
        <f aca="false">Behavior!AG210</f>
        <v>3.04</v>
      </c>
      <c r="BL209" s="65" t="n">
        <f aca="false">Behavior!AH210</f>
        <v>6.08</v>
      </c>
      <c r="BM209" s="65" t="str">
        <f aca="false">IF(BL209&gt;=6,"Cleared","NC")</f>
        <v>Cleared</v>
      </c>
      <c r="BN209" s="65" t="n">
        <f aca="false">Discipline!BA210</f>
        <v>32</v>
      </c>
      <c r="BO209" s="65" t="n">
        <f aca="false">BN209*0.1</f>
        <v>3.2</v>
      </c>
      <c r="BP209" s="65" t="str">
        <f aca="false">IF(HPS!BO209&gt;=6,"Cleared","NC")</f>
        <v>NC</v>
      </c>
      <c r="BQ209" s="65" t="n">
        <f aca="false">BE209+BI209+BL209+BO209</f>
        <v>27.352619047619</v>
      </c>
    </row>
    <row r="210" customFormat="false" ht="14.25" hidden="false" customHeight="false" outlineLevel="0" collapsed="false">
      <c r="A210" s="61" t="n">
        <v>207</v>
      </c>
      <c r="B210" s="62" t="s">
        <v>13</v>
      </c>
      <c r="C210" s="62" t="s">
        <v>24</v>
      </c>
      <c r="D210" s="62" t="s">
        <v>433</v>
      </c>
      <c r="E210" s="63" t="s">
        <v>434</v>
      </c>
      <c r="F210" s="64" t="n">
        <v>0</v>
      </c>
      <c r="G210" s="65" t="n">
        <f aca="false">Persona!P211</f>
        <v>52.2222222222222</v>
      </c>
      <c r="H210" s="65" t="n">
        <f aca="false">HPS!$G210+HPS!$F210</f>
        <v>52.2222222222222</v>
      </c>
      <c r="I210" s="65" t="n">
        <f aca="false">HPS!$H210*0.5</f>
        <v>26.1111111111111</v>
      </c>
      <c r="J210" s="65" t="str">
        <f aca="false">IF(HPS!$G210&gt;=40,"Cleared","NC")</f>
        <v>Cleared</v>
      </c>
      <c r="K210" s="65" t="str">
        <f aca="false">Wellness!K211</f>
        <v>Cleared</v>
      </c>
      <c r="L210" s="65" t="n">
        <f aca="false">Wellness!S211</f>
        <v>40</v>
      </c>
      <c r="M210" s="64" t="n">
        <f aca="false">$L210*0.3</f>
        <v>12</v>
      </c>
      <c r="N210" s="66" t="str">
        <f aca="false">IF(M210&gt;=9,"Cleared","NC")</f>
        <v>Cleared</v>
      </c>
      <c r="O210" s="64" t="n">
        <f aca="false">Behavior!I211</f>
        <v>3</v>
      </c>
      <c r="P210" s="64" t="n">
        <f aca="false">HPS!$O210*2</f>
        <v>6</v>
      </c>
      <c r="Q210" s="65" t="str">
        <f aca="false">IF(HPS!$P210&gt;=6,"Cleared","NC")</f>
        <v>Cleared</v>
      </c>
      <c r="R210" s="65" t="n">
        <f aca="false">Discipline!N211</f>
        <v>55</v>
      </c>
      <c r="S210" s="65" t="n">
        <f aca="false">HPS!$R210*0.1</f>
        <v>5.5</v>
      </c>
      <c r="T210" s="65" t="str">
        <f aca="false">IF(HPS!$S210&gt;=4,"Cleared","NC")</f>
        <v>Cleared</v>
      </c>
      <c r="U210" s="65" t="n">
        <f aca="false">HPS!$I210+HPS!$M210+HPS!$P210+HPS!$S210</f>
        <v>49.6111111111111</v>
      </c>
      <c r="V210" s="65" t="n">
        <f aca="false">Persona!AB211</f>
        <v>15.1142857142857</v>
      </c>
      <c r="W210" s="65" t="n">
        <f aca="false">Persona!AC211</f>
        <v>29.6</v>
      </c>
      <c r="X210" s="65" t="n">
        <f aca="false">HPS!$V210+HPS!$W210</f>
        <v>44.7142857142857</v>
      </c>
      <c r="Y210" s="65" t="n">
        <f aca="false">X210*0.5</f>
        <v>22.3571428571429</v>
      </c>
      <c r="Z210" s="65" t="str">
        <f aca="false">IF(HPS!$X210&gt;=40,"Cleared","NC")</f>
        <v>Cleared</v>
      </c>
      <c r="AA210" s="65" t="str">
        <f aca="false">Wellness!AC211</f>
        <v>Cleared</v>
      </c>
      <c r="AB210" s="65" t="n">
        <f aca="false">Wellness!AK211</f>
        <v>16.6666666666667</v>
      </c>
      <c r="AC210" s="64" t="n">
        <f aca="false">HPS!AB210*0.3</f>
        <v>5</v>
      </c>
      <c r="AD210" s="66" t="str">
        <f aca="false">IF(AC210&gt;=9,"Cleared","NC")</f>
        <v>NC</v>
      </c>
      <c r="AE210" s="65" t="n">
        <f aca="false">Behavior!Q211</f>
        <v>3.66666666666667</v>
      </c>
      <c r="AF210" s="65" t="n">
        <f aca="false">Behavior!R211</f>
        <v>7.33333333333333</v>
      </c>
      <c r="AG210" s="65" t="str">
        <f aca="false">IF(HPS!$AF210&gt;=6,"Cleared","NC")</f>
        <v>Cleared</v>
      </c>
      <c r="AH210" s="65" t="n">
        <f aca="false">Discipline!AA211</f>
        <v>54.3333333333333</v>
      </c>
      <c r="AI210" s="65" t="n">
        <f aca="false">AH210*0.1</f>
        <v>5.43333333333333</v>
      </c>
      <c r="AJ210" s="65" t="str">
        <f aca="false">IF(AI210&gt;=4,"Cleared","NC")</f>
        <v>Cleared</v>
      </c>
      <c r="AK210" s="65" t="n">
        <f aca="false">Y210+AC210+AF210+AI210</f>
        <v>40.1238095238095</v>
      </c>
      <c r="AL210" s="65" t="n">
        <f aca="false">Persona!AO211</f>
        <v>21.7333333333333</v>
      </c>
      <c r="AM210" s="65" t="n">
        <f aca="false">Persona!AP211</f>
        <v>0</v>
      </c>
      <c r="AN210" s="65" t="n">
        <f aca="false">AL210+AM210</f>
        <v>21.7333333333333</v>
      </c>
      <c r="AO210" s="65" t="n">
        <f aca="false">AN210*0.5</f>
        <v>10.8666666666667</v>
      </c>
      <c r="AP210" s="65" t="str">
        <f aca="false">IF(HPS!$AN210&gt;=40,"Cleared","NC")</f>
        <v>NC</v>
      </c>
      <c r="AQ210" s="65" t="str">
        <f aca="false">Wellness!AU211</f>
        <v>Cleared</v>
      </c>
      <c r="AR210" s="65" t="n">
        <f aca="false">Wellness!BC211</f>
        <v>40</v>
      </c>
      <c r="AS210" s="64" t="n">
        <f aca="false">AR210*0.3</f>
        <v>12</v>
      </c>
      <c r="AT210" s="66" t="str">
        <f aca="false">IF(AS210&gt;=9,"Cleared","NC")</f>
        <v>Cleared</v>
      </c>
      <c r="AU210" s="65" t="str">
        <f aca="false">Behavior!AG211</f>
        <v>0</v>
      </c>
      <c r="AV210" s="65" t="n">
        <f aca="false">Behavior!AH211</f>
        <v>0</v>
      </c>
      <c r="AW210" s="65" t="str">
        <f aca="false">IF(AV210&gt;=6,"Cleared","NC")</f>
        <v>NC</v>
      </c>
      <c r="AX210" s="65" t="n">
        <f aca="false">Discipline!AN211</f>
        <v>45.6666666666667</v>
      </c>
      <c r="AY210" s="65" t="n">
        <f aca="false">AX210*0.1</f>
        <v>4.56666666666667</v>
      </c>
      <c r="AZ210" s="65" t="str">
        <f aca="false">IF(AY210&gt;=4,"Cleared","NC")</f>
        <v>Cleared</v>
      </c>
      <c r="BA210" s="65" t="n">
        <f aca="false">AO210+AS210+AV210+AY210</f>
        <v>27.4333333333333</v>
      </c>
      <c r="BB210" s="65" t="n">
        <f aca="false">Persona!AB211</f>
        <v>15.1142857142857</v>
      </c>
      <c r="BC210" s="65" t="n">
        <f aca="false">Persona!AC211</f>
        <v>29.6</v>
      </c>
      <c r="BD210" s="65" t="n">
        <f aca="false">BB210+BC210</f>
        <v>44.7142857142857</v>
      </c>
      <c r="BE210" s="65" t="n">
        <f aca="false">BD210*0.5</f>
        <v>22.3571428571429</v>
      </c>
      <c r="BF210" s="65" t="str">
        <f aca="false">IF(BD210&gt;=40,"Cleared","NC")</f>
        <v>Cleared</v>
      </c>
      <c r="BG210" s="65" t="str">
        <f aca="false">Wellness!BM211</f>
        <v>Cleared</v>
      </c>
      <c r="BH210" s="65" t="n">
        <f aca="false">Wellness!BU211</f>
        <v>36.6666666666667</v>
      </c>
      <c r="BI210" s="64" t="n">
        <f aca="false">BH210*0.3</f>
        <v>11</v>
      </c>
      <c r="BJ210" s="66" t="str">
        <f aca="false">IF(BI210&gt;=9,"Cleared","NC")</f>
        <v>Cleared</v>
      </c>
      <c r="BK210" s="65" t="str">
        <f aca="false">Behavior!AG211</f>
        <v>0</v>
      </c>
      <c r="BL210" s="65" t="n">
        <f aca="false">Behavior!AH211</f>
        <v>0</v>
      </c>
      <c r="BM210" s="65" t="str">
        <f aca="false">IF(BL210&gt;=6,"Cleared","NC")</f>
        <v>NC</v>
      </c>
      <c r="BN210" s="65" t="n">
        <f aca="false">Discipline!BA211</f>
        <v>52.6666666666667</v>
      </c>
      <c r="BO210" s="65" t="n">
        <f aca="false">BN210*0.1</f>
        <v>5.26666666666667</v>
      </c>
      <c r="BP210" s="65" t="str">
        <f aca="false">IF(HPS!BO210&gt;=6,"Cleared","NC")</f>
        <v>NC</v>
      </c>
      <c r="BQ210" s="65" t="n">
        <f aca="false">BE210+BI210+BL210+BO210</f>
        <v>38.6238095238095</v>
      </c>
    </row>
    <row r="211" customFormat="false" ht="14.25" hidden="false" customHeight="false" outlineLevel="0" collapsed="false">
      <c r="A211" s="61" t="n">
        <v>208</v>
      </c>
      <c r="B211" s="62" t="s">
        <v>17</v>
      </c>
      <c r="C211" s="62" t="s">
        <v>24</v>
      </c>
      <c r="D211" s="62" t="s">
        <v>435</v>
      </c>
      <c r="E211" s="63" t="s">
        <v>436</v>
      </c>
      <c r="F211" s="64" t="n">
        <v>0</v>
      </c>
      <c r="G211" s="65" t="n">
        <f aca="false">Persona!P212</f>
        <v>71.6666666666667</v>
      </c>
      <c r="H211" s="65" t="n">
        <f aca="false">HPS!$G211+HPS!$F211</f>
        <v>71.6666666666667</v>
      </c>
      <c r="I211" s="65" t="n">
        <f aca="false">HPS!$H211*0.5</f>
        <v>35.8333333333333</v>
      </c>
      <c r="J211" s="65" t="str">
        <f aca="false">IF(HPS!$G211&gt;=40,"Cleared","NC")</f>
        <v>Cleared</v>
      </c>
      <c r="K211" s="65" t="str">
        <f aca="false">Wellness!K212</f>
        <v>Cleared</v>
      </c>
      <c r="L211" s="65" t="n">
        <f aca="false">Wellness!S212</f>
        <v>36.6666666666667</v>
      </c>
      <c r="M211" s="64" t="n">
        <f aca="false">$L211*0.3</f>
        <v>11</v>
      </c>
      <c r="N211" s="66" t="str">
        <f aca="false">IF(M211&gt;=9,"Cleared","NC")</f>
        <v>Cleared</v>
      </c>
      <c r="O211" s="64" t="n">
        <f aca="false">Behavior!I212</f>
        <v>3</v>
      </c>
      <c r="P211" s="64" t="n">
        <f aca="false">HPS!$O211*2</f>
        <v>6</v>
      </c>
      <c r="Q211" s="65" t="str">
        <f aca="false">IF(HPS!$P211&gt;=6,"Cleared","NC")</f>
        <v>Cleared</v>
      </c>
      <c r="R211" s="65" t="n">
        <f aca="false">Discipline!N212</f>
        <v>67.1875</v>
      </c>
      <c r="S211" s="65" t="n">
        <f aca="false">HPS!$R211*0.1</f>
        <v>6.71875</v>
      </c>
      <c r="T211" s="65" t="str">
        <f aca="false">IF(HPS!$S211&gt;=4,"Cleared","NC")</f>
        <v>Cleared</v>
      </c>
      <c r="U211" s="65" t="n">
        <f aca="false">HPS!$I211+HPS!$M211+HPS!$P211+HPS!$S211</f>
        <v>59.5520833333333</v>
      </c>
      <c r="V211" s="65" t="n">
        <f aca="false">Persona!AB212</f>
        <v>26.4857142857143</v>
      </c>
      <c r="W211" s="65" t="n">
        <f aca="false">Persona!AC212</f>
        <v>38.4</v>
      </c>
      <c r="X211" s="65" t="n">
        <f aca="false">HPS!$V211+HPS!$W211</f>
        <v>64.8857142857143</v>
      </c>
      <c r="Y211" s="65" t="n">
        <f aca="false">X211*0.5</f>
        <v>32.4428571428571</v>
      </c>
      <c r="Z211" s="65" t="str">
        <f aca="false">IF(HPS!$X211&gt;=40,"Cleared","NC")</f>
        <v>Cleared</v>
      </c>
      <c r="AA211" s="65" t="str">
        <f aca="false">Wellness!AC212</f>
        <v>Cleared</v>
      </c>
      <c r="AB211" s="65" t="n">
        <f aca="false">Wellness!AK212</f>
        <v>20</v>
      </c>
      <c r="AC211" s="64" t="n">
        <f aca="false">HPS!AB211*0.3</f>
        <v>6</v>
      </c>
      <c r="AD211" s="66" t="str">
        <f aca="false">IF(AC211&gt;=9,"Cleared","NC")</f>
        <v>NC</v>
      </c>
      <c r="AE211" s="65" t="n">
        <f aca="false">Behavior!Q212</f>
        <v>3.45</v>
      </c>
      <c r="AF211" s="65" t="n">
        <f aca="false">Behavior!R212</f>
        <v>6.9</v>
      </c>
      <c r="AG211" s="65" t="str">
        <f aca="false">IF(HPS!$AF211&gt;=6,"Cleared","NC")</f>
        <v>Cleared</v>
      </c>
      <c r="AH211" s="65" t="n">
        <f aca="false">Discipline!AA212</f>
        <v>60.3333333333333</v>
      </c>
      <c r="AI211" s="65" t="n">
        <f aca="false">AH211*0.1</f>
        <v>6.03333333333333</v>
      </c>
      <c r="AJ211" s="65" t="str">
        <f aca="false">IF(AI211&gt;=4,"Cleared","NC")</f>
        <v>Cleared</v>
      </c>
      <c r="AK211" s="65" t="n">
        <f aca="false">Y211+AC211+AF211+AI211</f>
        <v>51.3761904761905</v>
      </c>
      <c r="AL211" s="65" t="n">
        <f aca="false">Persona!AO212</f>
        <v>10.1066666666667</v>
      </c>
      <c r="AM211" s="65" t="n">
        <f aca="false">Persona!AP212</f>
        <v>60</v>
      </c>
      <c r="AN211" s="65" t="n">
        <f aca="false">AL211+AM211</f>
        <v>70.1066666666667</v>
      </c>
      <c r="AO211" s="65" t="n">
        <f aca="false">AN211*0.5</f>
        <v>35.0533333333333</v>
      </c>
      <c r="AP211" s="65" t="str">
        <f aca="false">IF(HPS!$AN211&gt;=40,"Cleared","NC")</f>
        <v>Cleared</v>
      </c>
      <c r="AQ211" s="65" t="str">
        <f aca="false">Wellness!AU212</f>
        <v>Cleared</v>
      </c>
      <c r="AR211" s="65" t="n">
        <f aca="false">Wellness!BC212</f>
        <v>13.3333333333333</v>
      </c>
      <c r="AS211" s="64" t="n">
        <f aca="false">AR211*0.3</f>
        <v>4</v>
      </c>
      <c r="AT211" s="66" t="str">
        <f aca="false">IF(AS211&gt;=9,"Cleared","NC")</f>
        <v>NC</v>
      </c>
      <c r="AU211" s="65" t="str">
        <f aca="false">Behavior!AG212</f>
        <v>0</v>
      </c>
      <c r="AV211" s="65" t="n">
        <f aca="false">Behavior!AH212</f>
        <v>0</v>
      </c>
      <c r="AW211" s="65" t="str">
        <f aca="false">IF(AV211&gt;=6,"Cleared","NC")</f>
        <v>NC</v>
      </c>
      <c r="AX211" s="65" t="n">
        <f aca="false">Discipline!AN212</f>
        <v>35.7142857142857</v>
      </c>
      <c r="AY211" s="65" t="n">
        <f aca="false">AX211*0.1</f>
        <v>3.57142857142857</v>
      </c>
      <c r="AZ211" s="65" t="str">
        <f aca="false">IF(AY211&gt;=4,"Cleared","NC")</f>
        <v>NC</v>
      </c>
      <c r="BA211" s="65" t="n">
        <f aca="false">AO211+AS211+AV211+AY211</f>
        <v>42.6247619047619</v>
      </c>
      <c r="BB211" s="65" t="n">
        <f aca="false">Persona!AB212</f>
        <v>26.4857142857143</v>
      </c>
      <c r="BC211" s="65" t="n">
        <f aca="false">Persona!AC212</f>
        <v>38.4</v>
      </c>
      <c r="BD211" s="65" t="n">
        <f aca="false">BB211+BC211</f>
        <v>64.8857142857143</v>
      </c>
      <c r="BE211" s="65" t="n">
        <f aca="false">BD211*0.5</f>
        <v>32.4428571428571</v>
      </c>
      <c r="BF211" s="65" t="str">
        <f aca="false">IF(BD211&gt;=40,"Cleared","NC")</f>
        <v>Cleared</v>
      </c>
      <c r="BG211" s="65" t="str">
        <f aca="false">Wellness!BM212</f>
        <v>Cleared</v>
      </c>
      <c r="BH211" s="65" t="n">
        <f aca="false">Wellness!BU212</f>
        <v>23.3333333333333</v>
      </c>
      <c r="BI211" s="64" t="n">
        <f aca="false">BH211*0.3</f>
        <v>7</v>
      </c>
      <c r="BJ211" s="66" t="str">
        <f aca="false">IF(BI211&gt;=9,"Cleared","NC")</f>
        <v>NC</v>
      </c>
      <c r="BK211" s="65" t="str">
        <f aca="false">Behavior!AG212</f>
        <v>0</v>
      </c>
      <c r="BL211" s="65" t="n">
        <f aca="false">Behavior!AH212</f>
        <v>0</v>
      </c>
      <c r="BM211" s="65" t="str">
        <f aca="false">IF(BL211&gt;=6,"Cleared","NC")</f>
        <v>NC</v>
      </c>
      <c r="BN211" s="65" t="n">
        <f aca="false">Discipline!BA212</f>
        <v>59</v>
      </c>
      <c r="BO211" s="65" t="n">
        <f aca="false">BN211*0.1</f>
        <v>5.9</v>
      </c>
      <c r="BP211" s="65" t="str">
        <f aca="false">IF(HPS!BO211&gt;=6,"Cleared","NC")</f>
        <v>NC</v>
      </c>
      <c r="BQ211" s="65" t="n">
        <f aca="false">BE211+BI211+BL211+BO211</f>
        <v>45.3428571428571</v>
      </c>
    </row>
    <row r="212" customFormat="false" ht="14.25" hidden="false" customHeight="false" outlineLevel="0" collapsed="false">
      <c r="A212" s="61" t="n">
        <v>209</v>
      </c>
      <c r="B212" s="62" t="s">
        <v>17</v>
      </c>
      <c r="C212" s="62" t="s">
        <v>24</v>
      </c>
      <c r="D212" s="62" t="s">
        <v>437</v>
      </c>
      <c r="E212" s="63" t="s">
        <v>438</v>
      </c>
      <c r="F212" s="64" t="n">
        <v>0</v>
      </c>
      <c r="G212" s="65" t="n">
        <f aca="false">Persona!P213</f>
        <v>61.1111111111111</v>
      </c>
      <c r="H212" s="65" t="n">
        <f aca="false">HPS!$G212+HPS!$F212</f>
        <v>61.1111111111111</v>
      </c>
      <c r="I212" s="65" t="n">
        <f aca="false">HPS!$H212*0.5</f>
        <v>30.5555555555556</v>
      </c>
      <c r="J212" s="65" t="str">
        <f aca="false">IF(HPS!$G212&gt;=40,"Cleared","NC")</f>
        <v>Cleared</v>
      </c>
      <c r="K212" s="65" t="str">
        <f aca="false">Wellness!K213</f>
        <v>Cleared</v>
      </c>
      <c r="L212" s="65" t="n">
        <f aca="false">Wellness!S213</f>
        <v>40</v>
      </c>
      <c r="M212" s="64" t="n">
        <f aca="false">$L212*0.3</f>
        <v>12</v>
      </c>
      <c r="N212" s="66" t="str">
        <f aca="false">IF(M212&gt;=9,"Cleared","NC")</f>
        <v>Cleared</v>
      </c>
      <c r="O212" s="64" t="n">
        <f aca="false">Behavior!I213</f>
        <v>3</v>
      </c>
      <c r="P212" s="64" t="n">
        <f aca="false">HPS!$O212*2</f>
        <v>6</v>
      </c>
      <c r="Q212" s="65" t="str">
        <f aca="false">IF(HPS!$P212&gt;=6,"Cleared","NC")</f>
        <v>Cleared</v>
      </c>
      <c r="R212" s="65" t="n">
        <f aca="false">Discipline!N213</f>
        <v>56.25</v>
      </c>
      <c r="S212" s="65" t="n">
        <f aca="false">HPS!$R212*0.1</f>
        <v>5.625</v>
      </c>
      <c r="T212" s="65" t="str">
        <f aca="false">IF(HPS!$S212&gt;=4,"Cleared","NC")</f>
        <v>Cleared</v>
      </c>
      <c r="U212" s="65" t="n">
        <f aca="false">HPS!$I212+HPS!$M212+HPS!$P212+HPS!$S212</f>
        <v>54.1805555555556</v>
      </c>
      <c r="V212" s="65" t="n">
        <f aca="false">Persona!AB213</f>
        <v>9.67142857142857</v>
      </c>
      <c r="W212" s="65" t="n">
        <f aca="false">Persona!AC213</f>
        <v>24.8</v>
      </c>
      <c r="X212" s="65" t="n">
        <f aca="false">HPS!$V212+HPS!$W212</f>
        <v>34.4714285714286</v>
      </c>
      <c r="Y212" s="65" t="n">
        <f aca="false">X212*0.5</f>
        <v>17.2357142857143</v>
      </c>
      <c r="Z212" s="65" t="str">
        <f aca="false">IF(HPS!$X212&gt;=40,"Cleared","NC")</f>
        <v>NC</v>
      </c>
      <c r="AA212" s="65" t="str">
        <f aca="false">Wellness!AC213</f>
        <v>Cleared</v>
      </c>
      <c r="AB212" s="65" t="n">
        <f aca="false">Wellness!AK213</f>
        <v>10</v>
      </c>
      <c r="AC212" s="64" t="n">
        <f aca="false">HPS!AB212*0.3</f>
        <v>3</v>
      </c>
      <c r="AD212" s="66" t="str">
        <f aca="false">IF(AC212&gt;=9,"Cleared","NC")</f>
        <v>NC</v>
      </c>
      <c r="AE212" s="65" t="n">
        <f aca="false">Behavior!Q213</f>
        <v>3.3</v>
      </c>
      <c r="AF212" s="65" t="n">
        <f aca="false">Behavior!R213</f>
        <v>6.6</v>
      </c>
      <c r="AG212" s="65" t="str">
        <f aca="false">IF(HPS!$AF212&gt;=6,"Cleared","NC")</f>
        <v>Cleared</v>
      </c>
      <c r="AH212" s="65" t="n">
        <f aca="false">Discipline!AA213</f>
        <v>31.6666666666667</v>
      </c>
      <c r="AI212" s="65" t="n">
        <f aca="false">AH212*0.1</f>
        <v>3.16666666666667</v>
      </c>
      <c r="AJ212" s="65" t="str">
        <f aca="false">IF(AI212&gt;=4,"Cleared","NC")</f>
        <v>NC</v>
      </c>
      <c r="AK212" s="65" t="n">
        <f aca="false">Y212+AC212+AF212+AI212</f>
        <v>30.002380952381</v>
      </c>
      <c r="AL212" s="65" t="n">
        <f aca="false">Persona!AO213</f>
        <v>21.2977777777778</v>
      </c>
      <c r="AM212" s="65" t="n">
        <f aca="false">Persona!AP213</f>
        <v>38</v>
      </c>
      <c r="AN212" s="65" t="n">
        <f aca="false">AL212+AM212</f>
        <v>59.2977777777778</v>
      </c>
      <c r="AO212" s="65" t="n">
        <f aca="false">AN212*0.5</f>
        <v>29.6488888888889</v>
      </c>
      <c r="AP212" s="65" t="str">
        <f aca="false">IF(HPS!$AN212&gt;=40,"Cleared","NC")</f>
        <v>Cleared</v>
      </c>
      <c r="AQ212" s="65" t="str">
        <f aca="false">Wellness!AU213</f>
        <v>Cleared</v>
      </c>
      <c r="AR212" s="65" t="n">
        <f aca="false">Wellness!BC213</f>
        <v>10</v>
      </c>
      <c r="AS212" s="64" t="n">
        <f aca="false">AR212*0.3</f>
        <v>3</v>
      </c>
      <c r="AT212" s="66" t="str">
        <f aca="false">IF(AS212&gt;=9,"Cleared","NC")</f>
        <v>NC</v>
      </c>
      <c r="AU212" s="65" t="str">
        <f aca="false">Behavior!AG213</f>
        <v>0</v>
      </c>
      <c r="AV212" s="65" t="n">
        <f aca="false">Behavior!AH213</f>
        <v>0</v>
      </c>
      <c r="AW212" s="65" t="str">
        <f aca="false">IF(AV212&gt;=6,"Cleared","NC")</f>
        <v>NC</v>
      </c>
      <c r="AX212" s="65" t="n">
        <f aca="false">Discipline!AN213</f>
        <v>50.6666666666667</v>
      </c>
      <c r="AY212" s="65" t="n">
        <f aca="false">AX212*0.1</f>
        <v>5.06666666666667</v>
      </c>
      <c r="AZ212" s="65" t="str">
        <f aca="false">IF(AY212&gt;=4,"Cleared","NC")</f>
        <v>Cleared</v>
      </c>
      <c r="BA212" s="65" t="n">
        <f aca="false">AO212+AS212+AV212+AY212</f>
        <v>37.7155555555556</v>
      </c>
      <c r="BB212" s="65" t="n">
        <f aca="false">Persona!AB213</f>
        <v>9.67142857142857</v>
      </c>
      <c r="BC212" s="65" t="n">
        <f aca="false">Persona!AC213</f>
        <v>24.8</v>
      </c>
      <c r="BD212" s="65" t="n">
        <f aca="false">BB212+BC212</f>
        <v>34.4714285714286</v>
      </c>
      <c r="BE212" s="65" t="n">
        <f aca="false">BD212*0.5</f>
        <v>17.2357142857143</v>
      </c>
      <c r="BF212" s="65" t="str">
        <f aca="false">IF(BD212&gt;=40,"Cleared","NC")</f>
        <v>NC</v>
      </c>
      <c r="BG212" s="65" t="str">
        <f aca="false">Wellness!BM213</f>
        <v>Cleared</v>
      </c>
      <c r="BH212" s="65" t="n">
        <f aca="false">Wellness!BU213</f>
        <v>33.3333333333333</v>
      </c>
      <c r="BI212" s="64" t="n">
        <f aca="false">BH212*0.3</f>
        <v>10</v>
      </c>
      <c r="BJ212" s="66" t="str">
        <f aca="false">IF(BI212&gt;=9,"Cleared","NC")</f>
        <v>Cleared</v>
      </c>
      <c r="BK212" s="65" t="str">
        <f aca="false">Behavior!AG213</f>
        <v>0</v>
      </c>
      <c r="BL212" s="65" t="n">
        <f aca="false">Behavior!AH213</f>
        <v>0</v>
      </c>
      <c r="BM212" s="65" t="str">
        <f aca="false">IF(BL212&gt;=6,"Cleared","NC")</f>
        <v>NC</v>
      </c>
      <c r="BN212" s="65" t="n">
        <f aca="false">Discipline!BA213</f>
        <v>50</v>
      </c>
      <c r="BO212" s="65" t="n">
        <f aca="false">BN212*0.1</f>
        <v>5</v>
      </c>
      <c r="BP212" s="65" t="str">
        <f aca="false">IF(HPS!BO212&gt;=6,"Cleared","NC")</f>
        <v>NC</v>
      </c>
      <c r="BQ212" s="65" t="n">
        <f aca="false">BE212+BI212+BL212+BO212</f>
        <v>32.2357142857143</v>
      </c>
    </row>
    <row r="213" customFormat="false" ht="14.25" hidden="false" customHeight="false" outlineLevel="0" collapsed="false">
      <c r="A213" s="61" t="n">
        <v>210</v>
      </c>
      <c r="B213" s="62" t="s">
        <v>17</v>
      </c>
      <c r="C213" s="62" t="s">
        <v>24</v>
      </c>
      <c r="D213" s="62" t="s">
        <v>439</v>
      </c>
      <c r="E213" s="63" t="s">
        <v>440</v>
      </c>
      <c r="F213" s="64" t="n">
        <v>0</v>
      </c>
      <c r="G213" s="65" t="n">
        <f aca="false">Persona!P214</f>
        <v>44.4444444444444</v>
      </c>
      <c r="H213" s="65" t="n">
        <f aca="false">HPS!$G213+HPS!$F213</f>
        <v>44.4444444444444</v>
      </c>
      <c r="I213" s="65" t="n">
        <f aca="false">HPS!$H213*0.5</f>
        <v>22.2222222222222</v>
      </c>
      <c r="J213" s="65" t="str">
        <f aca="false">IF(HPS!$G213&gt;=40,"Cleared","NC")</f>
        <v>Cleared</v>
      </c>
      <c r="K213" s="65" t="str">
        <f aca="false">Wellness!K214</f>
        <v>Cleared</v>
      </c>
      <c r="L213" s="65" t="n">
        <f aca="false">Wellness!S214</f>
        <v>50</v>
      </c>
      <c r="M213" s="64" t="n">
        <f aca="false">$L213*0.3</f>
        <v>15</v>
      </c>
      <c r="N213" s="66" t="str">
        <f aca="false">IF(M213&gt;=9,"Cleared","NC")</f>
        <v>Cleared</v>
      </c>
      <c r="O213" s="64" t="n">
        <f aca="false">Behavior!I214</f>
        <v>3</v>
      </c>
      <c r="P213" s="64" t="n">
        <f aca="false">HPS!$O213*2</f>
        <v>6</v>
      </c>
      <c r="Q213" s="65" t="str">
        <f aca="false">IF(HPS!$P213&gt;=6,"Cleared","NC")</f>
        <v>Cleared</v>
      </c>
      <c r="R213" s="65" t="n">
        <f aca="false">Discipline!N214</f>
        <v>46.4285714285714</v>
      </c>
      <c r="S213" s="65" t="n">
        <f aca="false">HPS!$R213*0.1</f>
        <v>4.64285714285714</v>
      </c>
      <c r="T213" s="65" t="str">
        <f aca="false">IF(HPS!$S213&gt;=4,"Cleared","NC")</f>
        <v>Cleared</v>
      </c>
      <c r="U213" s="65" t="n">
        <f aca="false">HPS!$I213+HPS!$M213+HPS!$P213+HPS!$S213</f>
        <v>47.8650793650794</v>
      </c>
      <c r="V213" s="65" t="n">
        <f aca="false">Persona!AB214</f>
        <v>8.26666666666667</v>
      </c>
      <c r="W213" s="65" t="n">
        <f aca="false">Persona!AC214</f>
        <v>28.8</v>
      </c>
      <c r="X213" s="65" t="n">
        <f aca="false">HPS!$V213+HPS!$W213</f>
        <v>37.0666666666667</v>
      </c>
      <c r="Y213" s="65" t="n">
        <f aca="false">X213*0.5</f>
        <v>18.5333333333333</v>
      </c>
      <c r="Z213" s="65" t="str">
        <f aca="false">IF(HPS!$X213&gt;=40,"Cleared","NC")</f>
        <v>NC</v>
      </c>
      <c r="AA213" s="65" t="str">
        <f aca="false">Wellness!AC214</f>
        <v>Cleared</v>
      </c>
      <c r="AB213" s="65" t="n">
        <f aca="false">Wellness!AK214</f>
        <v>26.6666666666667</v>
      </c>
      <c r="AC213" s="64" t="n">
        <f aca="false">HPS!AB213*0.3</f>
        <v>8</v>
      </c>
      <c r="AD213" s="66" t="str">
        <f aca="false">IF(AC213&gt;=9,"Cleared","NC")</f>
        <v>NC</v>
      </c>
      <c r="AE213" s="65" t="n">
        <f aca="false">Behavior!Q214</f>
        <v>3.13333333333333</v>
      </c>
      <c r="AF213" s="65" t="n">
        <f aca="false">Behavior!R214</f>
        <v>6.26666666666667</v>
      </c>
      <c r="AG213" s="65" t="str">
        <f aca="false">IF(HPS!$AF213&gt;=6,"Cleared","NC")</f>
        <v>Cleared</v>
      </c>
      <c r="AH213" s="65" t="n">
        <f aca="false">Discipline!AA214</f>
        <v>34.3333333333333</v>
      </c>
      <c r="AI213" s="65" t="n">
        <f aca="false">AH213*0.1</f>
        <v>3.43333333333333</v>
      </c>
      <c r="AJ213" s="65" t="str">
        <f aca="false">IF(AI213&gt;=4,"Cleared","NC")</f>
        <v>NC</v>
      </c>
      <c r="AK213" s="65" t="n">
        <f aca="false">Y213+AC213+AF213+AI213</f>
        <v>36.2333333333333</v>
      </c>
      <c r="AL213" s="65" t="n">
        <f aca="false">Persona!AO214</f>
        <v>16.8533333333333</v>
      </c>
      <c r="AM213" s="65" t="n">
        <f aca="false">Persona!AP214</f>
        <v>42</v>
      </c>
      <c r="AN213" s="65" t="n">
        <f aca="false">AL213+AM213</f>
        <v>58.8533333333333</v>
      </c>
      <c r="AO213" s="65" t="n">
        <f aca="false">AN213*0.5</f>
        <v>29.4266666666667</v>
      </c>
      <c r="AP213" s="65" t="str">
        <f aca="false">IF(HPS!$AN213&gt;=40,"Cleared","NC")</f>
        <v>Cleared</v>
      </c>
      <c r="AQ213" s="65" t="str">
        <f aca="false">Wellness!AU214</f>
        <v>Cleared</v>
      </c>
      <c r="AR213" s="65" t="n">
        <f aca="false">Wellness!BC214</f>
        <v>30</v>
      </c>
      <c r="AS213" s="64" t="n">
        <f aca="false">AR213*0.3</f>
        <v>9</v>
      </c>
      <c r="AT213" s="66" t="str">
        <f aca="false">IF(AS213&gt;=9,"Cleared","NC")</f>
        <v>Cleared</v>
      </c>
      <c r="AU213" s="65" t="str">
        <f aca="false">Behavior!AG214</f>
        <v>0</v>
      </c>
      <c r="AV213" s="65" t="n">
        <f aca="false">Behavior!AH214</f>
        <v>0</v>
      </c>
      <c r="AW213" s="65" t="str">
        <f aca="false">IF(AV213&gt;=6,"Cleared","NC")</f>
        <v>NC</v>
      </c>
      <c r="AX213" s="65" t="n">
        <f aca="false">Discipline!AN214</f>
        <v>43</v>
      </c>
      <c r="AY213" s="65" t="n">
        <f aca="false">AX213*0.1</f>
        <v>4.3</v>
      </c>
      <c r="AZ213" s="65" t="str">
        <f aca="false">IF(AY213&gt;=4,"Cleared","NC")</f>
        <v>Cleared</v>
      </c>
      <c r="BA213" s="65" t="n">
        <f aca="false">AO213+AS213+AV213+AY213</f>
        <v>42.7266666666667</v>
      </c>
      <c r="BB213" s="65" t="n">
        <f aca="false">Persona!AB214</f>
        <v>8.26666666666667</v>
      </c>
      <c r="BC213" s="65" t="n">
        <f aca="false">Persona!AC214</f>
        <v>28.8</v>
      </c>
      <c r="BD213" s="65" t="n">
        <f aca="false">BB213+BC213</f>
        <v>37.0666666666667</v>
      </c>
      <c r="BE213" s="65" t="n">
        <f aca="false">BD213*0.5</f>
        <v>18.5333333333333</v>
      </c>
      <c r="BF213" s="65" t="str">
        <f aca="false">IF(BD213&gt;=40,"Cleared","NC")</f>
        <v>NC</v>
      </c>
      <c r="BG213" s="65" t="str">
        <f aca="false">Wellness!BM214</f>
        <v>Cleared</v>
      </c>
      <c r="BH213" s="65" t="n">
        <f aca="false">Wellness!BU214</f>
        <v>53.3333333333333</v>
      </c>
      <c r="BI213" s="64" t="n">
        <f aca="false">BH213*0.3</f>
        <v>16</v>
      </c>
      <c r="BJ213" s="66" t="str">
        <f aca="false">IF(BI213&gt;=9,"Cleared","NC")</f>
        <v>Cleared</v>
      </c>
      <c r="BK213" s="65" t="str">
        <f aca="false">Behavior!AG214</f>
        <v>0</v>
      </c>
      <c r="BL213" s="65" t="n">
        <f aca="false">Behavior!AH214</f>
        <v>0</v>
      </c>
      <c r="BM213" s="65" t="str">
        <f aca="false">IF(BL213&gt;=6,"Cleared","NC")</f>
        <v>NC</v>
      </c>
      <c r="BN213" s="65" t="n">
        <f aca="false">Discipline!BA214</f>
        <v>60.6666666666667</v>
      </c>
      <c r="BO213" s="65" t="n">
        <f aca="false">BN213*0.1</f>
        <v>6.06666666666667</v>
      </c>
      <c r="BP213" s="65" t="str">
        <f aca="false">IF(HPS!BO213&gt;=6,"Cleared","NC")</f>
        <v>Cleared</v>
      </c>
      <c r="BQ213" s="65" t="n">
        <f aca="false">BE213+BI213+BL213+BO213</f>
        <v>40.6</v>
      </c>
    </row>
    <row r="214" customFormat="false" ht="14.25" hidden="false" customHeight="false" outlineLevel="0" collapsed="false">
      <c r="A214" s="61" t="n">
        <v>211</v>
      </c>
      <c r="B214" s="62" t="s">
        <v>13</v>
      </c>
      <c r="C214" s="62" t="s">
        <v>24</v>
      </c>
      <c r="D214" s="62" t="s">
        <v>441</v>
      </c>
      <c r="E214" s="63" t="s">
        <v>442</v>
      </c>
      <c r="F214" s="64" t="n">
        <v>0</v>
      </c>
      <c r="G214" s="65" t="n">
        <f aca="false">Persona!P215</f>
        <v>71.1111111111111</v>
      </c>
      <c r="H214" s="65" t="n">
        <f aca="false">HPS!$G214+HPS!$F214</f>
        <v>71.1111111111111</v>
      </c>
      <c r="I214" s="65" t="n">
        <f aca="false">HPS!$H214*0.5</f>
        <v>35.5555555555556</v>
      </c>
      <c r="J214" s="65" t="str">
        <f aca="false">IF(HPS!$G214&gt;=40,"Cleared","NC")</f>
        <v>Cleared</v>
      </c>
      <c r="K214" s="65" t="str">
        <f aca="false">Wellness!K215</f>
        <v>Cleared</v>
      </c>
      <c r="L214" s="65" t="n">
        <f aca="false">Wellness!S215</f>
        <v>46.6666666666667</v>
      </c>
      <c r="M214" s="64" t="n">
        <f aca="false">$L214*0.3</f>
        <v>14</v>
      </c>
      <c r="N214" s="66" t="str">
        <f aca="false">IF(M214&gt;=9,"Cleared","NC")</f>
        <v>Cleared</v>
      </c>
      <c r="O214" s="64" t="n">
        <f aca="false">Behavior!I215</f>
        <v>3</v>
      </c>
      <c r="P214" s="64" t="n">
        <f aca="false">HPS!$O214*2</f>
        <v>6</v>
      </c>
      <c r="Q214" s="65" t="str">
        <f aca="false">IF(HPS!$P214&gt;=6,"Cleared","NC")</f>
        <v>Cleared</v>
      </c>
      <c r="R214" s="65" t="n">
        <f aca="false">Discipline!N215</f>
        <v>47.1875</v>
      </c>
      <c r="S214" s="65" t="n">
        <f aca="false">HPS!$R214*0.1</f>
        <v>4.71875</v>
      </c>
      <c r="T214" s="65" t="str">
        <f aca="false">IF(HPS!$S214&gt;=4,"Cleared","NC")</f>
        <v>Cleared</v>
      </c>
      <c r="U214" s="65" t="n">
        <f aca="false">HPS!$I214+HPS!$M214+HPS!$P214+HPS!$S214</f>
        <v>60.2743055555556</v>
      </c>
      <c r="V214" s="65" t="n">
        <f aca="false">Persona!AB215</f>
        <v>22.647619047619</v>
      </c>
      <c r="W214" s="65" t="n">
        <f aca="false">Persona!AC215</f>
        <v>37.6</v>
      </c>
      <c r="X214" s="65" t="n">
        <f aca="false">HPS!$V214+HPS!$W214</f>
        <v>60.247619047619</v>
      </c>
      <c r="Y214" s="65" t="n">
        <f aca="false">X214*0.5</f>
        <v>30.1238095238095</v>
      </c>
      <c r="Z214" s="65" t="str">
        <f aca="false">IF(HPS!$X214&gt;=40,"Cleared","NC")</f>
        <v>Cleared</v>
      </c>
      <c r="AA214" s="65" t="str">
        <f aca="false">Wellness!AC215</f>
        <v>Cleared</v>
      </c>
      <c r="AB214" s="65" t="n">
        <f aca="false">Wellness!AK215</f>
        <v>50</v>
      </c>
      <c r="AC214" s="64" t="n">
        <f aca="false">HPS!AB214*0.3</f>
        <v>15</v>
      </c>
      <c r="AD214" s="66" t="str">
        <f aca="false">IF(AC214&gt;=9,"Cleared","NC")</f>
        <v>Cleared</v>
      </c>
      <c r="AE214" s="65" t="n">
        <f aca="false">Behavior!Q215</f>
        <v>4.33333333333333</v>
      </c>
      <c r="AF214" s="65" t="n">
        <f aca="false">Behavior!R215</f>
        <v>8.66666666666667</v>
      </c>
      <c r="AG214" s="65" t="str">
        <f aca="false">IF(HPS!$AF214&gt;=6,"Cleared","NC")</f>
        <v>Cleared</v>
      </c>
      <c r="AH214" s="65" t="n">
        <f aca="false">Discipline!AA215</f>
        <v>69</v>
      </c>
      <c r="AI214" s="65" t="n">
        <f aca="false">AH214*0.1</f>
        <v>6.9</v>
      </c>
      <c r="AJ214" s="65" t="str">
        <f aca="false">IF(AI214&gt;=4,"Cleared","NC")</f>
        <v>Cleared</v>
      </c>
      <c r="AK214" s="65" t="n">
        <f aca="false">Y214+AC214+AF214+AI214</f>
        <v>60.6904761904762</v>
      </c>
      <c r="AL214" s="65" t="n">
        <f aca="false">Persona!AO215</f>
        <v>16.6933333333333</v>
      </c>
      <c r="AM214" s="65" t="n">
        <f aca="false">Persona!AP215</f>
        <v>40</v>
      </c>
      <c r="AN214" s="65" t="n">
        <f aca="false">AL214+AM214</f>
        <v>56.6933333333333</v>
      </c>
      <c r="AO214" s="65" t="n">
        <f aca="false">AN214*0.5</f>
        <v>28.3466666666667</v>
      </c>
      <c r="AP214" s="65" t="str">
        <f aca="false">IF(HPS!$AN214&gt;=40,"Cleared","NC")</f>
        <v>Cleared</v>
      </c>
      <c r="AQ214" s="65" t="str">
        <f aca="false">Wellness!AU215</f>
        <v>Cleared</v>
      </c>
      <c r="AR214" s="65" t="n">
        <f aca="false">Wellness!BC215</f>
        <v>56.6666666666667</v>
      </c>
      <c r="AS214" s="64" t="n">
        <f aca="false">AR214*0.3</f>
        <v>17</v>
      </c>
      <c r="AT214" s="66" t="str">
        <f aca="false">IF(AS214&gt;=9,"Cleared","NC")</f>
        <v>Cleared</v>
      </c>
      <c r="AU214" s="65" t="n">
        <f aca="false">Behavior!AG215</f>
        <v>3.88</v>
      </c>
      <c r="AV214" s="65" t="n">
        <f aca="false">Behavior!AH215</f>
        <v>7.76</v>
      </c>
      <c r="AW214" s="65" t="str">
        <f aca="false">IF(AV214&gt;=6,"Cleared","NC")</f>
        <v>Cleared</v>
      </c>
      <c r="AX214" s="65" t="n">
        <f aca="false">Discipline!AN215</f>
        <v>51</v>
      </c>
      <c r="AY214" s="65" t="n">
        <f aca="false">AX214*0.1</f>
        <v>5.1</v>
      </c>
      <c r="AZ214" s="65" t="str">
        <f aca="false">IF(AY214&gt;=4,"Cleared","NC")</f>
        <v>Cleared</v>
      </c>
      <c r="BA214" s="65" t="n">
        <f aca="false">AO214+AS214+AV214+AY214</f>
        <v>58.2066666666667</v>
      </c>
      <c r="BB214" s="65" t="n">
        <f aca="false">Persona!AB215</f>
        <v>22.647619047619</v>
      </c>
      <c r="BC214" s="65" t="n">
        <f aca="false">Persona!AC215</f>
        <v>37.6</v>
      </c>
      <c r="BD214" s="65" t="n">
        <f aca="false">BB214+BC214</f>
        <v>60.247619047619</v>
      </c>
      <c r="BE214" s="65" t="n">
        <f aca="false">BD214*0.5</f>
        <v>30.1238095238095</v>
      </c>
      <c r="BF214" s="65" t="str">
        <f aca="false">IF(BD214&gt;=40,"Cleared","NC")</f>
        <v>Cleared</v>
      </c>
      <c r="BG214" s="65" t="str">
        <f aca="false">Wellness!BM215</f>
        <v>Cleared</v>
      </c>
      <c r="BH214" s="65" t="n">
        <f aca="false">Wellness!BU215</f>
        <v>43.3333333333333</v>
      </c>
      <c r="BI214" s="64" t="n">
        <f aca="false">BH214*0.3</f>
        <v>13</v>
      </c>
      <c r="BJ214" s="66" t="str">
        <f aca="false">IF(BI214&gt;=9,"Cleared","NC")</f>
        <v>Cleared</v>
      </c>
      <c r="BK214" s="65" t="n">
        <f aca="false">Behavior!AG215</f>
        <v>3.88</v>
      </c>
      <c r="BL214" s="65" t="n">
        <f aca="false">Behavior!AH215</f>
        <v>7.76</v>
      </c>
      <c r="BM214" s="65" t="str">
        <f aca="false">IF(BL214&gt;=6,"Cleared","NC")</f>
        <v>Cleared</v>
      </c>
      <c r="BN214" s="65" t="n">
        <f aca="false">Discipline!BA215</f>
        <v>64</v>
      </c>
      <c r="BO214" s="65" t="n">
        <f aca="false">BN214*0.1</f>
        <v>6.4</v>
      </c>
      <c r="BP214" s="65" t="str">
        <f aca="false">IF(HPS!BO214&gt;=6,"Cleared","NC")</f>
        <v>Cleared</v>
      </c>
      <c r="BQ214" s="65" t="n">
        <f aca="false">BE214+BI214+BL214+BO214</f>
        <v>57.2838095238095</v>
      </c>
    </row>
    <row r="215" customFormat="false" ht="14.25" hidden="false" customHeight="false" outlineLevel="0" collapsed="false">
      <c r="A215" s="61" t="n">
        <v>212</v>
      </c>
      <c r="B215" s="62" t="s">
        <v>13</v>
      </c>
      <c r="C215" s="62" t="s">
        <v>24</v>
      </c>
      <c r="D215" s="62" t="s">
        <v>443</v>
      </c>
      <c r="E215" s="63" t="s">
        <v>444</v>
      </c>
      <c r="F215" s="64" t="n">
        <v>0</v>
      </c>
      <c r="G215" s="65" t="n">
        <f aca="false">Persona!P216</f>
        <v>88.8888888888889</v>
      </c>
      <c r="H215" s="65" t="n">
        <f aca="false">HPS!$G215+HPS!$F215</f>
        <v>88.8888888888889</v>
      </c>
      <c r="I215" s="65" t="n">
        <f aca="false">HPS!$H215*0.5</f>
        <v>44.4444444444444</v>
      </c>
      <c r="J215" s="65" t="str">
        <f aca="false">IF(HPS!$G215&gt;=40,"Cleared","NC")</f>
        <v>Cleared</v>
      </c>
      <c r="K215" s="65" t="str">
        <f aca="false">Wellness!K216</f>
        <v>Cleared</v>
      </c>
      <c r="L215" s="65" t="n">
        <f aca="false">Wellness!S216</f>
        <v>43.3333333333333</v>
      </c>
      <c r="M215" s="64" t="n">
        <f aca="false">$L215*0.3</f>
        <v>13</v>
      </c>
      <c r="N215" s="66" t="str">
        <f aca="false">IF(M215&gt;=9,"Cleared","NC")</f>
        <v>Cleared</v>
      </c>
      <c r="O215" s="64" t="n">
        <f aca="false">Behavior!I216</f>
        <v>3</v>
      </c>
      <c r="P215" s="64" t="n">
        <f aca="false">HPS!$O215*2</f>
        <v>6</v>
      </c>
      <c r="Q215" s="65" t="str">
        <f aca="false">IF(HPS!$P215&gt;=6,"Cleared","NC")</f>
        <v>Cleared</v>
      </c>
      <c r="R215" s="65" t="n">
        <f aca="false">Discipline!N216</f>
        <v>67.1875</v>
      </c>
      <c r="S215" s="65" t="n">
        <f aca="false">HPS!$R215*0.1</f>
        <v>6.71875</v>
      </c>
      <c r="T215" s="65" t="str">
        <f aca="false">IF(HPS!$S215&gt;=4,"Cleared","NC")</f>
        <v>Cleared</v>
      </c>
      <c r="U215" s="65" t="n">
        <f aca="false">HPS!$I215+HPS!$M215+HPS!$P215+HPS!$S215</f>
        <v>70.1631944444445</v>
      </c>
      <c r="V215" s="65" t="n">
        <f aca="false">Persona!AB216</f>
        <v>26.9666666666667</v>
      </c>
      <c r="W215" s="65" t="n">
        <f aca="false">Persona!AC216</f>
        <v>50.4</v>
      </c>
      <c r="X215" s="65" t="n">
        <f aca="false">HPS!$V215+HPS!$W215</f>
        <v>77.3666666666667</v>
      </c>
      <c r="Y215" s="65" t="n">
        <f aca="false">X215*0.5</f>
        <v>38.6833333333333</v>
      </c>
      <c r="Z215" s="65" t="str">
        <f aca="false">IF(HPS!$X215&gt;=40,"Cleared","NC")</f>
        <v>Cleared</v>
      </c>
      <c r="AA215" s="65" t="str">
        <f aca="false">Wellness!AC216</f>
        <v>Cleared</v>
      </c>
      <c r="AB215" s="65" t="n">
        <f aca="false">Wellness!AK216</f>
        <v>33.3333333333333</v>
      </c>
      <c r="AC215" s="64" t="n">
        <f aca="false">HPS!AB215*0.3</f>
        <v>10</v>
      </c>
      <c r="AD215" s="66" t="str">
        <f aca="false">IF(AC215&gt;=9,"Cleared","NC")</f>
        <v>Cleared</v>
      </c>
      <c r="AE215" s="65" t="n">
        <f aca="false">Behavior!Q216</f>
        <v>4.6</v>
      </c>
      <c r="AF215" s="65" t="n">
        <f aca="false">Behavior!R216</f>
        <v>9.2</v>
      </c>
      <c r="AG215" s="65" t="str">
        <f aca="false">IF(HPS!$AF215&gt;=6,"Cleared","NC")</f>
        <v>Cleared</v>
      </c>
      <c r="AH215" s="65" t="n">
        <f aca="false">Discipline!AA216</f>
        <v>56.6666666666667</v>
      </c>
      <c r="AI215" s="65" t="n">
        <f aca="false">AH215*0.1</f>
        <v>5.66666666666667</v>
      </c>
      <c r="AJ215" s="65" t="str">
        <f aca="false">IF(AI215&gt;=4,"Cleared","NC")</f>
        <v>Cleared</v>
      </c>
      <c r="AK215" s="65" t="n">
        <f aca="false">Y215+AC215+AF215+AI215</f>
        <v>63.55</v>
      </c>
      <c r="AL215" s="65" t="n">
        <f aca="false">Persona!AO216</f>
        <v>18.6133333333333</v>
      </c>
      <c r="AM215" s="65" t="n">
        <f aca="false">Persona!AP216</f>
        <v>60</v>
      </c>
      <c r="AN215" s="65" t="n">
        <f aca="false">AL215+AM215</f>
        <v>78.6133333333333</v>
      </c>
      <c r="AO215" s="65" t="n">
        <f aca="false">AN215*0.5</f>
        <v>39.3066666666667</v>
      </c>
      <c r="AP215" s="65" t="str">
        <f aca="false">IF(HPS!$AN215&gt;=40,"Cleared","NC")</f>
        <v>Cleared</v>
      </c>
      <c r="AQ215" s="65" t="str">
        <f aca="false">Wellness!AU216</f>
        <v>Cleared</v>
      </c>
      <c r="AR215" s="65" t="n">
        <f aca="false">Wellness!BC216</f>
        <v>33.3333333333333</v>
      </c>
      <c r="AS215" s="64" t="n">
        <f aca="false">AR215*0.3</f>
        <v>10</v>
      </c>
      <c r="AT215" s="66" t="str">
        <f aca="false">IF(AS215&gt;=9,"Cleared","NC")</f>
        <v>Cleared</v>
      </c>
      <c r="AU215" s="65" t="n">
        <f aca="false">Behavior!AG216</f>
        <v>4.16</v>
      </c>
      <c r="AV215" s="65" t="n">
        <f aca="false">Behavior!AH216</f>
        <v>8.32</v>
      </c>
      <c r="AW215" s="65" t="str">
        <f aca="false">IF(AV215&gt;=6,"Cleared","NC")</f>
        <v>Cleared</v>
      </c>
      <c r="AX215" s="65" t="n">
        <f aca="false">Discipline!AN216</f>
        <v>58.6666666666667</v>
      </c>
      <c r="AY215" s="65" t="n">
        <f aca="false">AX215*0.1</f>
        <v>5.86666666666667</v>
      </c>
      <c r="AZ215" s="65" t="str">
        <f aca="false">IF(AY215&gt;=4,"Cleared","NC")</f>
        <v>Cleared</v>
      </c>
      <c r="BA215" s="65" t="n">
        <f aca="false">AO215+AS215+AV215+AY215</f>
        <v>63.4933333333333</v>
      </c>
      <c r="BB215" s="65" t="n">
        <f aca="false">Persona!AB216</f>
        <v>26.9666666666667</v>
      </c>
      <c r="BC215" s="65" t="n">
        <f aca="false">Persona!AC216</f>
        <v>50.4</v>
      </c>
      <c r="BD215" s="65" t="n">
        <f aca="false">BB215+BC215</f>
        <v>77.3666666666667</v>
      </c>
      <c r="BE215" s="65" t="n">
        <f aca="false">BD215*0.5</f>
        <v>38.6833333333333</v>
      </c>
      <c r="BF215" s="65" t="str">
        <f aca="false">IF(BD215&gt;=40,"Cleared","NC")</f>
        <v>Cleared</v>
      </c>
      <c r="BG215" s="65" t="str">
        <f aca="false">Wellness!BM216</f>
        <v>Cleared</v>
      </c>
      <c r="BH215" s="65" t="n">
        <f aca="false">Wellness!BU216</f>
        <v>40</v>
      </c>
      <c r="BI215" s="64" t="n">
        <f aca="false">BH215*0.3</f>
        <v>12</v>
      </c>
      <c r="BJ215" s="66" t="str">
        <f aca="false">IF(BI215&gt;=9,"Cleared","NC")</f>
        <v>Cleared</v>
      </c>
      <c r="BK215" s="65" t="n">
        <f aca="false">Behavior!AG216</f>
        <v>4.16</v>
      </c>
      <c r="BL215" s="65" t="n">
        <f aca="false">Behavior!AH216</f>
        <v>8.32</v>
      </c>
      <c r="BM215" s="65" t="str">
        <f aca="false">IF(BL215&gt;=6,"Cleared","NC")</f>
        <v>Cleared</v>
      </c>
      <c r="BN215" s="65" t="n">
        <f aca="false">Discipline!BA216</f>
        <v>68</v>
      </c>
      <c r="BO215" s="65" t="n">
        <f aca="false">BN215*0.1</f>
        <v>6.8</v>
      </c>
      <c r="BP215" s="65" t="str">
        <f aca="false">IF(HPS!BO215&gt;=6,"Cleared","NC")</f>
        <v>Cleared</v>
      </c>
      <c r="BQ215" s="65" t="n">
        <f aca="false">BE215+BI215+BL215+BO215</f>
        <v>65.8033333333333</v>
      </c>
    </row>
    <row r="216" customFormat="false" ht="14.25" hidden="false" customHeight="false" outlineLevel="0" collapsed="false">
      <c r="A216" s="61" t="n">
        <v>213</v>
      </c>
      <c r="B216" s="62" t="s">
        <v>13</v>
      </c>
      <c r="C216" s="62" t="s">
        <v>24</v>
      </c>
      <c r="D216" s="62" t="s">
        <v>445</v>
      </c>
      <c r="E216" s="63" t="s">
        <v>446</v>
      </c>
      <c r="F216" s="64" t="n">
        <v>0</v>
      </c>
      <c r="G216" s="65" t="n">
        <f aca="false">Persona!P217</f>
        <v>48.8888888888889</v>
      </c>
      <c r="H216" s="65" t="n">
        <f aca="false">HPS!$G216+HPS!$F216</f>
        <v>48.8888888888889</v>
      </c>
      <c r="I216" s="65" t="n">
        <f aca="false">HPS!$H216*0.5</f>
        <v>24.4444444444444</v>
      </c>
      <c r="J216" s="65" t="str">
        <f aca="false">IF(HPS!$G216&gt;=40,"Cleared","NC")</f>
        <v>Cleared</v>
      </c>
      <c r="K216" s="65" t="str">
        <f aca="false">Wellness!K217</f>
        <v>NC</v>
      </c>
      <c r="L216" s="65" t="n">
        <f aca="false">Wellness!S217</f>
        <v>36.6666666666667</v>
      </c>
      <c r="M216" s="64" t="n">
        <f aca="false">$L216*0.3</f>
        <v>11</v>
      </c>
      <c r="N216" s="66" t="str">
        <f aca="false">IF(M216&gt;=9,"Cleared","NC")</f>
        <v>Cleared</v>
      </c>
      <c r="O216" s="64" t="n">
        <f aca="false">Behavior!I217</f>
        <v>3</v>
      </c>
      <c r="P216" s="64" t="n">
        <f aca="false">HPS!$O216*2</f>
        <v>6</v>
      </c>
      <c r="Q216" s="65" t="str">
        <f aca="false">IF(HPS!$P216&gt;=6,"Cleared","NC")</f>
        <v>Cleared</v>
      </c>
      <c r="R216" s="65" t="n">
        <f aca="false">Discipline!N217</f>
        <v>50.3125</v>
      </c>
      <c r="S216" s="65" t="n">
        <f aca="false">HPS!$R216*0.1</f>
        <v>5.03125</v>
      </c>
      <c r="T216" s="65" t="str">
        <f aca="false">IF(HPS!$S216&gt;=4,"Cleared","NC")</f>
        <v>Cleared</v>
      </c>
      <c r="U216" s="65" t="n">
        <f aca="false">HPS!$I216+HPS!$M216+HPS!$P216+HPS!$S216</f>
        <v>46.4756944444444</v>
      </c>
      <c r="V216" s="65" t="n">
        <f aca="false">Persona!AB217</f>
        <v>11.052380952381</v>
      </c>
      <c r="W216" s="65" t="n">
        <f aca="false">Persona!AC217</f>
        <v>21.6</v>
      </c>
      <c r="X216" s="65" t="n">
        <f aca="false">HPS!$V216+HPS!$W216</f>
        <v>32.652380952381</v>
      </c>
      <c r="Y216" s="65" t="n">
        <f aca="false">X216*0.5</f>
        <v>16.3261904761905</v>
      </c>
      <c r="Z216" s="65" t="str">
        <f aca="false">IF(HPS!$X216&gt;=40,"Cleared","NC")</f>
        <v>NC</v>
      </c>
      <c r="AA216" s="65" t="str">
        <f aca="false">Wellness!AC217</f>
        <v>Cleared</v>
      </c>
      <c r="AB216" s="65" t="n">
        <f aca="false">Wellness!AK217</f>
        <v>3.33333333333333</v>
      </c>
      <c r="AC216" s="64" t="n">
        <f aca="false">HPS!AB216*0.3</f>
        <v>1</v>
      </c>
      <c r="AD216" s="66" t="str">
        <f aca="false">IF(AC216&gt;=9,"Cleared","NC")</f>
        <v>NC</v>
      </c>
      <c r="AE216" s="65" t="n">
        <f aca="false">Behavior!Q217</f>
        <v>3.66666666666667</v>
      </c>
      <c r="AF216" s="65" t="n">
        <f aca="false">Behavior!R217</f>
        <v>7.33333333333333</v>
      </c>
      <c r="AG216" s="65" t="str">
        <f aca="false">IF(HPS!$AF216&gt;=6,"Cleared","NC")</f>
        <v>Cleared</v>
      </c>
      <c r="AH216" s="65" t="n">
        <f aca="false">Discipline!AA217</f>
        <v>31.6666666666667</v>
      </c>
      <c r="AI216" s="65" t="n">
        <f aca="false">AH216*0.1</f>
        <v>3.16666666666667</v>
      </c>
      <c r="AJ216" s="65" t="str">
        <f aca="false">IF(AI216&gt;=4,"Cleared","NC")</f>
        <v>NC</v>
      </c>
      <c r="AK216" s="65" t="n">
        <f aca="false">Y216+AC216+AF216+AI216</f>
        <v>27.8261904761905</v>
      </c>
      <c r="AL216" s="65" t="n">
        <f aca="false">Persona!AO217</f>
        <v>23.04</v>
      </c>
      <c r="AM216" s="65" t="n">
        <f aca="false">Persona!AP217</f>
        <v>44</v>
      </c>
      <c r="AN216" s="65" t="n">
        <f aca="false">AL216+AM216</f>
        <v>67.04</v>
      </c>
      <c r="AO216" s="65" t="n">
        <f aca="false">AN216*0.5</f>
        <v>33.52</v>
      </c>
      <c r="AP216" s="65" t="str">
        <f aca="false">IF(HPS!$AN216&gt;=40,"Cleared","NC")</f>
        <v>Cleared</v>
      </c>
      <c r="AQ216" s="65" t="str">
        <f aca="false">Wellness!AU217</f>
        <v>Cleared</v>
      </c>
      <c r="AR216" s="65" t="n">
        <f aca="false">Wellness!BC217</f>
        <v>10</v>
      </c>
      <c r="AS216" s="64" t="n">
        <f aca="false">AR216*0.3</f>
        <v>3</v>
      </c>
      <c r="AT216" s="66" t="str">
        <f aca="false">IF(AS216&gt;=9,"Cleared","NC")</f>
        <v>NC</v>
      </c>
      <c r="AU216" s="65" t="n">
        <f aca="false">Behavior!AG217</f>
        <v>3.3</v>
      </c>
      <c r="AV216" s="65" t="n">
        <f aca="false">Behavior!AH217</f>
        <v>6.6</v>
      </c>
      <c r="AW216" s="65" t="str">
        <f aca="false">IF(AV216&gt;=6,"Cleared","NC")</f>
        <v>Cleared</v>
      </c>
      <c r="AX216" s="65" t="n">
        <f aca="false">Discipline!AN217</f>
        <v>56</v>
      </c>
      <c r="AY216" s="65" t="n">
        <f aca="false">AX216*0.1</f>
        <v>5.6</v>
      </c>
      <c r="AZ216" s="65" t="str">
        <f aca="false">IF(AY216&gt;=4,"Cleared","NC")</f>
        <v>Cleared</v>
      </c>
      <c r="BA216" s="65" t="n">
        <f aca="false">AO216+AS216+AV216+AY216</f>
        <v>48.72</v>
      </c>
      <c r="BB216" s="65" t="n">
        <f aca="false">Persona!AB217</f>
        <v>11.052380952381</v>
      </c>
      <c r="BC216" s="65" t="n">
        <f aca="false">Persona!AC217</f>
        <v>21.6</v>
      </c>
      <c r="BD216" s="65" t="n">
        <f aca="false">BB216+BC216</f>
        <v>32.652380952381</v>
      </c>
      <c r="BE216" s="65" t="n">
        <f aca="false">BD216*0.5</f>
        <v>16.3261904761905</v>
      </c>
      <c r="BF216" s="65" t="str">
        <f aca="false">IF(BD216&gt;=40,"Cleared","NC")</f>
        <v>NC</v>
      </c>
      <c r="BG216" s="65" t="str">
        <f aca="false">Wellness!BM217</f>
        <v>NC</v>
      </c>
      <c r="BH216" s="65" t="n">
        <f aca="false">Wellness!BU217</f>
        <v>0</v>
      </c>
      <c r="BI216" s="64" t="n">
        <f aca="false">BH216*0.3</f>
        <v>0</v>
      </c>
      <c r="BJ216" s="66" t="str">
        <f aca="false">IF(BI216&gt;=9,"Cleared","NC")</f>
        <v>NC</v>
      </c>
      <c r="BK216" s="65" t="n">
        <f aca="false">Behavior!AG217</f>
        <v>3.3</v>
      </c>
      <c r="BL216" s="65" t="n">
        <f aca="false">Behavior!AH217</f>
        <v>6.6</v>
      </c>
      <c r="BM216" s="65" t="str">
        <f aca="false">IF(BL216&gt;=6,"Cleared","NC")</f>
        <v>Cleared</v>
      </c>
      <c r="BN216" s="65" t="n">
        <f aca="false">Discipline!BA217</f>
        <v>53.6666666666667</v>
      </c>
      <c r="BO216" s="65" t="n">
        <f aca="false">BN216*0.1</f>
        <v>5.36666666666667</v>
      </c>
      <c r="BP216" s="65" t="str">
        <f aca="false">IF(HPS!BO216&gt;=6,"Cleared","NC")</f>
        <v>NC</v>
      </c>
      <c r="BQ216" s="65" t="n">
        <f aca="false">BE216+BI216+BL216+BO216</f>
        <v>28.2928571428571</v>
      </c>
    </row>
    <row r="217" customFormat="false" ht="14.25" hidden="false" customHeight="false" outlineLevel="0" collapsed="false">
      <c r="A217" s="61" t="n">
        <v>214</v>
      </c>
      <c r="B217" s="62" t="s">
        <v>17</v>
      </c>
      <c r="C217" s="62" t="s">
        <v>24</v>
      </c>
      <c r="D217" s="62" t="s">
        <v>447</v>
      </c>
      <c r="E217" s="63" t="s">
        <v>448</v>
      </c>
      <c r="F217" s="64" t="n">
        <v>0</v>
      </c>
      <c r="G217" s="65" t="n">
        <f aca="false">Persona!P218</f>
        <v>62.2222222222222</v>
      </c>
      <c r="H217" s="65" t="n">
        <f aca="false">HPS!$G217+HPS!$F217</f>
        <v>62.2222222222222</v>
      </c>
      <c r="I217" s="65" t="n">
        <f aca="false">HPS!$H217*0.5</f>
        <v>31.1111111111111</v>
      </c>
      <c r="J217" s="65" t="str">
        <f aca="false">IF(HPS!$G217&gt;=40,"Cleared","NC")</f>
        <v>Cleared</v>
      </c>
      <c r="K217" s="65" t="str">
        <f aca="false">Wellness!K218</f>
        <v>Cleared</v>
      </c>
      <c r="L217" s="65" t="n">
        <f aca="false">Wellness!S218</f>
        <v>60</v>
      </c>
      <c r="M217" s="64" t="n">
        <f aca="false">$L217*0.3</f>
        <v>18</v>
      </c>
      <c r="N217" s="66" t="str">
        <f aca="false">IF(M217&gt;=9,"Cleared","NC")</f>
        <v>Cleared</v>
      </c>
      <c r="O217" s="64" t="n">
        <f aca="false">Behavior!I218</f>
        <v>3</v>
      </c>
      <c r="P217" s="64" t="n">
        <f aca="false">HPS!$O217*2</f>
        <v>6</v>
      </c>
      <c r="Q217" s="65" t="str">
        <f aca="false">IF(HPS!$P217&gt;=6,"Cleared","NC")</f>
        <v>Cleared</v>
      </c>
      <c r="R217" s="65" t="n">
        <f aca="false">Discipline!N218</f>
        <v>56.5625</v>
      </c>
      <c r="S217" s="65" t="n">
        <f aca="false">HPS!$R217*0.1</f>
        <v>5.65625</v>
      </c>
      <c r="T217" s="65" t="str">
        <f aca="false">IF(HPS!$S217&gt;=4,"Cleared","NC")</f>
        <v>Cleared</v>
      </c>
      <c r="U217" s="65" t="n">
        <f aca="false">HPS!$I217+HPS!$M217+HPS!$P217+HPS!$S217</f>
        <v>60.7673611111111</v>
      </c>
      <c r="V217" s="65" t="n">
        <f aca="false">Persona!AB218</f>
        <v>13.9</v>
      </c>
      <c r="W217" s="65" t="n">
        <f aca="false">Persona!AC218</f>
        <v>37.6</v>
      </c>
      <c r="X217" s="65" t="n">
        <f aca="false">HPS!$V217+HPS!$W217</f>
        <v>51.5</v>
      </c>
      <c r="Y217" s="65" t="n">
        <f aca="false">X217*0.5</f>
        <v>25.75</v>
      </c>
      <c r="Z217" s="65" t="str">
        <f aca="false">IF(HPS!$X217&gt;=40,"Cleared","NC")</f>
        <v>Cleared</v>
      </c>
      <c r="AA217" s="65" t="str">
        <f aca="false">Wellness!AC218</f>
        <v>Cleared</v>
      </c>
      <c r="AB217" s="65" t="n">
        <f aca="false">Wellness!AK218</f>
        <v>3.33333333333333</v>
      </c>
      <c r="AC217" s="64" t="n">
        <f aca="false">HPS!AB217*0.3</f>
        <v>1</v>
      </c>
      <c r="AD217" s="66" t="str">
        <f aca="false">IF(AC217&gt;=9,"Cleared","NC")</f>
        <v>NC</v>
      </c>
      <c r="AE217" s="65" t="n">
        <f aca="false">Behavior!Q218</f>
        <v>2.8</v>
      </c>
      <c r="AF217" s="65" t="n">
        <f aca="false">Behavior!R218</f>
        <v>5.6</v>
      </c>
      <c r="AG217" s="65" t="str">
        <f aca="false">IF(HPS!$AF217&gt;=6,"Cleared","NC")</f>
        <v>NC</v>
      </c>
      <c r="AH217" s="65" t="n">
        <f aca="false">Discipline!AA218</f>
        <v>51</v>
      </c>
      <c r="AI217" s="65" t="n">
        <f aca="false">AH217*0.1</f>
        <v>5.1</v>
      </c>
      <c r="AJ217" s="65" t="str">
        <f aca="false">IF(AI217&gt;=4,"Cleared","NC")</f>
        <v>Cleared</v>
      </c>
      <c r="AK217" s="65" t="n">
        <f aca="false">Y217+AC217+AF217+AI217</f>
        <v>37.45</v>
      </c>
      <c r="AL217" s="65" t="n">
        <f aca="false">Persona!AO218</f>
        <v>17.4933333333333</v>
      </c>
      <c r="AM217" s="65" t="n">
        <f aca="false">Persona!AP218</f>
        <v>54</v>
      </c>
      <c r="AN217" s="65" t="n">
        <f aca="false">AL217+AM217</f>
        <v>71.4933333333333</v>
      </c>
      <c r="AO217" s="65" t="n">
        <f aca="false">AN217*0.5</f>
        <v>35.7466666666667</v>
      </c>
      <c r="AP217" s="65" t="str">
        <f aca="false">IF(HPS!$AN217&gt;=40,"Cleared","NC")</f>
        <v>Cleared</v>
      </c>
      <c r="AQ217" s="65" t="str">
        <f aca="false">Wellness!AU218</f>
        <v>Cleared</v>
      </c>
      <c r="AR217" s="65" t="n">
        <f aca="false">Wellness!BC218</f>
        <v>56.6666666666667</v>
      </c>
      <c r="AS217" s="64" t="n">
        <f aca="false">AR217*0.3</f>
        <v>17</v>
      </c>
      <c r="AT217" s="66" t="str">
        <f aca="false">IF(AS217&gt;=9,"Cleared","NC")</f>
        <v>Cleared</v>
      </c>
      <c r="AU217" s="65" t="n">
        <f aca="false">Behavior!AG218</f>
        <v>2.7</v>
      </c>
      <c r="AV217" s="65" t="n">
        <f aca="false">Behavior!AH218</f>
        <v>5.4</v>
      </c>
      <c r="AW217" s="65" t="str">
        <f aca="false">IF(AV217&gt;=6,"Cleared","NC")</f>
        <v>NC</v>
      </c>
      <c r="AX217" s="65" t="n">
        <f aca="false">Discipline!AN218</f>
        <v>62</v>
      </c>
      <c r="AY217" s="65" t="n">
        <f aca="false">AX217*0.1</f>
        <v>6.2</v>
      </c>
      <c r="AZ217" s="65" t="str">
        <f aca="false">IF(AY217&gt;=4,"Cleared","NC")</f>
        <v>Cleared</v>
      </c>
      <c r="BA217" s="65" t="n">
        <f aca="false">AO217+AS217+AV217+AY217</f>
        <v>64.3466666666667</v>
      </c>
      <c r="BB217" s="65" t="n">
        <f aca="false">Persona!AB218</f>
        <v>13.9</v>
      </c>
      <c r="BC217" s="65" t="n">
        <f aca="false">Persona!AC218</f>
        <v>37.6</v>
      </c>
      <c r="BD217" s="65" t="n">
        <f aca="false">BB217+BC217</f>
        <v>51.5</v>
      </c>
      <c r="BE217" s="65" t="n">
        <f aca="false">BD217*0.5</f>
        <v>25.75</v>
      </c>
      <c r="BF217" s="65" t="str">
        <f aca="false">IF(BD217&gt;=40,"Cleared","NC")</f>
        <v>Cleared</v>
      </c>
      <c r="BG217" s="65" t="str">
        <f aca="false">Wellness!BM218</f>
        <v>Cleared</v>
      </c>
      <c r="BH217" s="65" t="n">
        <f aca="false">Wellness!BU218</f>
        <v>50</v>
      </c>
      <c r="BI217" s="64" t="n">
        <f aca="false">BH217*0.3</f>
        <v>15</v>
      </c>
      <c r="BJ217" s="66" t="str">
        <f aca="false">IF(BI217&gt;=9,"Cleared","NC")</f>
        <v>Cleared</v>
      </c>
      <c r="BK217" s="65" t="n">
        <f aca="false">Behavior!AG218</f>
        <v>2.7</v>
      </c>
      <c r="BL217" s="65" t="n">
        <f aca="false">Behavior!AH218</f>
        <v>5.4</v>
      </c>
      <c r="BM217" s="65" t="str">
        <f aca="false">IF(BL217&gt;=6,"Cleared","NC")</f>
        <v>NC</v>
      </c>
      <c r="BN217" s="65" t="n">
        <f aca="false">Discipline!BA218</f>
        <v>52.6666666666667</v>
      </c>
      <c r="BO217" s="65" t="n">
        <f aca="false">BN217*0.1</f>
        <v>5.26666666666667</v>
      </c>
      <c r="BP217" s="65" t="str">
        <f aca="false">IF(HPS!BO217&gt;=6,"Cleared","NC")</f>
        <v>NC</v>
      </c>
      <c r="BQ217" s="65" t="n">
        <f aca="false">BE217+BI217+BL217+BO217</f>
        <v>51.4166666666667</v>
      </c>
    </row>
    <row r="218" customFormat="false" ht="14.25" hidden="false" customHeight="false" outlineLevel="0" collapsed="false">
      <c r="A218" s="61" t="n">
        <v>215</v>
      </c>
      <c r="B218" s="62" t="s">
        <v>17</v>
      </c>
      <c r="C218" s="62" t="s">
        <v>24</v>
      </c>
      <c r="D218" s="62" t="s">
        <v>449</v>
      </c>
      <c r="E218" s="63" t="s">
        <v>450</v>
      </c>
      <c r="F218" s="64" t="n">
        <v>0</v>
      </c>
      <c r="G218" s="65" t="n">
        <f aca="false">Persona!P219</f>
        <v>61.1111111111111</v>
      </c>
      <c r="H218" s="65" t="n">
        <f aca="false">HPS!$G218+HPS!$F218</f>
        <v>61.1111111111111</v>
      </c>
      <c r="I218" s="65" t="n">
        <f aca="false">HPS!$H218*0.5</f>
        <v>30.5555555555556</v>
      </c>
      <c r="J218" s="65" t="str">
        <f aca="false">IF(HPS!$G218&gt;=40,"Cleared","NC")</f>
        <v>Cleared</v>
      </c>
      <c r="K218" s="65" t="str">
        <f aca="false">Wellness!K219</f>
        <v>Cleared</v>
      </c>
      <c r="L218" s="65" t="n">
        <f aca="false">Wellness!S219</f>
        <v>53.3333333333333</v>
      </c>
      <c r="M218" s="64" t="n">
        <f aca="false">$L218*0.3</f>
        <v>16</v>
      </c>
      <c r="N218" s="66" t="str">
        <f aca="false">IF(M218&gt;=9,"Cleared","NC")</f>
        <v>Cleared</v>
      </c>
      <c r="O218" s="64" t="n">
        <f aca="false">Behavior!I219</f>
        <v>3</v>
      </c>
      <c r="P218" s="64" t="n">
        <f aca="false">HPS!$O218*2</f>
        <v>6</v>
      </c>
      <c r="Q218" s="65" t="str">
        <f aca="false">IF(HPS!$P218&gt;=6,"Cleared","NC")</f>
        <v>Cleared</v>
      </c>
      <c r="R218" s="65" t="n">
        <f aca="false">Discipline!N219</f>
        <v>52.1875</v>
      </c>
      <c r="S218" s="65" t="n">
        <f aca="false">HPS!$R218*0.1</f>
        <v>5.21875</v>
      </c>
      <c r="T218" s="65" t="str">
        <f aca="false">IF(HPS!$S218&gt;=4,"Cleared","NC")</f>
        <v>Cleared</v>
      </c>
      <c r="U218" s="65" t="n">
        <f aca="false">HPS!$I218+HPS!$M218+HPS!$P218+HPS!$S218</f>
        <v>57.7743055555556</v>
      </c>
      <c r="V218" s="65" t="n">
        <f aca="false">Persona!AB219</f>
        <v>13.5904761904762</v>
      </c>
      <c r="W218" s="65" t="n">
        <f aca="false">Persona!AC219</f>
        <v>26.4</v>
      </c>
      <c r="X218" s="65" t="n">
        <f aca="false">HPS!$V218+HPS!$W218</f>
        <v>39.9904761904762</v>
      </c>
      <c r="Y218" s="65" t="n">
        <f aca="false">X218*0.5</f>
        <v>19.9952380952381</v>
      </c>
      <c r="Z218" s="65" t="str">
        <f aca="false">IF(HPS!$X218&gt;=40,"Cleared","NC")</f>
        <v>NC</v>
      </c>
      <c r="AA218" s="65" t="str">
        <f aca="false">Wellness!AC219</f>
        <v>Cleared</v>
      </c>
      <c r="AB218" s="65" t="n">
        <f aca="false">Wellness!AK219</f>
        <v>46.6666666666667</v>
      </c>
      <c r="AC218" s="64" t="n">
        <f aca="false">HPS!AB218*0.3</f>
        <v>14</v>
      </c>
      <c r="AD218" s="66" t="str">
        <f aca="false">IF(AC218&gt;=9,"Cleared","NC")</f>
        <v>Cleared</v>
      </c>
      <c r="AE218" s="65" t="n">
        <f aca="false">Behavior!Q219</f>
        <v>3.8</v>
      </c>
      <c r="AF218" s="65" t="n">
        <f aca="false">Behavior!R219</f>
        <v>7.6</v>
      </c>
      <c r="AG218" s="65" t="str">
        <f aca="false">IF(HPS!$AF218&gt;=6,"Cleared","NC")</f>
        <v>Cleared</v>
      </c>
      <c r="AH218" s="65" t="n">
        <f aca="false">Discipline!AA219</f>
        <v>58.3333333333333</v>
      </c>
      <c r="AI218" s="65" t="n">
        <f aca="false">AH218*0.1</f>
        <v>5.83333333333333</v>
      </c>
      <c r="AJ218" s="65" t="str">
        <f aca="false">IF(AI218&gt;=4,"Cleared","NC")</f>
        <v>Cleared</v>
      </c>
      <c r="AK218" s="65" t="n">
        <f aca="false">Y218+AC218+AF218+AI218</f>
        <v>47.4285714285714</v>
      </c>
      <c r="AL218" s="65" t="n">
        <f aca="false">Persona!AO219</f>
        <v>17.4933333333333</v>
      </c>
      <c r="AM218" s="65" t="n">
        <f aca="false">Persona!AP219</f>
        <v>44</v>
      </c>
      <c r="AN218" s="65" t="n">
        <f aca="false">AL218+AM218</f>
        <v>61.4933333333333</v>
      </c>
      <c r="AO218" s="65" t="n">
        <f aca="false">AN218*0.5</f>
        <v>30.7466666666667</v>
      </c>
      <c r="AP218" s="65" t="str">
        <f aca="false">IF(HPS!$AN218&gt;=40,"Cleared","NC")</f>
        <v>Cleared</v>
      </c>
      <c r="AQ218" s="65" t="str">
        <f aca="false">Wellness!AU219</f>
        <v>Cleared</v>
      </c>
      <c r="AR218" s="65" t="n">
        <f aca="false">Wellness!BC219</f>
        <v>60</v>
      </c>
      <c r="AS218" s="64" t="n">
        <f aca="false">AR218*0.3</f>
        <v>18</v>
      </c>
      <c r="AT218" s="66" t="str">
        <f aca="false">IF(AS218&gt;=9,"Cleared","NC")</f>
        <v>Cleared</v>
      </c>
      <c r="AU218" s="65" t="n">
        <f aca="false">Behavior!AG219</f>
        <v>3.64</v>
      </c>
      <c r="AV218" s="65" t="n">
        <f aca="false">Behavior!AH219</f>
        <v>7.28</v>
      </c>
      <c r="AW218" s="65" t="str">
        <f aca="false">IF(AV218&gt;=6,"Cleared","NC")</f>
        <v>Cleared</v>
      </c>
      <c r="AX218" s="65" t="n">
        <f aca="false">Discipline!AN219</f>
        <v>54.1666666666667</v>
      </c>
      <c r="AY218" s="65" t="n">
        <f aca="false">AX218*0.1</f>
        <v>5.41666666666667</v>
      </c>
      <c r="AZ218" s="65" t="str">
        <f aca="false">IF(AY218&gt;=4,"Cleared","NC")</f>
        <v>Cleared</v>
      </c>
      <c r="BA218" s="65" t="n">
        <f aca="false">AO218+AS218+AV218+AY218</f>
        <v>61.4433333333333</v>
      </c>
      <c r="BB218" s="65" t="n">
        <f aca="false">Persona!AB219</f>
        <v>13.5904761904762</v>
      </c>
      <c r="BC218" s="65" t="n">
        <f aca="false">Persona!AC219</f>
        <v>26.4</v>
      </c>
      <c r="BD218" s="65" t="n">
        <f aca="false">BB218+BC218</f>
        <v>39.9904761904762</v>
      </c>
      <c r="BE218" s="65" t="n">
        <f aca="false">BD218*0.5</f>
        <v>19.9952380952381</v>
      </c>
      <c r="BF218" s="65" t="str">
        <f aca="false">IF(BD218&gt;=40,"Cleared","NC")</f>
        <v>NC</v>
      </c>
      <c r="BG218" s="65" t="str">
        <f aca="false">Wellness!BM219</f>
        <v>Cleared</v>
      </c>
      <c r="BH218" s="65" t="n">
        <f aca="false">Wellness!BU219</f>
        <v>56.6666666666667</v>
      </c>
      <c r="BI218" s="64" t="n">
        <f aca="false">BH218*0.3</f>
        <v>17</v>
      </c>
      <c r="BJ218" s="66" t="str">
        <f aca="false">IF(BI218&gt;=9,"Cleared","NC")</f>
        <v>Cleared</v>
      </c>
      <c r="BK218" s="65" t="n">
        <f aca="false">Behavior!AG219</f>
        <v>3.64</v>
      </c>
      <c r="BL218" s="65" t="n">
        <f aca="false">Behavior!AH219</f>
        <v>7.28</v>
      </c>
      <c r="BM218" s="65" t="str">
        <f aca="false">IF(BL218&gt;=6,"Cleared","NC")</f>
        <v>Cleared</v>
      </c>
      <c r="BN218" s="65" t="n">
        <f aca="false">Discipline!BA219</f>
        <v>59.3333333333333</v>
      </c>
      <c r="BO218" s="65" t="n">
        <f aca="false">BN218*0.1</f>
        <v>5.93333333333333</v>
      </c>
      <c r="BP218" s="65" t="str">
        <f aca="false">IF(HPS!BO218&gt;=6,"Cleared","NC")</f>
        <v>NC</v>
      </c>
      <c r="BQ218" s="65" t="n">
        <f aca="false">BE218+BI218+BL218+BO218</f>
        <v>50.2085714285714</v>
      </c>
    </row>
    <row r="219" customFormat="false" ht="14.25" hidden="false" customHeight="false" outlineLevel="0" collapsed="false">
      <c r="A219" s="61" t="n">
        <v>216</v>
      </c>
      <c r="B219" s="62" t="s">
        <v>17</v>
      </c>
      <c r="C219" s="62" t="s">
        <v>24</v>
      </c>
      <c r="D219" s="62" t="s">
        <v>451</v>
      </c>
      <c r="E219" s="63" t="s">
        <v>452</v>
      </c>
      <c r="F219" s="64" t="n">
        <v>0</v>
      </c>
      <c r="G219" s="65" t="n">
        <f aca="false">Persona!P220</f>
        <v>65.5555555555555</v>
      </c>
      <c r="H219" s="65" t="n">
        <f aca="false">HPS!$G219+HPS!$F219</f>
        <v>65.5555555555555</v>
      </c>
      <c r="I219" s="65" t="n">
        <f aca="false">HPS!$H219*0.5</f>
        <v>32.7777777777778</v>
      </c>
      <c r="J219" s="65" t="str">
        <f aca="false">IF(HPS!$G219&gt;=40,"Cleared","NC")</f>
        <v>Cleared</v>
      </c>
      <c r="K219" s="65" t="str">
        <f aca="false">Wellness!K220</f>
        <v>Cleared</v>
      </c>
      <c r="L219" s="65" t="n">
        <f aca="false">Wellness!S220</f>
        <v>0</v>
      </c>
      <c r="M219" s="64" t="n">
        <f aca="false">$L219*0.3</f>
        <v>0</v>
      </c>
      <c r="N219" s="66" t="str">
        <f aca="false">IF(M219&gt;=9,"Cleared","NC")</f>
        <v>NC</v>
      </c>
      <c r="O219" s="64" t="n">
        <f aca="false">Behavior!I220</f>
        <v>3</v>
      </c>
      <c r="P219" s="64" t="n">
        <f aca="false">HPS!$O219*2</f>
        <v>6</v>
      </c>
      <c r="Q219" s="65" t="str">
        <f aca="false">IF(HPS!$P219&gt;=6,"Cleared","NC")</f>
        <v>Cleared</v>
      </c>
      <c r="R219" s="65" t="n">
        <f aca="false">Discipline!N220</f>
        <v>52.1875</v>
      </c>
      <c r="S219" s="65" t="n">
        <f aca="false">HPS!$R219*0.1</f>
        <v>5.21875</v>
      </c>
      <c r="T219" s="65" t="str">
        <f aca="false">IF(HPS!$S219&gt;=4,"Cleared","NC")</f>
        <v>Cleared</v>
      </c>
      <c r="U219" s="65" t="n">
        <f aca="false">HPS!$I219+HPS!$M219+HPS!$P219+HPS!$S219</f>
        <v>43.9965277777778</v>
      </c>
      <c r="V219" s="65" t="n">
        <f aca="false">Persona!AB220</f>
        <v>24.2571428571429</v>
      </c>
      <c r="W219" s="65" t="n">
        <f aca="false">Persona!AC220</f>
        <v>32</v>
      </c>
      <c r="X219" s="65" t="n">
        <f aca="false">HPS!$V219+HPS!$W219</f>
        <v>56.2571428571429</v>
      </c>
      <c r="Y219" s="65" t="n">
        <f aca="false">X219*0.5</f>
        <v>28.1285714285714</v>
      </c>
      <c r="Z219" s="65" t="str">
        <f aca="false">IF(HPS!$X219&gt;=40,"Cleared","NC")</f>
        <v>Cleared</v>
      </c>
      <c r="AA219" s="65" t="str">
        <f aca="false">Wellness!AC220</f>
        <v>Cleared</v>
      </c>
      <c r="AB219" s="65" t="n">
        <f aca="false">Wellness!AK220</f>
        <v>3.33333333333333</v>
      </c>
      <c r="AC219" s="64" t="n">
        <f aca="false">HPS!AB219*0.3</f>
        <v>1</v>
      </c>
      <c r="AD219" s="66" t="str">
        <f aca="false">IF(AC219&gt;=9,"Cleared","NC")</f>
        <v>NC</v>
      </c>
      <c r="AE219" s="65" t="n">
        <f aca="false">Behavior!Q220</f>
        <v>3.66666666666667</v>
      </c>
      <c r="AF219" s="65" t="n">
        <f aca="false">Behavior!R220</f>
        <v>7.33333333333333</v>
      </c>
      <c r="AG219" s="65" t="str">
        <f aca="false">IF(HPS!$AF219&gt;=6,"Cleared","NC")</f>
        <v>Cleared</v>
      </c>
      <c r="AH219" s="65" t="n">
        <f aca="false">Discipline!AA220</f>
        <v>68.3333333333333</v>
      </c>
      <c r="AI219" s="65" t="n">
        <f aca="false">AH219*0.1</f>
        <v>6.83333333333334</v>
      </c>
      <c r="AJ219" s="65" t="str">
        <f aca="false">IF(AI219&gt;=4,"Cleared","NC")</f>
        <v>Cleared</v>
      </c>
      <c r="AK219" s="65" t="n">
        <f aca="false">Y219+AC219+AF219+AI219</f>
        <v>43.2952380952381</v>
      </c>
      <c r="AL219" s="65" t="n">
        <f aca="false">Persona!AO220</f>
        <v>16.16</v>
      </c>
      <c r="AM219" s="65" t="n">
        <f aca="false">Persona!AP220</f>
        <v>52</v>
      </c>
      <c r="AN219" s="65" t="n">
        <f aca="false">AL219+AM219</f>
        <v>68.16</v>
      </c>
      <c r="AO219" s="65" t="n">
        <f aca="false">AN219*0.5</f>
        <v>34.08</v>
      </c>
      <c r="AP219" s="65" t="str">
        <f aca="false">IF(HPS!$AN219&gt;=40,"Cleared","NC")</f>
        <v>Cleared</v>
      </c>
      <c r="AQ219" s="65" t="str">
        <f aca="false">Wellness!AU220</f>
        <v>Cleared</v>
      </c>
      <c r="AR219" s="65" t="n">
        <f aca="false">Wellness!BC220</f>
        <v>16.6666666666667</v>
      </c>
      <c r="AS219" s="64" t="n">
        <f aca="false">AR219*0.3</f>
        <v>5</v>
      </c>
      <c r="AT219" s="66" t="str">
        <f aca="false">IF(AS219&gt;=9,"Cleared","NC")</f>
        <v>NC</v>
      </c>
      <c r="AU219" s="65" t="n">
        <f aca="false">Behavior!AG220</f>
        <v>3.8</v>
      </c>
      <c r="AV219" s="65" t="n">
        <f aca="false">Behavior!AH220</f>
        <v>7.6</v>
      </c>
      <c r="AW219" s="65" t="str">
        <f aca="false">IF(AV219&gt;=6,"Cleared","NC")</f>
        <v>Cleared</v>
      </c>
      <c r="AX219" s="65" t="n">
        <f aca="false">Discipline!AN220</f>
        <v>61</v>
      </c>
      <c r="AY219" s="65" t="n">
        <f aca="false">AX219*0.1</f>
        <v>6.1</v>
      </c>
      <c r="AZ219" s="65" t="str">
        <f aca="false">IF(AY219&gt;=4,"Cleared","NC")</f>
        <v>Cleared</v>
      </c>
      <c r="BA219" s="65" t="n">
        <f aca="false">AO219+AS219+AV219+AY219</f>
        <v>52.78</v>
      </c>
      <c r="BB219" s="65" t="n">
        <f aca="false">Persona!AB220</f>
        <v>24.2571428571429</v>
      </c>
      <c r="BC219" s="65" t="n">
        <f aca="false">Persona!AC220</f>
        <v>32</v>
      </c>
      <c r="BD219" s="65" t="n">
        <f aca="false">BB219+BC219</f>
        <v>56.2571428571429</v>
      </c>
      <c r="BE219" s="65" t="n">
        <f aca="false">BD219*0.5</f>
        <v>28.1285714285714</v>
      </c>
      <c r="BF219" s="65" t="str">
        <f aca="false">IF(BD219&gt;=40,"Cleared","NC")</f>
        <v>Cleared</v>
      </c>
      <c r="BG219" s="65" t="str">
        <f aca="false">Wellness!BM220</f>
        <v>Cleared</v>
      </c>
      <c r="BH219" s="65" t="n">
        <f aca="false">Wellness!BU220</f>
        <v>40</v>
      </c>
      <c r="BI219" s="64" t="n">
        <f aca="false">BH219*0.3</f>
        <v>12</v>
      </c>
      <c r="BJ219" s="66" t="str">
        <f aca="false">IF(BI219&gt;=9,"Cleared","NC")</f>
        <v>Cleared</v>
      </c>
      <c r="BK219" s="65" t="n">
        <f aca="false">Behavior!AG220</f>
        <v>3.8</v>
      </c>
      <c r="BL219" s="65" t="n">
        <f aca="false">Behavior!AH220</f>
        <v>7.6</v>
      </c>
      <c r="BM219" s="65" t="str">
        <f aca="false">IF(BL219&gt;=6,"Cleared","NC")</f>
        <v>Cleared</v>
      </c>
      <c r="BN219" s="65" t="n">
        <f aca="false">Discipline!BA220</f>
        <v>65.6666666666667</v>
      </c>
      <c r="BO219" s="65" t="n">
        <f aca="false">BN219*0.1</f>
        <v>6.56666666666667</v>
      </c>
      <c r="BP219" s="65" t="str">
        <f aca="false">IF(HPS!BO219&gt;=6,"Cleared","NC")</f>
        <v>Cleared</v>
      </c>
      <c r="BQ219" s="65" t="n">
        <f aca="false">BE219+BI219+BL219+BO219</f>
        <v>54.2952380952381</v>
      </c>
    </row>
    <row r="220" customFormat="false" ht="14.25" hidden="false" customHeight="false" outlineLevel="0" collapsed="false">
      <c r="A220" s="61" t="n">
        <v>217</v>
      </c>
      <c r="B220" s="62" t="s">
        <v>13</v>
      </c>
      <c r="C220" s="62" t="s">
        <v>24</v>
      </c>
      <c r="D220" s="62" t="s">
        <v>453</v>
      </c>
      <c r="E220" s="63" t="s">
        <v>454</v>
      </c>
      <c r="F220" s="64" t="n">
        <v>0</v>
      </c>
      <c r="G220" s="65" t="n">
        <f aca="false">Persona!P221</f>
        <v>73.3333333333333</v>
      </c>
      <c r="H220" s="65" t="n">
        <f aca="false">HPS!$G220+HPS!$F220</f>
        <v>73.3333333333333</v>
      </c>
      <c r="I220" s="65" t="n">
        <f aca="false">HPS!$H220*0.5</f>
        <v>36.6666666666667</v>
      </c>
      <c r="J220" s="65" t="str">
        <f aca="false">IF(HPS!$G220&gt;=40,"Cleared","NC")</f>
        <v>Cleared</v>
      </c>
      <c r="K220" s="65" t="str">
        <f aca="false">Wellness!K221</f>
        <v>Cleared</v>
      </c>
      <c r="L220" s="65" t="n">
        <f aca="false">Wellness!S221</f>
        <v>46.6666666666667</v>
      </c>
      <c r="M220" s="64" t="n">
        <f aca="false">$L220*0.3</f>
        <v>14</v>
      </c>
      <c r="N220" s="66" t="str">
        <f aca="false">IF(M220&gt;=9,"Cleared","NC")</f>
        <v>Cleared</v>
      </c>
      <c r="O220" s="64" t="n">
        <f aca="false">Behavior!I221</f>
        <v>3</v>
      </c>
      <c r="P220" s="64" t="n">
        <f aca="false">HPS!$O220*2</f>
        <v>6</v>
      </c>
      <c r="Q220" s="65" t="str">
        <f aca="false">IF(HPS!$P220&gt;=6,"Cleared","NC")</f>
        <v>Cleared</v>
      </c>
      <c r="R220" s="65" t="n">
        <f aca="false">Discipline!N221</f>
        <v>50.625</v>
      </c>
      <c r="S220" s="65" t="n">
        <f aca="false">HPS!$R220*0.1</f>
        <v>5.0625</v>
      </c>
      <c r="T220" s="65" t="str">
        <f aca="false">IF(HPS!$S220&gt;=4,"Cleared","NC")</f>
        <v>Cleared</v>
      </c>
      <c r="U220" s="65" t="n">
        <f aca="false">HPS!$I220+HPS!$M220+HPS!$P220+HPS!$S220</f>
        <v>61.7291666666667</v>
      </c>
      <c r="V220" s="65" t="n">
        <f aca="false">Persona!AB221</f>
        <v>16.7309523809524</v>
      </c>
      <c r="W220" s="65" t="n">
        <f aca="false">Persona!AC221</f>
        <v>45.6</v>
      </c>
      <c r="X220" s="65" t="n">
        <f aca="false">HPS!$V220+HPS!$W220</f>
        <v>62.3309523809524</v>
      </c>
      <c r="Y220" s="65" t="n">
        <f aca="false">X220*0.5</f>
        <v>31.1654761904762</v>
      </c>
      <c r="Z220" s="65" t="str">
        <f aca="false">IF(HPS!$X220&gt;=40,"Cleared","NC")</f>
        <v>Cleared</v>
      </c>
      <c r="AA220" s="65" t="str">
        <f aca="false">Wellness!AC221</f>
        <v>Cleared</v>
      </c>
      <c r="AB220" s="65" t="n">
        <f aca="false">Wellness!AK221</f>
        <v>40</v>
      </c>
      <c r="AC220" s="64" t="n">
        <f aca="false">HPS!AB220*0.3</f>
        <v>12</v>
      </c>
      <c r="AD220" s="66" t="str">
        <f aca="false">IF(AC220&gt;=9,"Cleared","NC")</f>
        <v>Cleared</v>
      </c>
      <c r="AE220" s="65" t="n">
        <f aca="false">Behavior!Q221</f>
        <v>4.13333333333333</v>
      </c>
      <c r="AF220" s="65" t="n">
        <f aca="false">Behavior!R221</f>
        <v>8.26666666666667</v>
      </c>
      <c r="AG220" s="65" t="str">
        <f aca="false">IF(HPS!$AF220&gt;=6,"Cleared","NC")</f>
        <v>Cleared</v>
      </c>
      <c r="AH220" s="65" t="n">
        <f aca="false">Discipline!AA221</f>
        <v>52.3333333333333</v>
      </c>
      <c r="AI220" s="65" t="n">
        <f aca="false">AH220*0.1</f>
        <v>5.23333333333333</v>
      </c>
      <c r="AJ220" s="65" t="str">
        <f aca="false">IF(AI220&gt;=4,"Cleared","NC")</f>
        <v>Cleared</v>
      </c>
      <c r="AK220" s="65" t="n">
        <f aca="false">Y220+AC220+AF220+AI220</f>
        <v>56.6654761904762</v>
      </c>
      <c r="AL220" s="65" t="n">
        <f aca="false">Persona!AO221</f>
        <v>16.712380952381</v>
      </c>
      <c r="AM220" s="65" t="n">
        <f aca="false">Persona!AP221</f>
        <v>56</v>
      </c>
      <c r="AN220" s="65" t="n">
        <f aca="false">AL220+AM220</f>
        <v>72.7123809523809</v>
      </c>
      <c r="AO220" s="65" t="n">
        <f aca="false">AN220*0.5</f>
        <v>36.3561904761905</v>
      </c>
      <c r="AP220" s="65" t="str">
        <f aca="false">IF(HPS!$AN220&gt;=40,"Cleared","NC")</f>
        <v>Cleared</v>
      </c>
      <c r="AQ220" s="65" t="str">
        <f aca="false">Wellness!AU221</f>
        <v>Cleared</v>
      </c>
      <c r="AR220" s="65" t="n">
        <f aca="false">Wellness!BC221</f>
        <v>46.6666666666667</v>
      </c>
      <c r="AS220" s="64" t="n">
        <f aca="false">AR220*0.3</f>
        <v>14</v>
      </c>
      <c r="AT220" s="66" t="str">
        <f aca="false">IF(AS220&gt;=9,"Cleared","NC")</f>
        <v>Cleared</v>
      </c>
      <c r="AU220" s="65" t="n">
        <f aca="false">Behavior!AG221</f>
        <v>4.35</v>
      </c>
      <c r="AV220" s="65" t="n">
        <f aca="false">Behavior!AH221</f>
        <v>8.7</v>
      </c>
      <c r="AW220" s="65" t="str">
        <f aca="false">IF(AV220&gt;=6,"Cleared","NC")</f>
        <v>Cleared</v>
      </c>
      <c r="AX220" s="65" t="n">
        <f aca="false">Discipline!AN221</f>
        <v>50.2142857142857</v>
      </c>
      <c r="AY220" s="65" t="n">
        <f aca="false">AX220*0.1</f>
        <v>5.02142857142857</v>
      </c>
      <c r="AZ220" s="65" t="str">
        <f aca="false">IF(AY220&gt;=4,"Cleared","NC")</f>
        <v>Cleared</v>
      </c>
      <c r="BA220" s="65" t="n">
        <f aca="false">AO220+AS220+AV220+AY220</f>
        <v>64.077619047619</v>
      </c>
      <c r="BB220" s="65" t="n">
        <f aca="false">Persona!AB221</f>
        <v>16.7309523809524</v>
      </c>
      <c r="BC220" s="65" t="n">
        <f aca="false">Persona!AC221</f>
        <v>45.6</v>
      </c>
      <c r="BD220" s="65" t="n">
        <f aca="false">BB220+BC220</f>
        <v>62.3309523809524</v>
      </c>
      <c r="BE220" s="65" t="n">
        <f aca="false">BD220*0.5</f>
        <v>31.1654761904762</v>
      </c>
      <c r="BF220" s="65" t="str">
        <f aca="false">IF(BD220&gt;=40,"Cleared","NC")</f>
        <v>Cleared</v>
      </c>
      <c r="BG220" s="65" t="str">
        <f aca="false">Wellness!BM221</f>
        <v>Cleared</v>
      </c>
      <c r="BH220" s="65" t="n">
        <f aca="false">Wellness!BU221</f>
        <v>50</v>
      </c>
      <c r="BI220" s="64" t="n">
        <f aca="false">BH220*0.3</f>
        <v>15</v>
      </c>
      <c r="BJ220" s="66" t="str">
        <f aca="false">IF(BI220&gt;=9,"Cleared","NC")</f>
        <v>Cleared</v>
      </c>
      <c r="BK220" s="65" t="n">
        <f aca="false">Behavior!AG221</f>
        <v>4.35</v>
      </c>
      <c r="BL220" s="65" t="n">
        <f aca="false">Behavior!AH221</f>
        <v>8.7</v>
      </c>
      <c r="BM220" s="65" t="str">
        <f aca="false">IF(BL220&gt;=6,"Cleared","NC")</f>
        <v>Cleared</v>
      </c>
      <c r="BN220" s="65" t="n">
        <f aca="false">Discipline!BA221</f>
        <v>56</v>
      </c>
      <c r="BO220" s="65" t="n">
        <f aca="false">BN220*0.1</f>
        <v>5.6</v>
      </c>
      <c r="BP220" s="65" t="str">
        <f aca="false">IF(HPS!BO220&gt;=6,"Cleared","NC")</f>
        <v>NC</v>
      </c>
      <c r="BQ220" s="65" t="n">
        <f aca="false">BE220+BI220+BL220+BO220</f>
        <v>60.4654761904762</v>
      </c>
    </row>
    <row r="221" customFormat="false" ht="14.25" hidden="false" customHeight="false" outlineLevel="0" collapsed="false">
      <c r="A221" s="61" t="n">
        <v>218</v>
      </c>
      <c r="B221" s="62" t="s">
        <v>17</v>
      </c>
      <c r="C221" s="62" t="s">
        <v>24</v>
      </c>
      <c r="D221" s="62" t="s">
        <v>455</v>
      </c>
      <c r="E221" s="63" t="s">
        <v>456</v>
      </c>
      <c r="F221" s="64" t="n">
        <v>0</v>
      </c>
      <c r="G221" s="65" t="n">
        <f aca="false">Persona!P222</f>
        <v>53.3333333333333</v>
      </c>
      <c r="H221" s="65" t="n">
        <f aca="false">HPS!$G221+HPS!$F221</f>
        <v>53.3333333333333</v>
      </c>
      <c r="I221" s="65" t="n">
        <f aca="false">HPS!$H221*0.5</f>
        <v>26.6666666666667</v>
      </c>
      <c r="J221" s="65" t="str">
        <f aca="false">IF(HPS!$G221&gt;=40,"Cleared","NC")</f>
        <v>Cleared</v>
      </c>
      <c r="K221" s="65" t="str">
        <f aca="false">Wellness!K222</f>
        <v>Cleared</v>
      </c>
      <c r="L221" s="65" t="n">
        <f aca="false">Wellness!S222</f>
        <v>33.3333333333333</v>
      </c>
      <c r="M221" s="64" t="n">
        <f aca="false">$L221*0.3</f>
        <v>10</v>
      </c>
      <c r="N221" s="66" t="str">
        <f aca="false">IF(M221&gt;=9,"Cleared","NC")</f>
        <v>Cleared</v>
      </c>
      <c r="O221" s="64" t="n">
        <f aca="false">Behavior!I222</f>
        <v>3</v>
      </c>
      <c r="P221" s="64" t="n">
        <f aca="false">HPS!$O221*2</f>
        <v>6</v>
      </c>
      <c r="Q221" s="65" t="str">
        <f aca="false">IF(HPS!$P221&gt;=6,"Cleared","NC")</f>
        <v>Cleared</v>
      </c>
      <c r="R221" s="65" t="n">
        <f aca="false">Discipline!N222</f>
        <v>67.1875</v>
      </c>
      <c r="S221" s="65" t="n">
        <f aca="false">HPS!$R221*0.1</f>
        <v>6.71875</v>
      </c>
      <c r="T221" s="65" t="str">
        <f aca="false">IF(HPS!$S221&gt;=4,"Cleared","NC")</f>
        <v>Cleared</v>
      </c>
      <c r="U221" s="65" t="n">
        <f aca="false">HPS!$I221+HPS!$M221+HPS!$P221+HPS!$S221</f>
        <v>49.3854166666667</v>
      </c>
      <c r="V221" s="65" t="n">
        <f aca="false">Persona!AB222</f>
        <v>8.98095238095238</v>
      </c>
      <c r="W221" s="65" t="n">
        <f aca="false">Persona!AC222</f>
        <v>25.6</v>
      </c>
      <c r="X221" s="65" t="n">
        <f aca="false">HPS!$V221+HPS!$W221</f>
        <v>34.5809523809524</v>
      </c>
      <c r="Y221" s="65" t="n">
        <f aca="false">X221*0.5</f>
        <v>17.2904761904762</v>
      </c>
      <c r="Z221" s="65" t="str">
        <f aca="false">IF(HPS!$X221&gt;=40,"Cleared","NC")</f>
        <v>NC</v>
      </c>
      <c r="AA221" s="65" t="str">
        <f aca="false">Wellness!AC222</f>
        <v>Cleared</v>
      </c>
      <c r="AB221" s="65" t="n">
        <f aca="false">Wellness!AK222</f>
        <v>30</v>
      </c>
      <c r="AC221" s="64" t="n">
        <f aca="false">HPS!AB221*0.3</f>
        <v>9</v>
      </c>
      <c r="AD221" s="66" t="str">
        <f aca="false">IF(AC221&gt;=9,"Cleared","NC")</f>
        <v>Cleared</v>
      </c>
      <c r="AE221" s="65" t="n">
        <f aca="false">Behavior!Q222</f>
        <v>3.33333333333333</v>
      </c>
      <c r="AF221" s="65" t="n">
        <f aca="false">Behavior!R222</f>
        <v>6.66666666666667</v>
      </c>
      <c r="AG221" s="65" t="str">
        <f aca="false">IF(HPS!$AF221&gt;=6,"Cleared","NC")</f>
        <v>Cleared</v>
      </c>
      <c r="AH221" s="65" t="n">
        <f aca="false">Discipline!AA222</f>
        <v>41</v>
      </c>
      <c r="AI221" s="65" t="n">
        <f aca="false">AH221*0.1</f>
        <v>4.1</v>
      </c>
      <c r="AJ221" s="65" t="str">
        <f aca="false">IF(AI221&gt;=4,"Cleared","NC")</f>
        <v>Cleared</v>
      </c>
      <c r="AK221" s="65" t="n">
        <f aca="false">Y221+AC221+AF221+AI221</f>
        <v>37.0571428571429</v>
      </c>
      <c r="AL221" s="65" t="n">
        <f aca="false">Persona!AO222</f>
        <v>20.6819047619048</v>
      </c>
      <c r="AM221" s="65" t="n">
        <f aca="false">Persona!AP222</f>
        <v>46</v>
      </c>
      <c r="AN221" s="65" t="n">
        <f aca="false">AL221+AM221</f>
        <v>66.6819047619048</v>
      </c>
      <c r="AO221" s="65" t="n">
        <f aca="false">AN221*0.5</f>
        <v>33.3409523809524</v>
      </c>
      <c r="AP221" s="65" t="str">
        <f aca="false">IF(HPS!$AN221&gt;=40,"Cleared","NC")</f>
        <v>Cleared</v>
      </c>
      <c r="AQ221" s="65" t="str">
        <f aca="false">Wellness!AU222</f>
        <v>Cleared</v>
      </c>
      <c r="AR221" s="65" t="n">
        <f aca="false">Wellness!BC222</f>
        <v>30</v>
      </c>
      <c r="AS221" s="64" t="n">
        <f aca="false">AR221*0.3</f>
        <v>9</v>
      </c>
      <c r="AT221" s="66" t="str">
        <f aca="false">IF(AS221&gt;=9,"Cleared","NC")</f>
        <v>Cleared</v>
      </c>
      <c r="AU221" s="65" t="n">
        <f aca="false">Behavior!AG222</f>
        <v>4</v>
      </c>
      <c r="AV221" s="65" t="n">
        <f aca="false">Behavior!AH222</f>
        <v>8</v>
      </c>
      <c r="AW221" s="65" t="str">
        <f aca="false">IF(AV221&gt;=6,"Cleared","NC")</f>
        <v>Cleared</v>
      </c>
      <c r="AX221" s="65" t="n">
        <f aca="false">Discipline!AN222</f>
        <v>58.9047619047619</v>
      </c>
      <c r="AY221" s="65" t="n">
        <f aca="false">AX221*0.1</f>
        <v>5.89047619047619</v>
      </c>
      <c r="AZ221" s="65" t="str">
        <f aca="false">IF(AY221&gt;=4,"Cleared","NC")</f>
        <v>Cleared</v>
      </c>
      <c r="BA221" s="65" t="n">
        <f aca="false">AO221+AS221+AV221+AY221</f>
        <v>56.2314285714286</v>
      </c>
      <c r="BB221" s="65" t="n">
        <f aca="false">Persona!AB222</f>
        <v>8.98095238095238</v>
      </c>
      <c r="BC221" s="65" t="n">
        <f aca="false">Persona!AC222</f>
        <v>25.6</v>
      </c>
      <c r="BD221" s="65" t="n">
        <f aca="false">BB221+BC221</f>
        <v>34.5809523809524</v>
      </c>
      <c r="BE221" s="65" t="n">
        <f aca="false">BD221*0.5</f>
        <v>17.2904761904762</v>
      </c>
      <c r="BF221" s="65" t="str">
        <f aca="false">IF(BD221&gt;=40,"Cleared","NC")</f>
        <v>NC</v>
      </c>
      <c r="BG221" s="65" t="str">
        <f aca="false">Wellness!BM222</f>
        <v>Cleared</v>
      </c>
      <c r="BH221" s="65" t="n">
        <f aca="false">Wellness!BU222</f>
        <v>40</v>
      </c>
      <c r="BI221" s="64" t="n">
        <f aca="false">BH221*0.3</f>
        <v>12</v>
      </c>
      <c r="BJ221" s="66" t="str">
        <f aca="false">IF(BI221&gt;=9,"Cleared","NC")</f>
        <v>Cleared</v>
      </c>
      <c r="BK221" s="65" t="n">
        <f aca="false">Behavior!AG222</f>
        <v>4</v>
      </c>
      <c r="BL221" s="65" t="n">
        <f aca="false">Behavior!AH222</f>
        <v>8</v>
      </c>
      <c r="BM221" s="65" t="str">
        <f aca="false">IF(BL221&gt;=6,"Cleared","NC")</f>
        <v>Cleared</v>
      </c>
      <c r="BN221" s="65" t="n">
        <f aca="false">Discipline!BA222</f>
        <v>56</v>
      </c>
      <c r="BO221" s="65" t="n">
        <f aca="false">BN221*0.1</f>
        <v>5.6</v>
      </c>
      <c r="BP221" s="65" t="str">
        <f aca="false">IF(HPS!BO221&gt;=6,"Cleared","NC")</f>
        <v>NC</v>
      </c>
      <c r="BQ221" s="65" t="n">
        <f aca="false">BE221+BI221+BL221+BO221</f>
        <v>42.8904761904762</v>
      </c>
    </row>
    <row r="222" customFormat="false" ht="14.25" hidden="false" customHeight="false" outlineLevel="0" collapsed="false">
      <c r="A222" s="61" t="n">
        <v>219</v>
      </c>
      <c r="B222" s="62" t="s">
        <v>17</v>
      </c>
      <c r="C222" s="62" t="s">
        <v>24</v>
      </c>
      <c r="D222" s="62" t="s">
        <v>457</v>
      </c>
      <c r="E222" s="63" t="s">
        <v>458</v>
      </c>
      <c r="F222" s="64" t="n">
        <v>0</v>
      </c>
      <c r="G222" s="65" t="n">
        <f aca="false">Persona!P223</f>
        <v>55.5555555555556</v>
      </c>
      <c r="H222" s="65" t="n">
        <f aca="false">HPS!$G222+HPS!$F222</f>
        <v>55.5555555555556</v>
      </c>
      <c r="I222" s="65" t="n">
        <f aca="false">HPS!$H222*0.5</f>
        <v>27.7777777777778</v>
      </c>
      <c r="J222" s="65" t="str">
        <f aca="false">IF(HPS!$G222&gt;=40,"Cleared","NC")</f>
        <v>Cleared</v>
      </c>
      <c r="K222" s="65" t="str">
        <f aca="false">Wellness!K223</f>
        <v>NC</v>
      </c>
      <c r="L222" s="65" t="n">
        <f aca="false">Wellness!S223</f>
        <v>40</v>
      </c>
      <c r="M222" s="64" t="n">
        <f aca="false">$L222*0.3</f>
        <v>12</v>
      </c>
      <c r="N222" s="66" t="str">
        <f aca="false">IF(M222&gt;=9,"Cleared","NC")</f>
        <v>Cleared</v>
      </c>
      <c r="O222" s="64" t="n">
        <f aca="false">Behavior!I223</f>
        <v>3</v>
      </c>
      <c r="P222" s="64" t="n">
        <f aca="false">HPS!$O222*2</f>
        <v>6</v>
      </c>
      <c r="Q222" s="65" t="str">
        <f aca="false">IF(HPS!$P222&gt;=6,"Cleared","NC")</f>
        <v>Cleared</v>
      </c>
      <c r="R222" s="65" t="n">
        <f aca="false">Discipline!N223</f>
        <v>40.3125</v>
      </c>
      <c r="S222" s="65" t="n">
        <f aca="false">HPS!$R222*0.1</f>
        <v>4.03125</v>
      </c>
      <c r="T222" s="65" t="str">
        <f aca="false">IF(HPS!$S222&gt;=4,"Cleared","NC")</f>
        <v>Cleared</v>
      </c>
      <c r="U222" s="65" t="n">
        <f aca="false">HPS!$I222+HPS!$M222+HPS!$P222+HPS!$S222</f>
        <v>49.8090277777778</v>
      </c>
      <c r="V222" s="65" t="n">
        <f aca="false">Persona!AB223</f>
        <v>17.852380952381</v>
      </c>
      <c r="W222" s="65" t="n">
        <f aca="false">Persona!AC223</f>
        <v>34.4</v>
      </c>
      <c r="X222" s="65" t="n">
        <f aca="false">HPS!$V222+HPS!$W222</f>
        <v>52.252380952381</v>
      </c>
      <c r="Y222" s="65" t="n">
        <f aca="false">X222*0.5</f>
        <v>26.1261904761905</v>
      </c>
      <c r="Z222" s="65" t="str">
        <f aca="false">IF(HPS!$X222&gt;=40,"Cleared","NC")</f>
        <v>Cleared</v>
      </c>
      <c r="AA222" s="65" t="str">
        <f aca="false">Wellness!AC223</f>
        <v>Cleared</v>
      </c>
      <c r="AB222" s="65" t="n">
        <f aca="false">Wellness!AK223</f>
        <v>26.6666666666667</v>
      </c>
      <c r="AC222" s="64" t="n">
        <f aca="false">HPS!AB222*0.3</f>
        <v>8</v>
      </c>
      <c r="AD222" s="66" t="str">
        <f aca="false">IF(AC222&gt;=9,"Cleared","NC")</f>
        <v>NC</v>
      </c>
      <c r="AE222" s="65" t="n">
        <f aca="false">Behavior!Q223</f>
        <v>3.53333333333333</v>
      </c>
      <c r="AF222" s="65" t="n">
        <f aca="false">Behavior!R223</f>
        <v>7.06666666666667</v>
      </c>
      <c r="AG222" s="65" t="str">
        <f aca="false">IF(HPS!$AF222&gt;=6,"Cleared","NC")</f>
        <v>Cleared</v>
      </c>
      <c r="AH222" s="65" t="n">
        <f aca="false">Discipline!AA223</f>
        <v>47.6666666666667</v>
      </c>
      <c r="AI222" s="65" t="n">
        <f aca="false">AH222*0.1</f>
        <v>4.76666666666667</v>
      </c>
      <c r="AJ222" s="65" t="str">
        <f aca="false">IF(AI222&gt;=4,"Cleared","NC")</f>
        <v>Cleared</v>
      </c>
      <c r="AK222" s="65" t="n">
        <f aca="false">Y222+AC222+AF222+AI222</f>
        <v>45.9595238095238</v>
      </c>
      <c r="AL222" s="65" t="n">
        <f aca="false">Persona!AO223</f>
        <v>16.1173333333333</v>
      </c>
      <c r="AM222" s="65" t="n">
        <f aca="false">Persona!AP223</f>
        <v>46</v>
      </c>
      <c r="AN222" s="65" t="n">
        <f aca="false">AL222+AM222</f>
        <v>62.1173333333333</v>
      </c>
      <c r="AO222" s="65" t="n">
        <f aca="false">AN222*0.5</f>
        <v>31.0586666666667</v>
      </c>
      <c r="AP222" s="65" t="str">
        <f aca="false">IF(HPS!$AN222&gt;=40,"Cleared","NC")</f>
        <v>Cleared</v>
      </c>
      <c r="AQ222" s="65" t="str">
        <f aca="false">Wellness!AU223</f>
        <v>Cleared</v>
      </c>
      <c r="AR222" s="65" t="n">
        <f aca="false">Wellness!BC223</f>
        <v>33.3333333333333</v>
      </c>
      <c r="AS222" s="64" t="n">
        <f aca="false">AR222*0.3</f>
        <v>10</v>
      </c>
      <c r="AT222" s="66" t="str">
        <f aca="false">IF(AS222&gt;=9,"Cleared","NC")</f>
        <v>Cleared</v>
      </c>
      <c r="AU222" s="65" t="n">
        <f aca="false">Behavior!AG223</f>
        <v>3.25</v>
      </c>
      <c r="AV222" s="65" t="n">
        <f aca="false">Behavior!AH223</f>
        <v>6.5</v>
      </c>
      <c r="AW222" s="65" t="str">
        <f aca="false">IF(AV222&gt;=6,"Cleared","NC")</f>
        <v>Cleared</v>
      </c>
      <c r="AX222" s="65" t="n">
        <f aca="false">Discipline!AN223</f>
        <v>44.6</v>
      </c>
      <c r="AY222" s="65" t="n">
        <f aca="false">AX222*0.1</f>
        <v>4.46</v>
      </c>
      <c r="AZ222" s="65" t="str">
        <f aca="false">IF(AY222&gt;=4,"Cleared","NC")</f>
        <v>Cleared</v>
      </c>
      <c r="BA222" s="65" t="n">
        <f aca="false">AO222+AS222+AV222+AY222</f>
        <v>52.0186666666667</v>
      </c>
      <c r="BB222" s="65" t="n">
        <f aca="false">Persona!AB223</f>
        <v>17.852380952381</v>
      </c>
      <c r="BC222" s="65" t="n">
        <f aca="false">Persona!AC223</f>
        <v>34.4</v>
      </c>
      <c r="BD222" s="65" t="n">
        <f aca="false">BB222+BC222</f>
        <v>52.252380952381</v>
      </c>
      <c r="BE222" s="65" t="n">
        <f aca="false">BD222*0.5</f>
        <v>26.1261904761905</v>
      </c>
      <c r="BF222" s="65" t="str">
        <f aca="false">IF(BD222&gt;=40,"Cleared","NC")</f>
        <v>Cleared</v>
      </c>
      <c r="BG222" s="65" t="str">
        <f aca="false">Wellness!BM223</f>
        <v>NC</v>
      </c>
      <c r="BH222" s="65" t="n">
        <f aca="false">Wellness!BU223</f>
        <v>33.3333333333333</v>
      </c>
      <c r="BI222" s="64" t="n">
        <f aca="false">BH222*0.3</f>
        <v>10</v>
      </c>
      <c r="BJ222" s="66" t="str">
        <f aca="false">IF(BI222&gt;=9,"Cleared","NC")</f>
        <v>Cleared</v>
      </c>
      <c r="BK222" s="65" t="n">
        <f aca="false">Behavior!AG223</f>
        <v>3.25</v>
      </c>
      <c r="BL222" s="65" t="n">
        <f aca="false">Behavior!AH223</f>
        <v>6.5</v>
      </c>
      <c r="BM222" s="65" t="str">
        <f aca="false">IF(BL222&gt;=6,"Cleared","NC")</f>
        <v>Cleared</v>
      </c>
      <c r="BN222" s="65" t="n">
        <f aca="false">Discipline!BA223</f>
        <v>46.8333333333333</v>
      </c>
      <c r="BO222" s="65" t="n">
        <f aca="false">BN222*0.1</f>
        <v>4.68333333333333</v>
      </c>
      <c r="BP222" s="65" t="str">
        <f aca="false">IF(HPS!BO222&gt;=6,"Cleared","NC")</f>
        <v>NC</v>
      </c>
      <c r="BQ222" s="65" t="n">
        <f aca="false">BE222+BI222+BL222+BO222</f>
        <v>47.3095238095238</v>
      </c>
    </row>
    <row r="223" customFormat="false" ht="14.25" hidden="false" customHeight="false" outlineLevel="0" collapsed="false">
      <c r="A223" s="61" t="n">
        <v>220</v>
      </c>
      <c r="B223" s="62" t="s">
        <v>13</v>
      </c>
      <c r="C223" s="62" t="s">
        <v>24</v>
      </c>
      <c r="D223" s="62" t="s">
        <v>459</v>
      </c>
      <c r="E223" s="63" t="s">
        <v>460</v>
      </c>
      <c r="F223" s="64" t="n">
        <v>0</v>
      </c>
      <c r="G223" s="65" t="n">
        <f aca="false">Persona!P224</f>
        <v>57.7777777777778</v>
      </c>
      <c r="H223" s="65" t="n">
        <f aca="false">HPS!$G223+HPS!$F223</f>
        <v>57.7777777777778</v>
      </c>
      <c r="I223" s="65" t="n">
        <f aca="false">HPS!$H223*0.5</f>
        <v>28.8888888888889</v>
      </c>
      <c r="J223" s="65" t="str">
        <f aca="false">IF(HPS!$G223&gt;=40,"Cleared","NC")</f>
        <v>Cleared</v>
      </c>
      <c r="K223" s="65" t="str">
        <f aca="false">Wellness!K224</f>
        <v>NC</v>
      </c>
      <c r="L223" s="65" t="n">
        <f aca="false">Wellness!S224</f>
        <v>43.3333333333333</v>
      </c>
      <c r="M223" s="64" t="n">
        <f aca="false">$L223*0.3</f>
        <v>13</v>
      </c>
      <c r="N223" s="66" t="str">
        <f aca="false">IF(M223&gt;=9,"Cleared","NC")</f>
        <v>Cleared</v>
      </c>
      <c r="O223" s="64" t="n">
        <f aca="false">Behavior!I224</f>
        <v>3</v>
      </c>
      <c r="P223" s="64" t="n">
        <f aca="false">HPS!$O223*2</f>
        <v>6</v>
      </c>
      <c r="Q223" s="65" t="str">
        <f aca="false">IF(HPS!$P223&gt;=6,"Cleared","NC")</f>
        <v>Cleared</v>
      </c>
      <c r="R223" s="65" t="n">
        <f aca="false">Discipline!N224</f>
        <v>48.125</v>
      </c>
      <c r="S223" s="65" t="n">
        <f aca="false">HPS!$R223*0.1</f>
        <v>4.8125</v>
      </c>
      <c r="T223" s="65" t="str">
        <f aca="false">IF(HPS!$S223&gt;=4,"Cleared","NC")</f>
        <v>Cleared</v>
      </c>
      <c r="U223" s="65" t="n">
        <f aca="false">HPS!$I223+HPS!$M223+HPS!$P223+HPS!$S223</f>
        <v>52.7013888888889</v>
      </c>
      <c r="V223" s="65" t="n">
        <f aca="false">Persona!AB224</f>
        <v>14.2714285714286</v>
      </c>
      <c r="W223" s="65" t="n">
        <f aca="false">Persona!AC224</f>
        <v>0</v>
      </c>
      <c r="X223" s="65" t="n">
        <f aca="false">HPS!$V223+HPS!$W223</f>
        <v>14.2714285714286</v>
      </c>
      <c r="Y223" s="65" t="n">
        <f aca="false">X223*0.5</f>
        <v>7.13571428571429</v>
      </c>
      <c r="Z223" s="65" t="str">
        <f aca="false">IF(HPS!$X223&gt;=40,"Cleared","NC")</f>
        <v>NC</v>
      </c>
      <c r="AA223" s="65" t="str">
        <f aca="false">Wellness!AC224</f>
        <v>NC</v>
      </c>
      <c r="AB223" s="65" t="n">
        <f aca="false">Wellness!AK224</f>
        <v>0</v>
      </c>
      <c r="AC223" s="64" t="n">
        <f aca="false">HPS!AB223*0.3</f>
        <v>0</v>
      </c>
      <c r="AD223" s="66" t="str">
        <f aca="false">IF(AC223&gt;=9,"Cleared","NC")</f>
        <v>NC</v>
      </c>
      <c r="AE223" s="65" t="n">
        <f aca="false">Behavior!Q224</f>
        <v>4</v>
      </c>
      <c r="AF223" s="65" t="n">
        <f aca="false">Behavior!R224</f>
        <v>8</v>
      </c>
      <c r="AG223" s="65" t="str">
        <f aca="false">IF(HPS!$AF223&gt;=6,"Cleared","NC")</f>
        <v>Cleared</v>
      </c>
      <c r="AH223" s="65" t="n">
        <f aca="false">Discipline!AA224</f>
        <v>30</v>
      </c>
      <c r="AI223" s="65" t="n">
        <f aca="false">AH223*0.1</f>
        <v>3</v>
      </c>
      <c r="AJ223" s="65" t="str">
        <f aca="false">IF(AI223&gt;=4,"Cleared","NC")</f>
        <v>NC</v>
      </c>
      <c r="AK223" s="65" t="n">
        <f aca="false">Y223+AC223+AF223+AI223</f>
        <v>18.1357142857143</v>
      </c>
      <c r="AL223" s="65" t="n">
        <f aca="false">Persona!AO224</f>
        <v>17.8773333333333</v>
      </c>
      <c r="AM223" s="65" t="n">
        <f aca="false">Persona!AP224</f>
        <v>46</v>
      </c>
      <c r="AN223" s="65" t="n">
        <f aca="false">AL223+AM223</f>
        <v>63.8773333333333</v>
      </c>
      <c r="AO223" s="65" t="n">
        <f aca="false">AN223*0.5</f>
        <v>31.9386666666667</v>
      </c>
      <c r="AP223" s="65" t="str">
        <f aca="false">IF(HPS!$AN223&gt;=40,"Cleared","NC")</f>
        <v>Cleared</v>
      </c>
      <c r="AQ223" s="65" t="str">
        <f aca="false">Wellness!AU224</f>
        <v>Cleared</v>
      </c>
      <c r="AR223" s="65" t="n">
        <f aca="false">Wellness!BC224</f>
        <v>0</v>
      </c>
      <c r="AS223" s="64" t="n">
        <f aca="false">AR223*0.3</f>
        <v>0</v>
      </c>
      <c r="AT223" s="66" t="str">
        <f aca="false">IF(AS223&gt;=9,"Cleared","NC")</f>
        <v>NC</v>
      </c>
      <c r="AU223" s="65" t="n">
        <f aca="false">Behavior!AG224</f>
        <v>3.5</v>
      </c>
      <c r="AV223" s="65" t="n">
        <f aca="false">Behavior!AH224</f>
        <v>7</v>
      </c>
      <c r="AW223" s="65" t="str">
        <f aca="false">IF(AV223&gt;=6,"Cleared","NC")</f>
        <v>Cleared</v>
      </c>
      <c r="AX223" s="65" t="n">
        <f aca="false">Discipline!AN224</f>
        <v>46.6</v>
      </c>
      <c r="AY223" s="65" t="n">
        <f aca="false">AX223*0.1</f>
        <v>4.66</v>
      </c>
      <c r="AZ223" s="65" t="str">
        <f aca="false">IF(AY223&gt;=4,"Cleared","NC")</f>
        <v>Cleared</v>
      </c>
      <c r="BA223" s="65" t="n">
        <f aca="false">AO223+AS223+AV223+AY223</f>
        <v>43.5986666666667</v>
      </c>
      <c r="BB223" s="65" t="n">
        <f aca="false">Persona!AB224</f>
        <v>14.2714285714286</v>
      </c>
      <c r="BC223" s="65" t="n">
        <f aca="false">Persona!AC224</f>
        <v>0</v>
      </c>
      <c r="BD223" s="65" t="n">
        <f aca="false">BB223+BC223</f>
        <v>14.2714285714286</v>
      </c>
      <c r="BE223" s="65" t="n">
        <f aca="false">BD223*0.5</f>
        <v>7.13571428571429</v>
      </c>
      <c r="BF223" s="65" t="str">
        <f aca="false">IF(BD223&gt;=40,"Cleared","NC")</f>
        <v>NC</v>
      </c>
      <c r="BG223" s="65" t="str">
        <f aca="false">Wellness!BM224</f>
        <v>Cleared</v>
      </c>
      <c r="BH223" s="65" t="n">
        <f aca="false">Wellness!BU224</f>
        <v>0</v>
      </c>
      <c r="BI223" s="64" t="n">
        <f aca="false">BH223*0.3</f>
        <v>0</v>
      </c>
      <c r="BJ223" s="66" t="str">
        <f aca="false">IF(BI223&gt;=9,"Cleared","NC")</f>
        <v>NC</v>
      </c>
      <c r="BK223" s="65" t="n">
        <f aca="false">Behavior!AG224</f>
        <v>3.5</v>
      </c>
      <c r="BL223" s="65" t="n">
        <f aca="false">Behavior!AH224</f>
        <v>7</v>
      </c>
      <c r="BM223" s="65" t="str">
        <f aca="false">IF(BL223&gt;=6,"Cleared","NC")</f>
        <v>Cleared</v>
      </c>
      <c r="BN223" s="65" t="n">
        <f aca="false">Discipline!BA224</f>
        <v>46.6666666666667</v>
      </c>
      <c r="BO223" s="65" t="n">
        <f aca="false">BN223*0.1</f>
        <v>4.66666666666667</v>
      </c>
      <c r="BP223" s="65" t="str">
        <f aca="false">IF(HPS!BO223&gt;=6,"Cleared","NC")</f>
        <v>NC</v>
      </c>
      <c r="BQ223" s="65" t="n">
        <f aca="false">BE223+BI223+BL223+BO223</f>
        <v>18.802380952381</v>
      </c>
    </row>
    <row r="224" customFormat="false" ht="14.25" hidden="false" customHeight="false" outlineLevel="0" collapsed="false">
      <c r="A224" s="61" t="n">
        <v>221</v>
      </c>
      <c r="B224" s="62" t="s">
        <v>17</v>
      </c>
      <c r="C224" s="62" t="s">
        <v>24</v>
      </c>
      <c r="D224" s="62" t="s">
        <v>461</v>
      </c>
      <c r="E224" s="63" t="s">
        <v>462</v>
      </c>
      <c r="F224" s="64" t="n">
        <v>0</v>
      </c>
      <c r="G224" s="65" t="n">
        <f aca="false">Persona!P225</f>
        <v>51.1111111111111</v>
      </c>
      <c r="H224" s="65" t="n">
        <f aca="false">HPS!$G224+HPS!$F224</f>
        <v>51.1111111111111</v>
      </c>
      <c r="I224" s="65" t="n">
        <f aca="false">HPS!$H224*0.5</f>
        <v>25.5555555555556</v>
      </c>
      <c r="J224" s="65" t="str">
        <f aca="false">IF(HPS!$G224&gt;=40,"Cleared","NC")</f>
        <v>Cleared</v>
      </c>
      <c r="K224" s="65" t="str">
        <f aca="false">Wellness!K225</f>
        <v>Cleared</v>
      </c>
      <c r="L224" s="65" t="n">
        <f aca="false">Wellness!S225</f>
        <v>50</v>
      </c>
      <c r="M224" s="64" t="n">
        <f aca="false">$L224*0.3</f>
        <v>15</v>
      </c>
      <c r="N224" s="66" t="str">
        <f aca="false">IF(M224&gt;=9,"Cleared","NC")</f>
        <v>Cleared</v>
      </c>
      <c r="O224" s="64" t="n">
        <f aca="false">Behavior!I225</f>
        <v>3</v>
      </c>
      <c r="P224" s="64" t="n">
        <f aca="false">HPS!$O224*2</f>
        <v>6</v>
      </c>
      <c r="Q224" s="65" t="str">
        <f aca="false">IF(HPS!$P224&gt;=6,"Cleared","NC")</f>
        <v>Cleared</v>
      </c>
      <c r="R224" s="65" t="n">
        <f aca="false">Discipline!N225</f>
        <v>55</v>
      </c>
      <c r="S224" s="65" t="n">
        <f aca="false">HPS!$R224*0.1</f>
        <v>5.5</v>
      </c>
      <c r="T224" s="65" t="str">
        <f aca="false">IF(HPS!$S224&gt;=4,"Cleared","NC")</f>
        <v>Cleared</v>
      </c>
      <c r="U224" s="65" t="n">
        <f aca="false">HPS!$I224+HPS!$M224+HPS!$P224+HPS!$S224</f>
        <v>52.0555555555556</v>
      </c>
      <c r="V224" s="65" t="n">
        <f aca="false">Persona!AB225</f>
        <v>22.6190476190476</v>
      </c>
      <c r="W224" s="65" t="n">
        <f aca="false">Persona!AC225</f>
        <v>0</v>
      </c>
      <c r="X224" s="65" t="n">
        <f aca="false">HPS!$V224+HPS!$W224</f>
        <v>22.6190476190476</v>
      </c>
      <c r="Y224" s="65" t="n">
        <f aca="false">X224*0.5</f>
        <v>11.3095238095238</v>
      </c>
      <c r="Z224" s="65" t="str">
        <f aca="false">IF(HPS!$X224&gt;=40,"Cleared","NC")</f>
        <v>NC</v>
      </c>
      <c r="AA224" s="65" t="str">
        <f aca="false">Wellness!AC225</f>
        <v>Cleared</v>
      </c>
      <c r="AB224" s="65" t="n">
        <f aca="false">Wellness!AK225</f>
        <v>0</v>
      </c>
      <c r="AC224" s="64" t="n">
        <f aca="false">HPS!AB224*0.3</f>
        <v>0</v>
      </c>
      <c r="AD224" s="66" t="str">
        <f aca="false">IF(AC224&gt;=9,"Cleared","NC")</f>
        <v>NC</v>
      </c>
      <c r="AE224" s="65" t="n">
        <f aca="false">Behavior!Q225</f>
        <v>4.06666666666667</v>
      </c>
      <c r="AF224" s="65" t="n">
        <f aca="false">Behavior!R225</f>
        <v>8.13333333333333</v>
      </c>
      <c r="AG224" s="65" t="str">
        <f aca="false">IF(HPS!$AF224&gt;=6,"Cleared","NC")</f>
        <v>Cleared</v>
      </c>
      <c r="AH224" s="65" t="n">
        <f aca="false">Discipline!AA225</f>
        <v>58</v>
      </c>
      <c r="AI224" s="65" t="n">
        <f aca="false">AH224*0.1</f>
        <v>5.8</v>
      </c>
      <c r="AJ224" s="65" t="str">
        <f aca="false">IF(AI224&gt;=4,"Cleared","NC")</f>
        <v>Cleared</v>
      </c>
      <c r="AK224" s="65" t="n">
        <f aca="false">Y224+AC224+AF224+AI224</f>
        <v>25.2428571428571</v>
      </c>
      <c r="AL224" s="65" t="n">
        <f aca="false">Persona!AO225</f>
        <v>19.2933333333333</v>
      </c>
      <c r="AM224" s="65" t="n">
        <f aca="false">Persona!AP225</f>
        <v>42</v>
      </c>
      <c r="AN224" s="65" t="n">
        <f aca="false">AL224+AM224</f>
        <v>61.2933333333333</v>
      </c>
      <c r="AO224" s="65" t="n">
        <f aca="false">AN224*0.5</f>
        <v>30.6466666666667</v>
      </c>
      <c r="AP224" s="65" t="str">
        <f aca="false">IF(HPS!$AN224&gt;=40,"Cleared","NC")</f>
        <v>Cleared</v>
      </c>
      <c r="AQ224" s="65" t="str">
        <f aca="false">Wellness!AU225</f>
        <v>Cleared</v>
      </c>
      <c r="AR224" s="65" t="n">
        <f aca="false">Wellness!BC225</f>
        <v>0</v>
      </c>
      <c r="AS224" s="64" t="n">
        <f aca="false">AR224*0.3</f>
        <v>0</v>
      </c>
      <c r="AT224" s="66" t="str">
        <f aca="false">IF(AS224&gt;=9,"Cleared","NC")</f>
        <v>NC</v>
      </c>
      <c r="AU224" s="65" t="str">
        <f aca="false">Behavior!AG225</f>
        <v>0</v>
      </c>
      <c r="AV224" s="65" t="n">
        <f aca="false">Behavior!AH225</f>
        <v>0</v>
      </c>
      <c r="AW224" s="65" t="str">
        <f aca="false">IF(AV224&gt;=6,"Cleared","NC")</f>
        <v>NC</v>
      </c>
      <c r="AX224" s="65" t="n">
        <f aca="false">Discipline!AN225</f>
        <v>44.1666666666667</v>
      </c>
      <c r="AY224" s="65" t="n">
        <f aca="false">AX224*0.1</f>
        <v>4.41666666666667</v>
      </c>
      <c r="AZ224" s="65" t="str">
        <f aca="false">IF(AY224&gt;=4,"Cleared","NC")</f>
        <v>Cleared</v>
      </c>
      <c r="BA224" s="65" t="n">
        <f aca="false">AO224+AS224+AV224+AY224</f>
        <v>35.0633333333333</v>
      </c>
      <c r="BB224" s="65" t="n">
        <f aca="false">Persona!AB225</f>
        <v>22.6190476190476</v>
      </c>
      <c r="BC224" s="65" t="n">
        <f aca="false">Persona!AC225</f>
        <v>0</v>
      </c>
      <c r="BD224" s="65" t="n">
        <f aca="false">BB224+BC224</f>
        <v>22.6190476190476</v>
      </c>
      <c r="BE224" s="65" t="n">
        <f aca="false">BD224*0.5</f>
        <v>11.3095238095238</v>
      </c>
      <c r="BF224" s="65" t="str">
        <f aca="false">IF(BD224&gt;=40,"Cleared","NC")</f>
        <v>NC</v>
      </c>
      <c r="BG224" s="65" t="str">
        <f aca="false">Wellness!BM225</f>
        <v>Cleared</v>
      </c>
      <c r="BH224" s="65" t="n">
        <f aca="false">Wellness!BU225</f>
        <v>43.3333333333333</v>
      </c>
      <c r="BI224" s="64" t="n">
        <f aca="false">BH224*0.3</f>
        <v>13</v>
      </c>
      <c r="BJ224" s="66" t="str">
        <f aca="false">IF(BI224&gt;=9,"Cleared","NC")</f>
        <v>Cleared</v>
      </c>
      <c r="BK224" s="65" t="str">
        <f aca="false">Behavior!AG225</f>
        <v>0</v>
      </c>
      <c r="BL224" s="65" t="n">
        <f aca="false">Behavior!AH225</f>
        <v>0</v>
      </c>
      <c r="BM224" s="65" t="str">
        <f aca="false">IF(BL224&gt;=6,"Cleared","NC")</f>
        <v>NC</v>
      </c>
      <c r="BN224" s="65" t="n">
        <f aca="false">Discipline!BA225</f>
        <v>40</v>
      </c>
      <c r="BO224" s="65" t="n">
        <f aca="false">BN224*0.1</f>
        <v>4</v>
      </c>
      <c r="BP224" s="65" t="str">
        <f aca="false">IF(HPS!BO224&gt;=6,"Cleared","NC")</f>
        <v>NC</v>
      </c>
      <c r="BQ224" s="65" t="n">
        <f aca="false">BE224+BI224+BL224+BO224</f>
        <v>28.3095238095238</v>
      </c>
    </row>
    <row r="225" customFormat="false" ht="14.25" hidden="false" customHeight="false" outlineLevel="0" collapsed="false">
      <c r="A225" s="61" t="n">
        <v>222</v>
      </c>
      <c r="B225" s="62" t="s">
        <v>17</v>
      </c>
      <c r="C225" s="62" t="s">
        <v>24</v>
      </c>
      <c r="D225" s="62" t="s">
        <v>463</v>
      </c>
      <c r="E225" s="63" t="s">
        <v>464</v>
      </c>
      <c r="F225" s="64" t="n">
        <v>0</v>
      </c>
      <c r="G225" s="65" t="n">
        <f aca="false">Persona!P226</f>
        <v>43.3333333333333</v>
      </c>
      <c r="H225" s="65" t="n">
        <f aca="false">HPS!$G225+HPS!$F225</f>
        <v>43.3333333333333</v>
      </c>
      <c r="I225" s="65" t="n">
        <f aca="false">HPS!$H225*0.5</f>
        <v>21.6666666666667</v>
      </c>
      <c r="J225" s="65" t="str">
        <f aca="false">IF(HPS!$G225&gt;=40,"Cleared","NC")</f>
        <v>Cleared</v>
      </c>
      <c r="K225" s="65" t="str">
        <f aca="false">Wellness!K226</f>
        <v>Cleared</v>
      </c>
      <c r="L225" s="65" t="n">
        <f aca="false">Wellness!S226</f>
        <v>43.3333333333333</v>
      </c>
      <c r="M225" s="64" t="n">
        <f aca="false">$L225*0.3</f>
        <v>13</v>
      </c>
      <c r="N225" s="66" t="str">
        <f aca="false">IF(M225&gt;=9,"Cleared","NC")</f>
        <v>Cleared</v>
      </c>
      <c r="O225" s="64" t="n">
        <f aca="false">Behavior!I226</f>
        <v>3</v>
      </c>
      <c r="P225" s="64" t="n">
        <f aca="false">HPS!$O225*2</f>
        <v>6</v>
      </c>
      <c r="Q225" s="65" t="str">
        <f aca="false">IF(HPS!$P225&gt;=6,"Cleared","NC")</f>
        <v>Cleared</v>
      </c>
      <c r="R225" s="65" t="n">
        <f aca="false">Discipline!N226</f>
        <v>60.625</v>
      </c>
      <c r="S225" s="65" t="n">
        <f aca="false">HPS!$R225*0.1</f>
        <v>6.0625</v>
      </c>
      <c r="T225" s="65" t="str">
        <f aca="false">IF(HPS!$S225&gt;=4,"Cleared","NC")</f>
        <v>Cleared</v>
      </c>
      <c r="U225" s="65" t="n">
        <f aca="false">HPS!$I225+HPS!$M225+HPS!$P225+HPS!$S225</f>
        <v>46.7291666666667</v>
      </c>
      <c r="V225" s="65" t="n">
        <f aca="false">Persona!AB226</f>
        <v>12.9809523809524</v>
      </c>
      <c r="W225" s="65" t="n">
        <f aca="false">Persona!AC226</f>
        <v>32.8</v>
      </c>
      <c r="X225" s="65" t="n">
        <f aca="false">HPS!$V225+HPS!$W225</f>
        <v>45.7809523809524</v>
      </c>
      <c r="Y225" s="65" t="n">
        <f aca="false">X225*0.5</f>
        <v>22.8904761904762</v>
      </c>
      <c r="Z225" s="65" t="str">
        <f aca="false">IF(HPS!$X225&gt;=40,"Cleared","NC")</f>
        <v>Cleared</v>
      </c>
      <c r="AA225" s="65" t="str">
        <f aca="false">Wellness!AC226</f>
        <v>Cleared</v>
      </c>
      <c r="AB225" s="65" t="n">
        <f aca="false">Wellness!AK226</f>
        <v>43.3333333333333</v>
      </c>
      <c r="AC225" s="64" t="n">
        <f aca="false">HPS!AB225*0.3</f>
        <v>13</v>
      </c>
      <c r="AD225" s="66" t="str">
        <f aca="false">IF(AC225&gt;=9,"Cleared","NC")</f>
        <v>Cleared</v>
      </c>
      <c r="AE225" s="65" t="n">
        <f aca="false">Behavior!Q226</f>
        <v>4</v>
      </c>
      <c r="AF225" s="65" t="n">
        <f aca="false">Behavior!R226</f>
        <v>8</v>
      </c>
      <c r="AG225" s="65" t="str">
        <f aca="false">IF(HPS!$AF225&gt;=6,"Cleared","NC")</f>
        <v>Cleared</v>
      </c>
      <c r="AH225" s="65" t="n">
        <f aca="false">Discipline!AA226</f>
        <v>45.3333333333333</v>
      </c>
      <c r="AI225" s="65" t="n">
        <f aca="false">AH225*0.1</f>
        <v>4.53333333333333</v>
      </c>
      <c r="AJ225" s="65" t="str">
        <f aca="false">IF(AI225&gt;=4,"Cleared","NC")</f>
        <v>Cleared</v>
      </c>
      <c r="AK225" s="65" t="n">
        <f aca="false">Y225+AC225+AF225+AI225</f>
        <v>48.4238095238095</v>
      </c>
      <c r="AL225" s="65" t="n">
        <f aca="false">Persona!AO226</f>
        <v>14.8</v>
      </c>
      <c r="AM225" s="65" t="n">
        <f aca="false">Persona!AP226</f>
        <v>52</v>
      </c>
      <c r="AN225" s="65" t="n">
        <f aca="false">AL225+AM225</f>
        <v>66.8</v>
      </c>
      <c r="AO225" s="65" t="n">
        <f aca="false">AN225*0.5</f>
        <v>33.4</v>
      </c>
      <c r="AP225" s="65" t="str">
        <f aca="false">IF(HPS!$AN225&gt;=40,"Cleared","NC")</f>
        <v>Cleared</v>
      </c>
      <c r="AQ225" s="65" t="str">
        <f aca="false">Wellness!AU226</f>
        <v>Cleared</v>
      </c>
      <c r="AR225" s="65" t="n">
        <f aca="false">Wellness!BC226</f>
        <v>43.3333333333333</v>
      </c>
      <c r="AS225" s="64" t="n">
        <f aca="false">AR225*0.3</f>
        <v>13</v>
      </c>
      <c r="AT225" s="66" t="str">
        <f aca="false">IF(AS225&gt;=9,"Cleared","NC")</f>
        <v>Cleared</v>
      </c>
      <c r="AU225" s="65" t="n">
        <f aca="false">Behavior!AG226</f>
        <v>3.96</v>
      </c>
      <c r="AV225" s="65" t="n">
        <f aca="false">Behavior!AH226</f>
        <v>7.92</v>
      </c>
      <c r="AW225" s="65" t="str">
        <f aca="false">IF(AV225&gt;=6,"Cleared","NC")</f>
        <v>Cleared</v>
      </c>
      <c r="AX225" s="65" t="n">
        <f aca="false">Discipline!AN226</f>
        <v>55</v>
      </c>
      <c r="AY225" s="65" t="n">
        <f aca="false">AX225*0.1</f>
        <v>5.5</v>
      </c>
      <c r="AZ225" s="65" t="str">
        <f aca="false">IF(AY225&gt;=4,"Cleared","NC")</f>
        <v>Cleared</v>
      </c>
      <c r="BA225" s="65" t="n">
        <f aca="false">AO225+AS225+AV225+AY225</f>
        <v>59.82</v>
      </c>
      <c r="BB225" s="65" t="n">
        <f aca="false">Persona!AB226</f>
        <v>12.9809523809524</v>
      </c>
      <c r="BC225" s="65" t="n">
        <f aca="false">Persona!AC226</f>
        <v>32.8</v>
      </c>
      <c r="BD225" s="65" t="n">
        <f aca="false">BB225+BC225</f>
        <v>45.7809523809524</v>
      </c>
      <c r="BE225" s="65" t="n">
        <f aca="false">BD225*0.5</f>
        <v>22.8904761904762</v>
      </c>
      <c r="BF225" s="65" t="str">
        <f aca="false">IF(BD225&gt;=40,"Cleared","NC")</f>
        <v>Cleared</v>
      </c>
      <c r="BG225" s="65" t="str">
        <f aca="false">Wellness!BM226</f>
        <v>Cleared</v>
      </c>
      <c r="BH225" s="65" t="n">
        <f aca="false">Wellness!BU226</f>
        <v>43.3333333333333</v>
      </c>
      <c r="BI225" s="64" t="n">
        <f aca="false">BH225*0.3</f>
        <v>13</v>
      </c>
      <c r="BJ225" s="66" t="str">
        <f aca="false">IF(BI225&gt;=9,"Cleared","NC")</f>
        <v>Cleared</v>
      </c>
      <c r="BK225" s="65" t="n">
        <f aca="false">Behavior!AG226</f>
        <v>3.96</v>
      </c>
      <c r="BL225" s="65" t="n">
        <f aca="false">Behavior!AH226</f>
        <v>7.92</v>
      </c>
      <c r="BM225" s="65" t="str">
        <f aca="false">IF(BL225&gt;=6,"Cleared","NC")</f>
        <v>Cleared</v>
      </c>
      <c r="BN225" s="65" t="n">
        <f aca="false">Discipline!BA226</f>
        <v>62</v>
      </c>
      <c r="BO225" s="65" t="n">
        <f aca="false">BN225*0.1</f>
        <v>6.2</v>
      </c>
      <c r="BP225" s="65" t="str">
        <f aca="false">IF(HPS!BO225&gt;=6,"Cleared","NC")</f>
        <v>Cleared</v>
      </c>
      <c r="BQ225" s="65" t="n">
        <f aca="false">BE225+BI225+BL225+BO225</f>
        <v>50.0104761904762</v>
      </c>
    </row>
    <row r="226" customFormat="false" ht="14.25" hidden="false" customHeight="false" outlineLevel="0" collapsed="false">
      <c r="A226" s="61" t="n">
        <v>223</v>
      </c>
      <c r="B226" s="62" t="s">
        <v>17</v>
      </c>
      <c r="C226" s="62" t="s">
        <v>24</v>
      </c>
      <c r="D226" s="62" t="s">
        <v>465</v>
      </c>
      <c r="E226" s="63" t="s">
        <v>466</v>
      </c>
      <c r="F226" s="64" t="n">
        <v>0</v>
      </c>
      <c r="G226" s="65" t="n">
        <f aca="false">Persona!P227</f>
        <v>47.7777777777778</v>
      </c>
      <c r="H226" s="65" t="n">
        <f aca="false">HPS!$G226+HPS!$F226</f>
        <v>47.7777777777778</v>
      </c>
      <c r="I226" s="65" t="n">
        <f aca="false">HPS!$H226*0.5</f>
        <v>23.8888888888889</v>
      </c>
      <c r="J226" s="65" t="str">
        <f aca="false">IF(HPS!$G226&gt;=40,"Cleared","NC")</f>
        <v>Cleared</v>
      </c>
      <c r="K226" s="65" t="str">
        <f aca="false">Wellness!K227</f>
        <v>Cleared</v>
      </c>
      <c r="L226" s="65" t="n">
        <f aca="false">Wellness!S227</f>
        <v>46.6666666666667</v>
      </c>
      <c r="M226" s="64" t="n">
        <f aca="false">$L226*0.3</f>
        <v>14</v>
      </c>
      <c r="N226" s="66" t="str">
        <f aca="false">IF(M226&gt;=9,"Cleared","NC")</f>
        <v>Cleared</v>
      </c>
      <c r="O226" s="64" t="n">
        <f aca="false">Behavior!I227</f>
        <v>3</v>
      </c>
      <c r="P226" s="64" t="n">
        <f aca="false">HPS!$O226*2</f>
        <v>6</v>
      </c>
      <c r="Q226" s="65" t="str">
        <f aca="false">IF(HPS!$P226&gt;=6,"Cleared","NC")</f>
        <v>Cleared</v>
      </c>
      <c r="R226" s="65" t="n">
        <f aca="false">Discipline!N227</f>
        <v>40</v>
      </c>
      <c r="S226" s="65" t="n">
        <f aca="false">HPS!$R226*0.1</f>
        <v>4</v>
      </c>
      <c r="T226" s="65" t="str">
        <f aca="false">IF(HPS!$S226&gt;=4,"Cleared","NC")</f>
        <v>Cleared</v>
      </c>
      <c r="U226" s="65" t="n">
        <f aca="false">HPS!$I226+HPS!$M226+HPS!$P226+HPS!$S226</f>
        <v>47.8888888888889</v>
      </c>
      <c r="V226" s="65" t="n">
        <f aca="false">Persona!AB227</f>
        <v>8.32380952380952</v>
      </c>
      <c r="W226" s="65" t="n">
        <f aca="false">Persona!AC227</f>
        <v>24</v>
      </c>
      <c r="X226" s="65" t="n">
        <f aca="false">HPS!$V226+HPS!$W226</f>
        <v>32.3238095238095</v>
      </c>
      <c r="Y226" s="65" t="n">
        <f aca="false">X226*0.5</f>
        <v>16.1619047619048</v>
      </c>
      <c r="Z226" s="65" t="str">
        <f aca="false">IF(HPS!$X226&gt;=40,"Cleared","NC")</f>
        <v>NC</v>
      </c>
      <c r="AA226" s="65" t="str">
        <f aca="false">Wellness!AC227</f>
        <v>Cleared</v>
      </c>
      <c r="AB226" s="65" t="n">
        <f aca="false">Wellness!AK227</f>
        <v>13.3333333333333</v>
      </c>
      <c r="AC226" s="64" t="n">
        <f aca="false">HPS!AB226*0.3</f>
        <v>4</v>
      </c>
      <c r="AD226" s="66" t="str">
        <f aca="false">IF(AC226&gt;=9,"Cleared","NC")</f>
        <v>NC</v>
      </c>
      <c r="AE226" s="65" t="n">
        <f aca="false">Behavior!Q227</f>
        <v>3.4</v>
      </c>
      <c r="AF226" s="65" t="n">
        <f aca="false">Behavior!R227</f>
        <v>6.8</v>
      </c>
      <c r="AG226" s="65" t="str">
        <f aca="false">IF(HPS!$AF226&gt;=6,"Cleared","NC")</f>
        <v>Cleared</v>
      </c>
      <c r="AH226" s="65" t="n">
        <f aca="false">Discipline!AA227</f>
        <v>37</v>
      </c>
      <c r="AI226" s="65" t="n">
        <f aca="false">AH226*0.1</f>
        <v>3.7</v>
      </c>
      <c r="AJ226" s="65" t="str">
        <f aca="false">IF(AI226&gt;=4,"Cleared","NC")</f>
        <v>NC</v>
      </c>
      <c r="AK226" s="65" t="n">
        <f aca="false">Y226+AC226+AF226+AI226</f>
        <v>30.6619047619048</v>
      </c>
      <c r="AL226" s="65" t="n">
        <f aca="false">Persona!AO227</f>
        <v>22.64</v>
      </c>
      <c r="AM226" s="65" t="n">
        <f aca="false">Persona!AP227</f>
        <v>12</v>
      </c>
      <c r="AN226" s="65" t="n">
        <f aca="false">AL226+AM226</f>
        <v>34.64</v>
      </c>
      <c r="AO226" s="65" t="n">
        <f aca="false">AN226*0.5</f>
        <v>17.32</v>
      </c>
      <c r="AP226" s="65" t="str">
        <f aca="false">IF(HPS!$AN226&gt;=40,"Cleared","NC")</f>
        <v>NC</v>
      </c>
      <c r="AQ226" s="65" t="str">
        <f aca="false">Wellness!AU227</f>
        <v>Cleared</v>
      </c>
      <c r="AR226" s="65" t="n">
        <f aca="false">Wellness!BC227</f>
        <v>50</v>
      </c>
      <c r="AS226" s="64" t="n">
        <f aca="false">AR226*0.3</f>
        <v>15</v>
      </c>
      <c r="AT226" s="66" t="str">
        <f aca="false">IF(AS226&gt;=9,"Cleared","NC")</f>
        <v>Cleared</v>
      </c>
      <c r="AU226" s="65" t="n">
        <f aca="false">Behavior!AG227</f>
        <v>3.32</v>
      </c>
      <c r="AV226" s="65" t="n">
        <f aca="false">Behavior!AH227</f>
        <v>6.64</v>
      </c>
      <c r="AW226" s="65" t="str">
        <f aca="false">IF(AV226&gt;=6,"Cleared","NC")</f>
        <v>Cleared</v>
      </c>
      <c r="AX226" s="65" t="n">
        <f aca="false">Discipline!AN227</f>
        <v>68.6666666666667</v>
      </c>
      <c r="AY226" s="65" t="n">
        <f aca="false">AX226*0.1</f>
        <v>6.86666666666667</v>
      </c>
      <c r="AZ226" s="65" t="str">
        <f aca="false">IF(AY226&gt;=4,"Cleared","NC")</f>
        <v>Cleared</v>
      </c>
      <c r="BA226" s="65" t="n">
        <f aca="false">AO226+AS226+AV226+AY226</f>
        <v>45.8266666666667</v>
      </c>
      <c r="BB226" s="65" t="n">
        <f aca="false">Persona!AB227</f>
        <v>8.32380952380952</v>
      </c>
      <c r="BC226" s="65" t="n">
        <f aca="false">Persona!AC227</f>
        <v>24</v>
      </c>
      <c r="BD226" s="65" t="n">
        <f aca="false">BB226+BC226</f>
        <v>32.3238095238095</v>
      </c>
      <c r="BE226" s="65" t="n">
        <f aca="false">BD226*0.5</f>
        <v>16.1619047619048</v>
      </c>
      <c r="BF226" s="65" t="str">
        <f aca="false">IF(BD226&gt;=40,"Cleared","NC")</f>
        <v>NC</v>
      </c>
      <c r="BG226" s="65" t="str">
        <f aca="false">Wellness!BM227</f>
        <v>Cleared</v>
      </c>
      <c r="BH226" s="65" t="n">
        <f aca="false">Wellness!BU227</f>
        <v>26.6666666666667</v>
      </c>
      <c r="BI226" s="64" t="n">
        <f aca="false">BH226*0.3</f>
        <v>8</v>
      </c>
      <c r="BJ226" s="66" t="str">
        <f aca="false">IF(BI226&gt;=9,"Cleared","NC")</f>
        <v>NC</v>
      </c>
      <c r="BK226" s="65" t="n">
        <f aca="false">Behavior!AG227</f>
        <v>3.32</v>
      </c>
      <c r="BL226" s="65" t="n">
        <f aca="false">Behavior!AH227</f>
        <v>6.64</v>
      </c>
      <c r="BM226" s="65" t="str">
        <f aca="false">IF(BL226&gt;=6,"Cleared","NC")</f>
        <v>Cleared</v>
      </c>
      <c r="BN226" s="65" t="n">
        <f aca="false">Discipline!BA227</f>
        <v>41</v>
      </c>
      <c r="BO226" s="65" t="n">
        <f aca="false">BN226*0.1</f>
        <v>4.1</v>
      </c>
      <c r="BP226" s="65" t="str">
        <f aca="false">IF(HPS!BO226&gt;=6,"Cleared","NC")</f>
        <v>NC</v>
      </c>
      <c r="BQ226" s="65" t="n">
        <f aca="false">BE226+BI226+BL226+BO226</f>
        <v>34.9019047619048</v>
      </c>
    </row>
    <row r="227" customFormat="false" ht="14.25" hidden="false" customHeight="false" outlineLevel="0" collapsed="false">
      <c r="A227" s="61" t="n">
        <v>224</v>
      </c>
      <c r="B227" s="62" t="s">
        <v>13</v>
      </c>
      <c r="C227" s="62" t="s">
        <v>24</v>
      </c>
      <c r="D227" s="62" t="s">
        <v>467</v>
      </c>
      <c r="E227" s="63" t="s">
        <v>468</v>
      </c>
      <c r="F227" s="64" t="n">
        <v>0</v>
      </c>
      <c r="G227" s="65" t="n">
        <f aca="false">Persona!P228</f>
        <v>60</v>
      </c>
      <c r="H227" s="65" t="n">
        <f aca="false">HPS!$G227+HPS!$F227</f>
        <v>60</v>
      </c>
      <c r="I227" s="65" t="n">
        <f aca="false">HPS!$H227*0.5</f>
        <v>30</v>
      </c>
      <c r="J227" s="65" t="str">
        <f aca="false">IF(HPS!$G227&gt;=40,"Cleared","NC")</f>
        <v>Cleared</v>
      </c>
      <c r="K227" s="65" t="str">
        <f aca="false">Wellness!K228</f>
        <v>Cleared</v>
      </c>
      <c r="L227" s="65" t="n">
        <f aca="false">Wellness!S228</f>
        <v>33.3333333333333</v>
      </c>
      <c r="M227" s="64" t="n">
        <f aca="false">$L227*0.3</f>
        <v>10</v>
      </c>
      <c r="N227" s="66" t="str">
        <f aca="false">IF(M227&gt;=9,"Cleared","NC")</f>
        <v>Cleared</v>
      </c>
      <c r="O227" s="64" t="n">
        <f aca="false">Behavior!I228</f>
        <v>3</v>
      </c>
      <c r="P227" s="64" t="n">
        <f aca="false">HPS!$O227*2</f>
        <v>6</v>
      </c>
      <c r="Q227" s="65" t="str">
        <f aca="false">IF(HPS!$P227&gt;=6,"Cleared","NC")</f>
        <v>Cleared</v>
      </c>
      <c r="R227" s="65" t="n">
        <f aca="false">Discipline!N228</f>
        <v>49.6875</v>
      </c>
      <c r="S227" s="65" t="n">
        <f aca="false">HPS!$R227*0.1</f>
        <v>4.96875</v>
      </c>
      <c r="T227" s="65" t="str">
        <f aca="false">IF(HPS!$S227&gt;=4,"Cleared","NC")</f>
        <v>Cleared</v>
      </c>
      <c r="U227" s="65" t="n">
        <f aca="false">HPS!$I227+HPS!$M227+HPS!$P227+HPS!$S227</f>
        <v>50.96875</v>
      </c>
      <c r="V227" s="65" t="n">
        <f aca="false">Persona!AB228</f>
        <v>24.3309523809524</v>
      </c>
      <c r="W227" s="65" t="n">
        <f aca="false">Persona!AC228</f>
        <v>35.2</v>
      </c>
      <c r="X227" s="65" t="n">
        <f aca="false">HPS!$V227+HPS!$W227</f>
        <v>59.5309523809524</v>
      </c>
      <c r="Y227" s="65" t="n">
        <f aca="false">X227*0.5</f>
        <v>29.7654761904762</v>
      </c>
      <c r="Z227" s="65" t="str">
        <f aca="false">IF(HPS!$X227&gt;=40,"Cleared","NC")</f>
        <v>Cleared</v>
      </c>
      <c r="AA227" s="65" t="str">
        <f aca="false">Wellness!AC228</f>
        <v>Cleared</v>
      </c>
      <c r="AB227" s="65" t="n">
        <f aca="false">Wellness!AK228</f>
        <v>33.3333333333333</v>
      </c>
      <c r="AC227" s="64" t="n">
        <f aca="false">HPS!AB227*0.3</f>
        <v>10</v>
      </c>
      <c r="AD227" s="66" t="str">
        <f aca="false">IF(AC227&gt;=9,"Cleared","NC")</f>
        <v>Cleared</v>
      </c>
      <c r="AE227" s="65" t="n">
        <f aca="false">Behavior!Q228</f>
        <v>4.13333333333333</v>
      </c>
      <c r="AF227" s="65" t="n">
        <f aca="false">Behavior!R228</f>
        <v>8.26666666666667</v>
      </c>
      <c r="AG227" s="65" t="str">
        <f aca="false">IF(HPS!$AF227&gt;=6,"Cleared","NC")</f>
        <v>Cleared</v>
      </c>
      <c r="AH227" s="65" t="n">
        <f aca="false">Discipline!AA228</f>
        <v>76</v>
      </c>
      <c r="AI227" s="65" t="n">
        <f aca="false">AH227*0.1</f>
        <v>7.6</v>
      </c>
      <c r="AJ227" s="65" t="str">
        <f aca="false">IF(AI227&gt;=4,"Cleared","NC")</f>
        <v>Cleared</v>
      </c>
      <c r="AK227" s="65" t="n">
        <f aca="false">Y227+AC227+AF227+AI227</f>
        <v>55.6321428571429</v>
      </c>
      <c r="AL227" s="65" t="n">
        <f aca="false">Persona!AO228</f>
        <v>14</v>
      </c>
      <c r="AM227" s="65" t="n">
        <f aca="false">Persona!AP228</f>
        <v>60</v>
      </c>
      <c r="AN227" s="65" t="n">
        <f aca="false">AL227+AM227</f>
        <v>74</v>
      </c>
      <c r="AO227" s="65" t="n">
        <f aca="false">AN227*0.5</f>
        <v>37</v>
      </c>
      <c r="AP227" s="65" t="str">
        <f aca="false">IF(HPS!$AN227&gt;=40,"Cleared","NC")</f>
        <v>Cleared</v>
      </c>
      <c r="AQ227" s="65" t="str">
        <f aca="false">Wellness!AU228</f>
        <v>Cleared</v>
      </c>
      <c r="AR227" s="65" t="n">
        <f aca="false">Wellness!BC228</f>
        <v>43.3333333333333</v>
      </c>
      <c r="AS227" s="64" t="n">
        <f aca="false">AR227*0.3</f>
        <v>13</v>
      </c>
      <c r="AT227" s="66" t="str">
        <f aca="false">IF(AS227&gt;=9,"Cleared","NC")</f>
        <v>Cleared</v>
      </c>
      <c r="AU227" s="65" t="n">
        <f aca="false">Behavior!AG228</f>
        <v>4</v>
      </c>
      <c r="AV227" s="65" t="n">
        <f aca="false">Behavior!AH228</f>
        <v>8</v>
      </c>
      <c r="AW227" s="65" t="str">
        <f aca="false">IF(AV227&gt;=6,"Cleared","NC")</f>
        <v>Cleared</v>
      </c>
      <c r="AX227" s="65" t="n">
        <f aca="false">Discipline!AN228</f>
        <v>59</v>
      </c>
      <c r="AY227" s="65" t="n">
        <f aca="false">AX227*0.1</f>
        <v>5.9</v>
      </c>
      <c r="AZ227" s="65" t="str">
        <f aca="false">IF(AY227&gt;=4,"Cleared","NC")</f>
        <v>Cleared</v>
      </c>
      <c r="BA227" s="65" t="n">
        <f aca="false">AO227+AS227+AV227+AY227</f>
        <v>63.9</v>
      </c>
      <c r="BB227" s="65" t="n">
        <f aca="false">Persona!AB228</f>
        <v>24.3309523809524</v>
      </c>
      <c r="BC227" s="65" t="n">
        <f aca="false">Persona!AC228</f>
        <v>35.2</v>
      </c>
      <c r="BD227" s="65" t="n">
        <f aca="false">BB227+BC227</f>
        <v>59.5309523809524</v>
      </c>
      <c r="BE227" s="65" t="n">
        <f aca="false">BD227*0.5</f>
        <v>29.7654761904762</v>
      </c>
      <c r="BF227" s="65" t="str">
        <f aca="false">IF(BD227&gt;=40,"Cleared","NC")</f>
        <v>Cleared</v>
      </c>
      <c r="BG227" s="65" t="str">
        <f aca="false">Wellness!BM228</f>
        <v>Cleared</v>
      </c>
      <c r="BH227" s="65" t="n">
        <f aca="false">Wellness!BU228</f>
        <v>36.6666666666667</v>
      </c>
      <c r="BI227" s="64" t="n">
        <f aca="false">BH227*0.3</f>
        <v>11</v>
      </c>
      <c r="BJ227" s="66" t="str">
        <f aca="false">IF(BI227&gt;=9,"Cleared","NC")</f>
        <v>Cleared</v>
      </c>
      <c r="BK227" s="65" t="n">
        <f aca="false">Behavior!AG228</f>
        <v>4</v>
      </c>
      <c r="BL227" s="65" t="n">
        <f aca="false">Behavior!AH228</f>
        <v>8</v>
      </c>
      <c r="BM227" s="65" t="str">
        <f aca="false">IF(BL227&gt;=6,"Cleared","NC")</f>
        <v>Cleared</v>
      </c>
      <c r="BN227" s="65" t="n">
        <f aca="false">Discipline!BA228</f>
        <v>57.6666666666667</v>
      </c>
      <c r="BO227" s="65" t="n">
        <f aca="false">BN227*0.1</f>
        <v>5.76666666666667</v>
      </c>
      <c r="BP227" s="65" t="str">
        <f aca="false">IF(HPS!BO227&gt;=6,"Cleared","NC")</f>
        <v>NC</v>
      </c>
      <c r="BQ227" s="65" t="n">
        <f aca="false">BE227+BI227+BL227+BO227</f>
        <v>54.5321428571429</v>
      </c>
    </row>
    <row r="228" customFormat="false" ht="14.25" hidden="false" customHeight="false" outlineLevel="0" collapsed="false">
      <c r="A228" s="61" t="n">
        <v>225</v>
      </c>
      <c r="B228" s="62" t="s">
        <v>17</v>
      </c>
      <c r="C228" s="62" t="s">
        <v>24</v>
      </c>
      <c r="D228" s="62" t="s">
        <v>469</v>
      </c>
      <c r="E228" s="63" t="s">
        <v>470</v>
      </c>
      <c r="F228" s="64" t="n">
        <v>0</v>
      </c>
      <c r="G228" s="65" t="n">
        <f aca="false">Persona!P229</f>
        <v>48.8888888888889</v>
      </c>
      <c r="H228" s="65" t="n">
        <f aca="false">HPS!$G228+HPS!$F228</f>
        <v>48.8888888888889</v>
      </c>
      <c r="I228" s="65" t="n">
        <f aca="false">HPS!$H228*0.5</f>
        <v>24.4444444444444</v>
      </c>
      <c r="J228" s="65" t="str">
        <f aca="false">IF(HPS!$G228&gt;=40,"Cleared","NC")</f>
        <v>Cleared</v>
      </c>
      <c r="K228" s="65" t="str">
        <f aca="false">Wellness!K229</f>
        <v>Cleared</v>
      </c>
      <c r="L228" s="65" t="n">
        <f aca="false">Wellness!S229</f>
        <v>40</v>
      </c>
      <c r="M228" s="64" t="n">
        <f aca="false">$L228*0.3</f>
        <v>12</v>
      </c>
      <c r="N228" s="66" t="str">
        <f aca="false">IF(M228&gt;=9,"Cleared","NC")</f>
        <v>Cleared</v>
      </c>
      <c r="O228" s="64" t="n">
        <f aca="false">Behavior!I229</f>
        <v>3</v>
      </c>
      <c r="P228" s="64" t="n">
        <f aca="false">HPS!$O228*2</f>
        <v>6</v>
      </c>
      <c r="Q228" s="65" t="str">
        <f aca="false">IF(HPS!$P228&gt;=6,"Cleared","NC")</f>
        <v>Cleared</v>
      </c>
      <c r="R228" s="65" t="n">
        <f aca="false">Discipline!N229</f>
        <v>50</v>
      </c>
      <c r="S228" s="65" t="n">
        <f aca="false">HPS!$R228*0.1</f>
        <v>5</v>
      </c>
      <c r="T228" s="65" t="str">
        <f aca="false">IF(HPS!$S228&gt;=4,"Cleared","NC")</f>
        <v>Cleared</v>
      </c>
      <c r="U228" s="65" t="n">
        <f aca="false">HPS!$I228+HPS!$M228+HPS!$P228+HPS!$S228</f>
        <v>47.4444444444444</v>
      </c>
      <c r="V228" s="65" t="n">
        <f aca="false">Persona!AB229</f>
        <v>19.202380952381</v>
      </c>
      <c r="W228" s="65" t="n">
        <f aca="false">Persona!AC229</f>
        <v>26.4</v>
      </c>
      <c r="X228" s="65" t="n">
        <f aca="false">HPS!$V228+HPS!$W228</f>
        <v>45.602380952381</v>
      </c>
      <c r="Y228" s="65" t="n">
        <f aca="false">X228*0.5</f>
        <v>22.8011904761905</v>
      </c>
      <c r="Z228" s="65" t="str">
        <f aca="false">IF(HPS!$X228&gt;=40,"Cleared","NC")</f>
        <v>Cleared</v>
      </c>
      <c r="AA228" s="65" t="str">
        <f aca="false">Wellness!AC229</f>
        <v>Cleared</v>
      </c>
      <c r="AB228" s="65" t="n">
        <f aca="false">Wellness!AK229</f>
        <v>3.33333333333333</v>
      </c>
      <c r="AC228" s="64" t="n">
        <f aca="false">HPS!AB228*0.3</f>
        <v>1</v>
      </c>
      <c r="AD228" s="66" t="str">
        <f aca="false">IF(AC228&gt;=9,"Cleared","NC")</f>
        <v>NC</v>
      </c>
      <c r="AE228" s="65" t="n">
        <f aca="false">Behavior!Q229</f>
        <v>3.06666666666667</v>
      </c>
      <c r="AF228" s="65" t="n">
        <f aca="false">Behavior!R229</f>
        <v>6.13333333333333</v>
      </c>
      <c r="AG228" s="65" t="str">
        <f aca="false">IF(HPS!$AF228&gt;=6,"Cleared","NC")</f>
        <v>Cleared</v>
      </c>
      <c r="AH228" s="65" t="n">
        <f aca="false">Discipline!AA229</f>
        <v>54.3333333333333</v>
      </c>
      <c r="AI228" s="65" t="n">
        <f aca="false">AH228*0.1</f>
        <v>5.43333333333333</v>
      </c>
      <c r="AJ228" s="65" t="str">
        <f aca="false">IF(AI228&gt;=4,"Cleared","NC")</f>
        <v>Cleared</v>
      </c>
      <c r="AK228" s="65" t="n">
        <f aca="false">Y228+AC228+AF228+AI228</f>
        <v>35.3678571428571</v>
      </c>
      <c r="AL228" s="65" t="n">
        <f aca="false">Persona!AO229</f>
        <v>13.6266666666667</v>
      </c>
      <c r="AM228" s="65" t="n">
        <f aca="false">Persona!AP229</f>
        <v>38</v>
      </c>
      <c r="AN228" s="65" t="n">
        <f aca="false">AL228+AM228</f>
        <v>51.6266666666667</v>
      </c>
      <c r="AO228" s="65" t="n">
        <f aca="false">AN228*0.5</f>
        <v>25.8133333333333</v>
      </c>
      <c r="AP228" s="65" t="str">
        <f aca="false">IF(HPS!$AN228&gt;=40,"Cleared","NC")</f>
        <v>Cleared</v>
      </c>
      <c r="AQ228" s="65" t="str">
        <f aca="false">Wellness!AU229</f>
        <v>Cleared</v>
      </c>
      <c r="AR228" s="65" t="n">
        <f aca="false">Wellness!BC229</f>
        <v>33.3333333333333</v>
      </c>
      <c r="AS228" s="64" t="n">
        <f aca="false">AR228*0.3</f>
        <v>10</v>
      </c>
      <c r="AT228" s="66" t="str">
        <f aca="false">IF(AS228&gt;=9,"Cleared","NC")</f>
        <v>Cleared</v>
      </c>
      <c r="AU228" s="65" t="n">
        <f aca="false">Behavior!AG229</f>
        <v>3.68</v>
      </c>
      <c r="AV228" s="65" t="n">
        <f aca="false">Behavior!AH229</f>
        <v>7.36</v>
      </c>
      <c r="AW228" s="65" t="str">
        <f aca="false">IF(AV228&gt;=6,"Cleared","NC")</f>
        <v>Cleared</v>
      </c>
      <c r="AX228" s="65" t="n">
        <f aca="false">Discipline!AN229</f>
        <v>41</v>
      </c>
      <c r="AY228" s="65" t="n">
        <f aca="false">AX228*0.1</f>
        <v>4.1</v>
      </c>
      <c r="AZ228" s="65" t="str">
        <f aca="false">IF(AY228&gt;=4,"Cleared","NC")</f>
        <v>Cleared</v>
      </c>
      <c r="BA228" s="65" t="n">
        <f aca="false">AO228+AS228+AV228+AY228</f>
        <v>47.2733333333333</v>
      </c>
      <c r="BB228" s="65" t="n">
        <f aca="false">Persona!AB229</f>
        <v>19.202380952381</v>
      </c>
      <c r="BC228" s="65" t="n">
        <f aca="false">Persona!AC229</f>
        <v>26.4</v>
      </c>
      <c r="BD228" s="65" t="n">
        <f aca="false">BB228+BC228</f>
        <v>45.602380952381</v>
      </c>
      <c r="BE228" s="65" t="n">
        <f aca="false">BD228*0.5</f>
        <v>22.8011904761905</v>
      </c>
      <c r="BF228" s="65" t="str">
        <f aca="false">IF(BD228&gt;=40,"Cleared","NC")</f>
        <v>Cleared</v>
      </c>
      <c r="BG228" s="65" t="str">
        <f aca="false">Wellness!BM229</f>
        <v>Cleared</v>
      </c>
      <c r="BH228" s="65" t="n">
        <f aca="false">Wellness!BU229</f>
        <v>40</v>
      </c>
      <c r="BI228" s="64" t="n">
        <f aca="false">BH228*0.3</f>
        <v>12</v>
      </c>
      <c r="BJ228" s="66" t="str">
        <f aca="false">IF(BI228&gt;=9,"Cleared","NC")</f>
        <v>Cleared</v>
      </c>
      <c r="BK228" s="65" t="n">
        <f aca="false">Behavior!AG229</f>
        <v>3.68</v>
      </c>
      <c r="BL228" s="65" t="n">
        <f aca="false">Behavior!AH229</f>
        <v>7.36</v>
      </c>
      <c r="BM228" s="65" t="str">
        <f aca="false">IF(BL228&gt;=6,"Cleared","NC")</f>
        <v>Cleared</v>
      </c>
      <c r="BN228" s="65" t="n">
        <f aca="false">Discipline!BA229</f>
        <v>49.6666666666667</v>
      </c>
      <c r="BO228" s="65" t="n">
        <f aca="false">BN228*0.1</f>
        <v>4.96666666666667</v>
      </c>
      <c r="BP228" s="65" t="str">
        <f aca="false">IF(HPS!BO228&gt;=6,"Cleared","NC")</f>
        <v>NC</v>
      </c>
      <c r="BQ228" s="65" t="n">
        <f aca="false">BE228+BI228+BL228+BO228</f>
        <v>47.1278571428571</v>
      </c>
    </row>
    <row r="229" customFormat="false" ht="14.25" hidden="false" customHeight="false" outlineLevel="0" collapsed="false">
      <c r="A229" s="61" t="n">
        <v>226</v>
      </c>
      <c r="B229" s="62" t="s">
        <v>17</v>
      </c>
      <c r="C229" s="62" t="s">
        <v>24</v>
      </c>
      <c r="D229" s="62" t="s">
        <v>471</v>
      </c>
      <c r="E229" s="63" t="s">
        <v>472</v>
      </c>
      <c r="F229" s="64" t="n">
        <v>0</v>
      </c>
      <c r="G229" s="65" t="n">
        <f aca="false">Persona!P230</f>
        <v>52.2222222222222</v>
      </c>
      <c r="H229" s="65" t="n">
        <f aca="false">HPS!$G229+HPS!$F229</f>
        <v>52.2222222222222</v>
      </c>
      <c r="I229" s="65" t="n">
        <f aca="false">HPS!$H229*0.5</f>
        <v>26.1111111111111</v>
      </c>
      <c r="J229" s="65" t="str">
        <f aca="false">IF(HPS!$G229&gt;=40,"Cleared","NC")</f>
        <v>Cleared</v>
      </c>
      <c r="K229" s="65" t="str">
        <f aca="false">Wellness!K230</f>
        <v>Cleared</v>
      </c>
      <c r="L229" s="65" t="n">
        <f aca="false">Wellness!S230</f>
        <v>0</v>
      </c>
      <c r="M229" s="64" t="n">
        <f aca="false">$L229*0.3</f>
        <v>0</v>
      </c>
      <c r="N229" s="66" t="str">
        <f aca="false">IF(M229&gt;=9,"Cleared","NC")</f>
        <v>NC</v>
      </c>
      <c r="O229" s="64" t="n">
        <f aca="false">Behavior!I230</f>
        <v>3</v>
      </c>
      <c r="P229" s="64" t="n">
        <f aca="false">HPS!$O229*2</f>
        <v>6</v>
      </c>
      <c r="Q229" s="65" t="str">
        <f aca="false">IF(HPS!$P229&gt;=6,"Cleared","NC")</f>
        <v>Cleared</v>
      </c>
      <c r="R229" s="65" t="n">
        <f aca="false">Discipline!N230</f>
        <v>51.5625</v>
      </c>
      <c r="S229" s="65" t="n">
        <f aca="false">HPS!$R229*0.1</f>
        <v>5.15625</v>
      </c>
      <c r="T229" s="65" t="str">
        <f aca="false">IF(HPS!$S229&gt;=4,"Cleared","NC")</f>
        <v>Cleared</v>
      </c>
      <c r="U229" s="65" t="n">
        <f aca="false">HPS!$I229+HPS!$M229+HPS!$P229+HPS!$S229</f>
        <v>37.2673611111111</v>
      </c>
      <c r="V229" s="65" t="n">
        <f aca="false">Persona!AB230</f>
        <v>14.4857142857143</v>
      </c>
      <c r="W229" s="65" t="n">
        <f aca="false">Persona!AC230</f>
        <v>24.8</v>
      </c>
      <c r="X229" s="65" t="n">
        <f aca="false">HPS!$V229+HPS!$W229</f>
        <v>39.2857142857143</v>
      </c>
      <c r="Y229" s="65" t="n">
        <f aca="false">X229*0.5</f>
        <v>19.6428571428571</v>
      </c>
      <c r="Z229" s="65" t="str">
        <f aca="false">IF(HPS!$X229&gt;=40,"Cleared","NC")</f>
        <v>NC</v>
      </c>
      <c r="AA229" s="65" t="str">
        <f aca="false">Wellness!AC230</f>
        <v>Cleared</v>
      </c>
      <c r="AB229" s="65" t="n">
        <f aca="false">Wellness!AK230</f>
        <v>33.3333333333333</v>
      </c>
      <c r="AC229" s="64" t="n">
        <f aca="false">HPS!AB229*0.3</f>
        <v>10</v>
      </c>
      <c r="AD229" s="66" t="str">
        <f aca="false">IF(AC229&gt;=9,"Cleared","NC")</f>
        <v>Cleared</v>
      </c>
      <c r="AE229" s="65" t="n">
        <f aca="false">Behavior!Q230</f>
        <v>2.93333333333333</v>
      </c>
      <c r="AF229" s="65" t="n">
        <f aca="false">Behavior!R230</f>
        <v>5.86666666666667</v>
      </c>
      <c r="AG229" s="65" t="str">
        <f aca="false">IF(HPS!$AF229&gt;=6,"Cleared","NC")</f>
        <v>NC</v>
      </c>
      <c r="AH229" s="65" t="n">
        <f aca="false">Discipline!AA230</f>
        <v>62</v>
      </c>
      <c r="AI229" s="65" t="n">
        <f aca="false">AH229*0.1</f>
        <v>6.2</v>
      </c>
      <c r="AJ229" s="65" t="str">
        <f aca="false">IF(AI229&gt;=4,"Cleared","NC")</f>
        <v>Cleared</v>
      </c>
      <c r="AK229" s="65" t="n">
        <f aca="false">Y229+AC229+AF229+AI229</f>
        <v>41.7095238095238</v>
      </c>
      <c r="AL229" s="65" t="n">
        <f aca="false">Persona!AO230</f>
        <v>14.32</v>
      </c>
      <c r="AM229" s="65" t="n">
        <f aca="false">Persona!AP230</f>
        <v>60</v>
      </c>
      <c r="AN229" s="65" t="n">
        <f aca="false">AL229+AM229</f>
        <v>74.32</v>
      </c>
      <c r="AO229" s="65" t="n">
        <f aca="false">AN229*0.5</f>
        <v>37.16</v>
      </c>
      <c r="AP229" s="65" t="str">
        <f aca="false">IF(HPS!$AN229&gt;=40,"Cleared","NC")</f>
        <v>Cleared</v>
      </c>
      <c r="AQ229" s="65" t="str">
        <f aca="false">Wellness!AU230</f>
        <v>Cleared</v>
      </c>
      <c r="AR229" s="65" t="n">
        <f aca="false">Wellness!BC230</f>
        <v>40</v>
      </c>
      <c r="AS229" s="64" t="n">
        <f aca="false">AR229*0.3</f>
        <v>12</v>
      </c>
      <c r="AT229" s="66" t="str">
        <f aca="false">IF(AS229&gt;=9,"Cleared","NC")</f>
        <v>Cleared</v>
      </c>
      <c r="AU229" s="65" t="n">
        <f aca="false">Behavior!AG230</f>
        <v>3.5</v>
      </c>
      <c r="AV229" s="65" t="n">
        <f aca="false">Behavior!AH230</f>
        <v>7</v>
      </c>
      <c r="AW229" s="65" t="str">
        <f aca="false">IF(AV229&gt;=6,"Cleared","NC")</f>
        <v>Cleared</v>
      </c>
      <c r="AX229" s="65" t="n">
        <f aca="false">Discipline!AN230</f>
        <v>55</v>
      </c>
      <c r="AY229" s="65" t="n">
        <f aca="false">AX229*0.1</f>
        <v>5.5</v>
      </c>
      <c r="AZ229" s="65" t="str">
        <f aca="false">IF(AY229&gt;=4,"Cleared","NC")</f>
        <v>Cleared</v>
      </c>
      <c r="BA229" s="65" t="n">
        <f aca="false">AO229+AS229+AV229+AY229</f>
        <v>61.66</v>
      </c>
      <c r="BB229" s="65" t="n">
        <f aca="false">Persona!AB230</f>
        <v>14.4857142857143</v>
      </c>
      <c r="BC229" s="65" t="n">
        <f aca="false">Persona!AC230</f>
        <v>24.8</v>
      </c>
      <c r="BD229" s="65" t="n">
        <f aca="false">BB229+BC229</f>
        <v>39.2857142857143</v>
      </c>
      <c r="BE229" s="65" t="n">
        <f aca="false">BD229*0.5</f>
        <v>19.6428571428571</v>
      </c>
      <c r="BF229" s="65" t="str">
        <f aca="false">IF(BD229&gt;=40,"Cleared","NC")</f>
        <v>NC</v>
      </c>
      <c r="BG229" s="65" t="str">
        <f aca="false">Wellness!BM230</f>
        <v>Cleared</v>
      </c>
      <c r="BH229" s="65" t="n">
        <f aca="false">Wellness!BU230</f>
        <v>40</v>
      </c>
      <c r="BI229" s="64" t="n">
        <f aca="false">BH229*0.3</f>
        <v>12</v>
      </c>
      <c r="BJ229" s="66" t="str">
        <f aca="false">IF(BI229&gt;=9,"Cleared","NC")</f>
        <v>Cleared</v>
      </c>
      <c r="BK229" s="65" t="n">
        <f aca="false">Behavior!AG230</f>
        <v>3.5</v>
      </c>
      <c r="BL229" s="65" t="n">
        <f aca="false">Behavior!AH230</f>
        <v>7</v>
      </c>
      <c r="BM229" s="65" t="str">
        <f aca="false">IF(BL229&gt;=6,"Cleared","NC")</f>
        <v>Cleared</v>
      </c>
      <c r="BN229" s="65" t="n">
        <f aca="false">Discipline!BA230</f>
        <v>52.3333333333333</v>
      </c>
      <c r="BO229" s="65" t="n">
        <f aca="false">BN229*0.1</f>
        <v>5.23333333333333</v>
      </c>
      <c r="BP229" s="65" t="str">
        <f aca="false">IF(HPS!BO229&gt;=6,"Cleared","NC")</f>
        <v>NC</v>
      </c>
      <c r="BQ229" s="65" t="n">
        <f aca="false">BE229+BI229+BL229+BO229</f>
        <v>43.8761904761905</v>
      </c>
    </row>
    <row r="230" customFormat="false" ht="14.25" hidden="false" customHeight="false" outlineLevel="0" collapsed="false">
      <c r="A230" s="61" t="n">
        <v>227</v>
      </c>
      <c r="B230" s="62" t="s">
        <v>17</v>
      </c>
      <c r="C230" s="62" t="s">
        <v>24</v>
      </c>
      <c r="D230" s="62" t="s">
        <v>473</v>
      </c>
      <c r="E230" s="63" t="s">
        <v>474</v>
      </c>
      <c r="F230" s="64" t="n">
        <v>0</v>
      </c>
      <c r="G230" s="65" t="n">
        <f aca="false">Persona!P231</f>
        <v>0</v>
      </c>
      <c r="H230" s="65" t="n">
        <f aca="false">HPS!$G230+HPS!$F230</f>
        <v>0</v>
      </c>
      <c r="I230" s="65" t="n">
        <f aca="false">HPS!$H230*0.5</f>
        <v>0</v>
      </c>
      <c r="J230" s="65" t="str">
        <f aca="false">IF(HPS!$G230&gt;=40,"Cleared","NC")</f>
        <v>NC</v>
      </c>
      <c r="K230" s="65" t="str">
        <f aca="false">Wellness!K231</f>
        <v>NC</v>
      </c>
      <c r="L230" s="65" t="n">
        <f aca="false">Wellness!S231</f>
        <v>0</v>
      </c>
      <c r="M230" s="64" t="n">
        <f aca="false">$L230*0.3</f>
        <v>0</v>
      </c>
      <c r="N230" s="66" t="str">
        <f aca="false">IF(M230&gt;=9,"Cleared","NC")</f>
        <v>NC</v>
      </c>
      <c r="O230" s="64" t="n">
        <f aca="false">Behavior!I231</f>
        <v>3</v>
      </c>
      <c r="P230" s="64" t="n">
        <f aca="false">HPS!$O230*2</f>
        <v>6</v>
      </c>
      <c r="Q230" s="65" t="str">
        <f aca="false">IF(HPS!$P230&gt;=6,"Cleared","NC")</f>
        <v>Cleared</v>
      </c>
      <c r="R230" s="65" t="n">
        <f aca="false">Discipline!N231</f>
        <v>30.3125</v>
      </c>
      <c r="S230" s="65" t="n">
        <f aca="false">HPS!$R230*0.1</f>
        <v>3.03125</v>
      </c>
      <c r="T230" s="65" t="str">
        <f aca="false">IF(HPS!$S230&gt;=4,"Cleared","NC")</f>
        <v>NC</v>
      </c>
      <c r="U230" s="65" t="n">
        <f aca="false">HPS!$I230+HPS!$M230+HPS!$P230+HPS!$S230</f>
        <v>9.03125</v>
      </c>
      <c r="V230" s="65" t="n">
        <f aca="false">Persona!AB231</f>
        <v>0</v>
      </c>
      <c r="W230" s="65" t="n">
        <f aca="false">Persona!AC231</f>
        <v>0</v>
      </c>
      <c r="X230" s="65" t="n">
        <f aca="false">HPS!$V230+HPS!$W230</f>
        <v>0</v>
      </c>
      <c r="Y230" s="65" t="n">
        <f aca="false">X230*0.5</f>
        <v>0</v>
      </c>
      <c r="Z230" s="65" t="str">
        <f aca="false">IF(HPS!$X230&gt;=40,"Cleared","NC")</f>
        <v>NC</v>
      </c>
      <c r="AA230" s="65" t="str">
        <f aca="false">Wellness!AC231</f>
        <v>NC</v>
      </c>
      <c r="AB230" s="65" t="n">
        <f aca="false">Wellness!AK231</f>
        <v>3.33333333333333</v>
      </c>
      <c r="AC230" s="64" t="n">
        <f aca="false">HPS!AB230*0.3</f>
        <v>1</v>
      </c>
      <c r="AD230" s="66" t="str">
        <f aca="false">IF(AC230&gt;=9,"Cleared","NC")</f>
        <v>NC</v>
      </c>
      <c r="AE230" s="65" t="n">
        <f aca="false">Behavior!Q231</f>
        <v>1.6</v>
      </c>
      <c r="AF230" s="65" t="n">
        <f aca="false">Behavior!R231</f>
        <v>3.2</v>
      </c>
      <c r="AG230" s="65" t="str">
        <f aca="false">IF(HPS!$AF230&gt;=6,"Cleared","NC")</f>
        <v>NC</v>
      </c>
      <c r="AH230" s="65" t="n">
        <f aca="false">Discipline!AA231</f>
        <v>0</v>
      </c>
      <c r="AI230" s="65" t="n">
        <f aca="false">AH230*0.1</f>
        <v>0</v>
      </c>
      <c r="AJ230" s="65" t="str">
        <f aca="false">IF(AI230&gt;=4,"Cleared","NC")</f>
        <v>NC</v>
      </c>
      <c r="AK230" s="65" t="n">
        <f aca="false">Y230+AC230+AF230+AI230</f>
        <v>4.2</v>
      </c>
      <c r="AL230" s="65" t="n">
        <f aca="false">Persona!AO231</f>
        <v>0</v>
      </c>
      <c r="AM230" s="65" t="n">
        <f aca="false">Persona!AP231</f>
        <v>28</v>
      </c>
      <c r="AN230" s="65" t="n">
        <f aca="false">AL230+AM230</f>
        <v>28</v>
      </c>
      <c r="AO230" s="65" t="n">
        <f aca="false">AN230*0.5</f>
        <v>14</v>
      </c>
      <c r="AP230" s="65" t="str">
        <f aca="false">IF(HPS!$AN230&gt;=40,"Cleared","NC")</f>
        <v>NC</v>
      </c>
      <c r="AQ230" s="65" t="str">
        <f aca="false">Wellness!AU231</f>
        <v>NC</v>
      </c>
      <c r="AR230" s="65" t="n">
        <f aca="false">Wellness!BC231</f>
        <v>0</v>
      </c>
      <c r="AS230" s="64" t="n">
        <f aca="false">AR230*0.3</f>
        <v>0</v>
      </c>
      <c r="AT230" s="66" t="str">
        <f aca="false">IF(AS230&gt;=9,"Cleared","NC")</f>
        <v>NC</v>
      </c>
      <c r="AU230" s="65" t="n">
        <f aca="false">Behavior!AG231</f>
        <v>2.52</v>
      </c>
      <c r="AV230" s="65" t="n">
        <f aca="false">Behavior!AH231</f>
        <v>5.04</v>
      </c>
      <c r="AW230" s="65" t="str">
        <f aca="false">IF(AV230&gt;=6,"Cleared","NC")</f>
        <v>NC</v>
      </c>
      <c r="AX230" s="65" t="n">
        <f aca="false">Discipline!AN231</f>
        <v>37.8095238095238</v>
      </c>
      <c r="AY230" s="65" t="n">
        <f aca="false">AX230*0.1</f>
        <v>3.78095238095238</v>
      </c>
      <c r="AZ230" s="65" t="str">
        <f aca="false">IF(AY230&gt;=4,"Cleared","NC")</f>
        <v>NC</v>
      </c>
      <c r="BA230" s="65" t="n">
        <f aca="false">AO230+AS230+AV230+AY230</f>
        <v>22.8209523809524</v>
      </c>
      <c r="BB230" s="65" t="n">
        <f aca="false">Persona!AB231</f>
        <v>0</v>
      </c>
      <c r="BC230" s="65" t="n">
        <f aca="false">Persona!AC231</f>
        <v>0</v>
      </c>
      <c r="BD230" s="65" t="n">
        <f aca="false">BB230+BC230</f>
        <v>0</v>
      </c>
      <c r="BE230" s="65" t="n">
        <f aca="false">BD230*0.5</f>
        <v>0</v>
      </c>
      <c r="BF230" s="65" t="str">
        <f aca="false">IF(BD230&gt;=40,"Cleared","NC")</f>
        <v>NC</v>
      </c>
      <c r="BG230" s="65" t="str">
        <f aca="false">Wellness!BM231</f>
        <v>NC</v>
      </c>
      <c r="BH230" s="65" t="n">
        <f aca="false">Wellness!BU231</f>
        <v>0</v>
      </c>
      <c r="BI230" s="64" t="n">
        <f aca="false">BH230*0.3</f>
        <v>0</v>
      </c>
      <c r="BJ230" s="66" t="str">
        <f aca="false">IF(BI230&gt;=9,"Cleared","NC")</f>
        <v>NC</v>
      </c>
      <c r="BK230" s="65" t="n">
        <f aca="false">Behavior!AG231</f>
        <v>2.52</v>
      </c>
      <c r="BL230" s="65" t="n">
        <f aca="false">Behavior!AH231</f>
        <v>5.04</v>
      </c>
      <c r="BM230" s="65" t="str">
        <f aca="false">IF(BL230&gt;=6,"Cleared","NC")</f>
        <v>NC</v>
      </c>
      <c r="BN230" s="65" t="n">
        <f aca="false">Discipline!BA231</f>
        <v>22.3333333333333</v>
      </c>
      <c r="BO230" s="65" t="n">
        <f aca="false">BN230*0.1</f>
        <v>2.23333333333333</v>
      </c>
      <c r="BP230" s="65" t="str">
        <f aca="false">IF(HPS!BO230&gt;=6,"Cleared","NC")</f>
        <v>NC</v>
      </c>
      <c r="BQ230" s="65" t="n">
        <f aca="false">BE230+BI230+BL230+BO230</f>
        <v>7.27333333333333</v>
      </c>
    </row>
    <row r="231" customFormat="false" ht="14.25" hidden="false" customHeight="false" outlineLevel="0" collapsed="false">
      <c r="A231" s="67" t="n">
        <v>228</v>
      </c>
      <c r="B231" s="67" t="s">
        <v>17</v>
      </c>
      <c r="C231" s="67" t="s">
        <v>24</v>
      </c>
      <c r="D231" s="68" t="s">
        <v>475</v>
      </c>
      <c r="E231" s="69" t="s">
        <v>476</v>
      </c>
      <c r="F231" s="70" t="n">
        <v>0</v>
      </c>
      <c r="G231" s="71" t="n">
        <f aca="false">Persona!P232</f>
        <v>0</v>
      </c>
      <c r="H231" s="71" t="n">
        <f aca="false">HPS!$G231+HPS!$F231</f>
        <v>0</v>
      </c>
      <c r="I231" s="71" t="n">
        <f aca="false">HPS!$H231*0.5</f>
        <v>0</v>
      </c>
      <c r="J231" s="71" t="str">
        <f aca="false">IF(HPS!$G231&gt;=40,"Cleared","NC")</f>
        <v>NC</v>
      </c>
      <c r="K231" s="65" t="str">
        <f aca="false">Wellness!K232</f>
        <v>NC</v>
      </c>
      <c r="L231" s="65" t="n">
        <f aca="false">Wellness!S232</f>
        <v>0</v>
      </c>
      <c r="M231" s="64" t="n">
        <f aca="false">$L231*0.3</f>
        <v>0</v>
      </c>
      <c r="N231" s="66" t="str">
        <f aca="false">IF(M231&gt;=9,"Cleared","NC")</f>
        <v>NC</v>
      </c>
      <c r="O231" s="70" t="n">
        <f aca="false">Behavior!I232</f>
        <v>3</v>
      </c>
      <c r="P231" s="70" t="n">
        <f aca="false">HPS!$O231*2</f>
        <v>6</v>
      </c>
      <c r="Q231" s="71" t="str">
        <f aca="false">IF(HPS!$P231&gt;=6,"Cleared","NC")</f>
        <v>Cleared</v>
      </c>
      <c r="R231" s="65" t="n">
        <f aca="false">Discipline!N232</f>
        <v>25</v>
      </c>
      <c r="S231" s="65" t="n">
        <f aca="false">HPS!$R231*0.1</f>
        <v>2.5</v>
      </c>
      <c r="T231" s="65" t="str">
        <f aca="false">IF(HPS!$S231&gt;=4,"Cleared","NC")</f>
        <v>NC</v>
      </c>
      <c r="U231" s="71" t="n">
        <f aca="false">HPS!$I231+HPS!$M231+HPS!$P231+HPS!$S231</f>
        <v>8.5</v>
      </c>
      <c r="V231" s="71" t="n">
        <f aca="false">Persona!AB232</f>
        <v>0</v>
      </c>
      <c r="W231" s="71" t="n">
        <f aca="false">Persona!AC232</f>
        <v>0</v>
      </c>
      <c r="X231" s="71" t="n">
        <f aca="false">HPS!$V231+HPS!$W231</f>
        <v>0</v>
      </c>
      <c r="Y231" s="65" t="n">
        <f aca="false">X231*0.5</f>
        <v>0</v>
      </c>
      <c r="Z231" s="71" t="str">
        <f aca="false">IF(HPS!$X231&gt;=40,"Cleared","NC")</f>
        <v>NC</v>
      </c>
      <c r="AA231" s="65" t="str">
        <f aca="false">Wellness!AC232</f>
        <v>NC</v>
      </c>
      <c r="AB231" s="65" t="n">
        <f aca="false">Wellness!AK232</f>
        <v>0</v>
      </c>
      <c r="AC231" s="64" t="n">
        <f aca="false">HPS!AB231*0.3</f>
        <v>0</v>
      </c>
      <c r="AD231" s="66" t="str">
        <f aca="false">IF(AC231&gt;=9,"Cleared","NC")</f>
        <v>NC</v>
      </c>
      <c r="AE231" s="65" t="n">
        <f aca="false">Behavior!Q232</f>
        <v>1.6</v>
      </c>
      <c r="AF231" s="65" t="n">
        <f aca="false">Behavior!R232</f>
        <v>3.2</v>
      </c>
      <c r="AG231" s="65" t="str">
        <f aca="false">IF(HPS!$AF231&gt;=6,"Cleared","NC")</f>
        <v>NC</v>
      </c>
      <c r="AH231" s="65" t="n">
        <f aca="false">Discipline!AA232</f>
        <v>4</v>
      </c>
      <c r="AI231" s="65" t="n">
        <f aca="false">AH231*0.1</f>
        <v>0.4</v>
      </c>
      <c r="AJ231" s="65" t="str">
        <f aca="false">IF(AI231&gt;=4,"Cleared","NC")</f>
        <v>NC</v>
      </c>
      <c r="AK231" s="65" t="n">
        <f aca="false">Y231+AC231+AF231+AI231</f>
        <v>3.6</v>
      </c>
      <c r="AL231" s="65" t="n">
        <f aca="false">Persona!AO232</f>
        <v>0</v>
      </c>
      <c r="AM231" s="65" t="n">
        <f aca="false">Persona!AP232</f>
        <v>30</v>
      </c>
      <c r="AN231" s="65" t="n">
        <f aca="false">AL231+AM231</f>
        <v>30</v>
      </c>
      <c r="AO231" s="65" t="n">
        <f aca="false">AN231*0.5</f>
        <v>15</v>
      </c>
      <c r="AP231" s="71" t="str">
        <f aca="false">IF(HPS!$AN231&gt;=40,"Cleared","NC")</f>
        <v>NC</v>
      </c>
      <c r="AQ231" s="65" t="str">
        <f aca="false">Wellness!AU232</f>
        <v>Cleared</v>
      </c>
      <c r="AR231" s="65" t="n">
        <f aca="false">Wellness!BC232</f>
        <v>0</v>
      </c>
      <c r="AS231" s="64" t="n">
        <f aca="false">AR231*0.3</f>
        <v>0</v>
      </c>
      <c r="AT231" s="66" t="str">
        <f aca="false">IF(AS231&gt;=9,"Cleared","NC")</f>
        <v>NC</v>
      </c>
      <c r="AU231" s="65" t="n">
        <f aca="false">Behavior!AG232</f>
        <v>3.2</v>
      </c>
      <c r="AV231" s="65" t="n">
        <f aca="false">Behavior!AH232</f>
        <v>6.4</v>
      </c>
      <c r="AW231" s="65" t="str">
        <f aca="false">IF(AV231&gt;=6,"Cleared","NC")</f>
        <v>Cleared</v>
      </c>
      <c r="AX231" s="65" t="n">
        <f aca="false">Discipline!AN232</f>
        <v>39</v>
      </c>
      <c r="AY231" s="65" t="n">
        <f aca="false">AX231*0.1</f>
        <v>3.9</v>
      </c>
      <c r="AZ231" s="65" t="str">
        <f aca="false">IF(AY231&gt;=4,"Cleared","NC")</f>
        <v>NC</v>
      </c>
      <c r="BA231" s="65" t="n">
        <f aca="false">AO231+AS231+AV231+AY231</f>
        <v>25.3</v>
      </c>
      <c r="BB231" s="65" t="n">
        <f aca="false">Persona!AB232</f>
        <v>0</v>
      </c>
      <c r="BC231" s="65" t="n">
        <f aca="false">Persona!AC232</f>
        <v>0</v>
      </c>
      <c r="BD231" s="65" t="n">
        <f aca="false">BB231+BC231</f>
        <v>0</v>
      </c>
      <c r="BE231" s="65" t="n">
        <f aca="false">BD231*0.5</f>
        <v>0</v>
      </c>
      <c r="BF231" s="65" t="str">
        <f aca="false">IF(BD231&gt;=40,"Cleared","NC")</f>
        <v>NC</v>
      </c>
      <c r="BG231" s="65" t="str">
        <f aca="false">Wellness!BM232</f>
        <v>Cleared</v>
      </c>
      <c r="BH231" s="65" t="n">
        <f aca="false">Wellness!BU232</f>
        <v>0</v>
      </c>
      <c r="BI231" s="64" t="n">
        <f aca="false">BH231*0.3</f>
        <v>0</v>
      </c>
      <c r="BJ231" s="66" t="str">
        <f aca="false">IF(BI231&gt;=9,"Cleared","NC")</f>
        <v>NC</v>
      </c>
      <c r="BK231" s="65" t="n">
        <f aca="false">Behavior!AG232</f>
        <v>3.2</v>
      </c>
      <c r="BL231" s="65" t="n">
        <f aca="false">Behavior!AH232</f>
        <v>6.4</v>
      </c>
      <c r="BM231" s="65" t="str">
        <f aca="false">IF(BL231&gt;=6,"Cleared","NC")</f>
        <v>Cleared</v>
      </c>
      <c r="BN231" s="65" t="n">
        <f aca="false">Discipline!BA232</f>
        <v>25.3333333333333</v>
      </c>
      <c r="BO231" s="65" t="n">
        <f aca="false">BN231*0.1</f>
        <v>2.53333333333333</v>
      </c>
      <c r="BP231" s="65" t="str">
        <f aca="false">IF(HPS!BO231&gt;=6,"Cleared","NC")</f>
        <v>NC</v>
      </c>
      <c r="BQ231" s="65" t="n">
        <f aca="false">BE231+BI231+BL231+BO231</f>
        <v>8.93333333333333</v>
      </c>
    </row>
  </sheetData>
  <mergeCells count="29">
    <mergeCell ref="F1:U1"/>
    <mergeCell ref="V1:AK1"/>
    <mergeCell ref="AL1:BA1"/>
    <mergeCell ref="BB1:BQ1"/>
    <mergeCell ref="A2:A3"/>
    <mergeCell ref="B2:B3"/>
    <mergeCell ref="C2:C3"/>
    <mergeCell ref="D2:D3"/>
    <mergeCell ref="E2:E3"/>
    <mergeCell ref="F2:I2"/>
    <mergeCell ref="K2:M2"/>
    <mergeCell ref="O2:P2"/>
    <mergeCell ref="R2:S2"/>
    <mergeCell ref="U2:U3"/>
    <mergeCell ref="V2:Y2"/>
    <mergeCell ref="AA2:AC2"/>
    <mergeCell ref="AE2:AF2"/>
    <mergeCell ref="AH2:AI2"/>
    <mergeCell ref="AK2:AK3"/>
    <mergeCell ref="AL2:AO2"/>
    <mergeCell ref="AQ2:AS2"/>
    <mergeCell ref="AU2:AV2"/>
    <mergeCell ref="AX2:AY2"/>
    <mergeCell ref="BA2:BA3"/>
    <mergeCell ref="BB2:BE2"/>
    <mergeCell ref="BG2:BI2"/>
    <mergeCell ref="BK2:BL2"/>
    <mergeCell ref="BN2:BO2"/>
    <mergeCell ref="BQ2:BQ3"/>
  </mergeCells>
  <conditionalFormatting sqref="A2:E2">
    <cfRule type="duplicateValues" priority="2" aboveAverage="0" equalAverage="0" bottom="0" percent="0" rank="0" text="" dxfId="19"/>
  </conditionalFormatting>
  <conditionalFormatting sqref="E231">
    <cfRule type="duplicateValues" priority="3" aboveAverage="0" equalAverage="0" bottom="0" percent="0" rank="0" text="" dxfId="20"/>
    <cfRule type="duplicateValues" priority="4" aboveAverage="0" equalAverage="0" bottom="0" percent="0" rank="0" text="" dxfId="21"/>
  </conditionalFormatting>
  <conditionalFormatting sqref="J1:J1048576 Z1:Z1048576 AP1:AP1048576 BF1:BF1048576">
    <cfRule type="containsText" priority="5" operator="containsText" aboveAverage="0" equalAverage="0" bottom="0" percent="0" rank="0" text="NC" dxfId="22">
      <formula>NOT(ISERROR(SEARCH("NC",J1)))</formula>
    </cfRule>
  </conditionalFormatting>
  <conditionalFormatting sqref="Q4:Q231">
    <cfRule type="containsText" priority="6" operator="containsText" aboveAverage="0" equalAverage="0" bottom="0" percent="0" rank="0" text="NC" dxfId="23">
      <formula>NOT(ISERROR(SEARCH("NC",Q4)))</formula>
    </cfRule>
  </conditionalFormatting>
  <conditionalFormatting sqref="T4:T231">
    <cfRule type="containsText" priority="7" operator="containsText" aboveAverage="0" equalAverage="0" bottom="0" percent="0" rank="0" text="NC" dxfId="24">
      <formula>NOT(ISERROR(SEARCH("NC",T4)))</formula>
    </cfRule>
  </conditionalFormatting>
  <conditionalFormatting sqref="AD3">
    <cfRule type="containsText" priority="8" operator="containsText" aboveAverage="0" equalAverage="0" bottom="0" percent="0" rank="0" text="NC" dxfId="25">
      <formula>NOT(ISERROR(SEARCH("NC",AD3)))</formula>
    </cfRule>
  </conditionalFormatting>
  <conditionalFormatting sqref="AG3:AG231">
    <cfRule type="containsText" priority="9" operator="containsText" aboveAverage="0" equalAverage="0" bottom="0" percent="0" rank="0" text="NC" dxfId="26">
      <formula>NOT(ISERROR(SEARCH("NC",AG3)))</formula>
    </cfRule>
  </conditionalFormatting>
  <conditionalFormatting sqref="AJ3">
    <cfRule type="containsText" priority="10" operator="containsText" aboveAverage="0" equalAverage="0" bottom="0" percent="0" rank="0" text="NC" dxfId="27">
      <formula>NOT(ISERROR(SEARCH("NC",AJ3)))</formula>
    </cfRule>
  </conditionalFormatting>
  <conditionalFormatting sqref="AT3">
    <cfRule type="containsText" priority="11" operator="containsText" aboveAverage="0" equalAverage="0" bottom="0" percent="0" rank="0" text="NC" dxfId="28">
      <formula>NOT(ISERROR(SEARCH("NC",AT3)))</formula>
    </cfRule>
  </conditionalFormatting>
  <conditionalFormatting sqref="AW3:AW231">
    <cfRule type="containsText" priority="12" operator="containsText" aboveAverage="0" equalAverage="0" bottom="0" percent="0" rank="0" text="NC" dxfId="29">
      <formula>NOT(ISERROR(SEARCH("NC",AW3)))</formula>
    </cfRule>
  </conditionalFormatting>
  <conditionalFormatting sqref="AZ3">
    <cfRule type="containsText" priority="13" operator="containsText" aboveAverage="0" equalAverage="0" bottom="0" percent="0" rank="0" text="NC" dxfId="30">
      <formula>NOT(ISERROR(SEARCH("NC",AZ3)))</formula>
    </cfRule>
  </conditionalFormatting>
  <conditionalFormatting sqref="BJ3">
    <cfRule type="containsText" priority="14" operator="containsText" aboveAverage="0" equalAverage="0" bottom="0" percent="0" rank="0" text="NC" dxfId="31">
      <formula>NOT(ISERROR(SEARCH("NC",BJ3)))</formula>
    </cfRule>
  </conditionalFormatting>
  <conditionalFormatting sqref="BM3:BM231">
    <cfRule type="containsText" priority="15" operator="containsText" aboveAverage="0" equalAverage="0" bottom="0" percent="0" rank="0" text="NC" dxfId="32">
      <formula>NOT(ISERROR(SEARCH("NC",BM3)))</formula>
    </cfRule>
  </conditionalFormatting>
  <conditionalFormatting sqref="BP3 BP28:BP231">
    <cfRule type="containsText" priority="16" operator="containsText" aboveAverage="0" equalAverage="0" bottom="0" percent="0" rank="0" text="NC" dxfId="33">
      <formula>NOT(ISERROR(SEARCH("NC",BP3)))</formula>
    </cfRule>
  </conditionalFormatting>
  <conditionalFormatting sqref="N1:N1048576">
    <cfRule type="containsText" priority="17" operator="containsText" aboveAverage="0" equalAverage="0" bottom="0" percent="0" rank="0" text="NC" dxfId="34">
      <formula>NOT(ISERROR(SEARCH("NC",N1)))</formula>
    </cfRule>
  </conditionalFormatting>
  <conditionalFormatting sqref="AD4:AD231">
    <cfRule type="containsText" priority="18" operator="containsText" aboveAverage="0" equalAverage="0" bottom="0" percent="0" rank="0" text="NC" dxfId="35">
      <formula>NOT(ISERROR(SEARCH("NC",AD4)))</formula>
    </cfRule>
  </conditionalFormatting>
  <conditionalFormatting sqref="AT4:AT231">
    <cfRule type="containsText" priority="19" operator="containsText" aboveAverage="0" equalAverage="0" bottom="0" percent="0" rank="0" text="NC" dxfId="36">
      <formula>NOT(ISERROR(SEARCH("NC",AT4)))</formula>
    </cfRule>
  </conditionalFormatting>
  <conditionalFormatting sqref="BJ4:BJ231">
    <cfRule type="containsText" priority="20" operator="containsText" aboveAverage="0" equalAverage="0" bottom="0" percent="0" rank="0" text="NC" dxfId="37">
      <formula>NOT(ISERROR(SEARCH("NC",BJ4)))</formula>
    </cfRule>
  </conditionalFormatting>
  <conditionalFormatting sqref="D231">
    <cfRule type="duplicateValues" priority="21" aboveAverage="0" equalAverage="0" bottom="0" percent="0" rank="0" text="" dxfId="38"/>
  </conditionalFormatting>
  <conditionalFormatting sqref="AJ4:AJ231">
    <cfRule type="containsText" priority="22" operator="containsText" aboveAverage="0" equalAverage="0" bottom="0" percent="0" rank="0" text="NC" dxfId="39">
      <formula>NOT(ISERROR(SEARCH("NC",AJ4)))</formula>
    </cfRule>
  </conditionalFormatting>
  <conditionalFormatting sqref="AZ4:AZ231">
    <cfRule type="containsText" priority="23" operator="containsText" aboveAverage="0" equalAverage="0" bottom="0" percent="0" rank="0" text="NC" dxfId="40">
      <formula>NOT(ISERROR(SEARCH("NC",AZ4)))</formula>
    </cfRule>
  </conditionalFormatting>
  <conditionalFormatting sqref="BP4:BP27">
    <cfRule type="containsText" priority="24" operator="containsText" aboveAverage="0" equalAverage="0" bottom="0" percent="0" rank="0" text="NC" dxfId="41">
      <formula>NOT(ISERROR(SEARCH("NC",BP4)))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12"/>
    <col collapsed="false" customWidth="true" hidden="false" outlineLevel="0" max="3" min="3" style="1" width="11.66"/>
    <col collapsed="false" customWidth="true" hidden="false" outlineLevel="0" max="4" min="4" style="1" width="17.55"/>
    <col collapsed="false" customWidth="true" hidden="false" outlineLevel="0" max="5" min="5" style="2" width="26.21"/>
    <col collapsed="false" customWidth="true" hidden="false" outlineLevel="0" max="11" min="8" style="1" width="10.33"/>
    <col collapsed="false" customWidth="true" hidden="false" outlineLevel="0" max="17" min="12" style="1" width="11.33"/>
    <col collapsed="false" customWidth="true" hidden="false" outlineLevel="0" max="18" min="18" style="1" width="16.33"/>
    <col collapsed="false" customWidth="true" hidden="false" outlineLevel="0" max="20" min="19" style="0" width="9.78"/>
    <col collapsed="false" customWidth="true" hidden="false" outlineLevel="0" max="26" min="21" style="1" width="7.78"/>
    <col collapsed="false" customWidth="true" hidden="false" outlineLevel="0" max="28" min="27" style="1" width="11.33"/>
    <col collapsed="false" customWidth="true" hidden="false" outlineLevel="0" max="29" min="29" style="0" width="11.33"/>
    <col collapsed="false" customWidth="true" hidden="false" outlineLevel="0" max="32" min="30" style="0" width="12.44"/>
    <col collapsed="false" customWidth="true" hidden="false" outlineLevel="0" max="33" min="33" style="0" width="12.33"/>
    <col collapsed="false" customWidth="true" hidden="false" outlineLevel="0" max="43" min="34" style="1" width="11.33"/>
    <col collapsed="false" customWidth="true" hidden="false" outlineLevel="0" max="44" min="44" style="0" width="14.77"/>
    <col collapsed="false" customWidth="true" hidden="false" outlineLevel="0" max="45" min="45" style="0" width="11.33"/>
    <col collapsed="false" customWidth="true" hidden="false" outlineLevel="0" max="46" min="46" style="0" width="12.33"/>
    <col collapsed="false" customWidth="true" hidden="false" outlineLevel="0" max="56" min="47" style="1" width="11.33"/>
    <col collapsed="false" customWidth="true" hidden="false" outlineLevel="0" max="57" min="57" style="0" width="14.89"/>
    <col collapsed="false" customWidth="true" hidden="false" outlineLevel="0" max="58" min="58" style="0" width="11.33"/>
    <col collapsed="false" customWidth="true" hidden="false" outlineLevel="0" max="59" min="59" style="0" width="12.33"/>
  </cols>
  <sheetData>
    <row r="1" customFormat="false" ht="14.25" hidden="false" customHeight="false" outlineLevel="0" collapsed="false">
      <c r="A1" s="4"/>
      <c r="B1" s="4" t="n">
        <v>3</v>
      </c>
      <c r="C1" s="4" t="n">
        <v>4</v>
      </c>
      <c r="D1" s="4" t="n">
        <v>1</v>
      </c>
      <c r="E1" s="5" t="n">
        <v>2</v>
      </c>
      <c r="F1" s="5" t="n">
        <v>5</v>
      </c>
      <c r="G1" s="4" t="n">
        <v>6</v>
      </c>
      <c r="H1" s="4" t="n">
        <v>7</v>
      </c>
      <c r="I1" s="5" t="n">
        <v>8</v>
      </c>
      <c r="J1" s="4" t="n">
        <v>9</v>
      </c>
      <c r="K1" s="4" t="n">
        <v>10</v>
      </c>
      <c r="L1" s="5" t="n">
        <v>11</v>
      </c>
      <c r="M1" s="4" t="n">
        <v>12</v>
      </c>
      <c r="N1" s="4" t="n">
        <v>13</v>
      </c>
      <c r="O1" s="4"/>
      <c r="P1" s="4"/>
      <c r="Q1" s="5" t="n">
        <v>14</v>
      </c>
      <c r="R1" s="4" t="n">
        <v>15</v>
      </c>
      <c r="S1" s="4" t="n">
        <v>16</v>
      </c>
      <c r="T1" s="5" t="n">
        <v>17</v>
      </c>
      <c r="U1" s="4" t="n">
        <v>18</v>
      </c>
      <c r="V1" s="4" t="n">
        <v>19</v>
      </c>
      <c r="W1" s="5" t="n">
        <v>20</v>
      </c>
      <c r="X1" s="4" t="n">
        <v>21</v>
      </c>
      <c r="Y1" s="4" t="n">
        <v>22</v>
      </c>
      <c r="Z1" s="5" t="n">
        <v>23</v>
      </c>
      <c r="AA1" s="4" t="n">
        <v>30</v>
      </c>
      <c r="AB1" s="4" t="n">
        <v>31</v>
      </c>
      <c r="AC1" s="4"/>
      <c r="AD1" s="4"/>
      <c r="AE1" s="5" t="n">
        <v>32</v>
      </c>
      <c r="AF1" s="4" t="n">
        <v>33</v>
      </c>
      <c r="AG1" s="4" t="n">
        <v>34</v>
      </c>
      <c r="AH1" s="5" t="n">
        <v>35</v>
      </c>
      <c r="AI1" s="4" t="n">
        <v>36</v>
      </c>
      <c r="AJ1" s="4" t="n">
        <v>37</v>
      </c>
      <c r="AK1" s="5" t="n">
        <v>38</v>
      </c>
      <c r="AL1" s="4" t="n">
        <v>39</v>
      </c>
      <c r="AM1" s="4" t="n">
        <v>40</v>
      </c>
      <c r="AN1" s="5" t="n">
        <v>47</v>
      </c>
      <c r="AO1" s="5"/>
      <c r="AP1" s="5"/>
      <c r="AQ1" s="4" t="n">
        <v>48</v>
      </c>
      <c r="AR1" s="4" t="n">
        <v>49</v>
      </c>
      <c r="AS1" s="5" t="n">
        <v>50</v>
      </c>
      <c r="AT1" s="4" t="n">
        <v>51</v>
      </c>
      <c r="AU1" s="4" t="n">
        <v>52</v>
      </c>
      <c r="AV1" s="5" t="n">
        <v>53</v>
      </c>
      <c r="AW1" s="4" t="n">
        <v>54</v>
      </c>
      <c r="AX1" s="4" t="n">
        <v>55</v>
      </c>
      <c r="AY1" s="5" t="n">
        <v>56</v>
      </c>
      <c r="AZ1" s="4" t="n">
        <v>57</v>
      </c>
      <c r="BA1" s="4" t="n">
        <v>64</v>
      </c>
      <c r="BB1" s="4"/>
      <c r="BC1" s="4"/>
      <c r="BD1" s="5" t="n">
        <v>65</v>
      </c>
      <c r="BE1" s="4" t="n">
        <v>66</v>
      </c>
    </row>
    <row r="2" customFormat="false" ht="14.25" hidden="false" customHeight="false" outlineLevel="0" collapsed="false">
      <c r="A2" s="4"/>
      <c r="D2" s="72"/>
      <c r="E2" s="73"/>
      <c r="F2" s="74" t="s">
        <v>495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5" t="s">
        <v>496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 t="s">
        <v>497</v>
      </c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5" t="s">
        <v>498</v>
      </c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</row>
    <row r="3" customFormat="false" ht="14.25" hidden="false" customHeight="true" outlineLevel="0" collapsed="false">
      <c r="A3" s="23" t="s">
        <v>0</v>
      </c>
      <c r="B3" s="23" t="s">
        <v>1</v>
      </c>
      <c r="C3" s="23" t="s">
        <v>2</v>
      </c>
      <c r="D3" s="23" t="s">
        <v>3</v>
      </c>
      <c r="E3" s="24" t="s">
        <v>4</v>
      </c>
      <c r="F3" s="77" t="s">
        <v>499</v>
      </c>
      <c r="G3" s="77"/>
      <c r="H3" s="77"/>
      <c r="I3" s="77"/>
      <c r="J3" s="77"/>
      <c r="K3" s="77"/>
      <c r="L3" s="77"/>
      <c r="M3" s="78" t="s">
        <v>490</v>
      </c>
      <c r="N3" s="79" t="s">
        <v>500</v>
      </c>
      <c r="O3" s="80" t="s">
        <v>501</v>
      </c>
      <c r="P3" s="81" t="s">
        <v>489</v>
      </c>
      <c r="Q3" s="80" t="s">
        <v>502</v>
      </c>
      <c r="R3" s="82" t="s">
        <v>491</v>
      </c>
      <c r="S3" s="77" t="s">
        <v>503</v>
      </c>
      <c r="T3" s="77"/>
      <c r="U3" s="77"/>
      <c r="V3" s="77"/>
      <c r="W3" s="77"/>
      <c r="X3" s="77"/>
      <c r="Y3" s="77"/>
      <c r="Z3" s="83" t="s">
        <v>490</v>
      </c>
      <c r="AA3" s="79" t="s">
        <v>500</v>
      </c>
      <c r="AB3" s="80" t="s">
        <v>501</v>
      </c>
      <c r="AC3" s="81" t="s">
        <v>489</v>
      </c>
      <c r="AD3" s="80" t="s">
        <v>502</v>
      </c>
      <c r="AE3" s="82" t="s">
        <v>491</v>
      </c>
      <c r="AF3" s="77" t="s">
        <v>503</v>
      </c>
      <c r="AG3" s="77"/>
      <c r="AH3" s="77"/>
      <c r="AI3" s="77"/>
      <c r="AJ3" s="77"/>
      <c r="AK3" s="77"/>
      <c r="AL3" s="77"/>
      <c r="AM3" s="83" t="s">
        <v>490</v>
      </c>
      <c r="AN3" s="79" t="s">
        <v>500</v>
      </c>
      <c r="AO3" s="80" t="s">
        <v>501</v>
      </c>
      <c r="AP3" s="81" t="s">
        <v>489</v>
      </c>
      <c r="AQ3" s="80" t="s">
        <v>502</v>
      </c>
      <c r="AR3" s="82" t="s">
        <v>491</v>
      </c>
      <c r="AS3" s="77" t="s">
        <v>503</v>
      </c>
      <c r="AT3" s="77"/>
      <c r="AU3" s="77"/>
      <c r="AV3" s="77"/>
      <c r="AW3" s="77"/>
      <c r="AX3" s="77"/>
      <c r="AY3" s="77"/>
      <c r="AZ3" s="83" t="s">
        <v>490</v>
      </c>
      <c r="BA3" s="79" t="s">
        <v>500</v>
      </c>
      <c r="BB3" s="80" t="s">
        <v>501</v>
      </c>
      <c r="BC3" s="81" t="s">
        <v>489</v>
      </c>
      <c r="BD3" s="80" t="s">
        <v>502</v>
      </c>
      <c r="BE3" s="82" t="s">
        <v>491</v>
      </c>
    </row>
    <row r="4" s="27" customFormat="true" ht="14.25" hidden="false" customHeight="false" outlineLevel="0" collapsed="false">
      <c r="A4" s="23"/>
      <c r="B4" s="23"/>
      <c r="C4" s="23"/>
      <c r="D4" s="23"/>
      <c r="E4" s="24"/>
      <c r="F4" s="84" t="s">
        <v>504</v>
      </c>
      <c r="G4" s="53" t="s">
        <v>31</v>
      </c>
      <c r="H4" s="53" t="s">
        <v>505</v>
      </c>
      <c r="I4" s="53" t="s">
        <v>506</v>
      </c>
      <c r="J4" s="53" t="s">
        <v>507</v>
      </c>
      <c r="K4" s="53" t="s">
        <v>508</v>
      </c>
      <c r="L4" s="53" t="s">
        <v>509</v>
      </c>
      <c r="M4" s="78"/>
      <c r="N4" s="79"/>
      <c r="O4" s="80"/>
      <c r="P4" s="81"/>
      <c r="Q4" s="80"/>
      <c r="R4" s="85" t="s">
        <v>510</v>
      </c>
      <c r="S4" s="84" t="s">
        <v>504</v>
      </c>
      <c r="T4" s="53" t="s">
        <v>31</v>
      </c>
      <c r="U4" s="53" t="s">
        <v>505</v>
      </c>
      <c r="V4" s="53" t="s">
        <v>506</v>
      </c>
      <c r="W4" s="53" t="s">
        <v>507</v>
      </c>
      <c r="X4" s="53" t="s">
        <v>508</v>
      </c>
      <c r="Y4" s="53" t="s">
        <v>509</v>
      </c>
      <c r="Z4" s="83"/>
      <c r="AA4" s="79"/>
      <c r="AB4" s="80"/>
      <c r="AC4" s="81"/>
      <c r="AD4" s="80"/>
      <c r="AE4" s="85" t="s">
        <v>510</v>
      </c>
      <c r="AF4" s="84" t="s">
        <v>504</v>
      </c>
      <c r="AG4" s="53" t="s">
        <v>31</v>
      </c>
      <c r="AH4" s="53" t="s">
        <v>505</v>
      </c>
      <c r="AI4" s="53" t="s">
        <v>506</v>
      </c>
      <c r="AJ4" s="53" t="s">
        <v>507</v>
      </c>
      <c r="AK4" s="53" t="s">
        <v>508</v>
      </c>
      <c r="AL4" s="53" t="s">
        <v>509</v>
      </c>
      <c r="AM4" s="83"/>
      <c r="AN4" s="79"/>
      <c r="AO4" s="80"/>
      <c r="AP4" s="81"/>
      <c r="AQ4" s="80"/>
      <c r="AR4" s="85" t="s">
        <v>510</v>
      </c>
      <c r="AS4" s="84" t="s">
        <v>504</v>
      </c>
      <c r="AT4" s="53" t="s">
        <v>31</v>
      </c>
      <c r="AU4" s="53" t="s">
        <v>505</v>
      </c>
      <c r="AV4" s="53" t="s">
        <v>506</v>
      </c>
      <c r="AW4" s="53" t="s">
        <v>507</v>
      </c>
      <c r="AX4" s="53" t="s">
        <v>508</v>
      </c>
      <c r="AY4" s="53" t="s">
        <v>509</v>
      </c>
      <c r="AZ4" s="83"/>
      <c r="BA4" s="79"/>
      <c r="BB4" s="80"/>
      <c r="BC4" s="81"/>
      <c r="BD4" s="80"/>
      <c r="BE4" s="85" t="s">
        <v>510</v>
      </c>
    </row>
    <row r="5" s="17" customFormat="true" ht="21.75" hidden="false" customHeight="true" outlineLevel="0" collapsed="false">
      <c r="A5" s="64" t="n">
        <v>1</v>
      </c>
      <c r="B5" s="86" t="s">
        <v>13</v>
      </c>
      <c r="C5" s="86" t="s">
        <v>14</v>
      </c>
      <c r="D5" s="86" t="s">
        <v>15</v>
      </c>
      <c r="E5" s="87" t="s">
        <v>16</v>
      </c>
      <c r="F5" s="65" t="n">
        <v>2</v>
      </c>
      <c r="G5" s="65" t="n">
        <v>2</v>
      </c>
      <c r="H5" s="65" t="n">
        <v>4</v>
      </c>
      <c r="I5" s="65" t="n">
        <v>3</v>
      </c>
      <c r="J5" s="65" t="n">
        <v>1</v>
      </c>
      <c r="K5" s="65" t="n">
        <v>3</v>
      </c>
      <c r="L5" s="65" t="n">
        <v>1</v>
      </c>
      <c r="M5" s="64" t="n">
        <f aca="false">F5+G5+H5+I5+J5+K5+L5</f>
        <v>16</v>
      </c>
      <c r="N5" s="65" t="n">
        <f aca="false">M5/35*100</f>
        <v>45.7142857142857</v>
      </c>
      <c r="O5" s="65" t="n">
        <v>0</v>
      </c>
      <c r="P5" s="65" t="n">
        <f aca="false">Capstones!O4</f>
        <v>62.2222222222222</v>
      </c>
      <c r="Q5" s="65" t="n">
        <f aca="false">N5*0.5</f>
        <v>22.8571428571429</v>
      </c>
      <c r="R5" s="65" t="str">
        <f aca="false">IF(N5&gt;=20,"Cleared","Not Cleared")</f>
        <v>Cleared</v>
      </c>
      <c r="S5" s="65" t="n">
        <v>3.41666666666667</v>
      </c>
      <c r="T5" s="65" t="n">
        <v>3.52083333333333</v>
      </c>
      <c r="U5" s="65" t="n">
        <v>3.66666666666667</v>
      </c>
      <c r="V5" s="65" t="n">
        <v>4</v>
      </c>
      <c r="W5" s="65" t="n">
        <v>2.66666666666667</v>
      </c>
      <c r="X5" s="65" t="n">
        <v>3.13333333333333</v>
      </c>
      <c r="Y5" s="65" t="n">
        <v>2.5</v>
      </c>
      <c r="Z5" s="65" t="n">
        <f aca="false">S5+T5+U5+V5+W5+X5+Y5</f>
        <v>22.9041666666667</v>
      </c>
      <c r="AA5" s="65" t="n">
        <f aca="false">Persona!$Z5/35*100</f>
        <v>65.4404761904762</v>
      </c>
      <c r="AB5" s="65" t="n">
        <f aca="false">AA5*0.4</f>
        <v>26.1761904761905</v>
      </c>
      <c r="AC5" s="65" t="n">
        <f aca="false">Capstones!AA4</f>
        <v>55.2</v>
      </c>
      <c r="AD5" s="65" t="n">
        <f aca="false">(Persona!$AB5+Persona!$AC5)*0.5</f>
        <v>40.6880952380952</v>
      </c>
      <c r="AE5" s="65" t="str">
        <f aca="false">IF(AD5&gt;=20,"Cleared","Not Cleared")</f>
        <v>Cleared</v>
      </c>
      <c r="AF5" s="86"/>
      <c r="AG5" s="86" t="n">
        <v>2.38095238095238</v>
      </c>
      <c r="AH5" s="86" t="n">
        <v>1.66666666666667</v>
      </c>
      <c r="AI5" s="86" t="n">
        <v>2.25</v>
      </c>
      <c r="AJ5" s="86" t="n">
        <v>2.25</v>
      </c>
      <c r="AK5" s="86"/>
      <c r="AL5" s="86" t="n">
        <v>2.22222222222222</v>
      </c>
      <c r="AM5" s="86" t="n">
        <f aca="false">AF5+AG5+AH5+AI5+AJ5+AK5+AL5</f>
        <v>10.7698412698413</v>
      </c>
      <c r="AN5" s="65" t="n">
        <f aca="false">Persona!$AM5/25*100</f>
        <v>43.0793650793651</v>
      </c>
      <c r="AO5" s="65" t="n">
        <f aca="false">Persona!$AN5*0.4</f>
        <v>17.231746031746</v>
      </c>
      <c r="AP5" s="65" t="n">
        <f aca="false">Capstones!AL4</f>
        <v>56</v>
      </c>
      <c r="AQ5" s="65" t="n">
        <f aca="false">Persona!$AO5+Persona!$AP5</f>
        <v>73.231746031746</v>
      </c>
      <c r="AR5" s="65" t="str">
        <f aca="false">IF(AQ5&gt;=40,"Cleared","Not Cleared")</f>
        <v>Cleared</v>
      </c>
      <c r="AS5" s="86" t="n">
        <f aca="false">IFERROR(VLOOKUP(D5,[1]Internal!B$4:CB$231,70,FALSE()),"0")</f>
        <v>3.16666666666667</v>
      </c>
      <c r="AT5" s="86" t="n">
        <f aca="false">IFERROR(VLOOKUP(D5,[1]Internal!B$4:CB$231,71,FALSE()),"0")</f>
        <v>2.47142857142857</v>
      </c>
      <c r="AU5" s="86" t="n">
        <f aca="false">IFERROR(VLOOKUP(D5,[1]Internal!B$4:CB$231,72,FALSE()),"0")</f>
        <v>2.33333333333333</v>
      </c>
      <c r="AV5" s="86" t="n">
        <f aca="false">IFERROR(VLOOKUP(D5,[1]Internal!B$4:CB$231,73,FALSE()),"0")</f>
        <v>3</v>
      </c>
      <c r="AW5" s="86"/>
      <c r="AX5" s="86" t="n">
        <f aca="false">IFERROR(VLOOKUP(D5,[1]Internal!B$4:CB$231,75,FALSE()),"0")</f>
        <v>3.33333333333333</v>
      </c>
      <c r="AY5" s="86" t="n">
        <f aca="false">IFERROR(VLOOKUP(D5,[1]Internal!B$4:CB$231,75,FALSE()),"0")</f>
        <v>3.33333333333333</v>
      </c>
      <c r="AZ5" s="86" t="n">
        <f aca="false">AS5+AT5+AU5+AV5+AW5+AX5+AY5</f>
        <v>17.6380952380952</v>
      </c>
      <c r="BA5" s="65" t="n">
        <f aca="false">AZ5*100/30</f>
        <v>58.7936507936508</v>
      </c>
      <c r="BB5" s="65" t="n">
        <f aca="false">BA5*0.4</f>
        <v>23.5174603174603</v>
      </c>
      <c r="BC5" s="65" t="n">
        <f aca="false">Capstones!AW4</f>
        <v>52</v>
      </c>
      <c r="BD5" s="65" t="n">
        <f aca="false">BB5+BC5</f>
        <v>75.5174603174603</v>
      </c>
      <c r="BE5" s="88" t="str">
        <f aca="false">IF(BD5&gt;=40,"Cleared","Not Cleared")</f>
        <v>Cleared</v>
      </c>
    </row>
    <row r="6" s="17" customFormat="true" ht="21.75" hidden="false" customHeight="true" outlineLevel="0" collapsed="false">
      <c r="A6" s="64" t="n">
        <v>2</v>
      </c>
      <c r="B6" s="86" t="s">
        <v>17</v>
      </c>
      <c r="C6" s="86" t="s">
        <v>14</v>
      </c>
      <c r="D6" s="86" t="s">
        <v>18</v>
      </c>
      <c r="E6" s="87" t="s">
        <v>19</v>
      </c>
      <c r="F6" s="65" t="n">
        <v>1</v>
      </c>
      <c r="G6" s="65" t="n">
        <v>1</v>
      </c>
      <c r="H6" s="65" t="n">
        <v>4</v>
      </c>
      <c r="I6" s="65" t="n">
        <v>3</v>
      </c>
      <c r="J6" s="65" t="n">
        <v>2</v>
      </c>
      <c r="K6" s="65" t="n">
        <v>2</v>
      </c>
      <c r="L6" s="65" t="n">
        <v>3</v>
      </c>
      <c r="M6" s="64" t="n">
        <f aca="false">F6+G6+H6+I6+J6+K6+L6</f>
        <v>16</v>
      </c>
      <c r="N6" s="65" t="n">
        <f aca="false">M6/35*100</f>
        <v>45.7142857142857</v>
      </c>
      <c r="O6" s="65" t="n">
        <v>0</v>
      </c>
      <c r="P6" s="65" t="n">
        <f aca="false">Capstones!O5</f>
        <v>48.8888888888889</v>
      </c>
      <c r="Q6" s="65" t="n">
        <f aca="false">N6*0.5</f>
        <v>22.8571428571429</v>
      </c>
      <c r="R6" s="65" t="str">
        <f aca="false">IF(N6&gt;=20,"Cleared","Not Cleared")</f>
        <v>Cleared</v>
      </c>
      <c r="S6" s="65" t="n">
        <v>3.08333333333333</v>
      </c>
      <c r="T6" s="65" t="n">
        <v>3.54166666666667</v>
      </c>
      <c r="U6" s="65" t="n">
        <v>3.66666666666667</v>
      </c>
      <c r="V6" s="65" t="n">
        <v>2</v>
      </c>
      <c r="W6" s="65" t="n">
        <v>4.33333333333333</v>
      </c>
      <c r="X6" s="65" t="n">
        <v>2.91666666666667</v>
      </c>
      <c r="Y6" s="65" t="n">
        <v>2.25</v>
      </c>
      <c r="Z6" s="65" t="n">
        <f aca="false">S6+T6+U6+V6+W6+X6+Y6</f>
        <v>21.7916666666667</v>
      </c>
      <c r="AA6" s="65" t="n">
        <f aca="false">Persona!$Z6/35*100</f>
        <v>62.2619047619048</v>
      </c>
      <c r="AB6" s="65" t="n">
        <f aca="false">AA6*0.4</f>
        <v>24.9047619047619</v>
      </c>
      <c r="AC6" s="65" t="n">
        <f aca="false">Capstones!AA5</f>
        <v>50.4</v>
      </c>
      <c r="AD6" s="65" t="n">
        <f aca="false">(Persona!$AB6+Persona!$AC6)*0.5</f>
        <v>37.652380952381</v>
      </c>
      <c r="AE6" s="65" t="str">
        <f aca="false">IF(AD6&gt;=20,"Cleared","Not Cleared")</f>
        <v>Cleared</v>
      </c>
      <c r="AF6" s="86"/>
      <c r="AG6" s="86" t="n">
        <v>3.3047619047619</v>
      </c>
      <c r="AH6" s="86" t="n">
        <v>1.66666666666667</v>
      </c>
      <c r="AI6" s="86" t="n">
        <v>1.375</v>
      </c>
      <c r="AJ6" s="86" t="n">
        <v>1.5</v>
      </c>
      <c r="AK6" s="86"/>
      <c r="AL6" s="86" t="n">
        <v>1.66666666666667</v>
      </c>
      <c r="AM6" s="86" t="n">
        <f aca="false">AF6+AG6+AH6+AI6+AJ6+AK6+AL6</f>
        <v>9.51309523809524</v>
      </c>
      <c r="AN6" s="65" t="n">
        <f aca="false">Persona!$AM6/25*100</f>
        <v>38.0523809523809</v>
      </c>
      <c r="AO6" s="65" t="n">
        <f aca="false">Persona!$AN6*0.4</f>
        <v>15.2209523809524</v>
      </c>
      <c r="AP6" s="65" t="n">
        <f aca="false">Capstones!AL5</f>
        <v>34</v>
      </c>
      <c r="AQ6" s="65" t="n">
        <f aca="false">Persona!$AO6+Persona!$AP6</f>
        <v>49.2209523809524</v>
      </c>
      <c r="AR6" s="65" t="str">
        <f aca="false">IF(AQ6&gt;=40,"Cleared","Not Cleared")</f>
        <v>Cleared</v>
      </c>
      <c r="AS6" s="86" t="n">
        <f aca="false">IFERROR(VLOOKUP(D6,[1]Internal!B$4:CB$231,70,FALSE()),"0")</f>
        <v>2.33333333333333</v>
      </c>
      <c r="AT6" s="86" t="n">
        <f aca="false">IFERROR(VLOOKUP(D6,[1]Internal!B$4:CB$231,71,FALSE()),"0")</f>
        <v>2.30714285714286</v>
      </c>
      <c r="AU6" s="86" t="n">
        <f aca="false">IFERROR(VLOOKUP(D6,[1]Internal!B$4:CB$231,72,FALSE()),"0")</f>
        <v>2.66666666666667</v>
      </c>
      <c r="AV6" s="86" t="n">
        <f aca="false">IFERROR(VLOOKUP(D6,[1]Internal!B$4:CB$231,73,FALSE()),"0")</f>
        <v>3</v>
      </c>
      <c r="AW6" s="86"/>
      <c r="AX6" s="86" t="n">
        <f aca="false">IFERROR(VLOOKUP(D6,[1]Internal!B$4:CB$231,75,FALSE()),"0")</f>
        <v>3.08333333333333</v>
      </c>
      <c r="AY6" s="86" t="n">
        <f aca="false">IFERROR(VLOOKUP(D6,[1]Internal!B$4:CB$231,75,FALSE()),"0")</f>
        <v>3.08333333333333</v>
      </c>
      <c r="AZ6" s="86" t="n">
        <f aca="false">AS6+AT6+AU6+AV6+AW6+AX6+AY6</f>
        <v>16.4738095238095</v>
      </c>
      <c r="BA6" s="65" t="n">
        <f aca="false">AZ6*100/30</f>
        <v>54.9126984126984</v>
      </c>
      <c r="BB6" s="65" t="n">
        <f aca="false">BA6*0.4</f>
        <v>21.9650793650794</v>
      </c>
      <c r="BC6" s="65" t="n">
        <f aca="false">Capstones!AW5</f>
        <v>50.4</v>
      </c>
      <c r="BD6" s="65" t="n">
        <f aca="false">BB6+BC6</f>
        <v>72.3650793650794</v>
      </c>
      <c r="BE6" s="88" t="str">
        <f aca="false">IF(BD6&gt;=40,"Cleared","Not Cleared")</f>
        <v>Cleared</v>
      </c>
    </row>
    <row r="7" s="17" customFormat="true" ht="21.75" hidden="false" customHeight="true" outlineLevel="0" collapsed="false">
      <c r="A7" s="64" t="n">
        <v>3</v>
      </c>
      <c r="B7" s="86" t="s">
        <v>13</v>
      </c>
      <c r="C7" s="86" t="s">
        <v>14</v>
      </c>
      <c r="D7" s="86" t="s">
        <v>20</v>
      </c>
      <c r="E7" s="87" t="s">
        <v>21</v>
      </c>
      <c r="F7" s="65" t="n">
        <v>2</v>
      </c>
      <c r="G7" s="65" t="n">
        <v>1</v>
      </c>
      <c r="H7" s="65" t="n">
        <v>4</v>
      </c>
      <c r="I7" s="65" t="n">
        <v>1</v>
      </c>
      <c r="J7" s="65" t="n">
        <v>3</v>
      </c>
      <c r="K7" s="65" t="n">
        <v>3</v>
      </c>
      <c r="L7" s="65" t="n">
        <v>1</v>
      </c>
      <c r="M7" s="64" t="n">
        <f aca="false">F7+G7+H7+I7+J7+K7+L7</f>
        <v>15</v>
      </c>
      <c r="N7" s="65" t="n">
        <f aca="false">M7/35*100</f>
        <v>42.8571428571429</v>
      </c>
      <c r="O7" s="65" t="n">
        <v>0</v>
      </c>
      <c r="P7" s="65" t="n">
        <f aca="false">Capstones!O6</f>
        <v>66.6666666666667</v>
      </c>
      <c r="Q7" s="65" t="n">
        <f aca="false">N7*0.5</f>
        <v>21.4285714285714</v>
      </c>
      <c r="R7" s="65" t="str">
        <f aca="false">IF(N7&gt;=20,"Cleared","Not Cleared")</f>
        <v>Cleared</v>
      </c>
      <c r="S7" s="65" t="n">
        <v>1</v>
      </c>
      <c r="T7" s="65" t="n">
        <v>1.625</v>
      </c>
      <c r="U7" s="65" t="n">
        <v>1.33333333333333</v>
      </c>
      <c r="V7" s="65" t="n">
        <v>1</v>
      </c>
      <c r="W7" s="65" t="n">
        <v>4</v>
      </c>
      <c r="X7" s="65" t="n">
        <v>1.4</v>
      </c>
      <c r="Y7" s="65" t="n">
        <v>1</v>
      </c>
      <c r="Z7" s="65" t="n">
        <f aca="false">S7+T7+U7+V7+W7+X7+Y7</f>
        <v>11.3583333333333</v>
      </c>
      <c r="AA7" s="65" t="n">
        <f aca="false">Persona!$Z7/35*100</f>
        <v>32.4523809523809</v>
      </c>
      <c r="AB7" s="65" t="n">
        <f aca="false">AA7*0.4</f>
        <v>12.9809523809524</v>
      </c>
      <c r="AC7" s="65" t="n">
        <f aca="false">Capstones!AA6</f>
        <v>48</v>
      </c>
      <c r="AD7" s="65" t="n">
        <f aca="false">(Persona!$AB7+Persona!$AC7)*0.5</f>
        <v>30.4904761904762</v>
      </c>
      <c r="AE7" s="65" t="str">
        <f aca="false">IF(AD7&gt;=20,"Cleared","Not Cleared")</f>
        <v>Cleared</v>
      </c>
      <c r="AF7" s="86"/>
      <c r="AG7" s="86" t="n">
        <v>2.27619047619048</v>
      </c>
      <c r="AH7" s="86" t="n">
        <v>2.11111111111111</v>
      </c>
      <c r="AI7" s="86" t="n">
        <v>1.125</v>
      </c>
      <c r="AJ7" s="86" t="n">
        <v>1</v>
      </c>
      <c r="AK7" s="86"/>
      <c r="AL7" s="86" t="n">
        <v>1.44444444444444</v>
      </c>
      <c r="AM7" s="86" t="n">
        <f aca="false">AF7+AG7+AH7+AI7+AJ7+AK7+AL7</f>
        <v>7.95674603174603</v>
      </c>
      <c r="AN7" s="65" t="n">
        <f aca="false">Persona!$AM7/25*100</f>
        <v>31.8269841269841</v>
      </c>
      <c r="AO7" s="65" t="n">
        <f aca="false">Persona!$AN7*0.4</f>
        <v>12.7307936507937</v>
      </c>
      <c r="AP7" s="65" t="n">
        <f aca="false">Capstones!AL6</f>
        <v>40</v>
      </c>
      <c r="AQ7" s="65" t="n">
        <f aca="false">Persona!$AO7+Persona!$AP7</f>
        <v>52.7307936507936</v>
      </c>
      <c r="AR7" s="65" t="str">
        <f aca="false">IF(AQ7&gt;=40,"Cleared","Not Cleared")</f>
        <v>Cleared</v>
      </c>
      <c r="AS7" s="86" t="n">
        <f aca="false">IFERROR(VLOOKUP(D7,[1]Internal!B$4:CB$231,70,FALSE()),"0")</f>
        <v>2.5</v>
      </c>
      <c r="AT7" s="86" t="n">
        <f aca="false">IFERROR(VLOOKUP(D7,[1]Internal!B$4:CB$231,71,FALSE()),"0")</f>
        <v>2.17380952380952</v>
      </c>
      <c r="AU7" s="86" t="n">
        <f aca="false">IFERROR(VLOOKUP(D7,[1]Internal!B$4:CB$231,72,FALSE()),"0")</f>
        <v>2</v>
      </c>
      <c r="AV7" s="86" t="n">
        <f aca="false">IFERROR(VLOOKUP(D7,[1]Internal!B$4:CB$231,73,FALSE()),"0")</f>
        <v>3</v>
      </c>
      <c r="AW7" s="86"/>
      <c r="AX7" s="86" t="n">
        <f aca="false">IFERROR(VLOOKUP(D7,[1]Internal!B$4:CB$231,75,FALSE()),"0")</f>
        <v>2.88888888888889</v>
      </c>
      <c r="AY7" s="86" t="n">
        <f aca="false">IFERROR(VLOOKUP(D7,[1]Internal!B$4:CB$231,75,FALSE()),"0")</f>
        <v>2.88888888888889</v>
      </c>
      <c r="AZ7" s="86" t="n">
        <f aca="false">AS7+AT7+AU7+AV7+AW7+AX7+AY7</f>
        <v>15.4515873015873</v>
      </c>
      <c r="BA7" s="65" t="n">
        <f aca="false">AZ7*100/30</f>
        <v>51.505291005291</v>
      </c>
      <c r="BB7" s="65" t="n">
        <f aca="false">BA7*0.4</f>
        <v>20.6021164021164</v>
      </c>
      <c r="BC7" s="65" t="n">
        <f aca="false">Capstones!AW6</f>
        <v>48</v>
      </c>
      <c r="BD7" s="65" t="n">
        <f aca="false">BB7+BC7</f>
        <v>68.6021164021164</v>
      </c>
      <c r="BE7" s="88" t="str">
        <f aca="false">IF(BD7&gt;=40,"Cleared","Not Cleared")</f>
        <v>Cleared</v>
      </c>
    </row>
    <row r="8" s="17" customFormat="true" ht="21.75" hidden="false" customHeight="true" outlineLevel="0" collapsed="false">
      <c r="A8" s="64" t="n">
        <v>4</v>
      </c>
      <c r="B8" s="86" t="s">
        <v>17</v>
      </c>
      <c r="C8" s="86" t="s">
        <v>14</v>
      </c>
      <c r="D8" s="86" t="s">
        <v>22</v>
      </c>
      <c r="E8" s="87" t="s">
        <v>23</v>
      </c>
      <c r="F8" s="65" t="n">
        <v>2</v>
      </c>
      <c r="G8" s="65" t="n">
        <v>1</v>
      </c>
      <c r="H8" s="65" t="n">
        <v>4</v>
      </c>
      <c r="I8" s="65" t="n">
        <v>2</v>
      </c>
      <c r="J8" s="65" t="n">
        <v>1</v>
      </c>
      <c r="K8" s="65" t="n">
        <v>2</v>
      </c>
      <c r="L8" s="65" t="n">
        <v>2</v>
      </c>
      <c r="M8" s="64" t="n">
        <f aca="false">F8+G8+H8+I8+J8+K8+L8</f>
        <v>14</v>
      </c>
      <c r="N8" s="65" t="n">
        <f aca="false">M8/35*100</f>
        <v>40</v>
      </c>
      <c r="O8" s="65" t="n">
        <v>0</v>
      </c>
      <c r="P8" s="65" t="n">
        <f aca="false">Capstones!O7</f>
        <v>66.6666666666667</v>
      </c>
      <c r="Q8" s="65" t="n">
        <f aca="false">N8*0.5</f>
        <v>20</v>
      </c>
      <c r="R8" s="65" t="str">
        <f aca="false">IF(N8&gt;=20,"Cleared","Not Cleared")</f>
        <v>Cleared</v>
      </c>
      <c r="S8" s="65" t="n">
        <v>1</v>
      </c>
      <c r="T8" s="65" t="n">
        <v>2.28125</v>
      </c>
      <c r="U8" s="65" t="n">
        <v>1.33333333333333</v>
      </c>
      <c r="V8" s="65" t="n">
        <v>2</v>
      </c>
      <c r="W8" s="65" t="n">
        <v>2.66666666666667</v>
      </c>
      <c r="X8" s="65" t="n">
        <v>1.5</v>
      </c>
      <c r="Y8" s="65" t="n">
        <v>2</v>
      </c>
      <c r="Z8" s="65" t="n">
        <f aca="false">S8+T8+U8+V8+W8+X8+Y8</f>
        <v>12.78125</v>
      </c>
      <c r="AA8" s="65" t="n">
        <f aca="false">Persona!$Z8/35*100</f>
        <v>36.5178571428571</v>
      </c>
      <c r="AB8" s="65" t="n">
        <f aca="false">AA8*0.4</f>
        <v>14.6071428571429</v>
      </c>
      <c r="AC8" s="65" t="n">
        <f aca="false">Capstones!AA7</f>
        <v>52.8</v>
      </c>
      <c r="AD8" s="65" t="n">
        <f aca="false">(Persona!$AB8+Persona!$AC8)*0.5</f>
        <v>33.7035714285714</v>
      </c>
      <c r="AE8" s="65" t="str">
        <f aca="false">IF(AD8&gt;=20,"Cleared","Not Cleared")</f>
        <v>Cleared</v>
      </c>
      <c r="AF8" s="86"/>
      <c r="AG8" s="86" t="n">
        <v>2.75238095238095</v>
      </c>
      <c r="AH8" s="86" t="n">
        <v>1.66666666666667</v>
      </c>
      <c r="AI8" s="86" t="n">
        <v>1.625</v>
      </c>
      <c r="AJ8" s="86" t="n">
        <v>1.25</v>
      </c>
      <c r="AK8" s="86"/>
      <c r="AL8" s="86" t="n">
        <v>2.33333333333333</v>
      </c>
      <c r="AM8" s="86" t="n">
        <f aca="false">AF8+AG8+AH8+AI8+AJ8+AK8+AL8</f>
        <v>9.62738095238095</v>
      </c>
      <c r="AN8" s="65" t="n">
        <f aca="false">Persona!$AM8/25*100</f>
        <v>38.5095238095238</v>
      </c>
      <c r="AO8" s="65" t="n">
        <f aca="false">Persona!$AN8*0.4</f>
        <v>15.4038095238095</v>
      </c>
      <c r="AP8" s="65" t="n">
        <f aca="false">Capstones!AL7</f>
        <v>26</v>
      </c>
      <c r="AQ8" s="65" t="n">
        <f aca="false">Persona!$AO8+Persona!$AP8</f>
        <v>41.4038095238095</v>
      </c>
      <c r="AR8" s="65" t="str">
        <f aca="false">IF(AQ8&gt;=40,"Cleared","Not Cleared")</f>
        <v>Cleared</v>
      </c>
      <c r="AS8" s="86" t="n">
        <f aca="false">IFERROR(VLOOKUP(D8,[1]Internal!B$4:CB$231,70,FALSE()),"0")</f>
        <v>3</v>
      </c>
      <c r="AT8" s="86" t="n">
        <f aca="false">IFERROR(VLOOKUP(D8,[1]Internal!B$4:CB$231,71,FALSE()),"0")</f>
        <v>2.55952380952381</v>
      </c>
      <c r="AU8" s="86" t="n">
        <f aca="false">IFERROR(VLOOKUP(D8,[1]Internal!B$4:CB$231,72,FALSE()),"0")</f>
        <v>2.66666666666667</v>
      </c>
      <c r="AV8" s="86" t="n">
        <f aca="false">IFERROR(VLOOKUP(D8,[1]Internal!B$4:CB$231,73,FALSE()),"0")</f>
        <v>4</v>
      </c>
      <c r="AW8" s="86"/>
      <c r="AX8" s="86" t="n">
        <f aca="false">IFERROR(VLOOKUP(D8,[1]Internal!B$4:CB$231,75,FALSE()),"0")</f>
        <v>3.11111111111111</v>
      </c>
      <c r="AY8" s="86" t="n">
        <f aca="false">IFERROR(VLOOKUP(D8,[1]Internal!B$4:CB$231,75,FALSE()),"0")</f>
        <v>3.11111111111111</v>
      </c>
      <c r="AZ8" s="86" t="n">
        <f aca="false">AS8+AT8+AU8+AV8+AW8+AX8+AY8</f>
        <v>18.4484126984127</v>
      </c>
      <c r="BA8" s="65" t="n">
        <f aca="false">AZ8*100/30</f>
        <v>61.494708994709</v>
      </c>
      <c r="BB8" s="65" t="n">
        <f aca="false">BA8*0.4</f>
        <v>24.5978835978836</v>
      </c>
      <c r="BC8" s="65" t="n">
        <f aca="false">Capstones!AW7</f>
        <v>52.8</v>
      </c>
      <c r="BD8" s="65" t="n">
        <f aca="false">BB8+BC8</f>
        <v>77.3978835978836</v>
      </c>
      <c r="BE8" s="88" t="str">
        <f aca="false">IF(BD8&gt;=40,"Cleared","Not Cleared")</f>
        <v>Cleared</v>
      </c>
    </row>
    <row r="9" s="17" customFormat="true" ht="21.75" hidden="false" customHeight="true" outlineLevel="0" collapsed="false">
      <c r="A9" s="64" t="n">
        <v>5</v>
      </c>
      <c r="B9" s="86" t="s">
        <v>17</v>
      </c>
      <c r="C9" s="86" t="s">
        <v>24</v>
      </c>
      <c r="D9" s="86" t="s">
        <v>25</v>
      </c>
      <c r="E9" s="87" t="s">
        <v>26</v>
      </c>
      <c r="F9" s="65" t="n">
        <v>2</v>
      </c>
      <c r="G9" s="65" t="n">
        <v>1</v>
      </c>
      <c r="H9" s="65" t="n">
        <v>4</v>
      </c>
      <c r="I9" s="65" t="n">
        <v>3</v>
      </c>
      <c r="J9" s="65" t="n">
        <v>2</v>
      </c>
      <c r="K9" s="65" t="n">
        <v>3</v>
      </c>
      <c r="L9" s="65" t="n">
        <v>1</v>
      </c>
      <c r="M9" s="64" t="n">
        <f aca="false">F9+G9+H9+I9+J9+K9+L9</f>
        <v>16</v>
      </c>
      <c r="N9" s="65" t="n">
        <f aca="false">M9/35*100</f>
        <v>45.7142857142857</v>
      </c>
      <c r="O9" s="65" t="n">
        <v>0</v>
      </c>
      <c r="P9" s="65" t="n">
        <f aca="false">Capstones!O8</f>
        <v>0</v>
      </c>
      <c r="Q9" s="65" t="n">
        <f aca="false">N9*0.5</f>
        <v>22.8571428571429</v>
      </c>
      <c r="R9" s="65" t="str">
        <f aca="false">IF(N9&gt;=20,"Cleared","Not Cleared")</f>
        <v>Cleared</v>
      </c>
      <c r="S9" s="65" t="n">
        <v>0</v>
      </c>
      <c r="T9" s="65" t="n">
        <v>0</v>
      </c>
      <c r="U9" s="65" t="n">
        <v>0</v>
      </c>
      <c r="V9" s="65" t="n">
        <v>0</v>
      </c>
      <c r="W9" s="65" t="n">
        <v>0</v>
      </c>
      <c r="X9" s="65" t="n">
        <v>0</v>
      </c>
      <c r="Y9" s="65" t="n">
        <v>0</v>
      </c>
      <c r="Z9" s="65" t="n">
        <f aca="false">S9+T9+U9+V9+W9+X9+Y9</f>
        <v>0</v>
      </c>
      <c r="AA9" s="65" t="n">
        <f aca="false">Persona!$Z9/35*100</f>
        <v>0</v>
      </c>
      <c r="AB9" s="65" t="n">
        <f aca="false">AA9*0.4</f>
        <v>0</v>
      </c>
      <c r="AC9" s="65" t="n">
        <f aca="false">Capstones!AA8</f>
        <v>0</v>
      </c>
      <c r="AD9" s="65" t="n">
        <f aca="false">(Persona!$AB9+Persona!$AC9)*0.5</f>
        <v>0</v>
      </c>
      <c r="AE9" s="65" t="str">
        <f aca="false">IF(AD9&gt;=20,"Cleared","Not Cleared")</f>
        <v>Not Cleared</v>
      </c>
      <c r="AF9" s="86"/>
      <c r="AG9" s="86" t="n">
        <v>2.9</v>
      </c>
      <c r="AH9" s="86" t="n">
        <v>2.41666666666667</v>
      </c>
      <c r="AI9" s="86" t="n">
        <v>2.25</v>
      </c>
      <c r="AJ9" s="86" t="n">
        <v>3.33333333333333</v>
      </c>
      <c r="AK9" s="86"/>
      <c r="AL9" s="86" t="n">
        <v>2.91666666666667</v>
      </c>
      <c r="AM9" s="86" t="n">
        <f aca="false">AF9+AG9+AH9+AI9+AJ9+AK9+AL9</f>
        <v>13.8166666666667</v>
      </c>
      <c r="AN9" s="65" t="n">
        <f aca="false">Persona!$AM9/25*100</f>
        <v>55.2666666666667</v>
      </c>
      <c r="AO9" s="65" t="n">
        <f aca="false">Persona!$AN9*0.4</f>
        <v>22.1066666666667</v>
      </c>
      <c r="AP9" s="65" t="n">
        <f aca="false">Capstones!AL8</f>
        <v>0</v>
      </c>
      <c r="AQ9" s="65" t="n">
        <f aca="false">Persona!$AO9+Persona!$AP9</f>
        <v>22.1066666666667</v>
      </c>
      <c r="AR9" s="65" t="str">
        <f aca="false">IF(AQ9&gt;=40,"Cleared","Not Cleared")</f>
        <v>Not Cleared</v>
      </c>
      <c r="AS9" s="86" t="n">
        <f aca="false">IFERROR(VLOOKUP(D9,[1]Internal!B$4:CB$231,70,FALSE()),"0")</f>
        <v>1</v>
      </c>
      <c r="AT9" s="86" t="n">
        <f aca="false">IFERROR(VLOOKUP(D9,[1]Internal!B$4:CB$231,71,FALSE()),"0")</f>
        <v>0.95</v>
      </c>
      <c r="AU9" s="86" t="n">
        <f aca="false">IFERROR(VLOOKUP(D9,[1]Internal!B$4:CB$231,72,FALSE()),"0")</f>
        <v>0.666666666666667</v>
      </c>
      <c r="AV9" s="86" t="n">
        <f aca="false">IFERROR(VLOOKUP(D9,[1]Internal!B$4:CB$231,73,FALSE()),"0")</f>
        <v>1</v>
      </c>
      <c r="AW9" s="86"/>
      <c r="AX9" s="86" t="n">
        <f aca="false">IFERROR(VLOOKUP(D9,[1]Internal!B$4:CB$231,75,FALSE()),"0")</f>
        <v>1</v>
      </c>
      <c r="AY9" s="86" t="n">
        <f aca="false">IFERROR(VLOOKUP(D9,[1]Internal!B$4:CB$231,75,FALSE()),"0")</f>
        <v>1</v>
      </c>
      <c r="AZ9" s="86" t="n">
        <f aca="false">AS9+AT9+AU9+AV9+AW9+AX9+AY9</f>
        <v>5.61666666666667</v>
      </c>
      <c r="BA9" s="65" t="n">
        <f aca="false">AZ9*100/30</f>
        <v>18.7222222222222</v>
      </c>
      <c r="BB9" s="65" t="n">
        <f aca="false">BA9*0.4</f>
        <v>7.48888888888889</v>
      </c>
      <c r="BC9" s="65" t="n">
        <f aca="false">Capstones!AW8</f>
        <v>0</v>
      </c>
      <c r="BD9" s="65" t="n">
        <f aca="false">BB9+BC9</f>
        <v>7.48888888888889</v>
      </c>
      <c r="BE9" s="88" t="str">
        <f aca="false">IF(BD9&gt;=40,"Cleared","Not Cleared")</f>
        <v>Not Cleared</v>
      </c>
    </row>
    <row r="10" s="17" customFormat="true" ht="21.75" hidden="false" customHeight="true" outlineLevel="0" collapsed="false">
      <c r="A10" s="64" t="n">
        <v>6</v>
      </c>
      <c r="B10" s="86" t="s">
        <v>17</v>
      </c>
      <c r="C10" s="86" t="s">
        <v>14</v>
      </c>
      <c r="D10" s="86" t="s">
        <v>27</v>
      </c>
      <c r="E10" s="87" t="s">
        <v>28</v>
      </c>
      <c r="F10" s="65" t="n">
        <v>2</v>
      </c>
      <c r="G10" s="65" t="n">
        <v>1</v>
      </c>
      <c r="H10" s="65" t="n">
        <v>4</v>
      </c>
      <c r="I10" s="65" t="n">
        <v>3</v>
      </c>
      <c r="J10" s="65" t="n">
        <v>1</v>
      </c>
      <c r="K10" s="65" t="n">
        <v>3</v>
      </c>
      <c r="L10" s="65" t="n">
        <v>1</v>
      </c>
      <c r="M10" s="64" t="n">
        <f aca="false">F10+G10+H10+I10+J10+K10+L10</f>
        <v>15</v>
      </c>
      <c r="N10" s="65" t="n">
        <f aca="false">M10/35*100</f>
        <v>42.8571428571429</v>
      </c>
      <c r="O10" s="65" t="n">
        <v>0</v>
      </c>
      <c r="P10" s="65" t="n">
        <f aca="false">Capstones!O9</f>
        <v>73.3333333333333</v>
      </c>
      <c r="Q10" s="65" t="n">
        <f aca="false">N10*0.5</f>
        <v>21.4285714285714</v>
      </c>
      <c r="R10" s="65" t="str">
        <f aca="false">IF(N10&gt;=20,"Cleared","Not Cleared")</f>
        <v>Cleared</v>
      </c>
      <c r="S10" s="65" t="n">
        <v>2.33333333333333</v>
      </c>
      <c r="T10" s="65" t="n">
        <v>3.27083333333333</v>
      </c>
      <c r="U10" s="65" t="n">
        <v>3</v>
      </c>
      <c r="V10" s="65" t="n">
        <v>1</v>
      </c>
      <c r="W10" s="65" t="n">
        <v>1</v>
      </c>
      <c r="X10" s="65" t="n">
        <v>2.4</v>
      </c>
      <c r="Y10" s="65" t="n">
        <v>2.25</v>
      </c>
      <c r="Z10" s="65" t="n">
        <f aca="false">S10+T10+U10+V10+W10+X10+Y10</f>
        <v>15.2541666666667</v>
      </c>
      <c r="AA10" s="65" t="n">
        <f aca="false">Persona!$Z10/35*100</f>
        <v>43.5833333333333</v>
      </c>
      <c r="AB10" s="65" t="n">
        <f aca="false">AA10*0.4</f>
        <v>17.4333333333333</v>
      </c>
      <c r="AC10" s="65" t="n">
        <f aca="false">Capstones!AA9</f>
        <v>56</v>
      </c>
      <c r="AD10" s="65" t="n">
        <f aca="false">(Persona!$AB10+Persona!$AC10)*0.5</f>
        <v>36.7166666666667</v>
      </c>
      <c r="AE10" s="65" t="str">
        <f aca="false">IF(AD10&gt;=20,"Cleared","Not Cleared")</f>
        <v>Cleared</v>
      </c>
      <c r="AF10" s="86"/>
      <c r="AG10" s="86" t="n">
        <v>2.36190476190476</v>
      </c>
      <c r="AH10" s="86" t="n">
        <v>1.44444444444444</v>
      </c>
      <c r="AI10" s="86" t="n">
        <v>1.625</v>
      </c>
      <c r="AJ10" s="86" t="n">
        <v>2.25</v>
      </c>
      <c r="AK10" s="86"/>
      <c r="AL10" s="86" t="n">
        <v>2.11111111111111</v>
      </c>
      <c r="AM10" s="86" t="n">
        <f aca="false">AF10+AG10+AH10+AI10+AJ10+AK10+AL10</f>
        <v>9.79246031746032</v>
      </c>
      <c r="AN10" s="65" t="n">
        <f aca="false">Persona!$AM10/25*100</f>
        <v>39.1698412698413</v>
      </c>
      <c r="AO10" s="65" t="n">
        <f aca="false">Persona!$AN10*0.4</f>
        <v>15.6679365079365</v>
      </c>
      <c r="AP10" s="65" t="n">
        <f aca="false">Capstones!AL9</f>
        <v>54</v>
      </c>
      <c r="AQ10" s="65" t="n">
        <f aca="false">Persona!$AO10+Persona!$AP10</f>
        <v>69.6679365079365</v>
      </c>
      <c r="AR10" s="65" t="str">
        <f aca="false">IF(AQ10&gt;=40,"Cleared","Not Cleared")</f>
        <v>Cleared</v>
      </c>
      <c r="AS10" s="86" t="n">
        <f aca="false">IFERROR(VLOOKUP(D10,[1]Internal!B$4:CB$231,70,FALSE()),"0")</f>
        <v>3.08333333333333</v>
      </c>
      <c r="AT10" s="86" t="n">
        <f aca="false">IFERROR(VLOOKUP(D10,[1]Internal!B$4:CB$231,71,FALSE()),"0")</f>
        <v>2.22380952380952</v>
      </c>
      <c r="AU10" s="86" t="n">
        <f aca="false">IFERROR(VLOOKUP(D10,[1]Internal!B$4:CB$231,72,FALSE()),"0")</f>
        <v>1.33333333333333</v>
      </c>
      <c r="AV10" s="86" t="n">
        <f aca="false">IFERROR(VLOOKUP(D10,[1]Internal!B$4:CB$231,73,FALSE()),"0")</f>
        <v>3</v>
      </c>
      <c r="AW10" s="86"/>
      <c r="AX10" s="86" t="n">
        <f aca="false">IFERROR(VLOOKUP(D10,[1]Internal!B$4:CB$231,75,FALSE()),"0")</f>
        <v>3.13888888888889</v>
      </c>
      <c r="AY10" s="86" t="n">
        <f aca="false">IFERROR(VLOOKUP(D10,[1]Internal!B$4:CB$231,75,FALSE()),"0")</f>
        <v>3.13888888888889</v>
      </c>
      <c r="AZ10" s="86" t="n">
        <f aca="false">AS10+AT10+AU10+AV10+AW10+AX10+AY10</f>
        <v>15.918253968254</v>
      </c>
      <c r="BA10" s="65" t="n">
        <f aca="false">AZ10*100/30</f>
        <v>53.0608465608466</v>
      </c>
      <c r="BB10" s="65" t="n">
        <f aca="false">BA10*0.4</f>
        <v>21.2243386243386</v>
      </c>
      <c r="BC10" s="65" t="n">
        <f aca="false">Capstones!AW9</f>
        <v>56</v>
      </c>
      <c r="BD10" s="65" t="n">
        <f aca="false">BB10+BC10</f>
        <v>77.2243386243386</v>
      </c>
      <c r="BE10" s="88" t="str">
        <f aca="false">IF(BD10&gt;=40,"Cleared","Not Cleared")</f>
        <v>Cleared</v>
      </c>
    </row>
    <row r="11" s="17" customFormat="true" ht="21.75" hidden="false" customHeight="true" outlineLevel="0" collapsed="false">
      <c r="A11" s="64" t="n">
        <v>7</v>
      </c>
      <c r="B11" s="86" t="s">
        <v>17</v>
      </c>
      <c r="C11" s="86" t="s">
        <v>14</v>
      </c>
      <c r="D11" s="86" t="s">
        <v>29</v>
      </c>
      <c r="E11" s="87" t="s">
        <v>30</v>
      </c>
      <c r="F11" s="65" t="n">
        <v>2</v>
      </c>
      <c r="G11" s="65" t="n">
        <v>1</v>
      </c>
      <c r="H11" s="65" t="n">
        <v>4</v>
      </c>
      <c r="I11" s="65" t="n">
        <v>3</v>
      </c>
      <c r="J11" s="65" t="n">
        <v>1</v>
      </c>
      <c r="K11" s="65" t="n">
        <v>3</v>
      </c>
      <c r="L11" s="65" t="n">
        <v>1</v>
      </c>
      <c r="M11" s="64" t="n">
        <f aca="false">F11+G11+H11+I11+J11+K11+L11</f>
        <v>15</v>
      </c>
      <c r="N11" s="65" t="n">
        <f aca="false">M11/35*100</f>
        <v>42.8571428571429</v>
      </c>
      <c r="O11" s="65" t="n">
        <v>0</v>
      </c>
      <c r="P11" s="65" t="n">
        <f aca="false">Capstones!O10</f>
        <v>63.3333333333333</v>
      </c>
      <c r="Q11" s="65" t="n">
        <f aca="false">N11*0.5</f>
        <v>21.4285714285714</v>
      </c>
      <c r="R11" s="65" t="str">
        <f aca="false">IF(N11&gt;=20,"Cleared","Not Cleared")</f>
        <v>Cleared</v>
      </c>
      <c r="S11" s="65" t="n">
        <v>3.33333333333333</v>
      </c>
      <c r="T11" s="65" t="n">
        <v>3.9375</v>
      </c>
      <c r="U11" s="65" t="n">
        <v>3.33333333333333</v>
      </c>
      <c r="V11" s="65" t="n">
        <v>3</v>
      </c>
      <c r="W11" s="65" t="n">
        <v>2</v>
      </c>
      <c r="X11" s="65" t="n">
        <v>3.4</v>
      </c>
      <c r="Y11" s="65" t="n">
        <v>2.5</v>
      </c>
      <c r="Z11" s="65" t="n">
        <f aca="false">S11+T11+U11+V11+W11+X11+Y11</f>
        <v>21.5041666666667</v>
      </c>
      <c r="AA11" s="65" t="n">
        <f aca="false">Persona!$Z11/35*100</f>
        <v>61.4404761904762</v>
      </c>
      <c r="AB11" s="65" t="n">
        <f aca="false">AA11*0.4</f>
        <v>24.5761904761905</v>
      </c>
      <c r="AC11" s="65" t="n">
        <f aca="false">Capstones!AA10</f>
        <v>59.2</v>
      </c>
      <c r="AD11" s="65" t="n">
        <f aca="false">(Persona!$AB11+Persona!$AC11)*0.5</f>
        <v>41.8880952380952</v>
      </c>
      <c r="AE11" s="65" t="str">
        <f aca="false">IF(AD11&gt;=20,"Cleared","Not Cleared")</f>
        <v>Cleared</v>
      </c>
      <c r="AF11" s="86"/>
      <c r="AG11" s="86" t="n">
        <v>1.22857142857143</v>
      </c>
      <c r="AH11" s="86" t="n">
        <v>1.88888888888889</v>
      </c>
      <c r="AI11" s="86" t="n">
        <v>2.25</v>
      </c>
      <c r="AJ11" s="86" t="n">
        <v>2.75</v>
      </c>
      <c r="AK11" s="86"/>
      <c r="AL11" s="86" t="n">
        <v>1.55555555555556</v>
      </c>
      <c r="AM11" s="86" t="n">
        <f aca="false">AF11+AG11+AH11+AI11+AJ11+AK11+AL11</f>
        <v>9.67301587301587</v>
      </c>
      <c r="AN11" s="65" t="n">
        <f aca="false">Persona!$AM11/25*100</f>
        <v>38.6920634920635</v>
      </c>
      <c r="AO11" s="65" t="n">
        <f aca="false">Persona!$AN11*0.4</f>
        <v>15.4768253968254</v>
      </c>
      <c r="AP11" s="65" t="n">
        <f aca="false">Capstones!AL10</f>
        <v>48</v>
      </c>
      <c r="AQ11" s="65" t="n">
        <f aca="false">Persona!$AO11+Persona!$AP11</f>
        <v>63.4768253968254</v>
      </c>
      <c r="AR11" s="65" t="str">
        <f aca="false">IF(AQ11&gt;=40,"Cleared","Not Cleared")</f>
        <v>Cleared</v>
      </c>
      <c r="AS11" s="86" t="n">
        <f aca="false">IFERROR(VLOOKUP(D11,[1]Internal!B$4:CB$231,70,FALSE()),"0")</f>
        <v>2.33333333333333</v>
      </c>
      <c r="AT11" s="86" t="n">
        <f aca="false">IFERROR(VLOOKUP(D11,[1]Internal!B$4:CB$231,71,FALSE()),"0")</f>
        <v>1.44285714285714</v>
      </c>
      <c r="AU11" s="86" t="n">
        <f aca="false">IFERROR(VLOOKUP(D11,[1]Internal!B$4:CB$231,72,FALSE()),"0")</f>
        <v>2</v>
      </c>
      <c r="AV11" s="86" t="n">
        <f aca="false">IFERROR(VLOOKUP(D11,[1]Internal!B$4:CB$231,73,FALSE()),"0")</f>
        <v>3</v>
      </c>
      <c r="AW11" s="86"/>
      <c r="AX11" s="86" t="n">
        <f aca="false">IFERROR(VLOOKUP(D11,[1]Internal!B$4:CB$231,75,FALSE()),"0")</f>
        <v>2.77777777777778</v>
      </c>
      <c r="AY11" s="86" t="n">
        <f aca="false">IFERROR(VLOOKUP(D11,[1]Internal!B$4:CB$231,75,FALSE()),"0")</f>
        <v>2.77777777777778</v>
      </c>
      <c r="AZ11" s="86" t="n">
        <f aca="false">AS11+AT11+AU11+AV11+AW11+AX11+AY11</f>
        <v>14.331746031746</v>
      </c>
      <c r="BA11" s="65" t="n">
        <f aca="false">AZ11*100/30</f>
        <v>47.7724867724868</v>
      </c>
      <c r="BB11" s="65" t="n">
        <f aca="false">BA11*0.4</f>
        <v>19.1089947089947</v>
      </c>
      <c r="BC11" s="65" t="n">
        <f aca="false">Capstones!AW10</f>
        <v>59.2</v>
      </c>
      <c r="BD11" s="65" t="n">
        <f aca="false">BB11+BC11</f>
        <v>78.3089947089947</v>
      </c>
      <c r="BE11" s="88" t="str">
        <f aca="false">IF(BD11&gt;=40,"Cleared","Not Cleared")</f>
        <v>Cleared</v>
      </c>
    </row>
    <row r="12" s="17" customFormat="true" ht="21.75" hidden="false" customHeight="true" outlineLevel="0" collapsed="false">
      <c r="A12" s="64" t="n">
        <v>8</v>
      </c>
      <c r="B12" s="86" t="s">
        <v>17</v>
      </c>
      <c r="C12" s="86" t="s">
        <v>31</v>
      </c>
      <c r="D12" s="86" t="s">
        <v>32</v>
      </c>
      <c r="E12" s="87" t="s">
        <v>33</v>
      </c>
      <c r="F12" s="65" t="n">
        <v>2</v>
      </c>
      <c r="G12" s="65" t="n">
        <v>1</v>
      </c>
      <c r="H12" s="65" t="n">
        <v>3</v>
      </c>
      <c r="I12" s="65" t="n">
        <v>3</v>
      </c>
      <c r="J12" s="65" t="n">
        <v>2</v>
      </c>
      <c r="K12" s="65" t="n">
        <v>1</v>
      </c>
      <c r="L12" s="65" t="n">
        <v>2</v>
      </c>
      <c r="M12" s="64" t="n">
        <f aca="false">F12+G12+H12+I12+J12+K12+L12</f>
        <v>14</v>
      </c>
      <c r="N12" s="65" t="n">
        <f aca="false">M12/35*100</f>
        <v>40</v>
      </c>
      <c r="O12" s="65" t="n">
        <v>0</v>
      </c>
      <c r="P12" s="65" t="n">
        <f aca="false">Capstones!O11</f>
        <v>62.2222222222222</v>
      </c>
      <c r="Q12" s="65" t="n">
        <f aca="false">N12*0.5</f>
        <v>20</v>
      </c>
      <c r="R12" s="65" t="str">
        <f aca="false">IF(N12&gt;=20,"Cleared","Not Cleared")</f>
        <v>Cleared</v>
      </c>
      <c r="S12" s="65" t="n">
        <v>2.08333333333333</v>
      </c>
      <c r="T12" s="65" t="n">
        <v>2.70833333333333</v>
      </c>
      <c r="U12" s="65" t="n">
        <v>2.33333333333333</v>
      </c>
      <c r="V12" s="65" t="n">
        <v>4</v>
      </c>
      <c r="W12" s="65" t="n">
        <v>2.66666666666667</v>
      </c>
      <c r="X12" s="65" t="n">
        <v>1.73333333333333</v>
      </c>
      <c r="Y12" s="65" t="n">
        <v>1.75</v>
      </c>
      <c r="Z12" s="65" t="n">
        <f aca="false">S12+T12+U12+V12+W12+X12+Y12</f>
        <v>17.275</v>
      </c>
      <c r="AA12" s="65" t="n">
        <f aca="false">Persona!$Z12/35*100</f>
        <v>49.3571428571429</v>
      </c>
      <c r="AB12" s="65" t="n">
        <f aca="false">AA12*0.4</f>
        <v>19.7428571428571</v>
      </c>
      <c r="AC12" s="65" t="n">
        <f aca="false">Capstones!AA11</f>
        <v>49.6</v>
      </c>
      <c r="AD12" s="65" t="n">
        <f aca="false">(Persona!$AB12+Persona!$AC12)*0.5</f>
        <v>34.6714285714286</v>
      </c>
      <c r="AE12" s="65" t="str">
        <f aca="false">IF(AD12&gt;=20,"Cleared","Not Cleared")</f>
        <v>Cleared</v>
      </c>
      <c r="AF12" s="86"/>
      <c r="AG12" s="86" t="n">
        <v>2.73333333333333</v>
      </c>
      <c r="AH12" s="86" t="n">
        <v>2.22222222222222</v>
      </c>
      <c r="AI12" s="86" t="n">
        <v>1.66666666666667</v>
      </c>
      <c r="AJ12" s="86" t="n">
        <v>2.77777777777778</v>
      </c>
      <c r="AK12" s="86"/>
      <c r="AL12" s="86" t="n">
        <v>2.33333333333333</v>
      </c>
      <c r="AM12" s="86" t="n">
        <f aca="false">AF12+AG12+AH12+AI12+AJ12+AK12+AL12</f>
        <v>11.7333333333333</v>
      </c>
      <c r="AN12" s="65" t="n">
        <f aca="false">Persona!$AM12/25*100</f>
        <v>46.9333333333333</v>
      </c>
      <c r="AO12" s="65" t="n">
        <f aca="false">Persona!$AN12*0.4</f>
        <v>18.7733333333333</v>
      </c>
      <c r="AP12" s="65" t="n">
        <f aca="false">Capstones!AL11</f>
        <v>33</v>
      </c>
      <c r="AQ12" s="65" t="n">
        <f aca="false">Persona!$AO12+Persona!$AP12</f>
        <v>51.7733333333333</v>
      </c>
      <c r="AR12" s="65" t="str">
        <f aca="false">IF(AQ12&gt;=40,"Cleared","Not Cleared")</f>
        <v>Cleared</v>
      </c>
      <c r="AS12" s="86" t="n">
        <f aca="false">IFERROR(VLOOKUP(D12,[1]Internal!B$4:CB$231,70,FALSE()),"0")</f>
        <v>2.83333333333333</v>
      </c>
      <c r="AT12" s="86" t="n">
        <f aca="false">IFERROR(VLOOKUP(D12,[1]Internal!B$4:CB$231,71,FALSE()),"0")</f>
        <v>2.975</v>
      </c>
      <c r="AU12" s="86" t="n">
        <f aca="false">IFERROR(VLOOKUP(D12,[1]Internal!B$4:CB$231,72,FALSE()),"0")</f>
        <v>2</v>
      </c>
      <c r="AV12" s="86" t="n">
        <f aca="false">IFERROR(VLOOKUP(D12,[1]Internal!B$4:CB$231,73,FALSE()),"0")</f>
        <v>4</v>
      </c>
      <c r="AW12" s="86"/>
      <c r="AX12" s="86" t="n">
        <f aca="false">IFERROR(VLOOKUP(D12,[1]Internal!B$4:CB$231,75,FALSE()),"0")</f>
        <v>3.08333333333333</v>
      </c>
      <c r="AY12" s="86" t="n">
        <f aca="false">IFERROR(VLOOKUP(D12,[1]Internal!B$4:CB$231,75,FALSE()),"0")</f>
        <v>3.08333333333333</v>
      </c>
      <c r="AZ12" s="86" t="n">
        <f aca="false">AS12+AT12+AU12+AV12+AW12+AX12+AY12</f>
        <v>17.975</v>
      </c>
      <c r="BA12" s="65" t="n">
        <f aca="false">AZ12*100/30</f>
        <v>59.9166666666667</v>
      </c>
      <c r="BB12" s="65" t="n">
        <f aca="false">BA12*0.4</f>
        <v>23.9666666666667</v>
      </c>
      <c r="BC12" s="65" t="n">
        <f aca="false">Capstones!AW11</f>
        <v>49.6</v>
      </c>
      <c r="BD12" s="65" t="n">
        <f aca="false">BB12+BC12</f>
        <v>73.5666666666667</v>
      </c>
      <c r="BE12" s="88" t="str">
        <f aca="false">IF(BD12&gt;=40,"Cleared","Not Cleared")</f>
        <v>Cleared</v>
      </c>
    </row>
    <row r="13" s="17" customFormat="true" ht="21.75" hidden="false" customHeight="true" outlineLevel="0" collapsed="false">
      <c r="A13" s="64" t="n">
        <v>9</v>
      </c>
      <c r="B13" s="86" t="s">
        <v>13</v>
      </c>
      <c r="C13" s="86" t="s">
        <v>14</v>
      </c>
      <c r="D13" s="86" t="s">
        <v>34</v>
      </c>
      <c r="E13" s="87" t="s">
        <v>35</v>
      </c>
      <c r="F13" s="65" t="n">
        <v>2</v>
      </c>
      <c r="G13" s="65" t="n">
        <v>2</v>
      </c>
      <c r="H13" s="65" t="n">
        <v>3</v>
      </c>
      <c r="I13" s="65" t="n">
        <v>3</v>
      </c>
      <c r="J13" s="65" t="n">
        <v>1</v>
      </c>
      <c r="K13" s="65" t="n">
        <v>4</v>
      </c>
      <c r="L13" s="65" t="n">
        <v>1</v>
      </c>
      <c r="M13" s="64" t="n">
        <f aca="false">F13+G13+H13+I13+J13+K13+L13</f>
        <v>16</v>
      </c>
      <c r="N13" s="65" t="n">
        <f aca="false">M13/35*100</f>
        <v>45.7142857142857</v>
      </c>
      <c r="O13" s="65" t="n">
        <v>0</v>
      </c>
      <c r="P13" s="65" t="n">
        <f aca="false">Capstones!O12</f>
        <v>56.6666666666667</v>
      </c>
      <c r="Q13" s="65" t="n">
        <f aca="false">N13*0.5</f>
        <v>22.8571428571429</v>
      </c>
      <c r="R13" s="65" t="str">
        <f aca="false">IF(N13&gt;=20,"Cleared","Not Cleared")</f>
        <v>Cleared</v>
      </c>
      <c r="S13" s="65" t="n">
        <v>2.41666666666667</v>
      </c>
      <c r="T13" s="65" t="n">
        <v>3.11458333333333</v>
      </c>
      <c r="U13" s="65" t="n">
        <v>2.66666666666667</v>
      </c>
      <c r="V13" s="65" t="n">
        <v>3</v>
      </c>
      <c r="W13" s="65" t="n">
        <v>2.66666666666667</v>
      </c>
      <c r="X13" s="65" t="n">
        <v>2.66666666666667</v>
      </c>
      <c r="Y13" s="65" t="n">
        <v>2</v>
      </c>
      <c r="Z13" s="65" t="n">
        <f aca="false">S13+T13+U13+V13+W13+X13+Y13</f>
        <v>18.53125</v>
      </c>
      <c r="AA13" s="65" t="n">
        <f aca="false">Persona!$Z13/35*100</f>
        <v>52.9464285714286</v>
      </c>
      <c r="AB13" s="65" t="n">
        <f aca="false">AA13*0.4</f>
        <v>21.1785714285714</v>
      </c>
      <c r="AC13" s="65" t="n">
        <f aca="false">Capstones!AA12</f>
        <v>51.2</v>
      </c>
      <c r="AD13" s="65" t="n">
        <f aca="false">(Persona!$AB13+Persona!$AC13)*0.5</f>
        <v>36.1892857142857</v>
      </c>
      <c r="AE13" s="65" t="str">
        <f aca="false">IF(AD13&gt;=20,"Cleared","Not Cleared")</f>
        <v>Cleared</v>
      </c>
      <c r="AF13" s="86"/>
      <c r="AG13" s="86" t="n">
        <v>2.87619047619048</v>
      </c>
      <c r="AH13" s="86" t="n">
        <v>2.22222222222222</v>
      </c>
      <c r="AI13" s="86" t="n">
        <v>3</v>
      </c>
      <c r="AJ13" s="86" t="n">
        <v>2.5</v>
      </c>
      <c r="AK13" s="86"/>
      <c r="AL13" s="86" t="n">
        <v>2.83333333333333</v>
      </c>
      <c r="AM13" s="86" t="n">
        <f aca="false">AF13+AG13+AH13+AI13+AJ13+AK13+AL13</f>
        <v>13.431746031746</v>
      </c>
      <c r="AN13" s="65" t="n">
        <f aca="false">Persona!$AM13/25*100</f>
        <v>53.7269841269841</v>
      </c>
      <c r="AO13" s="65" t="n">
        <f aca="false">Persona!$AN13*0.4</f>
        <v>21.4907936507936</v>
      </c>
      <c r="AP13" s="65" t="n">
        <f aca="false">Capstones!AL12</f>
        <v>44</v>
      </c>
      <c r="AQ13" s="65" t="n">
        <f aca="false">Persona!$AO13+Persona!$AP13</f>
        <v>65.4907936507937</v>
      </c>
      <c r="AR13" s="65" t="str">
        <f aca="false">IF(AQ13&gt;=40,"Cleared","Not Cleared")</f>
        <v>Cleared</v>
      </c>
      <c r="AS13" s="86" t="n">
        <f aca="false">IFERROR(VLOOKUP(D13,[1]Internal!B$4:CB$231,70,FALSE()),"0")</f>
        <v>3.25</v>
      </c>
      <c r="AT13" s="86" t="n">
        <f aca="false">IFERROR(VLOOKUP(D13,[1]Internal!B$4:CB$231,71,FALSE()),"0")</f>
        <v>3.11071428571429</v>
      </c>
      <c r="AU13" s="86" t="n">
        <f aca="false">IFERROR(VLOOKUP(D13,[1]Internal!B$4:CB$231,72,FALSE()),"0")</f>
        <v>2.33333333333333</v>
      </c>
      <c r="AV13" s="86" t="n">
        <f aca="false">IFERROR(VLOOKUP(D13,[1]Internal!B$4:CB$231,73,FALSE()),"0")</f>
        <v>3.5</v>
      </c>
      <c r="AW13" s="86"/>
      <c r="AX13" s="86" t="n">
        <f aca="false">IFERROR(VLOOKUP(D13,[1]Internal!B$4:CB$231,75,FALSE()),"0")</f>
        <v>3.44444444444444</v>
      </c>
      <c r="AY13" s="86" t="n">
        <f aca="false">IFERROR(VLOOKUP(D13,[1]Internal!B$4:CB$231,75,FALSE()),"0")</f>
        <v>3.44444444444444</v>
      </c>
      <c r="AZ13" s="86" t="n">
        <f aca="false">AS13+AT13+AU13+AV13+AW13+AX13+AY13</f>
        <v>19.0829365079365</v>
      </c>
      <c r="BA13" s="65" t="n">
        <f aca="false">AZ13*100/30</f>
        <v>63.6097883597884</v>
      </c>
      <c r="BB13" s="65" t="n">
        <f aca="false">BA13*0.4</f>
        <v>25.4439153439153</v>
      </c>
      <c r="BC13" s="65" t="n">
        <f aca="false">Capstones!AW12</f>
        <v>51.2</v>
      </c>
      <c r="BD13" s="65" t="n">
        <f aca="false">BB13+BC13</f>
        <v>76.6439153439153</v>
      </c>
      <c r="BE13" s="88" t="str">
        <f aca="false">IF(BD13&gt;=40,"Cleared","Not Cleared")</f>
        <v>Cleared</v>
      </c>
    </row>
    <row r="14" s="17" customFormat="true" ht="21.75" hidden="false" customHeight="true" outlineLevel="0" collapsed="false">
      <c r="A14" s="64" t="n">
        <v>10</v>
      </c>
      <c r="B14" s="86" t="s">
        <v>17</v>
      </c>
      <c r="C14" s="86" t="s">
        <v>14</v>
      </c>
      <c r="D14" s="86" t="s">
        <v>36</v>
      </c>
      <c r="E14" s="87" t="s">
        <v>37</v>
      </c>
      <c r="F14" s="65" t="n">
        <v>3</v>
      </c>
      <c r="G14" s="65" t="n">
        <v>1</v>
      </c>
      <c r="H14" s="65" t="n">
        <v>4</v>
      </c>
      <c r="I14" s="65" t="n">
        <v>3</v>
      </c>
      <c r="J14" s="65" t="n">
        <v>1</v>
      </c>
      <c r="K14" s="65" t="n">
        <v>2</v>
      </c>
      <c r="L14" s="65" t="n">
        <v>1</v>
      </c>
      <c r="M14" s="64" t="n">
        <f aca="false">F14+G14+H14+I14+J14+K14+L14</f>
        <v>15</v>
      </c>
      <c r="N14" s="65" t="n">
        <f aca="false">M14/35*100</f>
        <v>42.8571428571429</v>
      </c>
      <c r="O14" s="65" t="n">
        <v>0</v>
      </c>
      <c r="P14" s="65" t="n">
        <f aca="false">Capstones!O13</f>
        <v>80</v>
      </c>
      <c r="Q14" s="65" t="n">
        <f aca="false">N14*0.5</f>
        <v>21.4285714285714</v>
      </c>
      <c r="R14" s="65" t="str">
        <f aca="false">IF(N14&gt;=20,"Cleared","Not Cleared")</f>
        <v>Cleared</v>
      </c>
      <c r="S14" s="65" t="n">
        <v>3.25</v>
      </c>
      <c r="T14" s="65" t="n">
        <v>3.72916666666667</v>
      </c>
      <c r="U14" s="65" t="n">
        <v>4</v>
      </c>
      <c r="V14" s="65" t="n">
        <v>4</v>
      </c>
      <c r="W14" s="65" t="n">
        <v>4</v>
      </c>
      <c r="X14" s="65" t="n">
        <v>3.66666666666667</v>
      </c>
      <c r="Y14" s="65" t="n">
        <v>1.75</v>
      </c>
      <c r="Z14" s="65" t="n">
        <f aca="false">S14+T14+U14+V14+W14+X14+Y14</f>
        <v>24.3958333333333</v>
      </c>
      <c r="AA14" s="65" t="n">
        <f aca="false">Persona!$Z14/35*100</f>
        <v>69.702380952381</v>
      </c>
      <c r="AB14" s="65" t="n">
        <f aca="false">AA14*0.4</f>
        <v>27.8809523809524</v>
      </c>
      <c r="AC14" s="65" t="n">
        <f aca="false">Capstones!AA13</f>
        <v>53.6</v>
      </c>
      <c r="AD14" s="65" t="n">
        <f aca="false">(Persona!$AB14+Persona!$AC14)*0.5</f>
        <v>40.7404761904762</v>
      </c>
      <c r="AE14" s="65" t="str">
        <f aca="false">IF(AD14&gt;=20,"Cleared","Not Cleared")</f>
        <v>Cleared</v>
      </c>
      <c r="AF14" s="86"/>
      <c r="AG14" s="86" t="n">
        <v>1.85714285714286</v>
      </c>
      <c r="AH14" s="86" t="n">
        <v>1.66666666666667</v>
      </c>
      <c r="AI14" s="86" t="n">
        <v>1.5</v>
      </c>
      <c r="AJ14" s="86" t="n">
        <v>1.5</v>
      </c>
      <c r="AK14" s="86"/>
      <c r="AL14" s="86" t="n">
        <v>1.05555555555556</v>
      </c>
      <c r="AM14" s="86" t="n">
        <f aca="false">AF14+AG14+AH14+AI14+AJ14+AK14+AL14</f>
        <v>7.57936507936508</v>
      </c>
      <c r="AN14" s="65" t="n">
        <f aca="false">Persona!$AM14/25*100</f>
        <v>30.3174603174603</v>
      </c>
      <c r="AO14" s="65" t="n">
        <f aca="false">Persona!$AN14*0.4</f>
        <v>12.1269841269841</v>
      </c>
      <c r="AP14" s="65" t="n">
        <f aca="false">Capstones!AL13</f>
        <v>48</v>
      </c>
      <c r="AQ14" s="65" t="n">
        <f aca="false">Persona!$AO14+Persona!$AP14</f>
        <v>60.1269841269841</v>
      </c>
      <c r="AR14" s="65" t="str">
        <f aca="false">IF(AQ14&gt;=40,"Cleared","Not Cleared")</f>
        <v>Cleared</v>
      </c>
      <c r="AS14" s="86" t="n">
        <f aca="false">IFERROR(VLOOKUP(D14,[1]Internal!B$4:CB$231,70,FALSE()),"0")</f>
        <v>3.5</v>
      </c>
      <c r="AT14" s="86" t="n">
        <f aca="false">IFERROR(VLOOKUP(D14,[1]Internal!B$4:CB$231,71,FALSE()),"0")</f>
        <v>2.40952380952381</v>
      </c>
      <c r="AU14" s="86" t="n">
        <f aca="false">IFERROR(VLOOKUP(D14,[1]Internal!B$4:CB$231,72,FALSE()),"0")</f>
        <v>2</v>
      </c>
      <c r="AV14" s="86" t="n">
        <f aca="false">IFERROR(VLOOKUP(D14,[1]Internal!B$4:CB$231,73,FALSE()),"0")</f>
        <v>4</v>
      </c>
      <c r="AW14" s="86"/>
      <c r="AX14" s="86" t="n">
        <f aca="false">IFERROR(VLOOKUP(D14,[1]Internal!B$4:CB$231,75,FALSE()),"0")</f>
        <v>3.66666666666667</v>
      </c>
      <c r="AY14" s="86" t="n">
        <f aca="false">IFERROR(VLOOKUP(D14,[1]Internal!B$4:CB$231,75,FALSE()),"0")</f>
        <v>3.66666666666667</v>
      </c>
      <c r="AZ14" s="86" t="n">
        <f aca="false">AS14+AT14+AU14+AV14+AW14+AX14+AY14</f>
        <v>19.2428571428571</v>
      </c>
      <c r="BA14" s="65" t="n">
        <f aca="false">AZ14*100/30</f>
        <v>64.1428571428572</v>
      </c>
      <c r="BB14" s="65" t="n">
        <f aca="false">BA14*0.4</f>
        <v>25.6571428571429</v>
      </c>
      <c r="BC14" s="65" t="n">
        <f aca="false">Capstones!AW13</f>
        <v>53.6</v>
      </c>
      <c r="BD14" s="65" t="n">
        <f aca="false">BB14+BC14</f>
        <v>79.2571428571429</v>
      </c>
      <c r="BE14" s="88" t="str">
        <f aca="false">IF(BD14&gt;=40,"Cleared","Not Cleared")</f>
        <v>Cleared</v>
      </c>
    </row>
    <row r="15" s="17" customFormat="true" ht="21.75" hidden="false" customHeight="true" outlineLevel="0" collapsed="false">
      <c r="A15" s="64" t="n">
        <v>11</v>
      </c>
      <c r="B15" s="86" t="s">
        <v>17</v>
      </c>
      <c r="C15" s="86" t="s">
        <v>38</v>
      </c>
      <c r="D15" s="86" t="s">
        <v>39</v>
      </c>
      <c r="E15" s="87" t="s">
        <v>40</v>
      </c>
      <c r="F15" s="65" t="n">
        <v>1</v>
      </c>
      <c r="G15" s="65" t="n">
        <v>2</v>
      </c>
      <c r="H15" s="65" t="n">
        <v>4</v>
      </c>
      <c r="I15" s="65" t="n">
        <v>3</v>
      </c>
      <c r="J15" s="65" t="n">
        <v>1</v>
      </c>
      <c r="K15" s="65" t="n">
        <v>3</v>
      </c>
      <c r="L15" s="65" t="n">
        <v>1</v>
      </c>
      <c r="M15" s="64" t="n">
        <f aca="false">F15+G15+H15+I15+J15+K15+L15</f>
        <v>15</v>
      </c>
      <c r="N15" s="65" t="n">
        <f aca="false">M15/35*100</f>
        <v>42.8571428571429</v>
      </c>
      <c r="O15" s="65" t="n">
        <v>0</v>
      </c>
      <c r="P15" s="65" t="n">
        <f aca="false">Capstones!O14</f>
        <v>55</v>
      </c>
      <c r="Q15" s="65" t="n">
        <f aca="false">N15*0.5</f>
        <v>21.4285714285714</v>
      </c>
      <c r="R15" s="65" t="str">
        <f aca="false">IF(N15&gt;=20,"Cleared","Not Cleared")</f>
        <v>Cleared</v>
      </c>
      <c r="S15" s="65" t="n">
        <v>2.29166666666667</v>
      </c>
      <c r="T15" s="65" t="n">
        <v>2.38541666666667</v>
      </c>
      <c r="U15" s="65" t="n">
        <v>2.5</v>
      </c>
      <c r="V15" s="65" t="n">
        <v>2</v>
      </c>
      <c r="W15" s="65" t="n">
        <v>2.66666666666667</v>
      </c>
      <c r="X15" s="65" t="n">
        <v>2.225</v>
      </c>
      <c r="Y15" s="65" t="n">
        <v>1.875</v>
      </c>
      <c r="Z15" s="65" t="n">
        <f aca="false">S15+T15+U15+V15+W15+X15+Y15</f>
        <v>15.94375</v>
      </c>
      <c r="AA15" s="65" t="n">
        <f aca="false">Persona!$Z15/35*100</f>
        <v>45.5535714285714</v>
      </c>
      <c r="AB15" s="65" t="n">
        <f aca="false">AA15*0.4</f>
        <v>18.2214285714286</v>
      </c>
      <c r="AC15" s="65" t="n">
        <f aca="false">Capstones!AA14</f>
        <v>49.6</v>
      </c>
      <c r="AD15" s="65" t="n">
        <f aca="false">(Persona!$AB15+Persona!$AC15)*0.5</f>
        <v>33.9107142857143</v>
      </c>
      <c r="AE15" s="65" t="str">
        <f aca="false">IF(AD15&gt;=20,"Cleared","Not Cleared")</f>
        <v>Cleared</v>
      </c>
      <c r="AF15" s="86"/>
      <c r="AG15" s="86" t="n">
        <v>2.00833333333333</v>
      </c>
      <c r="AH15" s="86" t="n">
        <v>2.25</v>
      </c>
      <c r="AI15" s="86" t="n">
        <v>2.25</v>
      </c>
      <c r="AJ15" s="86" t="n">
        <v>2.75</v>
      </c>
      <c r="AK15" s="86"/>
      <c r="AL15" s="86" t="n">
        <v>2.66666666666667</v>
      </c>
      <c r="AM15" s="86" t="n">
        <f aca="false">AF15+AG15+AH15+AI15+AJ15+AK15+AL15</f>
        <v>11.925</v>
      </c>
      <c r="AN15" s="65" t="n">
        <f aca="false">Persona!$AM15/25*100</f>
        <v>47.7</v>
      </c>
      <c r="AO15" s="65" t="n">
        <f aca="false">Persona!$AN15*0.4</f>
        <v>19.08</v>
      </c>
      <c r="AP15" s="65" t="n">
        <f aca="false">Capstones!AL14</f>
        <v>39</v>
      </c>
      <c r="AQ15" s="65" t="n">
        <f aca="false">Persona!$AO15+Persona!$AP15</f>
        <v>58.08</v>
      </c>
      <c r="AR15" s="65" t="str">
        <f aca="false">IF(AQ15&gt;=40,"Cleared","Not Cleared")</f>
        <v>Cleared</v>
      </c>
      <c r="AS15" s="86" t="n">
        <f aca="false">IFERROR(VLOOKUP(D15,[1]Internal!B$4:CB$231,70,FALSE()),"0")</f>
        <v>2.5</v>
      </c>
      <c r="AT15" s="86" t="n">
        <f aca="false">IFERROR(VLOOKUP(D15,[1]Internal!B$4:CB$231,71,FALSE()),"0")</f>
        <v>2.21428571428571</v>
      </c>
      <c r="AU15" s="86" t="n">
        <f aca="false">IFERROR(VLOOKUP(D15,[1]Internal!B$4:CB$231,72,FALSE()),"0")</f>
        <v>1.66666666666667</v>
      </c>
      <c r="AV15" s="86" t="n">
        <f aca="false">IFERROR(VLOOKUP(D15,[1]Internal!B$4:CB$231,73,FALSE()),"0")</f>
        <v>3</v>
      </c>
      <c r="AW15" s="86"/>
      <c r="AX15" s="86" t="n">
        <f aca="false">IFERROR(VLOOKUP(D15,[1]Internal!B$4:CB$231,75,FALSE()),"0")</f>
        <v>2.33333333333333</v>
      </c>
      <c r="AY15" s="86" t="n">
        <f aca="false">IFERROR(VLOOKUP(D15,[1]Internal!B$4:CB$231,75,FALSE()),"0")</f>
        <v>2.33333333333333</v>
      </c>
      <c r="AZ15" s="86" t="n">
        <f aca="false">AS15+AT15+AU15+AV15+AW15+AX15+AY15</f>
        <v>14.047619047619</v>
      </c>
      <c r="BA15" s="65" t="n">
        <f aca="false">AZ15*100/30</f>
        <v>46.8253968253968</v>
      </c>
      <c r="BB15" s="65" t="n">
        <f aca="false">BA15*0.4</f>
        <v>18.7301587301587</v>
      </c>
      <c r="BC15" s="65" t="n">
        <f aca="false">Capstones!AW14</f>
        <v>49.6</v>
      </c>
      <c r="BD15" s="65" t="n">
        <f aca="false">BB15+BC15</f>
        <v>68.3301587301587</v>
      </c>
      <c r="BE15" s="88" t="str">
        <f aca="false">IF(BD15&gt;=40,"Cleared","Not Cleared")</f>
        <v>Cleared</v>
      </c>
    </row>
    <row r="16" s="17" customFormat="true" ht="21.75" hidden="false" customHeight="true" outlineLevel="0" collapsed="false">
      <c r="A16" s="64" t="n">
        <v>12</v>
      </c>
      <c r="B16" s="86" t="s">
        <v>17</v>
      </c>
      <c r="C16" s="86" t="s">
        <v>38</v>
      </c>
      <c r="D16" s="86" t="s">
        <v>41</v>
      </c>
      <c r="E16" s="87" t="s">
        <v>42</v>
      </c>
      <c r="F16" s="65" t="n">
        <v>2</v>
      </c>
      <c r="G16" s="65" t="n">
        <v>1</v>
      </c>
      <c r="H16" s="65" t="n">
        <v>3</v>
      </c>
      <c r="I16" s="65" t="n">
        <v>1</v>
      </c>
      <c r="J16" s="65" t="n">
        <v>3</v>
      </c>
      <c r="K16" s="65" t="n">
        <v>4</v>
      </c>
      <c r="L16" s="65" t="n">
        <v>2</v>
      </c>
      <c r="M16" s="64" t="n">
        <f aca="false">F16+G16+H16+I16+J16+K16+L16</f>
        <v>16</v>
      </c>
      <c r="N16" s="65" t="n">
        <f aca="false">M16/35*100</f>
        <v>45.7142857142857</v>
      </c>
      <c r="O16" s="65" t="n">
        <v>0</v>
      </c>
      <c r="P16" s="65" t="n">
        <f aca="false">Capstones!O15</f>
        <v>57.2222222222222</v>
      </c>
      <c r="Q16" s="65" t="n">
        <f aca="false">N16*0.5</f>
        <v>22.8571428571429</v>
      </c>
      <c r="R16" s="65" t="str">
        <f aca="false">IF(N16&gt;=20,"Cleared","Not Cleared")</f>
        <v>Cleared</v>
      </c>
      <c r="S16" s="65" t="n">
        <v>2.83333333333333</v>
      </c>
      <c r="T16" s="65" t="n">
        <v>3.0625</v>
      </c>
      <c r="U16" s="65" t="n">
        <v>3</v>
      </c>
      <c r="V16" s="65" t="n">
        <v>3</v>
      </c>
      <c r="W16" s="65" t="n">
        <v>3</v>
      </c>
      <c r="X16" s="65" t="n">
        <v>2.86666666666667</v>
      </c>
      <c r="Y16" s="65" t="n">
        <v>2.75</v>
      </c>
      <c r="Z16" s="65" t="n">
        <v>0</v>
      </c>
      <c r="AA16" s="65" t="n">
        <f aca="false">Persona!$Z16/35*100</f>
        <v>0</v>
      </c>
      <c r="AB16" s="65" t="n">
        <f aca="false">AA16*0.4</f>
        <v>0</v>
      </c>
      <c r="AC16" s="65" t="n">
        <f aca="false">Capstones!AA15</f>
        <v>51.2</v>
      </c>
      <c r="AD16" s="65" t="n">
        <f aca="false">(Persona!$AB16+Persona!$AC16)*0.5</f>
        <v>25.6</v>
      </c>
      <c r="AE16" s="65" t="str">
        <f aca="false">IF(AD16&gt;=20,"Cleared","Not Cleared")</f>
        <v>Cleared</v>
      </c>
      <c r="AF16" s="86"/>
      <c r="AG16" s="86" t="n">
        <v>2.81666666666667</v>
      </c>
      <c r="AH16" s="86" t="n">
        <v>2.08333333333333</v>
      </c>
      <c r="AI16" s="86" t="n">
        <v>2.5</v>
      </c>
      <c r="AJ16" s="86" t="n">
        <v>1.75</v>
      </c>
      <c r="AK16" s="86"/>
      <c r="AL16" s="86" t="n">
        <v>2.25</v>
      </c>
      <c r="AM16" s="86" t="n">
        <f aca="false">AF16+AG16+AH16+AI16+AJ16+AK16+AL16</f>
        <v>11.4</v>
      </c>
      <c r="AN16" s="65" t="n">
        <f aca="false">Persona!$AM16/25*100</f>
        <v>45.6</v>
      </c>
      <c r="AO16" s="65" t="n">
        <f aca="false">Persona!$AN16*0.4</f>
        <v>18.24</v>
      </c>
      <c r="AP16" s="65" t="n">
        <f aca="false">Capstones!AL15</f>
        <v>40</v>
      </c>
      <c r="AQ16" s="65" t="n">
        <f aca="false">Persona!$AO16+Persona!$AP16</f>
        <v>58.24</v>
      </c>
      <c r="AR16" s="65" t="str">
        <f aca="false">IF(AQ16&gt;=40,"Cleared","Not Cleared")</f>
        <v>Cleared</v>
      </c>
      <c r="AS16" s="86" t="n">
        <f aca="false">IFERROR(VLOOKUP(D16,[1]Internal!B$4:CB$231,70,FALSE()),"0")</f>
        <v>2.91666666666667</v>
      </c>
      <c r="AT16" s="86" t="n">
        <f aca="false">IFERROR(VLOOKUP(D16,[1]Internal!B$4:CB$231,71,FALSE()),"0")</f>
        <v>2.52857142857143</v>
      </c>
      <c r="AU16" s="86" t="n">
        <f aca="false">IFERROR(VLOOKUP(D16,[1]Internal!B$4:CB$231,72,FALSE()),"0")</f>
        <v>1.83333333333333</v>
      </c>
      <c r="AV16" s="86" t="n">
        <f aca="false">IFERROR(VLOOKUP(D16,[1]Internal!B$4:CB$231,73,FALSE()),"0")</f>
        <v>3</v>
      </c>
      <c r="AW16" s="86"/>
      <c r="AX16" s="86" t="n">
        <f aca="false">IFERROR(VLOOKUP(D16,[1]Internal!B$4:CB$231,75,FALSE()),"0")</f>
        <v>2.90277777777778</v>
      </c>
      <c r="AY16" s="86" t="n">
        <f aca="false">IFERROR(VLOOKUP(D16,[1]Internal!B$4:CB$231,75,FALSE()),"0")</f>
        <v>2.90277777777778</v>
      </c>
      <c r="AZ16" s="86" t="n">
        <v>0</v>
      </c>
      <c r="BA16" s="65" t="n">
        <f aca="false">AZ16*100/30</f>
        <v>0</v>
      </c>
      <c r="BB16" s="65" t="n">
        <f aca="false">BA16*0.4</f>
        <v>0</v>
      </c>
      <c r="BC16" s="65" t="n">
        <f aca="false">Capstones!AW15</f>
        <v>51.2</v>
      </c>
      <c r="BD16" s="65" t="n">
        <f aca="false">BB16+BC16</f>
        <v>51.2</v>
      </c>
      <c r="BE16" s="88" t="str">
        <f aca="false">IF(BD16&gt;=40,"Cleared","Not Cleared")</f>
        <v>Cleared</v>
      </c>
    </row>
    <row r="17" s="17" customFormat="true" ht="21.75" hidden="false" customHeight="true" outlineLevel="0" collapsed="false">
      <c r="A17" s="64" t="n">
        <v>13</v>
      </c>
      <c r="B17" s="86" t="s">
        <v>17</v>
      </c>
      <c r="C17" s="86" t="s">
        <v>14</v>
      </c>
      <c r="D17" s="86" t="s">
        <v>43</v>
      </c>
      <c r="E17" s="87" t="s">
        <v>44</v>
      </c>
      <c r="F17" s="65" t="n">
        <v>3</v>
      </c>
      <c r="G17" s="65" t="n">
        <v>1</v>
      </c>
      <c r="H17" s="65" t="n">
        <v>4</v>
      </c>
      <c r="I17" s="65" t="n">
        <v>3</v>
      </c>
      <c r="J17" s="65" t="n">
        <v>2</v>
      </c>
      <c r="K17" s="65" t="n">
        <v>2</v>
      </c>
      <c r="L17" s="65" t="n">
        <v>1</v>
      </c>
      <c r="M17" s="64" t="n">
        <f aca="false">F17+G17+H17+I17+J17+K17+L17</f>
        <v>16</v>
      </c>
      <c r="N17" s="65" t="n">
        <f aca="false">M17/35*100</f>
        <v>45.7142857142857</v>
      </c>
      <c r="O17" s="65" t="n">
        <v>0</v>
      </c>
      <c r="P17" s="65" t="n">
        <f aca="false">Capstones!O16</f>
        <v>55.5555555555556</v>
      </c>
      <c r="Q17" s="65" t="n">
        <f aca="false">N17*0.5</f>
        <v>22.8571428571429</v>
      </c>
      <c r="R17" s="65" t="str">
        <f aca="false">IF(N17&gt;=20,"Cleared","Not Cleared")</f>
        <v>Cleared</v>
      </c>
      <c r="S17" s="65" t="n">
        <v>0.666666666666667</v>
      </c>
      <c r="T17" s="65" t="n">
        <v>1.78125</v>
      </c>
      <c r="U17" s="65" t="n">
        <v>1</v>
      </c>
      <c r="V17" s="65" t="n">
        <v>1</v>
      </c>
      <c r="W17" s="65" t="n">
        <v>2</v>
      </c>
      <c r="X17" s="65" t="n">
        <v>1.91666666666667</v>
      </c>
      <c r="Y17" s="65" t="n">
        <v>1.5</v>
      </c>
      <c r="Z17" s="65" t="n">
        <f aca="false">S17+T17+U17+V17+W17+X17+Y17</f>
        <v>9.86458333333333</v>
      </c>
      <c r="AA17" s="65" t="n">
        <f aca="false">Persona!$Z17/35*100</f>
        <v>28.1845238095238</v>
      </c>
      <c r="AB17" s="65" t="n">
        <f aca="false">AA17*0.4</f>
        <v>11.2738095238095</v>
      </c>
      <c r="AC17" s="65" t="n">
        <f aca="false">Capstones!AA16</f>
        <v>48</v>
      </c>
      <c r="AD17" s="65" t="n">
        <f aca="false">(Persona!$AB17+Persona!$AC17)*0.5</f>
        <v>29.6369047619048</v>
      </c>
      <c r="AE17" s="65" t="str">
        <f aca="false">IF(AD17&gt;=20,"Cleared","Not Cleared")</f>
        <v>Cleared</v>
      </c>
      <c r="AF17" s="86"/>
      <c r="AG17" s="86" t="n">
        <v>2.63333333333333</v>
      </c>
      <c r="AH17" s="86" t="n">
        <v>2.25</v>
      </c>
      <c r="AI17" s="86" t="n">
        <v>1.75</v>
      </c>
      <c r="AJ17" s="86" t="n">
        <v>2.75</v>
      </c>
      <c r="AK17" s="86"/>
      <c r="AL17" s="86" t="n">
        <v>0.916666666666667</v>
      </c>
      <c r="AM17" s="86" t="n">
        <f aca="false">AF17+AG17+AH17+AI17+AJ17+AK17+AL17</f>
        <v>10.3</v>
      </c>
      <c r="AN17" s="65" t="n">
        <f aca="false">Persona!$AM17/25*100</f>
        <v>41.2</v>
      </c>
      <c r="AO17" s="65" t="n">
        <f aca="false">Persona!$AN17*0.4</f>
        <v>16.48</v>
      </c>
      <c r="AP17" s="65" t="n">
        <f aca="false">Capstones!AL16</f>
        <v>40</v>
      </c>
      <c r="AQ17" s="65" t="n">
        <f aca="false">Persona!$AO17+Persona!$AP17</f>
        <v>56.48</v>
      </c>
      <c r="AR17" s="65" t="str">
        <f aca="false">IF(AQ17&gt;=40,"Cleared","Not Cleared")</f>
        <v>Cleared</v>
      </c>
      <c r="AS17" s="86" t="n">
        <f aca="false">IFERROR(VLOOKUP(D17,[1]Internal!B$4:CB$231,70,FALSE()),"0")</f>
        <v>3.5</v>
      </c>
      <c r="AT17" s="86" t="n">
        <f aca="false">IFERROR(VLOOKUP(D17,[1]Internal!B$4:CB$231,71,FALSE()),"0")</f>
        <v>3.17380952380952</v>
      </c>
      <c r="AU17" s="86" t="n">
        <f aca="false">IFERROR(VLOOKUP(D17,[1]Internal!B$4:CB$231,72,FALSE()),"0")</f>
        <v>2.66666666666667</v>
      </c>
      <c r="AV17" s="86" t="n">
        <f aca="false">IFERROR(VLOOKUP(D17,[1]Internal!B$4:CB$231,73,FALSE()),"0")</f>
        <v>4</v>
      </c>
      <c r="AW17" s="86"/>
      <c r="AX17" s="86" t="n">
        <f aca="false">IFERROR(VLOOKUP(D17,[1]Internal!B$4:CB$231,75,FALSE()),"0")</f>
        <v>3.5</v>
      </c>
      <c r="AY17" s="86" t="n">
        <f aca="false">IFERROR(VLOOKUP(D17,[1]Internal!B$4:CB$231,75,FALSE()),"0")</f>
        <v>3.5</v>
      </c>
      <c r="AZ17" s="86" t="n">
        <f aca="false">AS17+AT17+AU17+AV17+AW17+AX17+AY17</f>
        <v>20.3404761904762</v>
      </c>
      <c r="BA17" s="65" t="n">
        <f aca="false">AZ17*100/30</f>
        <v>67.8015873015873</v>
      </c>
      <c r="BB17" s="65" t="n">
        <f aca="false">BA17*0.4</f>
        <v>27.1206349206349</v>
      </c>
      <c r="BC17" s="65" t="n">
        <f aca="false">Capstones!AW16</f>
        <v>48</v>
      </c>
      <c r="BD17" s="65" t="n">
        <f aca="false">BB17+BC17</f>
        <v>75.1206349206349</v>
      </c>
      <c r="BE17" s="88" t="str">
        <f aca="false">IF(BD17&gt;=40,"Cleared","Not Cleared")</f>
        <v>Cleared</v>
      </c>
    </row>
    <row r="18" s="17" customFormat="true" ht="21.75" hidden="false" customHeight="true" outlineLevel="0" collapsed="false">
      <c r="A18" s="64" t="n">
        <v>14</v>
      </c>
      <c r="B18" s="86" t="s">
        <v>13</v>
      </c>
      <c r="C18" s="86" t="s">
        <v>38</v>
      </c>
      <c r="D18" s="86" t="s">
        <v>45</v>
      </c>
      <c r="E18" s="87" t="s">
        <v>46</v>
      </c>
      <c r="F18" s="65" t="n">
        <v>1</v>
      </c>
      <c r="G18" s="65" t="n">
        <v>1</v>
      </c>
      <c r="H18" s="65" t="n">
        <v>2</v>
      </c>
      <c r="I18" s="65" t="n">
        <v>2</v>
      </c>
      <c r="J18" s="65" t="n">
        <v>4</v>
      </c>
      <c r="K18" s="65" t="n">
        <v>3</v>
      </c>
      <c r="L18" s="65" t="n">
        <v>2</v>
      </c>
      <c r="M18" s="64" t="n">
        <f aca="false">F18+G18+H18+I18+J18+K18+L18</f>
        <v>15</v>
      </c>
      <c r="N18" s="65" t="n">
        <f aca="false">M18/35*100</f>
        <v>42.8571428571429</v>
      </c>
      <c r="O18" s="65" t="n">
        <v>0</v>
      </c>
      <c r="P18" s="65" t="n">
        <f aca="false">Capstones!O17</f>
        <v>57.7777777777778</v>
      </c>
      <c r="Q18" s="65" t="n">
        <f aca="false">N18*0.5</f>
        <v>21.4285714285714</v>
      </c>
      <c r="R18" s="65" t="str">
        <f aca="false">IF(N18&gt;=20,"Cleared","Not Cleared")</f>
        <v>Cleared</v>
      </c>
      <c r="S18" s="65" t="n">
        <v>3.58333333333333</v>
      </c>
      <c r="T18" s="65" t="n">
        <v>4</v>
      </c>
      <c r="U18" s="65" t="n">
        <v>4</v>
      </c>
      <c r="V18" s="65" t="n">
        <v>4</v>
      </c>
      <c r="W18" s="65" t="n">
        <v>4</v>
      </c>
      <c r="X18" s="65" t="n">
        <v>3.8</v>
      </c>
      <c r="Y18" s="65" t="n">
        <v>3.5</v>
      </c>
      <c r="Z18" s="65" t="n">
        <f aca="false">S18+T18+U18+V18+W18+X18+Y18</f>
        <v>26.8833333333333</v>
      </c>
      <c r="AA18" s="65" t="n">
        <f aca="false">Persona!$Z18/35*100</f>
        <v>76.8095238095238</v>
      </c>
      <c r="AB18" s="65" t="n">
        <f aca="false">AA18*0.4</f>
        <v>30.7238095238095</v>
      </c>
      <c r="AC18" s="65" t="n">
        <f aca="false">Capstones!AA17</f>
        <v>43.2</v>
      </c>
      <c r="AD18" s="65" t="n">
        <f aca="false">(Persona!$AB18+Persona!$AC18)*0.5</f>
        <v>36.9619047619048</v>
      </c>
      <c r="AE18" s="65" t="str">
        <f aca="false">IF(AD18&gt;=20,"Cleared","Not Cleared")</f>
        <v>Cleared</v>
      </c>
      <c r="AF18" s="86"/>
      <c r="AG18" s="86" t="n">
        <v>2.41666666666667</v>
      </c>
      <c r="AH18" s="86" t="n">
        <v>2.66666666666667</v>
      </c>
      <c r="AI18" s="86" t="n">
        <v>1.875</v>
      </c>
      <c r="AJ18" s="86" t="n">
        <v>2.25</v>
      </c>
      <c r="AK18" s="86"/>
      <c r="AL18" s="86" t="n">
        <v>2.33333333333333</v>
      </c>
      <c r="AM18" s="86" t="n">
        <f aca="false">AF18+AG18+AH18+AI18+AJ18+AK18+AL18</f>
        <v>11.5416666666667</v>
      </c>
      <c r="AN18" s="65" t="n">
        <f aca="false">Persona!$AM18/25*100</f>
        <v>46.1666666666667</v>
      </c>
      <c r="AO18" s="65" t="n">
        <f aca="false">Persona!$AN18*0.4</f>
        <v>18.4666666666667</v>
      </c>
      <c r="AP18" s="65" t="n">
        <f aca="false">Capstones!AL17</f>
        <v>36</v>
      </c>
      <c r="AQ18" s="65" t="n">
        <f aca="false">Persona!$AO18+Persona!$AP18</f>
        <v>54.4666666666667</v>
      </c>
      <c r="AR18" s="65" t="str">
        <f aca="false">IF(AQ18&gt;=40,"Cleared","Not Cleared")</f>
        <v>Cleared</v>
      </c>
      <c r="AS18" s="86" t="n">
        <f aca="false">IFERROR(VLOOKUP(D18,[1]Internal!B$4:CB$231,70,FALSE()),"0")</f>
        <v>3.5</v>
      </c>
      <c r="AT18" s="86" t="n">
        <f aca="false">IFERROR(VLOOKUP(D18,[1]Internal!B$4:CB$231,71,FALSE()),"0")</f>
        <v>2.74642857142857</v>
      </c>
      <c r="AU18" s="86" t="n">
        <f aca="false">IFERROR(VLOOKUP(D18,[1]Internal!B$4:CB$231,72,FALSE()),"0")</f>
        <v>2.33333333333333</v>
      </c>
      <c r="AV18" s="86" t="n">
        <f aca="false">IFERROR(VLOOKUP(D18,[1]Internal!B$4:CB$231,73,FALSE()),"0")</f>
        <v>4</v>
      </c>
      <c r="AW18" s="86"/>
      <c r="AX18" s="86" t="n">
        <f aca="false">IFERROR(VLOOKUP(D18,[1]Internal!B$4:CB$231,75,FALSE()),"0")</f>
        <v>3.58333333333333</v>
      </c>
      <c r="AY18" s="86" t="n">
        <f aca="false">IFERROR(VLOOKUP(D18,[1]Internal!B$4:CB$231,75,FALSE()),"0")</f>
        <v>3.58333333333333</v>
      </c>
      <c r="AZ18" s="86" t="n">
        <f aca="false">AS18+AT18+AU18+AV18+AW18+AX18+AY18</f>
        <v>19.7464285714286</v>
      </c>
      <c r="BA18" s="65" t="n">
        <f aca="false">AZ18*100/30</f>
        <v>65.8214285714286</v>
      </c>
      <c r="BB18" s="65" t="n">
        <f aca="false">BA18*0.4</f>
        <v>26.3285714285714</v>
      </c>
      <c r="BC18" s="65" t="n">
        <f aca="false">Capstones!AW17</f>
        <v>43.2</v>
      </c>
      <c r="BD18" s="65" t="n">
        <f aca="false">BB18+BC18</f>
        <v>69.5285714285714</v>
      </c>
      <c r="BE18" s="88" t="str">
        <f aca="false">IF(BD18&gt;=40,"Cleared","Not Cleared")</f>
        <v>Cleared</v>
      </c>
    </row>
    <row r="19" s="17" customFormat="true" ht="21.75" hidden="false" customHeight="true" outlineLevel="0" collapsed="false">
      <c r="A19" s="64" t="n">
        <v>15</v>
      </c>
      <c r="B19" s="86" t="s">
        <v>13</v>
      </c>
      <c r="C19" s="86" t="s">
        <v>31</v>
      </c>
      <c r="D19" s="86" t="s">
        <v>47</v>
      </c>
      <c r="E19" s="87" t="s">
        <v>48</v>
      </c>
      <c r="F19" s="65" t="n">
        <v>2</v>
      </c>
      <c r="G19" s="65" t="n">
        <v>1</v>
      </c>
      <c r="H19" s="65" t="n">
        <v>1</v>
      </c>
      <c r="I19" s="65" t="n">
        <v>4</v>
      </c>
      <c r="J19" s="65" t="n">
        <v>2</v>
      </c>
      <c r="K19" s="65" t="n">
        <v>3</v>
      </c>
      <c r="L19" s="65" t="n">
        <v>3</v>
      </c>
      <c r="M19" s="64" t="n">
        <f aca="false">F19+G19+H19+I19+J19+K19+L19</f>
        <v>16</v>
      </c>
      <c r="N19" s="65" t="n">
        <f aca="false">M19/35*100</f>
        <v>45.7142857142857</v>
      </c>
      <c r="O19" s="65" t="n">
        <v>0</v>
      </c>
      <c r="P19" s="65" t="n">
        <f aca="false">Capstones!O18</f>
        <v>65.5555555555555</v>
      </c>
      <c r="Q19" s="65" t="n">
        <f aca="false">N19*0.5</f>
        <v>22.8571428571429</v>
      </c>
      <c r="R19" s="65" t="str">
        <f aca="false">IF(N19&gt;=20,"Cleared","Not Cleared")</f>
        <v>Cleared</v>
      </c>
      <c r="S19" s="65" t="n">
        <v>1</v>
      </c>
      <c r="T19" s="65" t="n">
        <v>2.45833333333333</v>
      </c>
      <c r="U19" s="65" t="n">
        <v>1.66666666666667</v>
      </c>
      <c r="V19" s="65" t="n">
        <v>1</v>
      </c>
      <c r="W19" s="65" t="n">
        <v>1</v>
      </c>
      <c r="X19" s="65" t="n">
        <v>1</v>
      </c>
      <c r="Y19" s="65" t="n">
        <v>1.5</v>
      </c>
      <c r="Z19" s="65" t="n">
        <f aca="false">S19+T19+U19+V19+W19+X19+Y19</f>
        <v>9.625</v>
      </c>
      <c r="AA19" s="65" t="n">
        <f aca="false">Persona!$Z19/35*100</f>
        <v>27.5</v>
      </c>
      <c r="AB19" s="65" t="n">
        <f aca="false">AA19*0.4</f>
        <v>11</v>
      </c>
      <c r="AC19" s="65" t="n">
        <f aca="false">Capstones!AA18</f>
        <v>45.6</v>
      </c>
      <c r="AD19" s="65" t="n">
        <f aca="false">(Persona!$AB19+Persona!$AC19)*0.5</f>
        <v>28.3</v>
      </c>
      <c r="AE19" s="65" t="str">
        <f aca="false">IF(AD19&gt;=20,"Cleared","Not Cleared")</f>
        <v>Cleared</v>
      </c>
      <c r="AF19" s="86"/>
      <c r="AG19" s="86" t="n">
        <v>2.93333333333333</v>
      </c>
      <c r="AH19" s="86" t="n">
        <v>2.55555555555556</v>
      </c>
      <c r="AI19" s="86" t="n">
        <v>1.66666666666667</v>
      </c>
      <c r="AJ19" s="86" t="n">
        <v>2.11111111111111</v>
      </c>
      <c r="AK19" s="86"/>
      <c r="AL19" s="86" t="n">
        <v>2.33333333333333</v>
      </c>
      <c r="AM19" s="86" t="n">
        <f aca="false">AF19+AG19+AH19+AI19+AJ19+AK19+AL19</f>
        <v>11.6</v>
      </c>
      <c r="AN19" s="65" t="n">
        <f aca="false">Persona!$AM19/25*100</f>
        <v>46.4</v>
      </c>
      <c r="AO19" s="65" t="n">
        <f aca="false">Persona!$AN19*0.4</f>
        <v>18.56</v>
      </c>
      <c r="AP19" s="65" t="n">
        <f aca="false">Capstones!AL18</f>
        <v>44</v>
      </c>
      <c r="AQ19" s="65" t="n">
        <f aca="false">Persona!$AO19+Persona!$AP19</f>
        <v>62.56</v>
      </c>
      <c r="AR19" s="65" t="str">
        <f aca="false">IF(AQ19&gt;=40,"Cleared","Not Cleared")</f>
        <v>Cleared</v>
      </c>
      <c r="AS19" s="86" t="str">
        <f aca="false">IFERROR(VLOOKUP(D19,[1]Internal!B$4:CB$231,70,FALSE()),"0")</f>
        <v>0</v>
      </c>
      <c r="AT19" s="86" t="str">
        <f aca="false">IFERROR(VLOOKUP(D19,[1]Internal!B$4:CB$231,71,FALSE()),"0")</f>
        <v>0</v>
      </c>
      <c r="AU19" s="86" t="n">
        <f aca="false">IFERROR(VLOOKUP(D19,[1]Internal!B$4:CB$231,72,FALSE()),"0")</f>
        <v>0</v>
      </c>
      <c r="AV19" s="86" t="str">
        <f aca="false">IFERROR(VLOOKUP(D19,[1]Internal!B$4:CB$231,73,FALSE()),"0")</f>
        <v>0</v>
      </c>
      <c r="AW19" s="86"/>
      <c r="AX19" s="86" t="str">
        <f aca="false">IFERROR(VLOOKUP(D19,[1]Internal!B$4:CB$231,75,FALSE()),"0")</f>
        <v>0</v>
      </c>
      <c r="AY19" s="86" t="str">
        <f aca="false">IFERROR(VLOOKUP(D19,[1]Internal!B$4:CB$231,75,FALSE()),"0")</f>
        <v>0</v>
      </c>
      <c r="AZ19" s="86" t="n">
        <f aca="false">AS19+AT19+AU19+AV19+AW19+AX19+AY19</f>
        <v>0</v>
      </c>
      <c r="BA19" s="65" t="n">
        <f aca="false">AZ19*100/30</f>
        <v>0</v>
      </c>
      <c r="BB19" s="65" t="n">
        <f aca="false">BA19*0.4</f>
        <v>0</v>
      </c>
      <c r="BC19" s="65" t="n">
        <f aca="false">Capstones!AW18</f>
        <v>45.6</v>
      </c>
      <c r="BD19" s="65" t="n">
        <f aca="false">BB19+BC19</f>
        <v>45.6</v>
      </c>
      <c r="BE19" s="88" t="str">
        <f aca="false">IF(BD19&gt;=40,"Cleared","Not Cleared")</f>
        <v>Cleared</v>
      </c>
    </row>
    <row r="20" s="17" customFormat="true" ht="21.75" hidden="false" customHeight="true" outlineLevel="0" collapsed="false">
      <c r="A20" s="64" t="n">
        <v>16</v>
      </c>
      <c r="B20" s="86" t="s">
        <v>17</v>
      </c>
      <c r="C20" s="86" t="s">
        <v>14</v>
      </c>
      <c r="D20" s="86" t="s">
        <v>49</v>
      </c>
      <c r="E20" s="87" t="s">
        <v>50</v>
      </c>
      <c r="F20" s="65" t="n">
        <v>3</v>
      </c>
      <c r="G20" s="65" t="n">
        <v>2</v>
      </c>
      <c r="H20" s="65" t="n">
        <v>4</v>
      </c>
      <c r="I20" s="65" t="n">
        <v>3</v>
      </c>
      <c r="J20" s="65" t="n">
        <v>1</v>
      </c>
      <c r="K20" s="65" t="n">
        <v>2</v>
      </c>
      <c r="L20" s="65" t="n">
        <v>1</v>
      </c>
      <c r="M20" s="64" t="n">
        <f aca="false">F20+G20+H20+I20+J20+K20+L20</f>
        <v>16</v>
      </c>
      <c r="N20" s="65" t="n">
        <f aca="false">M20/35*100</f>
        <v>45.7142857142857</v>
      </c>
      <c r="O20" s="65" t="n">
        <v>0</v>
      </c>
      <c r="P20" s="65" t="n">
        <f aca="false">Capstones!O19</f>
        <v>56.6666666666667</v>
      </c>
      <c r="Q20" s="65" t="n">
        <f aca="false">N20*0.5</f>
        <v>22.8571428571429</v>
      </c>
      <c r="R20" s="65" t="str">
        <f aca="false">IF(N20&gt;=20,"Cleared","Not Cleared")</f>
        <v>Cleared</v>
      </c>
      <c r="S20" s="65" t="n">
        <v>1.58333333333333</v>
      </c>
      <c r="T20" s="65" t="n">
        <v>1.85416666666667</v>
      </c>
      <c r="U20" s="65" t="n">
        <v>1.66666666666667</v>
      </c>
      <c r="V20" s="65" t="n">
        <v>1</v>
      </c>
      <c r="W20" s="65" t="n">
        <v>1</v>
      </c>
      <c r="X20" s="65" t="n">
        <v>2.38333333333333</v>
      </c>
      <c r="Y20" s="65" t="n">
        <v>1.75</v>
      </c>
      <c r="Z20" s="65" t="n">
        <f aca="false">S20+T20+U20+V20+W20+X20+Y20</f>
        <v>11.2375</v>
      </c>
      <c r="AA20" s="65" t="n">
        <f aca="false">Persona!$Z20/35*100</f>
        <v>32.1071428571429</v>
      </c>
      <c r="AB20" s="65" t="n">
        <f aca="false">AA20*0.4</f>
        <v>12.8428571428571</v>
      </c>
      <c r="AC20" s="65" t="n">
        <f aca="false">Capstones!AA19</f>
        <v>44.8</v>
      </c>
      <c r="AD20" s="65" t="n">
        <f aca="false">(Persona!$AB20+Persona!$AC20)*0.5</f>
        <v>28.8214285714286</v>
      </c>
      <c r="AE20" s="65" t="str">
        <f aca="false">IF(AD20&gt;=20,"Cleared","Not Cleared")</f>
        <v>Cleared</v>
      </c>
      <c r="AF20" s="86"/>
      <c r="AG20" s="86" t="n">
        <v>2.30833333333333</v>
      </c>
      <c r="AH20" s="86" t="n">
        <v>1.25</v>
      </c>
      <c r="AI20" s="86" t="n">
        <v>1</v>
      </c>
      <c r="AJ20" s="86" t="n">
        <v>1</v>
      </c>
      <c r="AK20" s="86"/>
      <c r="AL20" s="86" t="n">
        <v>1.25</v>
      </c>
      <c r="AM20" s="86" t="n">
        <f aca="false">AF20+AG20+AH20+AI20+AJ20+AK20+AL20</f>
        <v>6.80833333333333</v>
      </c>
      <c r="AN20" s="65" t="n">
        <f aca="false">Persona!$AM20/25*100</f>
        <v>27.2333333333333</v>
      </c>
      <c r="AO20" s="65" t="n">
        <f aca="false">Persona!$AN20*0.4</f>
        <v>10.8933333333333</v>
      </c>
      <c r="AP20" s="65" t="n">
        <f aca="false">Capstones!AL19</f>
        <v>38</v>
      </c>
      <c r="AQ20" s="65" t="n">
        <f aca="false">Persona!$AO20+Persona!$AP20</f>
        <v>48.8933333333333</v>
      </c>
      <c r="AR20" s="65" t="str">
        <f aca="false">IF(AQ20&gt;=40,"Cleared","Not Cleared")</f>
        <v>Cleared</v>
      </c>
      <c r="AS20" s="86" t="n">
        <f aca="false">IFERROR(VLOOKUP(D20,[1]Internal!B$4:CB$231,70,FALSE()),"0")</f>
        <v>0.833333333333333</v>
      </c>
      <c r="AT20" s="86" t="n">
        <f aca="false">IFERROR(VLOOKUP(D20,[1]Internal!B$4:CB$231,71,FALSE()),"0")</f>
        <v>2.02222222222222</v>
      </c>
      <c r="AU20" s="86" t="n">
        <f aca="false">IFERROR(VLOOKUP(D20,[1]Internal!B$4:CB$231,72,FALSE()),"0")</f>
        <v>0.666666666666667</v>
      </c>
      <c r="AV20" s="86" t="n">
        <f aca="false">IFERROR(VLOOKUP(D20,[1]Internal!B$4:CB$231,73,FALSE()),"0")</f>
        <v>0</v>
      </c>
      <c r="AW20" s="86"/>
      <c r="AX20" s="86" t="n">
        <f aca="false">IFERROR(VLOOKUP(D20,[1]Internal!B$4:CB$231,75,FALSE()),"0")</f>
        <v>0.75</v>
      </c>
      <c r="AY20" s="86" t="n">
        <f aca="false">IFERROR(VLOOKUP(D20,[1]Internal!B$4:CB$231,75,FALSE()),"0")</f>
        <v>0.75</v>
      </c>
      <c r="AZ20" s="86" t="n">
        <f aca="false">AS20+AT20+AU20+AV20+AW20+AX20+AY20</f>
        <v>5.02222222222222</v>
      </c>
      <c r="BA20" s="65" t="n">
        <f aca="false">AZ20*100/30</f>
        <v>16.7407407407407</v>
      </c>
      <c r="BB20" s="65" t="n">
        <f aca="false">BA20*0.4</f>
        <v>6.6962962962963</v>
      </c>
      <c r="BC20" s="65" t="n">
        <f aca="false">Capstones!AW19</f>
        <v>44.8</v>
      </c>
      <c r="BD20" s="65" t="n">
        <f aca="false">BB20+BC20</f>
        <v>51.4962962962963</v>
      </c>
      <c r="BE20" s="88" t="str">
        <f aca="false">IF(BD20&gt;=40,"Cleared","Not Cleared")</f>
        <v>Cleared</v>
      </c>
    </row>
    <row r="21" s="17" customFormat="true" ht="21.75" hidden="false" customHeight="true" outlineLevel="0" collapsed="false">
      <c r="A21" s="64" t="n">
        <v>17</v>
      </c>
      <c r="B21" s="86" t="s">
        <v>13</v>
      </c>
      <c r="C21" s="86" t="s">
        <v>31</v>
      </c>
      <c r="D21" s="86" t="s">
        <v>51</v>
      </c>
      <c r="E21" s="87" t="s">
        <v>52</v>
      </c>
      <c r="F21" s="65" t="n">
        <v>1</v>
      </c>
      <c r="G21" s="65" t="n">
        <v>1</v>
      </c>
      <c r="H21" s="65" t="n">
        <v>3</v>
      </c>
      <c r="I21" s="65" t="n">
        <v>4</v>
      </c>
      <c r="J21" s="65" t="n">
        <v>2</v>
      </c>
      <c r="K21" s="65" t="n">
        <v>2</v>
      </c>
      <c r="L21" s="65" t="n">
        <v>3</v>
      </c>
      <c r="M21" s="64" t="n">
        <f aca="false">F21+G21+H21+I21+J21+K21+L21</f>
        <v>16</v>
      </c>
      <c r="N21" s="65" t="n">
        <f aca="false">M21/35*100</f>
        <v>45.7142857142857</v>
      </c>
      <c r="O21" s="65" t="n">
        <v>0</v>
      </c>
      <c r="P21" s="65" t="n">
        <f aca="false">Capstones!O20</f>
        <v>65.5555555555555</v>
      </c>
      <c r="Q21" s="65" t="n">
        <f aca="false">N21*0.5</f>
        <v>22.8571428571429</v>
      </c>
      <c r="R21" s="65" t="str">
        <f aca="false">IF(N21&gt;=20,"Cleared","Not Cleared")</f>
        <v>Cleared</v>
      </c>
      <c r="S21" s="65" t="n">
        <v>2.33333333333333</v>
      </c>
      <c r="T21" s="65" t="n">
        <v>2.35416666666667</v>
      </c>
      <c r="U21" s="65" t="n">
        <v>2.33333333333333</v>
      </c>
      <c r="V21" s="65" t="n">
        <v>1</v>
      </c>
      <c r="W21" s="65" t="n">
        <v>1</v>
      </c>
      <c r="X21" s="65" t="n">
        <v>1.66666666666667</v>
      </c>
      <c r="Y21" s="65" t="n">
        <v>2.5</v>
      </c>
      <c r="Z21" s="65" t="n">
        <f aca="false">S21+T21+U21+V21+W21+X21+Y21</f>
        <v>13.1875</v>
      </c>
      <c r="AA21" s="65" t="n">
        <f aca="false">Persona!$Z21/35*100</f>
        <v>37.6785714285714</v>
      </c>
      <c r="AB21" s="65" t="n">
        <f aca="false">AA21*0.4</f>
        <v>15.0714285714286</v>
      </c>
      <c r="AC21" s="65" t="n">
        <f aca="false">Capstones!AA20</f>
        <v>52</v>
      </c>
      <c r="AD21" s="65" t="n">
        <f aca="false">(Persona!$AB21+Persona!$AC21)*0.5</f>
        <v>33.5357142857143</v>
      </c>
      <c r="AE21" s="65" t="str">
        <f aca="false">IF(AD21&gt;=20,"Cleared","Not Cleared")</f>
        <v>Cleared</v>
      </c>
      <c r="AF21" s="86"/>
      <c r="AG21" s="86" t="n">
        <v>2.6</v>
      </c>
      <c r="AH21" s="86" t="n">
        <v>2.55555555555556</v>
      </c>
      <c r="AI21" s="86" t="n">
        <v>1.66666666666667</v>
      </c>
      <c r="AJ21" s="86" t="n">
        <v>2.44444444444444</v>
      </c>
      <c r="AK21" s="86"/>
      <c r="AL21" s="86" t="n">
        <v>2.33333333333333</v>
      </c>
      <c r="AM21" s="86" t="n">
        <f aca="false">AF21+AG21+AH21+AI21+AJ21+AK21+AL21</f>
        <v>11.6</v>
      </c>
      <c r="AN21" s="65" t="n">
        <f aca="false">Persona!$AM21/25*100</f>
        <v>46.4</v>
      </c>
      <c r="AO21" s="65" t="n">
        <f aca="false">Persona!$AN21*0.4</f>
        <v>18.56</v>
      </c>
      <c r="AP21" s="65" t="n">
        <f aca="false">Capstones!AL20</f>
        <v>56</v>
      </c>
      <c r="AQ21" s="65" t="n">
        <f aca="false">Persona!$AO21+Persona!$AP21</f>
        <v>74.56</v>
      </c>
      <c r="AR21" s="65" t="str">
        <f aca="false">IF(AQ21&gt;=40,"Cleared","Not Cleared")</f>
        <v>Cleared</v>
      </c>
      <c r="AS21" s="86" t="n">
        <f aca="false">IFERROR(VLOOKUP(D21,[1]Internal!B$4:CB$231,70,FALSE()),"0")</f>
        <v>3</v>
      </c>
      <c r="AT21" s="86" t="n">
        <f aca="false">IFERROR(VLOOKUP(D21,[1]Internal!B$4:CB$231,71,FALSE()),"0")</f>
        <v>3.8</v>
      </c>
      <c r="AU21" s="86" t="n">
        <f aca="false">IFERROR(VLOOKUP(D21,[1]Internal!B$4:CB$231,72,FALSE()),"0")</f>
        <v>2.66666666666667</v>
      </c>
      <c r="AV21" s="86" t="n">
        <f aca="false">IFERROR(VLOOKUP(D21,[1]Internal!B$4:CB$231,73,FALSE()),"0")</f>
        <v>4</v>
      </c>
      <c r="AW21" s="86"/>
      <c r="AX21" s="86" t="n">
        <f aca="false">IFERROR(VLOOKUP(D21,[1]Internal!B$4:CB$231,75,FALSE()),"0")</f>
        <v>3.13888888888889</v>
      </c>
      <c r="AY21" s="86" t="n">
        <f aca="false">IFERROR(VLOOKUP(D21,[1]Internal!B$4:CB$231,75,FALSE()),"0")</f>
        <v>3.13888888888889</v>
      </c>
      <c r="AZ21" s="86" t="n">
        <f aca="false">AS21+AT21+AU21+AV21+AW21+AX21+AY21</f>
        <v>19.7444444444444</v>
      </c>
      <c r="BA21" s="65" t="n">
        <f aca="false">AZ21*100/30</f>
        <v>65.8148148148148</v>
      </c>
      <c r="BB21" s="65" t="n">
        <f aca="false">BA21*0.4</f>
        <v>26.3259259259259</v>
      </c>
      <c r="BC21" s="65" t="n">
        <f aca="false">Capstones!AW20</f>
        <v>52</v>
      </c>
      <c r="BD21" s="65" t="n">
        <f aca="false">BB21+BC21</f>
        <v>78.3259259259259</v>
      </c>
      <c r="BE21" s="88" t="str">
        <f aca="false">IF(BD21&gt;=40,"Cleared","Not Cleared")</f>
        <v>Cleared</v>
      </c>
    </row>
    <row r="22" s="17" customFormat="true" ht="21.75" hidden="false" customHeight="true" outlineLevel="0" collapsed="false">
      <c r="A22" s="64" t="n">
        <v>18</v>
      </c>
      <c r="B22" s="86" t="s">
        <v>53</v>
      </c>
      <c r="C22" s="86" t="s">
        <v>14</v>
      </c>
      <c r="D22" s="86" t="s">
        <v>54</v>
      </c>
      <c r="E22" s="87" t="s">
        <v>55</v>
      </c>
      <c r="F22" s="65" t="n">
        <v>1</v>
      </c>
      <c r="G22" s="65" t="n">
        <v>1</v>
      </c>
      <c r="H22" s="65" t="n">
        <v>4</v>
      </c>
      <c r="I22" s="65" t="n">
        <v>2</v>
      </c>
      <c r="J22" s="65" t="n">
        <v>2</v>
      </c>
      <c r="K22" s="65" t="n">
        <v>3</v>
      </c>
      <c r="L22" s="65" t="n">
        <v>2</v>
      </c>
      <c r="M22" s="64" t="n">
        <f aca="false">F22+G22+H22+I22+J22+K22+L22</f>
        <v>15</v>
      </c>
      <c r="N22" s="65" t="n">
        <f aca="false">M22/35*100</f>
        <v>42.8571428571429</v>
      </c>
      <c r="O22" s="65" t="n">
        <v>0</v>
      </c>
      <c r="P22" s="65" t="n">
        <f aca="false">Capstones!O21</f>
        <v>70</v>
      </c>
      <c r="Q22" s="65" t="n">
        <f aca="false">N22*0.5</f>
        <v>21.4285714285714</v>
      </c>
      <c r="R22" s="65" t="str">
        <f aca="false">IF(N22&gt;=20,"Cleared","Not Cleared")</f>
        <v>Cleared</v>
      </c>
      <c r="S22" s="65" t="n">
        <v>0.666666666666667</v>
      </c>
      <c r="T22" s="65" t="n">
        <v>1.76041666666667</v>
      </c>
      <c r="U22" s="65" t="n">
        <v>1</v>
      </c>
      <c r="V22" s="65" t="n">
        <v>3</v>
      </c>
      <c r="W22" s="65" t="n">
        <v>2.66666666666667</v>
      </c>
      <c r="X22" s="65" t="n">
        <v>1.65</v>
      </c>
      <c r="Y22" s="65" t="n">
        <v>0.75</v>
      </c>
      <c r="Z22" s="65" t="n">
        <f aca="false">S22+T22+U22+V22+W22+X22+Y22</f>
        <v>11.49375</v>
      </c>
      <c r="AA22" s="65" t="n">
        <f aca="false">Persona!$Z22/35*100</f>
        <v>32.8392857142857</v>
      </c>
      <c r="AB22" s="65" t="n">
        <f aca="false">AA22*0.4</f>
        <v>13.1357142857143</v>
      </c>
      <c r="AC22" s="65" t="n">
        <f aca="false">Capstones!AA21</f>
        <v>48.8</v>
      </c>
      <c r="AD22" s="65" t="n">
        <f aca="false">(Persona!$AB22+Persona!$AC22)*0.5</f>
        <v>30.9678571428571</v>
      </c>
      <c r="AE22" s="65" t="str">
        <f aca="false">IF(AD22&gt;=20,"Cleared","Not Cleared")</f>
        <v>Cleared</v>
      </c>
      <c r="AF22" s="86"/>
      <c r="AG22" s="86" t="n">
        <v>3.075</v>
      </c>
      <c r="AH22" s="86" t="n">
        <v>1.91666666666667</v>
      </c>
      <c r="AI22" s="86" t="n">
        <v>1.25</v>
      </c>
      <c r="AJ22" s="86" t="n">
        <v>2.25</v>
      </c>
      <c r="AK22" s="86"/>
      <c r="AL22" s="86" t="n">
        <v>1.75</v>
      </c>
      <c r="AM22" s="86" t="n">
        <f aca="false">AF22+AG22+AH22+AI22+AJ22+AK22+AL22</f>
        <v>10.2416666666667</v>
      </c>
      <c r="AN22" s="65" t="n">
        <f aca="false">Persona!$AM22/25*100</f>
        <v>40.9666666666667</v>
      </c>
      <c r="AO22" s="65" t="n">
        <f aca="false">Persona!$AN22*0.4</f>
        <v>16.3866666666667</v>
      </c>
      <c r="AP22" s="65" t="n">
        <f aca="false">Capstones!AL21</f>
        <v>60</v>
      </c>
      <c r="AQ22" s="65" t="n">
        <f aca="false">Persona!$AO22+Persona!$AP22</f>
        <v>76.3866666666667</v>
      </c>
      <c r="AR22" s="65" t="str">
        <f aca="false">IF(AQ22&gt;=40,"Cleared","Not Cleared")</f>
        <v>Cleared</v>
      </c>
      <c r="AS22" s="86" t="n">
        <f aca="false">IFERROR(VLOOKUP(D22,[1]Internal!B$4:CB$231,70,FALSE()),"0")</f>
        <v>3</v>
      </c>
      <c r="AT22" s="86" t="n">
        <f aca="false">IFERROR(VLOOKUP(D22,[1]Internal!B$4:CB$231,71,FALSE()),"0")</f>
        <v>2.68333333333333</v>
      </c>
      <c r="AU22" s="86" t="n">
        <f aca="false">IFERROR(VLOOKUP(D22,[1]Internal!B$4:CB$231,72,FALSE()),"0")</f>
        <v>2</v>
      </c>
      <c r="AV22" s="86" t="n">
        <f aca="false">IFERROR(VLOOKUP(D22,[1]Internal!B$4:CB$231,73,FALSE()),"0")</f>
        <v>3</v>
      </c>
      <c r="AW22" s="86"/>
      <c r="AX22" s="86" t="n">
        <f aca="false">IFERROR(VLOOKUP(D22,[1]Internal!B$4:CB$231,75,FALSE()),"0")</f>
        <v>2.80555555555556</v>
      </c>
      <c r="AY22" s="86" t="n">
        <f aca="false">IFERROR(VLOOKUP(D22,[1]Internal!B$4:CB$231,75,FALSE()),"0")</f>
        <v>2.80555555555556</v>
      </c>
      <c r="AZ22" s="86" t="n">
        <f aca="false">AS22+AT22+AU22+AV22+AW22+AX22+AY22</f>
        <v>16.2944444444444</v>
      </c>
      <c r="BA22" s="65" t="n">
        <f aca="false">AZ22*100/30</f>
        <v>54.3148148148148</v>
      </c>
      <c r="BB22" s="65" t="n">
        <f aca="false">BA22*0.4</f>
        <v>21.7259259259259</v>
      </c>
      <c r="BC22" s="65" t="n">
        <f aca="false">Capstones!AW21</f>
        <v>48.8</v>
      </c>
      <c r="BD22" s="65" t="n">
        <f aca="false">BB22+BC22</f>
        <v>70.5259259259259</v>
      </c>
      <c r="BE22" s="88" t="str">
        <f aca="false">IF(BD22&gt;=40,"Cleared","Not Cleared")</f>
        <v>Cleared</v>
      </c>
    </row>
    <row r="23" s="17" customFormat="true" ht="21.75" hidden="false" customHeight="true" outlineLevel="0" collapsed="false">
      <c r="A23" s="64" t="n">
        <v>19</v>
      </c>
      <c r="B23" s="86" t="s">
        <v>13</v>
      </c>
      <c r="C23" s="86" t="s">
        <v>14</v>
      </c>
      <c r="D23" s="86" t="s">
        <v>56</v>
      </c>
      <c r="E23" s="87" t="s">
        <v>57</v>
      </c>
      <c r="F23" s="65" t="n">
        <v>3</v>
      </c>
      <c r="G23" s="65" t="n">
        <v>1</v>
      </c>
      <c r="H23" s="65" t="n">
        <v>3</v>
      </c>
      <c r="I23" s="65" t="n">
        <v>1</v>
      </c>
      <c r="J23" s="65" t="n">
        <v>2</v>
      </c>
      <c r="K23" s="65" t="n">
        <v>4</v>
      </c>
      <c r="L23" s="65" t="n">
        <v>1</v>
      </c>
      <c r="M23" s="64" t="n">
        <f aca="false">F23+G23+H23+I23+J23+K23+L23</f>
        <v>15</v>
      </c>
      <c r="N23" s="65" t="n">
        <f aca="false">M23/35*100</f>
        <v>42.8571428571429</v>
      </c>
      <c r="O23" s="65" t="n">
        <v>0</v>
      </c>
      <c r="P23" s="65" t="n">
        <f aca="false">Capstones!O22</f>
        <v>63.3333333333333</v>
      </c>
      <c r="Q23" s="65" t="n">
        <f aca="false">N23*0.5</f>
        <v>21.4285714285714</v>
      </c>
      <c r="R23" s="65" t="str">
        <f aca="false">IF(N23&gt;=20,"Cleared","Not Cleared")</f>
        <v>Cleared</v>
      </c>
      <c r="S23" s="65" t="n">
        <v>3.66666666666667</v>
      </c>
      <c r="T23" s="65" t="n">
        <v>3.5</v>
      </c>
      <c r="U23" s="65" t="n">
        <v>4</v>
      </c>
      <c r="V23" s="65" t="n">
        <v>2</v>
      </c>
      <c r="W23" s="65" t="n">
        <v>3.66666666666667</v>
      </c>
      <c r="X23" s="65" t="n">
        <v>3.11666666666667</v>
      </c>
      <c r="Y23" s="65" t="n">
        <v>2.5</v>
      </c>
      <c r="Z23" s="65" t="n">
        <f aca="false">S23+T23+U23+V23+W23+X23+Y23</f>
        <v>22.45</v>
      </c>
      <c r="AA23" s="65" t="n">
        <f aca="false">Persona!$Z23/35*100</f>
        <v>64.1428571428571</v>
      </c>
      <c r="AB23" s="65" t="n">
        <f aca="false">AA23*0.4</f>
        <v>25.6571428571429</v>
      </c>
      <c r="AC23" s="65" t="n">
        <f aca="false">Capstones!AA22</f>
        <v>58.4</v>
      </c>
      <c r="AD23" s="65" t="n">
        <f aca="false">(Persona!$AB23+Persona!$AC23)*0.5</f>
        <v>42.0285714285714</v>
      </c>
      <c r="AE23" s="65" t="str">
        <f aca="false">IF(AD23&gt;=20,"Cleared","Not Cleared")</f>
        <v>Cleared</v>
      </c>
      <c r="AF23" s="86"/>
      <c r="AG23" s="86" t="n">
        <v>1.45</v>
      </c>
      <c r="AH23" s="86" t="n">
        <v>1.41666666666667</v>
      </c>
      <c r="AI23" s="86" t="n">
        <v>1.625</v>
      </c>
      <c r="AJ23" s="86" t="n">
        <v>0.75</v>
      </c>
      <c r="AK23" s="86"/>
      <c r="AL23" s="86" t="n">
        <v>1.66666666666667</v>
      </c>
      <c r="AM23" s="86" t="n">
        <f aca="false">AF23+AG23+AH23+AI23+AJ23+AK23+AL23</f>
        <v>6.90833333333333</v>
      </c>
      <c r="AN23" s="65" t="n">
        <f aca="false">Persona!$AM23/25*100</f>
        <v>27.6333333333333</v>
      </c>
      <c r="AO23" s="65" t="n">
        <f aca="false">Persona!$AN23*0.4</f>
        <v>11.0533333333333</v>
      </c>
      <c r="AP23" s="65" t="n">
        <f aca="false">Capstones!AL22</f>
        <v>54</v>
      </c>
      <c r="AQ23" s="65" t="n">
        <f aca="false">Persona!$AO23+Persona!$AP23</f>
        <v>65.0533333333333</v>
      </c>
      <c r="AR23" s="65" t="str">
        <f aca="false">IF(AQ23&gt;=40,"Cleared","Not Cleared")</f>
        <v>Cleared</v>
      </c>
      <c r="AS23" s="86" t="n">
        <f aca="false">IFERROR(VLOOKUP(D23,[1]Internal!B$4:CB$231,70,FALSE()),"0")</f>
        <v>3.79166666666667</v>
      </c>
      <c r="AT23" s="86" t="n">
        <f aca="false">IFERROR(VLOOKUP(D23,[1]Internal!B$4:CB$231,71,FALSE()),"0")</f>
        <v>2.02142857142857</v>
      </c>
      <c r="AU23" s="86" t="n">
        <f aca="false">IFERROR(VLOOKUP(D23,[1]Internal!B$4:CB$231,72,FALSE()),"0")</f>
        <v>2.66666666666667</v>
      </c>
      <c r="AV23" s="86" t="n">
        <f aca="false">IFERROR(VLOOKUP(D23,[1]Internal!B$4:CB$231,73,FALSE()),"0")</f>
        <v>3.5</v>
      </c>
      <c r="AW23" s="86"/>
      <c r="AX23" s="86" t="n">
        <f aca="false">IFERROR(VLOOKUP(D23,[1]Internal!B$4:CB$231,75,FALSE()),"0")</f>
        <v>3.69444444444444</v>
      </c>
      <c r="AY23" s="86" t="n">
        <f aca="false">IFERROR(VLOOKUP(D23,[1]Internal!B$4:CB$231,75,FALSE()),"0")</f>
        <v>3.69444444444444</v>
      </c>
      <c r="AZ23" s="86" t="n">
        <f aca="false">AS23+AT23+AU23+AV23+AW23+AX23+AY23</f>
        <v>19.3686507936508</v>
      </c>
      <c r="BA23" s="65" t="n">
        <f aca="false">AZ23*100/30</f>
        <v>64.5621693121693</v>
      </c>
      <c r="BB23" s="65" t="n">
        <f aca="false">BA23*0.4</f>
        <v>25.8248677248677</v>
      </c>
      <c r="BC23" s="65" t="n">
        <f aca="false">Capstones!AW22</f>
        <v>58.4</v>
      </c>
      <c r="BD23" s="65" t="n">
        <f aca="false">BB23+BC23</f>
        <v>84.2248677248677</v>
      </c>
      <c r="BE23" s="88" t="str">
        <f aca="false">IF(BD23&gt;=40,"Cleared","Not Cleared")</f>
        <v>Cleared</v>
      </c>
    </row>
    <row r="24" s="17" customFormat="true" ht="21.75" hidden="false" customHeight="true" outlineLevel="0" collapsed="false">
      <c r="A24" s="64" t="n">
        <v>20</v>
      </c>
      <c r="B24" s="86" t="s">
        <v>17</v>
      </c>
      <c r="C24" s="86" t="s">
        <v>38</v>
      </c>
      <c r="D24" s="86" t="s">
        <v>58</v>
      </c>
      <c r="E24" s="87" t="s">
        <v>59</v>
      </c>
      <c r="F24" s="65" t="n">
        <v>1</v>
      </c>
      <c r="G24" s="65" t="n">
        <v>1</v>
      </c>
      <c r="H24" s="65" t="n">
        <v>2</v>
      </c>
      <c r="I24" s="65" t="n">
        <v>3</v>
      </c>
      <c r="J24" s="65" t="n">
        <v>3</v>
      </c>
      <c r="K24" s="65" t="n">
        <v>1</v>
      </c>
      <c r="L24" s="65" t="n">
        <v>3</v>
      </c>
      <c r="M24" s="64" t="n">
        <f aca="false">F24+G24+H24+I24+J24+K24+L24</f>
        <v>14</v>
      </c>
      <c r="N24" s="65" t="n">
        <f aca="false">M24/35*100</f>
        <v>40</v>
      </c>
      <c r="O24" s="65" t="n">
        <v>0</v>
      </c>
      <c r="P24" s="65" t="n">
        <f aca="false">Capstones!O23</f>
        <v>51.6666666666667</v>
      </c>
      <c r="Q24" s="65" t="n">
        <f aca="false">N24*0.5</f>
        <v>20</v>
      </c>
      <c r="R24" s="65" t="str">
        <f aca="false">IF(N24&gt;=20,"Cleared","Not Cleared")</f>
        <v>Cleared</v>
      </c>
      <c r="S24" s="65" t="n">
        <v>2.875</v>
      </c>
      <c r="T24" s="65" t="n">
        <v>3.40625</v>
      </c>
      <c r="U24" s="65" t="n">
        <v>3.5</v>
      </c>
      <c r="V24" s="65" t="n">
        <v>4</v>
      </c>
      <c r="W24" s="65" t="n">
        <v>3.33333333333333</v>
      </c>
      <c r="X24" s="65" t="n">
        <v>3.19166666666667</v>
      </c>
      <c r="Y24" s="65" t="n">
        <v>3.125</v>
      </c>
      <c r="Z24" s="65" t="n">
        <f aca="false">S24+T24+U24+V24+W24+X24+Y24</f>
        <v>23.43125</v>
      </c>
      <c r="AA24" s="65" t="n">
        <f aca="false">Persona!$Z24/35*100</f>
        <v>66.9464285714286</v>
      </c>
      <c r="AB24" s="65" t="n">
        <f aca="false">AA24*0.4</f>
        <v>26.7785714285714</v>
      </c>
      <c r="AC24" s="65" t="n">
        <f aca="false">Capstones!AA23</f>
        <v>49.6</v>
      </c>
      <c r="AD24" s="65" t="n">
        <f aca="false">(Persona!$AB24+Persona!$AC24)*0.5</f>
        <v>38.1892857142857</v>
      </c>
      <c r="AE24" s="65" t="str">
        <f aca="false">IF(AD24&gt;=20,"Cleared","Not Cleared")</f>
        <v>Cleared</v>
      </c>
      <c r="AF24" s="86"/>
      <c r="AG24" s="86" t="n">
        <v>2.95833333333333</v>
      </c>
      <c r="AH24" s="86" t="n">
        <v>3</v>
      </c>
      <c r="AI24" s="86" t="n">
        <v>2.5</v>
      </c>
      <c r="AJ24" s="86" t="n">
        <v>3</v>
      </c>
      <c r="AK24" s="86"/>
      <c r="AL24" s="86" t="n">
        <v>3.25</v>
      </c>
      <c r="AM24" s="86" t="n">
        <f aca="false">AF24+AG24+AH24+AI24+AJ24+AK24+AL24</f>
        <v>14.7083333333333</v>
      </c>
      <c r="AN24" s="65" t="n">
        <f aca="false">Persona!$AM24/25*100</f>
        <v>58.8333333333333</v>
      </c>
      <c r="AO24" s="65" t="n">
        <f aca="false">Persona!$AN24*0.4</f>
        <v>23.5333333333333</v>
      </c>
      <c r="AP24" s="65" t="n">
        <f aca="false">Capstones!AL23</f>
        <v>56</v>
      </c>
      <c r="AQ24" s="65" t="n">
        <f aca="false">Persona!$AO24+Persona!$AP24</f>
        <v>79.5333333333333</v>
      </c>
      <c r="AR24" s="65" t="str">
        <f aca="false">IF(AQ24&gt;=40,"Cleared","Not Cleared")</f>
        <v>Cleared</v>
      </c>
      <c r="AS24" s="86" t="n">
        <f aca="false">IFERROR(VLOOKUP(D24,[1]Internal!B$4:CB$231,70,FALSE()),"0")</f>
        <v>3.66666666666667</v>
      </c>
      <c r="AT24" s="86" t="n">
        <f aca="false">IFERROR(VLOOKUP(D24,[1]Internal!B$4:CB$231,71,FALSE()),"0")</f>
        <v>3.1</v>
      </c>
      <c r="AU24" s="86" t="n">
        <f aca="false">IFERROR(VLOOKUP(D24,[1]Internal!B$4:CB$231,72,FALSE()),"0")</f>
        <v>2.66666666666667</v>
      </c>
      <c r="AV24" s="86" t="n">
        <f aca="false">IFERROR(VLOOKUP(D24,[1]Internal!B$4:CB$231,73,FALSE()),"0")</f>
        <v>3</v>
      </c>
      <c r="AW24" s="86"/>
      <c r="AX24" s="86" t="n">
        <f aca="false">IFERROR(VLOOKUP(D24,[1]Internal!B$4:CB$231,75,FALSE()),"0")</f>
        <v>3.72222222222222</v>
      </c>
      <c r="AY24" s="86" t="n">
        <f aca="false">IFERROR(VLOOKUP(D24,[1]Internal!B$4:CB$231,75,FALSE()),"0")</f>
        <v>3.72222222222222</v>
      </c>
      <c r="AZ24" s="86" t="n">
        <f aca="false">AS24+AT24+AU24+AV24+AW24+AX24+AY24</f>
        <v>19.8777777777778</v>
      </c>
      <c r="BA24" s="65" t="n">
        <f aca="false">AZ24*100/30</f>
        <v>66.2592592592593</v>
      </c>
      <c r="BB24" s="65" t="n">
        <f aca="false">BA24*0.4</f>
        <v>26.5037037037037</v>
      </c>
      <c r="BC24" s="65" t="n">
        <f aca="false">Capstones!AW23</f>
        <v>49.6</v>
      </c>
      <c r="BD24" s="65" t="n">
        <f aca="false">BB24+BC24</f>
        <v>76.1037037037037</v>
      </c>
      <c r="BE24" s="88" t="str">
        <f aca="false">IF(BD24&gt;=40,"Cleared","Not Cleared")</f>
        <v>Cleared</v>
      </c>
    </row>
    <row r="25" s="17" customFormat="true" ht="21.75" hidden="false" customHeight="true" outlineLevel="0" collapsed="false">
      <c r="A25" s="64" t="n">
        <v>21</v>
      </c>
      <c r="B25" s="86" t="s">
        <v>17</v>
      </c>
      <c r="C25" s="86" t="s">
        <v>38</v>
      </c>
      <c r="D25" s="86" t="s">
        <v>60</v>
      </c>
      <c r="E25" s="87" t="s">
        <v>61</v>
      </c>
      <c r="F25" s="65" t="n">
        <v>2</v>
      </c>
      <c r="G25" s="65" t="n">
        <v>1</v>
      </c>
      <c r="H25" s="65" t="n">
        <v>3</v>
      </c>
      <c r="I25" s="65" t="n">
        <v>3</v>
      </c>
      <c r="J25" s="65" t="n">
        <v>1</v>
      </c>
      <c r="K25" s="65" t="n">
        <v>3</v>
      </c>
      <c r="L25" s="65" t="n">
        <v>2</v>
      </c>
      <c r="M25" s="64" t="n">
        <f aca="false">F25+G25+H25+I25+J25+K25+L25</f>
        <v>15</v>
      </c>
      <c r="N25" s="65" t="n">
        <f aca="false">M25/35*100</f>
        <v>42.8571428571429</v>
      </c>
      <c r="O25" s="65" t="n">
        <v>0</v>
      </c>
      <c r="P25" s="65" t="n">
        <f aca="false">Capstones!O24</f>
        <v>57.2222222222222</v>
      </c>
      <c r="Q25" s="65" t="n">
        <f aca="false">N25*0.5</f>
        <v>21.4285714285714</v>
      </c>
      <c r="R25" s="65" t="str">
        <f aca="false">IF(N25&gt;=20,"Cleared","Not Cleared")</f>
        <v>Cleared</v>
      </c>
      <c r="S25" s="65" t="n">
        <v>2.04166666666667</v>
      </c>
      <c r="T25" s="65" t="n">
        <v>2.40625</v>
      </c>
      <c r="U25" s="65" t="n">
        <v>2.5</v>
      </c>
      <c r="V25" s="65" t="n">
        <v>3</v>
      </c>
      <c r="W25" s="65" t="n">
        <v>2.33333333333333</v>
      </c>
      <c r="X25" s="65" t="n">
        <v>2.25833333333333</v>
      </c>
      <c r="Y25" s="65" t="n">
        <v>2.375</v>
      </c>
      <c r="Z25" s="65" t="n">
        <f aca="false">S25+T25+U25+V25+W25+X25+Y25</f>
        <v>16.9145833333333</v>
      </c>
      <c r="AA25" s="65" t="n">
        <f aca="false">Persona!$Z25/35*100</f>
        <v>48.327380952381</v>
      </c>
      <c r="AB25" s="65" t="n">
        <f aca="false">AA25*0.4</f>
        <v>19.3309523809524</v>
      </c>
      <c r="AC25" s="65" t="n">
        <f aca="false">Capstones!AA24</f>
        <v>49.6</v>
      </c>
      <c r="AD25" s="65" t="n">
        <f aca="false">(Persona!$AB25+Persona!$AC25)*0.5</f>
        <v>34.4654761904762</v>
      </c>
      <c r="AE25" s="65" t="str">
        <f aca="false">IF(AD25&gt;=20,"Cleared","Not Cleared")</f>
        <v>Cleared</v>
      </c>
      <c r="AF25" s="86"/>
      <c r="AG25" s="86" t="n">
        <v>2.38888888888889</v>
      </c>
      <c r="AH25" s="86" t="n">
        <v>2</v>
      </c>
      <c r="AI25" s="86" t="n">
        <v>1.33333333333333</v>
      </c>
      <c r="AJ25" s="86" t="n">
        <v>2</v>
      </c>
      <c r="AK25" s="86"/>
      <c r="AL25" s="86" t="n">
        <v>2</v>
      </c>
      <c r="AM25" s="86" t="n">
        <f aca="false">AF25+AG25+AH25+AI25+AJ25+AK25+AL25</f>
        <v>9.72222222222222</v>
      </c>
      <c r="AN25" s="65" t="n">
        <f aca="false">Persona!$AM25/25*100</f>
        <v>38.8888888888889</v>
      </c>
      <c r="AO25" s="65" t="n">
        <f aca="false">Persona!$AN25*0.4</f>
        <v>15.5555555555556</v>
      </c>
      <c r="AP25" s="65" t="n">
        <f aca="false">Capstones!AL24</f>
        <v>30</v>
      </c>
      <c r="AQ25" s="65" t="n">
        <f aca="false">Persona!$AO25+Persona!$AP25</f>
        <v>45.5555555555556</v>
      </c>
      <c r="AR25" s="65" t="str">
        <f aca="false">IF(AQ25&gt;=40,"Cleared","Not Cleared")</f>
        <v>Cleared</v>
      </c>
      <c r="AS25" s="86" t="n">
        <f aca="false">IFERROR(VLOOKUP(D25,[1]Internal!B$4:CB$231,70,FALSE()),"0")</f>
        <v>2.5</v>
      </c>
      <c r="AT25" s="86" t="n">
        <f aca="false">IFERROR(VLOOKUP(D25,[1]Internal!B$4:CB$231,71,FALSE()),"0")</f>
        <v>2.07142857142857</v>
      </c>
      <c r="AU25" s="86" t="n">
        <f aca="false">IFERROR(VLOOKUP(D25,[1]Internal!B$4:CB$231,72,FALSE()),"0")</f>
        <v>2</v>
      </c>
      <c r="AV25" s="86" t="n">
        <f aca="false">IFERROR(VLOOKUP(D25,[1]Internal!B$4:CB$231,73,FALSE()),"0")</f>
        <v>2</v>
      </c>
      <c r="AW25" s="86"/>
      <c r="AX25" s="86" t="n">
        <f aca="false">IFERROR(VLOOKUP(D25,[1]Internal!B$4:CB$231,75,FALSE()),"0")</f>
        <v>2.47222222222222</v>
      </c>
      <c r="AY25" s="86" t="n">
        <f aca="false">IFERROR(VLOOKUP(D25,[1]Internal!B$4:CB$231,75,FALSE()),"0")</f>
        <v>2.47222222222222</v>
      </c>
      <c r="AZ25" s="86" t="n">
        <f aca="false">AS25+AT25+AU25+AV25+AW25+AX25+AY25</f>
        <v>13.515873015873</v>
      </c>
      <c r="BA25" s="65" t="n">
        <f aca="false">AZ25*100/30</f>
        <v>45.0529100529101</v>
      </c>
      <c r="BB25" s="65" t="n">
        <f aca="false">BA25*0.4</f>
        <v>18.021164021164</v>
      </c>
      <c r="BC25" s="65" t="n">
        <f aca="false">Capstones!AW24</f>
        <v>49.6</v>
      </c>
      <c r="BD25" s="65" t="n">
        <f aca="false">BB25+BC25</f>
        <v>67.621164021164</v>
      </c>
      <c r="BE25" s="88" t="str">
        <f aca="false">IF(BD25&gt;=40,"Cleared","Not Cleared")</f>
        <v>Cleared</v>
      </c>
    </row>
    <row r="26" s="17" customFormat="true" ht="21.75" hidden="false" customHeight="true" outlineLevel="0" collapsed="false">
      <c r="A26" s="64" t="n">
        <v>22</v>
      </c>
      <c r="B26" s="86" t="s">
        <v>17</v>
      </c>
      <c r="C26" s="86" t="s">
        <v>14</v>
      </c>
      <c r="D26" s="86" t="s">
        <v>62</v>
      </c>
      <c r="E26" s="87" t="s">
        <v>63</v>
      </c>
      <c r="F26" s="65" t="n">
        <v>2</v>
      </c>
      <c r="G26" s="65" t="n">
        <v>1</v>
      </c>
      <c r="H26" s="65" t="n">
        <v>4</v>
      </c>
      <c r="I26" s="65" t="n">
        <v>1</v>
      </c>
      <c r="J26" s="65" t="n">
        <v>3</v>
      </c>
      <c r="K26" s="65" t="n">
        <v>2</v>
      </c>
      <c r="L26" s="65" t="n">
        <v>3</v>
      </c>
      <c r="M26" s="64" t="n">
        <f aca="false">F26+G26+H26+I26+J26+K26+L26</f>
        <v>16</v>
      </c>
      <c r="N26" s="65" t="n">
        <f aca="false">M26/35*100</f>
        <v>45.7142857142857</v>
      </c>
      <c r="O26" s="65" t="n">
        <v>0</v>
      </c>
      <c r="P26" s="65" t="n">
        <f aca="false">Capstones!O25</f>
        <v>60</v>
      </c>
      <c r="Q26" s="65" t="n">
        <f aca="false">N26*0.5</f>
        <v>22.8571428571429</v>
      </c>
      <c r="R26" s="65" t="str">
        <f aca="false">IF(N26&gt;=20,"Cleared","Not Cleared")</f>
        <v>Cleared</v>
      </c>
      <c r="S26" s="65" t="n">
        <v>2.58333333333333</v>
      </c>
      <c r="T26" s="65" t="n">
        <v>3.23958333333333</v>
      </c>
      <c r="U26" s="65" t="n">
        <v>2.33333333333333</v>
      </c>
      <c r="V26" s="65" t="n">
        <v>1</v>
      </c>
      <c r="W26" s="65" t="n">
        <v>3</v>
      </c>
      <c r="X26" s="65" t="n">
        <v>1.66666666666667</v>
      </c>
      <c r="Y26" s="65" t="n">
        <v>1.75</v>
      </c>
      <c r="Z26" s="65" t="n">
        <f aca="false">S26+T26+U26+V26+W26+X26+Y26</f>
        <v>15.5729166666667</v>
      </c>
      <c r="AA26" s="65" t="n">
        <f aca="false">Persona!$Z26/35*100</f>
        <v>44.4940476190476</v>
      </c>
      <c r="AB26" s="65" t="n">
        <f aca="false">AA26*0.4</f>
        <v>17.797619047619</v>
      </c>
      <c r="AC26" s="65" t="n">
        <f aca="false">Capstones!AA25</f>
        <v>52.8</v>
      </c>
      <c r="AD26" s="65" t="n">
        <f aca="false">(Persona!$AB26+Persona!$AC26)*0.5</f>
        <v>35.2988095238095</v>
      </c>
      <c r="AE26" s="65" t="str">
        <f aca="false">IF(AD26&gt;=20,"Cleared","Not Cleared")</f>
        <v>Cleared</v>
      </c>
      <c r="AF26" s="86"/>
      <c r="AG26" s="86" t="n">
        <v>1.95</v>
      </c>
      <c r="AH26" s="86" t="n">
        <v>1.75</v>
      </c>
      <c r="AI26" s="86" t="n">
        <v>1.375</v>
      </c>
      <c r="AJ26" s="86" t="n">
        <v>1.125</v>
      </c>
      <c r="AK26" s="86"/>
      <c r="AL26" s="86" t="n">
        <v>0.833333333333333</v>
      </c>
      <c r="AM26" s="86" t="n">
        <f aca="false">AF26+AG26+AH26+AI26+AJ26+AK26+AL26</f>
        <v>7.03333333333333</v>
      </c>
      <c r="AN26" s="65" t="n">
        <f aca="false">Persona!$AM26/25*100</f>
        <v>28.1333333333333</v>
      </c>
      <c r="AO26" s="65" t="n">
        <f aca="false">Persona!$AN26*0.4</f>
        <v>11.2533333333333</v>
      </c>
      <c r="AP26" s="65" t="n">
        <f aca="false">Capstones!AL25</f>
        <v>46</v>
      </c>
      <c r="AQ26" s="65" t="n">
        <f aca="false">Persona!$AO26+Persona!$AP26</f>
        <v>57.2533333333333</v>
      </c>
      <c r="AR26" s="65" t="str">
        <f aca="false">IF(AQ26&gt;=40,"Cleared","Not Cleared")</f>
        <v>Cleared</v>
      </c>
      <c r="AS26" s="86" t="n">
        <f aca="false">IFERROR(VLOOKUP(D26,[1]Internal!B$4:CB$231,70,FALSE()),"0")</f>
        <v>3</v>
      </c>
      <c r="AT26" s="86" t="n">
        <f aca="false">IFERROR(VLOOKUP(D26,[1]Internal!B$4:CB$231,71,FALSE()),"0")</f>
        <v>2.39047619047619</v>
      </c>
      <c r="AU26" s="86" t="n">
        <f aca="false">IFERROR(VLOOKUP(D26,[1]Internal!B$4:CB$231,72,FALSE()),"0")</f>
        <v>2</v>
      </c>
      <c r="AV26" s="86" t="n">
        <f aca="false">IFERROR(VLOOKUP(D26,[1]Internal!B$4:CB$231,73,FALSE()),"0")</f>
        <v>3</v>
      </c>
      <c r="AW26" s="86"/>
      <c r="AX26" s="86" t="n">
        <f aca="false">IFERROR(VLOOKUP(D26,[1]Internal!B$4:CB$231,75,FALSE()),"0")</f>
        <v>3.08333333333333</v>
      </c>
      <c r="AY26" s="86" t="n">
        <f aca="false">IFERROR(VLOOKUP(D26,[1]Internal!B$4:CB$231,75,FALSE()),"0")</f>
        <v>3.08333333333333</v>
      </c>
      <c r="AZ26" s="86" t="n">
        <f aca="false">AS26+AT26+AU26+AV26+AW26+AX26+AY26</f>
        <v>16.5571428571429</v>
      </c>
      <c r="BA26" s="65" t="n">
        <f aca="false">AZ26*100/30</f>
        <v>55.1904761904762</v>
      </c>
      <c r="BB26" s="65" t="n">
        <f aca="false">BA26*0.4</f>
        <v>22.0761904761905</v>
      </c>
      <c r="BC26" s="65" t="n">
        <f aca="false">Capstones!AW25</f>
        <v>52.8</v>
      </c>
      <c r="BD26" s="65" t="n">
        <f aca="false">BB26+BC26</f>
        <v>74.8761904761905</v>
      </c>
      <c r="BE26" s="88" t="str">
        <f aca="false">IF(BD26&gt;=40,"Cleared","Not Cleared")</f>
        <v>Cleared</v>
      </c>
    </row>
    <row r="27" s="17" customFormat="true" ht="21.75" hidden="false" customHeight="true" outlineLevel="0" collapsed="false">
      <c r="A27" s="64" t="n">
        <v>23</v>
      </c>
      <c r="B27" s="86" t="s">
        <v>17</v>
      </c>
      <c r="C27" s="86" t="s">
        <v>38</v>
      </c>
      <c r="D27" s="86" t="s">
        <v>64</v>
      </c>
      <c r="E27" s="87" t="s">
        <v>65</v>
      </c>
      <c r="F27" s="65" t="n">
        <v>1</v>
      </c>
      <c r="G27" s="65" t="n">
        <v>1</v>
      </c>
      <c r="H27" s="65" t="n">
        <v>3</v>
      </c>
      <c r="I27" s="65" t="n">
        <v>3</v>
      </c>
      <c r="J27" s="65" t="n">
        <v>2</v>
      </c>
      <c r="K27" s="65" t="n">
        <v>3</v>
      </c>
      <c r="L27" s="65" t="n">
        <v>2</v>
      </c>
      <c r="M27" s="64" t="n">
        <f aca="false">F27+G27+H27+I27+J27+K27+L27</f>
        <v>15</v>
      </c>
      <c r="N27" s="65" t="n">
        <f aca="false">M27/35*100</f>
        <v>42.8571428571429</v>
      </c>
      <c r="O27" s="65" t="n">
        <v>0</v>
      </c>
      <c r="P27" s="65" t="n">
        <f aca="false">Capstones!O26</f>
        <v>40</v>
      </c>
      <c r="Q27" s="65" t="n">
        <f aca="false">N27*0.5</f>
        <v>21.4285714285714</v>
      </c>
      <c r="R27" s="65" t="str">
        <f aca="false">IF(N27&gt;=20,"Cleared","Not Cleared")</f>
        <v>Cleared</v>
      </c>
      <c r="S27" s="65" t="n">
        <v>1.91666666666667</v>
      </c>
      <c r="T27" s="65" t="n">
        <v>2.125</v>
      </c>
      <c r="U27" s="65" t="n">
        <v>2</v>
      </c>
      <c r="V27" s="65" t="n">
        <v>2</v>
      </c>
      <c r="W27" s="65" t="n">
        <v>2</v>
      </c>
      <c r="X27" s="65" t="n">
        <v>1.86666666666667</v>
      </c>
      <c r="Y27" s="65" t="n">
        <v>1.75</v>
      </c>
      <c r="Z27" s="65" t="n">
        <f aca="false">S27+T27+U27+V27+W27+X27+Y27</f>
        <v>13.6583333333333</v>
      </c>
      <c r="AA27" s="65" t="n">
        <f aca="false">Persona!$Z27/35*100</f>
        <v>39.0238095238095</v>
      </c>
      <c r="AB27" s="65" t="n">
        <f aca="false">AA27*0.4</f>
        <v>15.6095238095238</v>
      </c>
      <c r="AC27" s="65" t="n">
        <f aca="false">Capstones!AA26</f>
        <v>36</v>
      </c>
      <c r="AD27" s="65" t="n">
        <f aca="false">(Persona!$AB27+Persona!$AC27)*0.5</f>
        <v>25.8047619047619</v>
      </c>
      <c r="AE27" s="65" t="str">
        <f aca="false">IF(AD27&gt;=20,"Cleared","Not Cleared")</f>
        <v>Cleared</v>
      </c>
      <c r="AF27" s="86"/>
      <c r="AG27" s="86" t="n">
        <v>1.15</v>
      </c>
      <c r="AH27" s="86" t="n">
        <v>2.41666666666667</v>
      </c>
      <c r="AI27" s="86" t="n">
        <v>2.25</v>
      </c>
      <c r="AJ27" s="86" t="n">
        <v>3</v>
      </c>
      <c r="AK27" s="86"/>
      <c r="AL27" s="86" t="n">
        <v>2.66666666666667</v>
      </c>
      <c r="AM27" s="86" t="n">
        <f aca="false">AF27+AG27+AH27+AI27+AJ27+AK27+AL27</f>
        <v>11.4833333333333</v>
      </c>
      <c r="AN27" s="65" t="n">
        <f aca="false">Persona!$AM27/25*100</f>
        <v>45.9333333333333</v>
      </c>
      <c r="AO27" s="65" t="n">
        <f aca="false">Persona!$AN27*0.4</f>
        <v>18.3733333333333</v>
      </c>
      <c r="AP27" s="65" t="n">
        <f aca="false">Capstones!AL26</f>
        <v>44</v>
      </c>
      <c r="AQ27" s="65" t="n">
        <f aca="false">Persona!$AO27+Persona!$AP27</f>
        <v>62.3733333333333</v>
      </c>
      <c r="AR27" s="65" t="str">
        <f aca="false">IF(AQ27&gt;=40,"Cleared","Not Cleared")</f>
        <v>Cleared</v>
      </c>
      <c r="AS27" s="86" t="n">
        <f aca="false">IFERROR(VLOOKUP(D27,[1]Internal!B$4:CB$231,70,FALSE()),"0")</f>
        <v>2.75</v>
      </c>
      <c r="AT27" s="86" t="n">
        <f aca="false">IFERROR(VLOOKUP(D27,[1]Internal!B$4:CB$231,71,FALSE()),"0")</f>
        <v>1.55357142857143</v>
      </c>
      <c r="AU27" s="86" t="n">
        <f aca="false">IFERROR(VLOOKUP(D27,[1]Internal!B$4:CB$231,72,FALSE()),"0")</f>
        <v>2</v>
      </c>
      <c r="AV27" s="86" t="n">
        <f aca="false">IFERROR(VLOOKUP(D27,[1]Internal!B$4:CB$231,73,FALSE()),"0")</f>
        <v>3</v>
      </c>
      <c r="AW27" s="86"/>
      <c r="AX27" s="86" t="n">
        <f aca="false">IFERROR(VLOOKUP(D27,[1]Internal!B$4:CB$231,75,FALSE()),"0")</f>
        <v>2.94444444444444</v>
      </c>
      <c r="AY27" s="86" t="n">
        <f aca="false">IFERROR(VLOOKUP(D27,[1]Internal!B$4:CB$231,75,FALSE()),"0")</f>
        <v>2.94444444444444</v>
      </c>
      <c r="AZ27" s="86" t="n">
        <f aca="false">AS27+AT27+AU27+AV27+AW27+AX27+AY27</f>
        <v>15.1924603174603</v>
      </c>
      <c r="BA27" s="65" t="n">
        <f aca="false">AZ27*100/30</f>
        <v>50.6415343915344</v>
      </c>
      <c r="BB27" s="65" t="n">
        <f aca="false">BA27*0.4</f>
        <v>20.2566137566138</v>
      </c>
      <c r="BC27" s="65" t="n">
        <f aca="false">Capstones!AW26</f>
        <v>36</v>
      </c>
      <c r="BD27" s="65" t="n">
        <f aca="false">BB27+BC27</f>
        <v>56.2566137566138</v>
      </c>
      <c r="BE27" s="88" t="str">
        <f aca="false">IF(BD27&gt;=40,"Cleared","Not Cleared")</f>
        <v>Cleared</v>
      </c>
    </row>
    <row r="28" s="17" customFormat="true" ht="21.75" hidden="false" customHeight="true" outlineLevel="0" collapsed="false">
      <c r="A28" s="64" t="n">
        <v>24</v>
      </c>
      <c r="B28" s="86" t="s">
        <v>17</v>
      </c>
      <c r="C28" s="86" t="s">
        <v>14</v>
      </c>
      <c r="D28" s="86" t="s">
        <v>66</v>
      </c>
      <c r="E28" s="87" t="s">
        <v>67</v>
      </c>
      <c r="F28" s="65" t="n">
        <v>1</v>
      </c>
      <c r="G28" s="65" t="n">
        <v>1</v>
      </c>
      <c r="H28" s="65" t="n">
        <v>3</v>
      </c>
      <c r="I28" s="65" t="n">
        <v>2</v>
      </c>
      <c r="J28" s="65" t="n">
        <v>2</v>
      </c>
      <c r="K28" s="65" t="n">
        <v>2</v>
      </c>
      <c r="L28" s="65" t="n">
        <v>3</v>
      </c>
      <c r="M28" s="64" t="n">
        <f aca="false">F28+G28+H28+I28+J28+K28+L28</f>
        <v>14</v>
      </c>
      <c r="N28" s="65" t="n">
        <f aca="false">M28/35*100</f>
        <v>40</v>
      </c>
      <c r="O28" s="65" t="n">
        <v>0</v>
      </c>
      <c r="P28" s="65" t="n">
        <f aca="false">Capstones!O27</f>
        <v>50</v>
      </c>
      <c r="Q28" s="65" t="n">
        <f aca="false">N28*0.5</f>
        <v>20</v>
      </c>
      <c r="R28" s="65" t="str">
        <f aca="false">IF(N28&gt;=20,"Cleared","Not Cleared")</f>
        <v>Cleared</v>
      </c>
      <c r="S28" s="65" t="n">
        <v>1.66666666666667</v>
      </c>
      <c r="T28" s="65" t="n">
        <v>2.34375</v>
      </c>
      <c r="U28" s="65" t="n">
        <v>1.66666666666667</v>
      </c>
      <c r="V28" s="65" t="n">
        <v>1</v>
      </c>
      <c r="W28" s="65" t="n">
        <v>2.33333333333333</v>
      </c>
      <c r="X28" s="65" t="n">
        <v>1.3</v>
      </c>
      <c r="Y28" s="65" t="n">
        <v>1.75</v>
      </c>
      <c r="Z28" s="65" t="n">
        <v>0</v>
      </c>
      <c r="AA28" s="65" t="n">
        <f aca="false">Persona!$Z28/35*100</f>
        <v>0</v>
      </c>
      <c r="AB28" s="65" t="n">
        <f aca="false">AA28*0.4</f>
        <v>0</v>
      </c>
      <c r="AC28" s="65" t="n">
        <f aca="false">Capstones!AA27</f>
        <v>48.8</v>
      </c>
      <c r="AD28" s="65" t="n">
        <f aca="false">(Persona!$AB28+Persona!$AC28)*0.5</f>
        <v>24.4</v>
      </c>
      <c r="AE28" s="65" t="str">
        <f aca="false">IF(AD28&gt;=20,"Cleared","Not Cleared")</f>
        <v>Cleared</v>
      </c>
      <c r="AF28" s="86"/>
      <c r="AG28" s="86" t="n">
        <v>1.9</v>
      </c>
      <c r="AH28" s="86" t="n">
        <v>1.08333333333333</v>
      </c>
      <c r="AI28" s="86" t="n">
        <v>1.5</v>
      </c>
      <c r="AJ28" s="86" t="n">
        <v>1.5</v>
      </c>
      <c r="AK28" s="86"/>
      <c r="AL28" s="86" t="n">
        <v>1</v>
      </c>
      <c r="AM28" s="86" t="n">
        <f aca="false">AF28+AG28+AH28+AI28+AJ28+AK28+AL28</f>
        <v>6.98333333333333</v>
      </c>
      <c r="AN28" s="65" t="n">
        <f aca="false">Persona!$AM28/25*100</f>
        <v>27.9333333333333</v>
      </c>
      <c r="AO28" s="65" t="n">
        <f aca="false">Persona!$AN28*0.4</f>
        <v>11.1733333333333</v>
      </c>
      <c r="AP28" s="65" t="n">
        <f aca="false">Capstones!AL27</f>
        <v>46</v>
      </c>
      <c r="AQ28" s="65" t="n">
        <f aca="false">Persona!$AO28+Persona!$AP28</f>
        <v>57.1733333333333</v>
      </c>
      <c r="AR28" s="65" t="str">
        <f aca="false">IF(AQ28&gt;=40,"Cleared","Not Cleared")</f>
        <v>Cleared</v>
      </c>
      <c r="AS28" s="86" t="n">
        <f aca="false">IFERROR(VLOOKUP(D28,[1]Internal!B$4:CB$231,70,FALSE()),"0")</f>
        <v>1.83333333333333</v>
      </c>
      <c r="AT28" s="86" t="n">
        <f aca="false">IFERROR(VLOOKUP(D28,[1]Internal!B$4:CB$231,71,FALSE()),"0")</f>
        <v>1.74047619047619</v>
      </c>
      <c r="AU28" s="86" t="n">
        <f aca="false">IFERROR(VLOOKUP(D28,[1]Internal!B$4:CB$231,72,FALSE()),"0")</f>
        <v>1</v>
      </c>
      <c r="AV28" s="86" t="n">
        <f aca="false">IFERROR(VLOOKUP(D28,[1]Internal!B$4:CB$231,73,FALSE()),"0")</f>
        <v>2</v>
      </c>
      <c r="AW28" s="86"/>
      <c r="AX28" s="86" t="n">
        <f aca="false">IFERROR(VLOOKUP(D28,[1]Internal!B$4:CB$231,75,FALSE()),"0")</f>
        <v>1.88888888888889</v>
      </c>
      <c r="AY28" s="86" t="n">
        <f aca="false">IFERROR(VLOOKUP(D28,[1]Internal!B$4:CB$231,75,FALSE()),"0")</f>
        <v>1.88888888888889</v>
      </c>
      <c r="AZ28" s="86" t="n">
        <v>0</v>
      </c>
      <c r="BA28" s="65" t="n">
        <f aca="false">AZ28*100/30</f>
        <v>0</v>
      </c>
      <c r="BB28" s="65" t="n">
        <f aca="false">BA28*0.4</f>
        <v>0</v>
      </c>
      <c r="BC28" s="65" t="n">
        <f aca="false">Capstones!AW27</f>
        <v>48.8</v>
      </c>
      <c r="BD28" s="65" t="n">
        <f aca="false">BB28+BC28</f>
        <v>48.8</v>
      </c>
      <c r="BE28" s="88" t="str">
        <f aca="false">IF(BD28&gt;=40,"Cleared","Not Cleared")</f>
        <v>Cleared</v>
      </c>
    </row>
    <row r="29" s="17" customFormat="true" ht="21.75" hidden="false" customHeight="true" outlineLevel="0" collapsed="false">
      <c r="A29" s="64" t="n">
        <v>25</v>
      </c>
      <c r="B29" s="86" t="s">
        <v>17</v>
      </c>
      <c r="C29" s="86" t="s">
        <v>38</v>
      </c>
      <c r="D29" s="86" t="s">
        <v>68</v>
      </c>
      <c r="E29" s="87" t="s">
        <v>69</v>
      </c>
      <c r="F29" s="65" t="n">
        <v>2</v>
      </c>
      <c r="G29" s="65" t="n">
        <v>1</v>
      </c>
      <c r="H29" s="65" t="n">
        <v>4</v>
      </c>
      <c r="I29" s="65" t="n">
        <v>3</v>
      </c>
      <c r="J29" s="65" t="n">
        <v>1</v>
      </c>
      <c r="K29" s="65" t="n">
        <v>3</v>
      </c>
      <c r="L29" s="65" t="n">
        <v>2</v>
      </c>
      <c r="M29" s="64" t="n">
        <f aca="false">F29+G29+H29+I29+J29+K29+L29</f>
        <v>16</v>
      </c>
      <c r="N29" s="65" t="n">
        <f aca="false">M29/35*100</f>
        <v>45.7142857142857</v>
      </c>
      <c r="O29" s="65" t="n">
        <v>0</v>
      </c>
      <c r="P29" s="65" t="n">
        <f aca="false">Capstones!O28</f>
        <v>63.3333333333333</v>
      </c>
      <c r="Q29" s="65" t="n">
        <f aca="false">N29*0.5</f>
        <v>22.8571428571429</v>
      </c>
      <c r="R29" s="65" t="str">
        <f aca="false">IF(N29&gt;=20,"Cleared","Not Cleared")</f>
        <v>Cleared</v>
      </c>
      <c r="S29" s="65" t="n">
        <v>2.91666666666667</v>
      </c>
      <c r="T29" s="65" t="n">
        <v>3.0625</v>
      </c>
      <c r="U29" s="65" t="n">
        <v>3</v>
      </c>
      <c r="V29" s="65" t="n">
        <v>3</v>
      </c>
      <c r="W29" s="65" t="n">
        <v>3</v>
      </c>
      <c r="X29" s="65" t="n">
        <v>2.86666666666667</v>
      </c>
      <c r="Y29" s="65" t="n">
        <v>2.75</v>
      </c>
      <c r="Z29" s="65" t="n">
        <f aca="false">S29+T29+U29+V29+W29+X29+Y29</f>
        <v>20.5958333333333</v>
      </c>
      <c r="AA29" s="65" t="n">
        <f aca="false">Persona!$Z29/35*100</f>
        <v>58.8452380952381</v>
      </c>
      <c r="AB29" s="65" t="n">
        <f aca="false">AA29*0.4</f>
        <v>23.5380952380952</v>
      </c>
      <c r="AC29" s="65" t="n">
        <f aca="false">Capstones!AA28</f>
        <v>48</v>
      </c>
      <c r="AD29" s="65" t="n">
        <f aca="false">(Persona!$AB29+Persona!$AC29)*0.5</f>
        <v>35.7690476190476</v>
      </c>
      <c r="AE29" s="65" t="str">
        <f aca="false">IF(AD29&gt;=20,"Cleared","Not Cleared")</f>
        <v>Cleared</v>
      </c>
      <c r="AF29" s="86"/>
      <c r="AG29" s="86" t="n">
        <v>2.84166666666667</v>
      </c>
      <c r="AH29" s="86" t="n">
        <v>2.91666666666667</v>
      </c>
      <c r="AI29" s="86" t="n">
        <v>2.875</v>
      </c>
      <c r="AJ29" s="86" t="n">
        <v>3.25</v>
      </c>
      <c r="AK29" s="86"/>
      <c r="AL29" s="86" t="n">
        <v>3.25</v>
      </c>
      <c r="AM29" s="86" t="n">
        <f aca="false">AF29+AG29+AH29+AI29+AJ29+AK29+AL29</f>
        <v>15.1333333333333</v>
      </c>
      <c r="AN29" s="65" t="n">
        <f aca="false">Persona!$AM29/25*100</f>
        <v>60.5333333333333</v>
      </c>
      <c r="AO29" s="65" t="n">
        <f aca="false">Persona!$AN29*0.4</f>
        <v>24.2133333333333</v>
      </c>
      <c r="AP29" s="65" t="n">
        <f aca="false">Capstones!AL28</f>
        <v>34</v>
      </c>
      <c r="AQ29" s="65" t="n">
        <f aca="false">Persona!$AO29+Persona!$AP29</f>
        <v>58.2133333333333</v>
      </c>
      <c r="AR29" s="65" t="str">
        <f aca="false">IF(AQ29&gt;=40,"Cleared","Not Cleared")</f>
        <v>Cleared</v>
      </c>
      <c r="AS29" s="86" t="n">
        <f aca="false">IFERROR(VLOOKUP(D29,[1]Internal!B$4:CB$231,70,FALSE()),"0")</f>
        <v>2.5</v>
      </c>
      <c r="AT29" s="86" t="n">
        <f aca="false">IFERROR(VLOOKUP(D29,[1]Internal!B$4:CB$231,71,FALSE()),"0")</f>
        <v>3.09285714285714</v>
      </c>
      <c r="AU29" s="86" t="n">
        <f aca="false">IFERROR(VLOOKUP(D29,[1]Internal!B$4:CB$231,72,FALSE()),"0")</f>
        <v>2</v>
      </c>
      <c r="AV29" s="86" t="n">
        <f aca="false">IFERROR(VLOOKUP(D29,[1]Internal!B$4:CB$231,73,FALSE()),"0")</f>
        <v>3</v>
      </c>
      <c r="AW29" s="86"/>
      <c r="AX29" s="86" t="n">
        <f aca="false">IFERROR(VLOOKUP(D29,[1]Internal!B$4:CB$231,75,FALSE()),"0")</f>
        <v>3.33333333333333</v>
      </c>
      <c r="AY29" s="86" t="n">
        <f aca="false">IFERROR(VLOOKUP(D29,[1]Internal!B$4:CB$231,75,FALSE()),"0")</f>
        <v>3.33333333333333</v>
      </c>
      <c r="AZ29" s="86" t="n">
        <f aca="false">AS29+AT29+AU29+AV29+AW29+AX29+AY29</f>
        <v>17.2595238095238</v>
      </c>
      <c r="BA29" s="65" t="n">
        <f aca="false">AZ29*100/30</f>
        <v>57.531746031746</v>
      </c>
      <c r="BB29" s="65" t="n">
        <f aca="false">BA29*0.4</f>
        <v>23.0126984126984</v>
      </c>
      <c r="BC29" s="65" t="n">
        <f aca="false">Capstones!AW28</f>
        <v>48</v>
      </c>
      <c r="BD29" s="65" t="n">
        <f aca="false">BB29+BC29</f>
        <v>71.0126984126984</v>
      </c>
      <c r="BE29" s="88" t="str">
        <f aca="false">IF(BD29&gt;=40,"Cleared","Not Cleared")</f>
        <v>Cleared</v>
      </c>
    </row>
    <row r="30" s="17" customFormat="true" ht="21.75" hidden="false" customHeight="true" outlineLevel="0" collapsed="false">
      <c r="A30" s="64" t="n">
        <v>26</v>
      </c>
      <c r="B30" s="86" t="s">
        <v>13</v>
      </c>
      <c r="C30" s="86" t="s">
        <v>31</v>
      </c>
      <c r="D30" s="86" t="s">
        <v>70</v>
      </c>
      <c r="E30" s="87" t="s">
        <v>71</v>
      </c>
      <c r="F30" s="65" t="n">
        <v>3</v>
      </c>
      <c r="G30" s="65" t="n">
        <v>2</v>
      </c>
      <c r="H30" s="65" t="n">
        <v>3</v>
      </c>
      <c r="I30" s="65" t="n">
        <v>1</v>
      </c>
      <c r="J30" s="65" t="n">
        <v>2</v>
      </c>
      <c r="K30" s="65" t="n">
        <v>4</v>
      </c>
      <c r="L30" s="65" t="n">
        <v>1</v>
      </c>
      <c r="M30" s="64" t="n">
        <f aca="false">F30+G30+H30+I30+J30+K30+L30</f>
        <v>16</v>
      </c>
      <c r="N30" s="65" t="n">
        <f aca="false">M30/35*100</f>
        <v>45.7142857142857</v>
      </c>
      <c r="O30" s="65" t="n">
        <v>0</v>
      </c>
      <c r="P30" s="65" t="n">
        <f aca="false">Capstones!O29</f>
        <v>73.3333333333333</v>
      </c>
      <c r="Q30" s="65" t="n">
        <f aca="false">N30*0.5</f>
        <v>22.8571428571429</v>
      </c>
      <c r="R30" s="65" t="str">
        <f aca="false">IF(N30&gt;=20,"Cleared","Not Cleared")</f>
        <v>Cleared</v>
      </c>
      <c r="S30" s="65" t="n">
        <v>3</v>
      </c>
      <c r="T30" s="65" t="n">
        <v>2.375</v>
      </c>
      <c r="U30" s="65" t="n">
        <v>2.66666666666667</v>
      </c>
      <c r="V30" s="65" t="n">
        <v>1</v>
      </c>
      <c r="W30" s="65" t="n">
        <v>2</v>
      </c>
      <c r="X30" s="65" t="n">
        <v>1.73333333333333</v>
      </c>
      <c r="Y30" s="65" t="n">
        <v>2.25</v>
      </c>
      <c r="Z30" s="65" t="n">
        <f aca="false">S30+T30+U30+V30+W30+X30+Y30</f>
        <v>15.025</v>
      </c>
      <c r="AA30" s="65" t="n">
        <f aca="false">Persona!$Z30/35*100</f>
        <v>42.9285714285714</v>
      </c>
      <c r="AB30" s="65" t="n">
        <f aca="false">AA30*0.4</f>
        <v>17.1714285714286</v>
      </c>
      <c r="AC30" s="65" t="n">
        <f aca="false">Capstones!AA29</f>
        <v>53.6</v>
      </c>
      <c r="AD30" s="65" t="n">
        <f aca="false">(Persona!$AB30+Persona!$AC30)*0.5</f>
        <v>35.3857142857143</v>
      </c>
      <c r="AE30" s="65" t="str">
        <f aca="false">IF(AD30&gt;=20,"Cleared","Not Cleared")</f>
        <v>Cleared</v>
      </c>
      <c r="AF30" s="86"/>
      <c r="AG30" s="86" t="n">
        <v>2.2</v>
      </c>
      <c r="AH30" s="86" t="n">
        <v>2</v>
      </c>
      <c r="AI30" s="86" t="n">
        <v>1</v>
      </c>
      <c r="AJ30" s="86" t="n">
        <v>1.33333333333333</v>
      </c>
      <c r="AK30" s="86"/>
      <c r="AL30" s="86" t="n">
        <v>2</v>
      </c>
      <c r="AM30" s="86" t="n">
        <f aca="false">AF30+AG30+AH30+AI30+AJ30+AK30+AL30</f>
        <v>8.53333333333333</v>
      </c>
      <c r="AN30" s="65" t="n">
        <f aca="false">Persona!$AM30/25*100</f>
        <v>34.1333333333333</v>
      </c>
      <c r="AO30" s="65" t="n">
        <f aca="false">Persona!$AN30*0.4</f>
        <v>13.6533333333333</v>
      </c>
      <c r="AP30" s="65" t="n">
        <f aca="false">Capstones!AL29</f>
        <v>46</v>
      </c>
      <c r="AQ30" s="65" t="n">
        <f aca="false">Persona!$AO30+Persona!$AP30</f>
        <v>59.6533333333333</v>
      </c>
      <c r="AR30" s="65" t="str">
        <f aca="false">IF(AQ30&gt;=40,"Cleared","Not Cleared")</f>
        <v>Cleared</v>
      </c>
      <c r="AS30" s="86" t="n">
        <f aca="false">IFERROR(VLOOKUP(D30,[1]Internal!B$4:CB$231,70,FALSE()),"0")</f>
        <v>2.33333333333333</v>
      </c>
      <c r="AT30" s="86" t="n">
        <f aca="false">IFERROR(VLOOKUP(D30,[1]Internal!B$4:CB$231,71,FALSE()),"0")</f>
        <v>2.35</v>
      </c>
      <c r="AU30" s="86" t="n">
        <f aca="false">IFERROR(VLOOKUP(D30,[1]Internal!B$4:CB$231,72,FALSE()),"0")</f>
        <v>2</v>
      </c>
      <c r="AV30" s="86" t="n">
        <f aca="false">IFERROR(VLOOKUP(D30,[1]Internal!B$4:CB$231,73,FALSE()),"0")</f>
        <v>2</v>
      </c>
      <c r="AW30" s="86"/>
      <c r="AX30" s="86" t="n">
        <f aca="false">IFERROR(VLOOKUP(D30,[1]Internal!B$4:CB$231,75,FALSE()),"0")</f>
        <v>2.77777777777778</v>
      </c>
      <c r="AY30" s="86" t="n">
        <f aca="false">IFERROR(VLOOKUP(D30,[1]Internal!B$4:CB$231,75,FALSE()),"0")</f>
        <v>2.77777777777778</v>
      </c>
      <c r="AZ30" s="86" t="n">
        <f aca="false">AS30+AT30+AU30+AV30+AW30+AX30+AY30</f>
        <v>14.2388888888889</v>
      </c>
      <c r="BA30" s="65" t="n">
        <f aca="false">AZ30*100/30</f>
        <v>47.462962962963</v>
      </c>
      <c r="BB30" s="65" t="n">
        <f aca="false">BA30*0.4</f>
        <v>18.9851851851852</v>
      </c>
      <c r="BC30" s="65" t="n">
        <f aca="false">Capstones!AW29</f>
        <v>53.6</v>
      </c>
      <c r="BD30" s="65" t="n">
        <f aca="false">BB30+BC30</f>
        <v>72.5851851851852</v>
      </c>
      <c r="BE30" s="88" t="str">
        <f aca="false">IF(BD30&gt;=40,"Cleared","Not Cleared")</f>
        <v>Cleared</v>
      </c>
    </row>
    <row r="31" s="17" customFormat="true" ht="21.75" hidden="false" customHeight="true" outlineLevel="0" collapsed="false">
      <c r="A31" s="64" t="n">
        <v>27</v>
      </c>
      <c r="B31" s="86" t="s">
        <v>17</v>
      </c>
      <c r="C31" s="86" t="s">
        <v>38</v>
      </c>
      <c r="D31" s="86" t="s">
        <v>72</v>
      </c>
      <c r="E31" s="87" t="s">
        <v>73</v>
      </c>
      <c r="F31" s="65" t="n">
        <v>3</v>
      </c>
      <c r="G31" s="65" t="n">
        <v>1</v>
      </c>
      <c r="H31" s="65" t="n">
        <v>4</v>
      </c>
      <c r="I31" s="65" t="n">
        <v>1</v>
      </c>
      <c r="J31" s="65" t="n">
        <v>2</v>
      </c>
      <c r="K31" s="65" t="n">
        <v>2</v>
      </c>
      <c r="L31" s="65" t="n">
        <v>3</v>
      </c>
      <c r="M31" s="64" t="n">
        <f aca="false">F31+G31+H31+I31+J31+K31+L31</f>
        <v>16</v>
      </c>
      <c r="N31" s="65" t="n">
        <f aca="false">M31/35*100</f>
        <v>45.7142857142857</v>
      </c>
      <c r="O31" s="65" t="n">
        <v>0</v>
      </c>
      <c r="P31" s="65" t="n">
        <f aca="false">Capstones!O30</f>
        <v>59.4444444444445</v>
      </c>
      <c r="Q31" s="65" t="n">
        <f aca="false">N31*0.5</f>
        <v>22.8571428571429</v>
      </c>
      <c r="R31" s="65" t="str">
        <f aca="false">IF(N31&gt;=20,"Cleared","Not Cleared")</f>
        <v>Cleared</v>
      </c>
      <c r="S31" s="65" t="n">
        <v>3.58333333333333</v>
      </c>
      <c r="T31" s="65" t="n">
        <v>3.9375</v>
      </c>
      <c r="U31" s="65" t="n">
        <v>4</v>
      </c>
      <c r="V31" s="65" t="n">
        <v>4</v>
      </c>
      <c r="W31" s="65" t="n">
        <v>4</v>
      </c>
      <c r="X31" s="65" t="n">
        <v>3.8</v>
      </c>
      <c r="Y31" s="65" t="n">
        <v>3.5</v>
      </c>
      <c r="Z31" s="65" t="n">
        <f aca="false">S31+T31+U31+V31+W31+X31+Y31</f>
        <v>26.8208333333333</v>
      </c>
      <c r="AA31" s="65" t="n">
        <f aca="false">Persona!$Z31/35*100</f>
        <v>76.6309523809524</v>
      </c>
      <c r="AB31" s="65" t="n">
        <f aca="false">AA31*0.4</f>
        <v>30.652380952381</v>
      </c>
      <c r="AC31" s="65" t="n">
        <f aca="false">Capstones!AA30</f>
        <v>56</v>
      </c>
      <c r="AD31" s="65" t="n">
        <f aca="false">(Persona!$AB31+Persona!$AC31)*0.5</f>
        <v>43.3261904761905</v>
      </c>
      <c r="AE31" s="65" t="str">
        <f aca="false">IF(AD31&gt;=20,"Cleared","Not Cleared")</f>
        <v>Cleared</v>
      </c>
      <c r="AF31" s="86"/>
      <c r="AG31" s="86" t="n">
        <v>1.86666666666667</v>
      </c>
      <c r="AH31" s="86" t="n">
        <v>3.16666666666667</v>
      </c>
      <c r="AI31" s="86" t="n">
        <v>2.33333333333333</v>
      </c>
      <c r="AJ31" s="86" t="n">
        <v>3</v>
      </c>
      <c r="AK31" s="86"/>
      <c r="AL31" s="86" t="n">
        <v>3</v>
      </c>
      <c r="AM31" s="86" t="n">
        <f aca="false">AF31+AG31+AH31+AI31+AJ31+AK31+AL31</f>
        <v>13.3666666666667</v>
      </c>
      <c r="AN31" s="65" t="n">
        <f aca="false">Persona!$AM31/25*100</f>
        <v>53.4666666666667</v>
      </c>
      <c r="AO31" s="65" t="n">
        <f aca="false">Persona!$AN31*0.4</f>
        <v>21.3866666666667</v>
      </c>
      <c r="AP31" s="65" t="n">
        <f aca="false">Capstones!AL30</f>
        <v>52</v>
      </c>
      <c r="AQ31" s="65" t="n">
        <f aca="false">Persona!$AO31+Persona!$AP31</f>
        <v>73.3866666666667</v>
      </c>
      <c r="AR31" s="65" t="str">
        <f aca="false">IF(AQ31&gt;=40,"Cleared","Not Cleared")</f>
        <v>Cleared</v>
      </c>
      <c r="AS31" s="86" t="n">
        <f aca="false">IFERROR(VLOOKUP(D31,[1]Internal!B$4:CB$231,70,FALSE()),"0")</f>
        <v>3.91666666666667</v>
      </c>
      <c r="AT31" s="86" t="n">
        <f aca="false">IFERROR(VLOOKUP(D31,[1]Internal!B$4:CB$231,71,FALSE()),"0")</f>
        <v>2.57142857142857</v>
      </c>
      <c r="AU31" s="86" t="n">
        <f aca="false">IFERROR(VLOOKUP(D31,[1]Internal!B$4:CB$231,72,FALSE()),"0")</f>
        <v>2.33333333333333</v>
      </c>
      <c r="AV31" s="86" t="n">
        <f aca="false">IFERROR(VLOOKUP(D31,[1]Internal!B$4:CB$231,73,FALSE()),"0")</f>
        <v>4</v>
      </c>
      <c r="AW31" s="86"/>
      <c r="AX31" s="86" t="n">
        <f aca="false">IFERROR(VLOOKUP(D31,[1]Internal!B$4:CB$231,75,FALSE()),"0")</f>
        <v>3.86111111111111</v>
      </c>
      <c r="AY31" s="86" t="n">
        <f aca="false">IFERROR(VLOOKUP(D31,[1]Internal!B$4:CB$231,75,FALSE()),"0")</f>
        <v>3.86111111111111</v>
      </c>
      <c r="AZ31" s="86" t="n">
        <f aca="false">AS31+AT31+AU31+AV31+AW31+AX31+AY31</f>
        <v>20.5436507936508</v>
      </c>
      <c r="BA31" s="65" t="n">
        <f aca="false">AZ31*100/30</f>
        <v>68.478835978836</v>
      </c>
      <c r="BB31" s="65" t="n">
        <f aca="false">BA31*0.4</f>
        <v>27.3915343915344</v>
      </c>
      <c r="BC31" s="65" t="n">
        <f aca="false">Capstones!AW30</f>
        <v>56</v>
      </c>
      <c r="BD31" s="65" t="n">
        <f aca="false">BB31+BC31</f>
        <v>83.3915343915344</v>
      </c>
      <c r="BE31" s="88" t="str">
        <f aca="false">IF(BD31&gt;=40,"Cleared","Not Cleared")</f>
        <v>Cleared</v>
      </c>
    </row>
    <row r="32" s="17" customFormat="true" ht="21.75" hidden="false" customHeight="true" outlineLevel="0" collapsed="false">
      <c r="A32" s="64" t="n">
        <v>28</v>
      </c>
      <c r="B32" s="86" t="s">
        <v>17</v>
      </c>
      <c r="C32" s="86" t="s">
        <v>14</v>
      </c>
      <c r="D32" s="86" t="s">
        <v>74</v>
      </c>
      <c r="E32" s="87" t="s">
        <v>75</v>
      </c>
      <c r="F32" s="65" t="n">
        <v>3</v>
      </c>
      <c r="G32" s="65" t="n">
        <v>1</v>
      </c>
      <c r="H32" s="65" t="n">
        <v>4</v>
      </c>
      <c r="I32" s="65" t="n">
        <v>2</v>
      </c>
      <c r="J32" s="65" t="n">
        <v>2</v>
      </c>
      <c r="K32" s="65" t="n">
        <v>3</v>
      </c>
      <c r="L32" s="65" t="n">
        <v>1</v>
      </c>
      <c r="M32" s="64" t="n">
        <f aca="false">F32+G32+H32+I32+J32+K32+L32</f>
        <v>16</v>
      </c>
      <c r="N32" s="65" t="n">
        <f aca="false">M32/35*100</f>
        <v>45.7142857142857</v>
      </c>
      <c r="O32" s="65" t="n">
        <v>0</v>
      </c>
      <c r="P32" s="65" t="n">
        <f aca="false">Capstones!O31</f>
        <v>73.3333333333333</v>
      </c>
      <c r="Q32" s="65" t="n">
        <f aca="false">N32*0.5</f>
        <v>22.8571428571429</v>
      </c>
      <c r="R32" s="65" t="str">
        <f aca="false">IF(N32&gt;=20,"Cleared","Not Cleared")</f>
        <v>Cleared</v>
      </c>
      <c r="S32" s="65" t="n">
        <v>1.33333333333333</v>
      </c>
      <c r="T32" s="65" t="n">
        <v>1.79166666666667</v>
      </c>
      <c r="U32" s="65" t="n">
        <v>1.66666666666667</v>
      </c>
      <c r="V32" s="65" t="n">
        <v>1</v>
      </c>
      <c r="W32" s="65" t="n">
        <v>1</v>
      </c>
      <c r="X32" s="65" t="n">
        <v>1.86666666666667</v>
      </c>
      <c r="Y32" s="65" t="n">
        <v>1.75</v>
      </c>
      <c r="Z32" s="65" t="n">
        <f aca="false">S32+T32+U32+V32+W32+X32+Y32</f>
        <v>10.4083333333333</v>
      </c>
      <c r="AA32" s="65" t="n">
        <f aca="false">Persona!$Z32/35*100</f>
        <v>29.7380952380952</v>
      </c>
      <c r="AB32" s="65" t="n">
        <f aca="false">AA32*0.4</f>
        <v>11.8952380952381</v>
      </c>
      <c r="AC32" s="65" t="n">
        <f aca="false">Capstones!AA31</f>
        <v>50.4</v>
      </c>
      <c r="AD32" s="65" t="n">
        <f aca="false">(Persona!$AB32+Persona!$AC32)*0.5</f>
        <v>31.147619047619</v>
      </c>
      <c r="AE32" s="65" t="str">
        <f aca="false">IF(AD32&gt;=20,"Cleared","Not Cleared")</f>
        <v>Cleared</v>
      </c>
      <c r="AF32" s="86"/>
      <c r="AG32" s="86" t="n">
        <v>1.24166666666667</v>
      </c>
      <c r="AH32" s="86" t="n">
        <v>1.08333333333333</v>
      </c>
      <c r="AI32" s="86" t="n">
        <v>1</v>
      </c>
      <c r="AJ32" s="86" t="n">
        <v>0.75</v>
      </c>
      <c r="AK32" s="86"/>
      <c r="AL32" s="86" t="n">
        <v>1.16666666666667</v>
      </c>
      <c r="AM32" s="86" t="n">
        <f aca="false">AF32+AG32+AH32+AI32+AJ32+AK32+AL32</f>
        <v>5.24166666666667</v>
      </c>
      <c r="AN32" s="65" t="n">
        <f aca="false">Persona!$AM32/25*100</f>
        <v>20.9666666666667</v>
      </c>
      <c r="AO32" s="65" t="n">
        <f aca="false">Persona!$AN32*0.4</f>
        <v>8.38666666666667</v>
      </c>
      <c r="AP32" s="65" t="n">
        <f aca="false">Capstones!AL31</f>
        <v>48</v>
      </c>
      <c r="AQ32" s="65" t="n">
        <f aca="false">Persona!$AO32+Persona!$AP32</f>
        <v>56.3866666666667</v>
      </c>
      <c r="AR32" s="65" t="str">
        <f aca="false">IF(AQ32&gt;=40,"Cleared","Not Cleared")</f>
        <v>Cleared</v>
      </c>
      <c r="AS32" s="86" t="n">
        <f aca="false">IFERROR(VLOOKUP(D32,[1]Internal!B$4:CB$231,70,FALSE()),"0")</f>
        <v>2</v>
      </c>
      <c r="AT32" s="86" t="n">
        <f aca="false">IFERROR(VLOOKUP(D32,[1]Internal!B$4:CB$231,71,FALSE()),"0")</f>
        <v>1.84047619047619</v>
      </c>
      <c r="AU32" s="86" t="n">
        <f aca="false">IFERROR(VLOOKUP(D32,[1]Internal!B$4:CB$231,72,FALSE()),"0")</f>
        <v>1.33333333333333</v>
      </c>
      <c r="AV32" s="86" t="n">
        <f aca="false">IFERROR(VLOOKUP(D32,[1]Internal!B$4:CB$231,73,FALSE()),"0")</f>
        <v>3</v>
      </c>
      <c r="AW32" s="86"/>
      <c r="AX32" s="86" t="n">
        <f aca="false">IFERROR(VLOOKUP(D32,[1]Internal!B$4:CB$231,75,FALSE()),"0")</f>
        <v>2.5</v>
      </c>
      <c r="AY32" s="86" t="n">
        <f aca="false">IFERROR(VLOOKUP(D32,[1]Internal!B$4:CB$231,75,FALSE()),"0")</f>
        <v>2.5</v>
      </c>
      <c r="AZ32" s="86" t="n">
        <f aca="false">AS32+AT32+AU32+AV32+AW32+AX32+AY32</f>
        <v>13.1738095238095</v>
      </c>
      <c r="BA32" s="65" t="n">
        <f aca="false">AZ32*100/30</f>
        <v>43.9126984126984</v>
      </c>
      <c r="BB32" s="65" t="n">
        <f aca="false">BA32*0.4</f>
        <v>17.5650793650794</v>
      </c>
      <c r="BC32" s="65" t="n">
        <f aca="false">Capstones!AW31</f>
        <v>50.4</v>
      </c>
      <c r="BD32" s="65" t="n">
        <f aca="false">BB32+BC32</f>
        <v>67.9650793650794</v>
      </c>
      <c r="BE32" s="88" t="str">
        <f aca="false">IF(BD32&gt;=40,"Cleared","Not Cleared")</f>
        <v>Cleared</v>
      </c>
    </row>
    <row r="33" s="17" customFormat="true" ht="21.75" hidden="false" customHeight="true" outlineLevel="0" collapsed="false">
      <c r="A33" s="64" t="n">
        <v>29</v>
      </c>
      <c r="B33" s="86" t="s">
        <v>17</v>
      </c>
      <c r="C33" s="86" t="s">
        <v>31</v>
      </c>
      <c r="D33" s="86" t="s">
        <v>76</v>
      </c>
      <c r="E33" s="87" t="s">
        <v>77</v>
      </c>
      <c r="F33" s="65" t="n">
        <v>2</v>
      </c>
      <c r="G33" s="65" t="n">
        <v>1</v>
      </c>
      <c r="H33" s="65" t="n">
        <v>4</v>
      </c>
      <c r="I33" s="65" t="n">
        <v>3</v>
      </c>
      <c r="J33" s="65" t="n">
        <v>2</v>
      </c>
      <c r="K33" s="65" t="n">
        <v>1</v>
      </c>
      <c r="L33" s="65" t="n">
        <v>2</v>
      </c>
      <c r="M33" s="64" t="n">
        <f aca="false">F33+G33+H33+I33+J33+K33+L33</f>
        <v>15</v>
      </c>
      <c r="N33" s="65" t="n">
        <f aca="false">M33/35*100</f>
        <v>42.8571428571429</v>
      </c>
      <c r="O33" s="65" t="n">
        <v>0</v>
      </c>
      <c r="P33" s="65" t="n">
        <f aca="false">Capstones!O32</f>
        <v>53.3333333333333</v>
      </c>
      <c r="Q33" s="65" t="n">
        <f aca="false">N33*0.5</f>
        <v>21.4285714285714</v>
      </c>
      <c r="R33" s="65" t="str">
        <f aca="false">IF(N33&gt;=20,"Cleared","Not Cleared")</f>
        <v>Cleared</v>
      </c>
      <c r="S33" s="65" t="n">
        <v>2</v>
      </c>
      <c r="T33" s="65" t="n">
        <v>2.04166666666667</v>
      </c>
      <c r="U33" s="65" t="n">
        <v>2.33333333333333</v>
      </c>
      <c r="V33" s="65" t="n">
        <v>0</v>
      </c>
      <c r="W33" s="65" t="n">
        <v>1</v>
      </c>
      <c r="X33" s="65" t="n">
        <v>1.93333333333333</v>
      </c>
      <c r="Y33" s="65" t="n">
        <v>2.25</v>
      </c>
      <c r="Z33" s="65" t="n">
        <f aca="false">S33+T33+U33+V33+W33+X33+Y33</f>
        <v>11.5583333333333</v>
      </c>
      <c r="AA33" s="65" t="n">
        <f aca="false">Persona!$Z33/35*100</f>
        <v>33.0238095238095</v>
      </c>
      <c r="AB33" s="65" t="n">
        <f aca="false">AA33*0.4</f>
        <v>13.2095238095238</v>
      </c>
      <c r="AC33" s="65" t="n">
        <f aca="false">Capstones!AA32</f>
        <v>29.6</v>
      </c>
      <c r="AD33" s="65" t="n">
        <f aca="false">(Persona!$AB33+Persona!$AC33)*0.5</f>
        <v>21.4047619047619</v>
      </c>
      <c r="AE33" s="65" t="str">
        <f aca="false">IF(AD33&gt;=20,"Cleared","Not Cleared")</f>
        <v>Cleared</v>
      </c>
      <c r="AF33" s="86"/>
      <c r="AG33" s="86" t="n">
        <v>2.4</v>
      </c>
      <c r="AH33" s="86" t="n">
        <v>2</v>
      </c>
      <c r="AI33" s="86" t="n">
        <v>1.33333333333333</v>
      </c>
      <c r="AJ33" s="86" t="n">
        <v>2</v>
      </c>
      <c r="AK33" s="86"/>
      <c r="AL33" s="86" t="n">
        <v>2.5</v>
      </c>
      <c r="AM33" s="86" t="n">
        <f aca="false">AF33+AG33+AH33+AI33+AJ33+AK33+AL33</f>
        <v>10.2333333333333</v>
      </c>
      <c r="AN33" s="65" t="n">
        <f aca="false">Persona!$AM33/25*100</f>
        <v>40.9333333333333</v>
      </c>
      <c r="AO33" s="65" t="n">
        <f aca="false">Persona!$AN33*0.4</f>
        <v>16.3733333333333</v>
      </c>
      <c r="AP33" s="65" t="n">
        <f aca="false">Capstones!AL32</f>
        <v>42</v>
      </c>
      <c r="AQ33" s="65" t="n">
        <f aca="false">Persona!$AO33+Persona!$AP33</f>
        <v>58.3733333333333</v>
      </c>
      <c r="AR33" s="65" t="str">
        <f aca="false">IF(AQ33&gt;=40,"Cleared","Not Cleared")</f>
        <v>Cleared</v>
      </c>
      <c r="AS33" s="86" t="n">
        <f aca="false">IFERROR(VLOOKUP(D33,[1]Internal!B$4:CB$231,70,FALSE()),"0")</f>
        <v>2</v>
      </c>
      <c r="AT33" s="86" t="n">
        <f aca="false">IFERROR(VLOOKUP(D33,[1]Internal!B$4:CB$231,71,FALSE()),"0")</f>
        <v>1.7875</v>
      </c>
      <c r="AU33" s="86" t="n">
        <f aca="false">IFERROR(VLOOKUP(D33,[1]Internal!B$4:CB$231,72,FALSE()),"0")</f>
        <v>1.33333333333333</v>
      </c>
      <c r="AV33" s="86" t="n">
        <f aca="false">IFERROR(VLOOKUP(D33,[1]Internal!B$4:CB$231,73,FALSE()),"0")</f>
        <v>2</v>
      </c>
      <c r="AW33" s="86"/>
      <c r="AX33" s="86" t="n">
        <f aca="false">IFERROR(VLOOKUP(D33,[1]Internal!B$4:CB$231,75,FALSE()),"0")</f>
        <v>1.88888888888889</v>
      </c>
      <c r="AY33" s="86" t="n">
        <f aca="false">IFERROR(VLOOKUP(D33,[1]Internal!B$4:CB$231,75,FALSE()),"0")</f>
        <v>1.88888888888889</v>
      </c>
      <c r="AZ33" s="86" t="n">
        <f aca="false">AS33+AT33+AU33+AV33+AW33+AX33+AY33</f>
        <v>10.8986111111111</v>
      </c>
      <c r="BA33" s="65" t="n">
        <f aca="false">AZ33*100/30</f>
        <v>36.3287037037037</v>
      </c>
      <c r="BB33" s="65" t="n">
        <f aca="false">BA33*0.4</f>
        <v>14.5314814814815</v>
      </c>
      <c r="BC33" s="65" t="n">
        <f aca="false">Capstones!AW32</f>
        <v>29.6</v>
      </c>
      <c r="BD33" s="65" t="n">
        <f aca="false">BB33+BC33</f>
        <v>44.1314814814815</v>
      </c>
      <c r="BE33" s="88" t="str">
        <f aca="false">IF(BD33&gt;=40,"Cleared","Not Cleared")</f>
        <v>Cleared</v>
      </c>
    </row>
    <row r="34" s="17" customFormat="true" ht="21.75" hidden="false" customHeight="true" outlineLevel="0" collapsed="false">
      <c r="A34" s="64" t="n">
        <v>30</v>
      </c>
      <c r="B34" s="86" t="s">
        <v>17</v>
      </c>
      <c r="C34" s="86" t="s">
        <v>14</v>
      </c>
      <c r="D34" s="86" t="s">
        <v>78</v>
      </c>
      <c r="E34" s="87" t="s">
        <v>79</v>
      </c>
      <c r="F34" s="65" t="n">
        <v>2</v>
      </c>
      <c r="G34" s="65" t="n">
        <v>1</v>
      </c>
      <c r="H34" s="65" t="n">
        <v>3</v>
      </c>
      <c r="I34" s="65" t="n">
        <v>4</v>
      </c>
      <c r="J34" s="65" t="n">
        <v>2</v>
      </c>
      <c r="K34" s="65" t="n">
        <v>1</v>
      </c>
      <c r="L34" s="65" t="n">
        <v>3</v>
      </c>
      <c r="M34" s="64" t="n">
        <f aca="false">F34+G34+H34+I34+J34+K34+L34</f>
        <v>16</v>
      </c>
      <c r="N34" s="65" t="n">
        <f aca="false">M34/35*100</f>
        <v>45.7142857142857</v>
      </c>
      <c r="O34" s="65" t="n">
        <v>0</v>
      </c>
      <c r="P34" s="65" t="n">
        <f aca="false">Capstones!O33</f>
        <v>48.8888888888889</v>
      </c>
      <c r="Q34" s="65" t="n">
        <f aca="false">N34*0.5</f>
        <v>22.8571428571429</v>
      </c>
      <c r="R34" s="65" t="str">
        <f aca="false">IF(N34&gt;=20,"Cleared","Not Cleared")</f>
        <v>Cleared</v>
      </c>
      <c r="S34" s="65" t="n">
        <v>1.58333333333333</v>
      </c>
      <c r="T34" s="65" t="n">
        <v>2.47916666666667</v>
      </c>
      <c r="U34" s="65" t="n">
        <v>1.66666666666667</v>
      </c>
      <c r="V34" s="65" t="n">
        <v>3</v>
      </c>
      <c r="W34" s="65" t="n">
        <v>2.33333333333333</v>
      </c>
      <c r="X34" s="65" t="n">
        <v>2.26666666666667</v>
      </c>
      <c r="Y34" s="65" t="n">
        <v>2</v>
      </c>
      <c r="Z34" s="65" t="n">
        <f aca="false">S34+T34+U34+V34+W34+X34+Y34</f>
        <v>15.3291666666667</v>
      </c>
      <c r="AA34" s="65" t="n">
        <f aca="false">Persona!$Z34/35*100</f>
        <v>43.7976190476191</v>
      </c>
      <c r="AB34" s="65" t="n">
        <f aca="false">AA34*0.4</f>
        <v>17.5190476190476</v>
      </c>
      <c r="AC34" s="65" t="n">
        <f aca="false">Capstones!AA33</f>
        <v>45.6</v>
      </c>
      <c r="AD34" s="65" t="n">
        <f aca="false">(Persona!$AB34+Persona!$AC34)*0.5</f>
        <v>31.5595238095238</v>
      </c>
      <c r="AE34" s="65" t="str">
        <f aca="false">IF(AD34&gt;=20,"Cleared","Not Cleared")</f>
        <v>Cleared</v>
      </c>
      <c r="AF34" s="86"/>
      <c r="AG34" s="86" t="n">
        <v>1.53333333333333</v>
      </c>
      <c r="AH34" s="86" t="n">
        <v>0.75</v>
      </c>
      <c r="AI34" s="86" t="n">
        <v>0.75</v>
      </c>
      <c r="AJ34" s="86" t="n">
        <v>0.75</v>
      </c>
      <c r="AK34" s="86"/>
      <c r="AL34" s="86" t="n">
        <v>0.666666666666667</v>
      </c>
      <c r="AM34" s="86" t="n">
        <f aca="false">AF34+AG34+AH34+AI34+AJ34+AK34+AL34</f>
        <v>4.45</v>
      </c>
      <c r="AN34" s="65" t="n">
        <f aca="false">Persona!$AM34/25*100</f>
        <v>17.8</v>
      </c>
      <c r="AO34" s="65" t="n">
        <f aca="false">Persona!$AN34*0.4</f>
        <v>7.12</v>
      </c>
      <c r="AP34" s="65" t="n">
        <f aca="false">Capstones!AL33</f>
        <v>38</v>
      </c>
      <c r="AQ34" s="65" t="n">
        <f aca="false">Persona!$AO34+Persona!$AP34</f>
        <v>45.12</v>
      </c>
      <c r="AR34" s="65" t="str">
        <f aca="false">IF(AQ34&gt;=40,"Cleared","Not Cleared")</f>
        <v>Cleared</v>
      </c>
      <c r="AS34" s="86" t="n">
        <f aca="false">IFERROR(VLOOKUP(D34,[1]Internal!B$4:CB$231,70,FALSE()),"0")</f>
        <v>2.66666666666667</v>
      </c>
      <c r="AT34" s="86" t="n">
        <f aca="false">IFERROR(VLOOKUP(D34,[1]Internal!B$4:CB$231,71,FALSE()),"0")</f>
        <v>2.45714285714286</v>
      </c>
      <c r="AU34" s="86" t="n">
        <f aca="false">IFERROR(VLOOKUP(D34,[1]Internal!B$4:CB$231,72,FALSE()),"0")</f>
        <v>1.33333333333333</v>
      </c>
      <c r="AV34" s="86" t="n">
        <f aca="false">IFERROR(VLOOKUP(D34,[1]Internal!B$4:CB$231,73,FALSE()),"0")</f>
        <v>3</v>
      </c>
      <c r="AW34" s="86"/>
      <c r="AX34" s="86" t="n">
        <f aca="false">IFERROR(VLOOKUP(D34,[1]Internal!B$4:CB$231,75,FALSE()),"0")</f>
        <v>3.02777777777778</v>
      </c>
      <c r="AY34" s="86" t="n">
        <f aca="false">IFERROR(VLOOKUP(D34,[1]Internal!B$4:CB$231,75,FALSE()),"0")</f>
        <v>3.02777777777778</v>
      </c>
      <c r="AZ34" s="86" t="n">
        <f aca="false">AS34+AT34+AU34+AV34+AW34+AX34+AY34</f>
        <v>15.5126984126984</v>
      </c>
      <c r="BA34" s="65" t="n">
        <f aca="false">AZ34*100/30</f>
        <v>51.7089947089947</v>
      </c>
      <c r="BB34" s="65" t="n">
        <f aca="false">BA34*0.4</f>
        <v>20.6835978835979</v>
      </c>
      <c r="BC34" s="65" t="n">
        <f aca="false">Capstones!AW33</f>
        <v>45.6</v>
      </c>
      <c r="BD34" s="65" t="n">
        <f aca="false">BB34+BC34</f>
        <v>66.2835978835979</v>
      </c>
      <c r="BE34" s="88" t="str">
        <f aca="false">IF(BD34&gt;=40,"Cleared","Not Cleared")</f>
        <v>Cleared</v>
      </c>
    </row>
    <row r="35" s="17" customFormat="true" ht="21.75" hidden="false" customHeight="true" outlineLevel="0" collapsed="false">
      <c r="A35" s="64" t="n">
        <v>31</v>
      </c>
      <c r="B35" s="86" t="s">
        <v>17</v>
      </c>
      <c r="C35" s="86" t="s">
        <v>14</v>
      </c>
      <c r="D35" s="86" t="s">
        <v>80</v>
      </c>
      <c r="E35" s="87" t="s">
        <v>81</v>
      </c>
      <c r="F35" s="65" t="n">
        <v>3</v>
      </c>
      <c r="G35" s="65" t="n">
        <v>2</v>
      </c>
      <c r="H35" s="65" t="n">
        <v>3</v>
      </c>
      <c r="I35" s="65" t="n">
        <v>2</v>
      </c>
      <c r="J35" s="65" t="n">
        <v>1</v>
      </c>
      <c r="K35" s="65" t="n">
        <v>4</v>
      </c>
      <c r="L35" s="65" t="n">
        <v>1</v>
      </c>
      <c r="M35" s="64" t="n">
        <f aca="false">F35+G35+H35+I35+J35+K35+L35</f>
        <v>16</v>
      </c>
      <c r="N35" s="65" t="n">
        <f aca="false">M35/35*100</f>
        <v>45.7142857142857</v>
      </c>
      <c r="O35" s="65" t="n">
        <v>0</v>
      </c>
      <c r="P35" s="65" t="n">
        <f aca="false">Capstones!O34</f>
        <v>40</v>
      </c>
      <c r="Q35" s="65" t="n">
        <f aca="false">N35*0.5</f>
        <v>22.8571428571429</v>
      </c>
      <c r="R35" s="65" t="str">
        <f aca="false">IF(N35&gt;=20,"Cleared","Not Cleared")</f>
        <v>Cleared</v>
      </c>
      <c r="S35" s="65" t="n">
        <v>0.666666666666667</v>
      </c>
      <c r="T35" s="65" t="n">
        <v>0.5</v>
      </c>
      <c r="U35" s="65" t="n">
        <v>0.666666666666667</v>
      </c>
      <c r="V35" s="65" t="n">
        <v>1</v>
      </c>
      <c r="W35" s="65" t="n">
        <v>2.66666666666667</v>
      </c>
      <c r="X35" s="65" t="n">
        <v>1.26666666666667</v>
      </c>
      <c r="Y35" s="65" t="n">
        <v>1.25</v>
      </c>
      <c r="Z35" s="65" t="n">
        <f aca="false">S35+T35+U35+V35+W35+X35+Y35</f>
        <v>8.01666666666667</v>
      </c>
      <c r="AA35" s="65" t="n">
        <f aca="false">Persona!$Z35/35*100</f>
        <v>22.9047619047619</v>
      </c>
      <c r="AB35" s="65" t="n">
        <f aca="false">AA35*0.4</f>
        <v>9.16190476190476</v>
      </c>
      <c r="AC35" s="65" t="n">
        <f aca="false">Capstones!AA34</f>
        <v>45.6</v>
      </c>
      <c r="AD35" s="65" t="n">
        <f aca="false">(Persona!$AB35+Persona!$AC35)*0.5</f>
        <v>27.3809523809524</v>
      </c>
      <c r="AE35" s="65" t="str">
        <f aca="false">IF(AD35&gt;=20,"Cleared","Not Cleared")</f>
        <v>Cleared</v>
      </c>
      <c r="AF35" s="86"/>
      <c r="AG35" s="86" t="n">
        <v>0.741666666666667</v>
      </c>
      <c r="AH35" s="86" t="n">
        <v>0</v>
      </c>
      <c r="AI35" s="86" t="n">
        <v>0</v>
      </c>
      <c r="AJ35" s="86" t="n">
        <v>0</v>
      </c>
      <c r="AK35" s="86"/>
      <c r="AL35" s="86" t="n">
        <v>0</v>
      </c>
      <c r="AM35" s="86" t="n">
        <f aca="false">AF35+AG35+AH35+AI35+AJ35+AK35+AL35</f>
        <v>0.741666666666667</v>
      </c>
      <c r="AN35" s="65" t="n">
        <f aca="false">Persona!$AM35/25*100</f>
        <v>2.96666666666667</v>
      </c>
      <c r="AO35" s="65" t="n">
        <f aca="false">Persona!$AN35*0.4</f>
        <v>1.18666666666667</v>
      </c>
      <c r="AP35" s="65" t="n">
        <f aca="false">Capstones!AL34</f>
        <v>38</v>
      </c>
      <c r="AQ35" s="65" t="n">
        <f aca="false">Persona!$AO35+Persona!$AP35</f>
        <v>39.1866666666667</v>
      </c>
      <c r="AR35" s="65" t="str">
        <f aca="false">IF(AQ35&gt;=40,"Cleared","Not Cleared")</f>
        <v>Not Cleared</v>
      </c>
      <c r="AS35" s="86" t="n">
        <f aca="false">IFERROR(VLOOKUP(D35,[1]Internal!B$4:CB$231,70,FALSE()),"0")</f>
        <v>3.16666666666667</v>
      </c>
      <c r="AT35" s="86" t="n">
        <f aca="false">IFERROR(VLOOKUP(D35,[1]Internal!B$4:CB$231,71,FALSE()),"0")</f>
        <v>2.13095238095238</v>
      </c>
      <c r="AU35" s="86" t="n">
        <f aca="false">IFERROR(VLOOKUP(D35,[1]Internal!B$4:CB$231,72,FALSE()),"0")</f>
        <v>2</v>
      </c>
      <c r="AV35" s="86" t="n">
        <f aca="false">IFERROR(VLOOKUP(D35,[1]Internal!B$4:CB$231,73,FALSE()),"0")</f>
        <v>3</v>
      </c>
      <c r="AW35" s="86"/>
      <c r="AX35" s="86" t="n">
        <f aca="false">IFERROR(VLOOKUP(D35,[1]Internal!B$4:CB$231,75,FALSE()),"0")</f>
        <v>3.11111111111111</v>
      </c>
      <c r="AY35" s="86" t="n">
        <f aca="false">IFERROR(VLOOKUP(D35,[1]Internal!B$4:CB$231,75,FALSE()),"0")</f>
        <v>3.11111111111111</v>
      </c>
      <c r="AZ35" s="86" t="n">
        <f aca="false">AS35+AT35+AU35+AV35+AW35+AX35+AY35</f>
        <v>16.5198412698413</v>
      </c>
      <c r="BA35" s="65" t="n">
        <f aca="false">AZ35*100/30</f>
        <v>55.0661375661376</v>
      </c>
      <c r="BB35" s="65" t="n">
        <f aca="false">BA35*0.4</f>
        <v>22.026455026455</v>
      </c>
      <c r="BC35" s="65" t="n">
        <f aca="false">Capstones!AW34</f>
        <v>45.6</v>
      </c>
      <c r="BD35" s="65" t="n">
        <f aca="false">BB35+BC35</f>
        <v>67.626455026455</v>
      </c>
      <c r="BE35" s="88" t="str">
        <f aca="false">IF(BD35&gt;=40,"Cleared","Not Cleared")</f>
        <v>Cleared</v>
      </c>
    </row>
    <row r="36" s="17" customFormat="true" ht="21.75" hidden="false" customHeight="true" outlineLevel="0" collapsed="false">
      <c r="A36" s="64" t="n">
        <v>32</v>
      </c>
      <c r="B36" s="86" t="s">
        <v>13</v>
      </c>
      <c r="C36" s="86" t="s">
        <v>38</v>
      </c>
      <c r="D36" s="86" t="s">
        <v>82</v>
      </c>
      <c r="E36" s="87" t="s">
        <v>83</v>
      </c>
      <c r="F36" s="65" t="n">
        <v>1</v>
      </c>
      <c r="G36" s="65" t="n">
        <v>4</v>
      </c>
      <c r="H36" s="65" t="n">
        <v>2</v>
      </c>
      <c r="I36" s="65" t="n">
        <v>2</v>
      </c>
      <c r="J36" s="65" t="n">
        <v>1</v>
      </c>
      <c r="K36" s="65" t="n">
        <v>3</v>
      </c>
      <c r="L36" s="65" t="n">
        <v>3</v>
      </c>
      <c r="M36" s="64" t="n">
        <f aca="false">F36+G36+H36+I36+J36+K36+L36</f>
        <v>16</v>
      </c>
      <c r="N36" s="65" t="n">
        <f aca="false">M36/35*100</f>
        <v>45.7142857142857</v>
      </c>
      <c r="O36" s="65" t="n">
        <v>0</v>
      </c>
      <c r="P36" s="65" t="n">
        <f aca="false">Capstones!O35</f>
        <v>46.1111111111111</v>
      </c>
      <c r="Q36" s="65" t="n">
        <f aca="false">N36*0.5</f>
        <v>22.8571428571429</v>
      </c>
      <c r="R36" s="65" t="str">
        <f aca="false">IF(N36&gt;=20,"Cleared","Not Cleared")</f>
        <v>Cleared</v>
      </c>
      <c r="S36" s="65" t="n">
        <v>3.45833333333333</v>
      </c>
      <c r="T36" s="65" t="n">
        <v>3.59375</v>
      </c>
      <c r="U36" s="65" t="n">
        <v>3.83333333333333</v>
      </c>
      <c r="V36" s="65" t="n">
        <v>4</v>
      </c>
      <c r="W36" s="65" t="n">
        <v>4</v>
      </c>
      <c r="X36" s="65" t="n">
        <v>3.59166666666667</v>
      </c>
      <c r="Y36" s="65" t="n">
        <v>3.375</v>
      </c>
      <c r="Z36" s="65" t="n">
        <f aca="false">S36+T36+U36+V36+W36+X36+Y36</f>
        <v>25.8520833333333</v>
      </c>
      <c r="AA36" s="65" t="n">
        <f aca="false">Persona!$Z36/35*100</f>
        <v>73.8630952380952</v>
      </c>
      <c r="AB36" s="65" t="n">
        <f aca="false">AA36*0.4</f>
        <v>29.5452380952381</v>
      </c>
      <c r="AC36" s="65" t="n">
        <f aca="false">Capstones!AA35</f>
        <v>49.6</v>
      </c>
      <c r="AD36" s="65" t="n">
        <f aca="false">(Persona!$AB36+Persona!$AC36)*0.5</f>
        <v>39.572619047619</v>
      </c>
      <c r="AE36" s="65" t="str">
        <f aca="false">IF(AD36&gt;=20,"Cleared","Not Cleared")</f>
        <v>Cleared</v>
      </c>
      <c r="AF36" s="86"/>
      <c r="AG36" s="86" t="n">
        <v>2.80833333333333</v>
      </c>
      <c r="AH36" s="86" t="n">
        <v>2.08333333333333</v>
      </c>
      <c r="AI36" s="86" t="n">
        <v>2</v>
      </c>
      <c r="AJ36" s="86" t="n">
        <v>2.5</v>
      </c>
      <c r="AK36" s="86"/>
      <c r="AL36" s="86" t="n">
        <v>1.66666666666667</v>
      </c>
      <c r="AM36" s="86" t="n">
        <f aca="false">AF36+AG36+AH36+AI36+AJ36+AK36+AL36</f>
        <v>11.0583333333333</v>
      </c>
      <c r="AN36" s="65" t="n">
        <f aca="false">Persona!$AM36/25*100</f>
        <v>44.2333333333333</v>
      </c>
      <c r="AO36" s="65" t="n">
        <f aca="false">Persona!$AN36*0.4</f>
        <v>17.6933333333333</v>
      </c>
      <c r="AP36" s="65" t="n">
        <f aca="false">Capstones!AL35</f>
        <v>52</v>
      </c>
      <c r="AQ36" s="65" t="n">
        <f aca="false">Persona!$AO36+Persona!$AP36</f>
        <v>69.6933333333333</v>
      </c>
      <c r="AR36" s="65" t="str">
        <f aca="false">IF(AQ36&gt;=40,"Cleared","Not Cleared")</f>
        <v>Cleared</v>
      </c>
      <c r="AS36" s="86" t="n">
        <f aca="false">IFERROR(VLOOKUP(D36,[1]Internal!B$4:CB$231,70,FALSE()),"0")</f>
        <v>3</v>
      </c>
      <c r="AT36" s="86" t="n">
        <f aca="false">IFERROR(VLOOKUP(D36,[1]Internal!B$4:CB$231,71,FALSE()),"0")</f>
        <v>2.74285714285714</v>
      </c>
      <c r="AU36" s="86" t="n">
        <f aca="false">IFERROR(VLOOKUP(D36,[1]Internal!B$4:CB$231,72,FALSE()),"0")</f>
        <v>2</v>
      </c>
      <c r="AV36" s="86" t="n">
        <f aca="false">IFERROR(VLOOKUP(D36,[1]Internal!B$4:CB$231,73,FALSE()),"0")</f>
        <v>3</v>
      </c>
      <c r="AW36" s="86"/>
      <c r="AX36" s="86" t="n">
        <f aca="false">IFERROR(VLOOKUP(D36,[1]Internal!B$4:CB$231,75,FALSE()),"0")</f>
        <v>3</v>
      </c>
      <c r="AY36" s="86" t="n">
        <f aca="false">IFERROR(VLOOKUP(D36,[1]Internal!B$4:CB$231,75,FALSE()),"0")</f>
        <v>3</v>
      </c>
      <c r="AZ36" s="86" t="n">
        <f aca="false">AS36+AT36+AU36+AV36+AW36+AX36+AY36</f>
        <v>16.7428571428571</v>
      </c>
      <c r="BA36" s="65" t="n">
        <f aca="false">AZ36*100/30</f>
        <v>55.8095238095238</v>
      </c>
      <c r="BB36" s="65" t="n">
        <f aca="false">BA36*0.4</f>
        <v>22.3238095238095</v>
      </c>
      <c r="BC36" s="65" t="n">
        <f aca="false">Capstones!AW35</f>
        <v>49.6</v>
      </c>
      <c r="BD36" s="65" t="n">
        <f aca="false">BB36+BC36</f>
        <v>71.9238095238095</v>
      </c>
      <c r="BE36" s="88" t="str">
        <f aca="false">IF(BD36&gt;=40,"Cleared","Not Cleared")</f>
        <v>Cleared</v>
      </c>
    </row>
    <row r="37" s="17" customFormat="true" ht="21.75" hidden="false" customHeight="true" outlineLevel="0" collapsed="false">
      <c r="A37" s="64" t="n">
        <v>33</v>
      </c>
      <c r="B37" s="86" t="s">
        <v>13</v>
      </c>
      <c r="C37" s="86" t="s">
        <v>38</v>
      </c>
      <c r="D37" s="86" t="s">
        <v>84</v>
      </c>
      <c r="E37" s="87" t="s">
        <v>85</v>
      </c>
      <c r="F37" s="65" t="n">
        <v>1</v>
      </c>
      <c r="G37" s="65" t="n">
        <v>1</v>
      </c>
      <c r="H37" s="65" t="n">
        <v>2</v>
      </c>
      <c r="I37" s="65" t="n">
        <v>2</v>
      </c>
      <c r="J37" s="65" t="n">
        <v>3</v>
      </c>
      <c r="K37" s="65" t="n">
        <v>3</v>
      </c>
      <c r="L37" s="65" t="n">
        <v>4</v>
      </c>
      <c r="M37" s="64" t="n">
        <f aca="false">F37+G37+H37+I37+J37+K37+L37</f>
        <v>16</v>
      </c>
      <c r="N37" s="65" t="n">
        <f aca="false">M37/35*100</f>
        <v>45.7142857142857</v>
      </c>
      <c r="O37" s="65" t="n">
        <v>0</v>
      </c>
      <c r="P37" s="65" t="n">
        <f aca="false">Capstones!O36</f>
        <v>47.2222222222222</v>
      </c>
      <c r="Q37" s="65" t="n">
        <f aca="false">N37*0.5</f>
        <v>22.8571428571429</v>
      </c>
      <c r="R37" s="65" t="str">
        <f aca="false">IF(N37&gt;=20,"Cleared","Not Cleared")</f>
        <v>Cleared</v>
      </c>
      <c r="S37" s="65" t="n">
        <v>2.83333333333333</v>
      </c>
      <c r="T37" s="65" t="n">
        <v>3</v>
      </c>
      <c r="U37" s="65" t="n">
        <v>3</v>
      </c>
      <c r="V37" s="65" t="n">
        <v>3</v>
      </c>
      <c r="W37" s="65" t="n">
        <v>3</v>
      </c>
      <c r="X37" s="65" t="n">
        <v>2.86666666666667</v>
      </c>
      <c r="Y37" s="65" t="n">
        <v>2.75</v>
      </c>
      <c r="Z37" s="65" t="n">
        <f aca="false">S37+T37+U37+V37+W37+X37+Y37</f>
        <v>20.45</v>
      </c>
      <c r="AA37" s="65" t="n">
        <f aca="false">Persona!$Z37/35*100</f>
        <v>58.4285714285714</v>
      </c>
      <c r="AB37" s="65" t="n">
        <f aca="false">AA37*0.4</f>
        <v>23.3714285714286</v>
      </c>
      <c r="AC37" s="65" t="n">
        <f aca="false">Capstones!AA36</f>
        <v>48</v>
      </c>
      <c r="AD37" s="65" t="n">
        <f aca="false">(Persona!$AB37+Persona!$AC37)*0.5</f>
        <v>35.6857142857143</v>
      </c>
      <c r="AE37" s="65" t="str">
        <f aca="false">IF(AD37&gt;=20,"Cleared","Not Cleared")</f>
        <v>Cleared</v>
      </c>
      <c r="AF37" s="86"/>
      <c r="AG37" s="86" t="n">
        <v>2.83333333333333</v>
      </c>
      <c r="AH37" s="86" t="n">
        <v>3.33333333333333</v>
      </c>
      <c r="AI37" s="86" t="n">
        <v>2.75</v>
      </c>
      <c r="AJ37" s="86" t="n">
        <v>3</v>
      </c>
      <c r="AK37" s="86"/>
      <c r="AL37" s="86" t="n">
        <v>3.25</v>
      </c>
      <c r="AM37" s="86" t="n">
        <f aca="false">AF37+AG37+AH37+AI37+AJ37+AK37+AL37</f>
        <v>15.1666666666667</v>
      </c>
      <c r="AN37" s="65" t="n">
        <f aca="false">Persona!$AM37/25*100</f>
        <v>60.6666666666667</v>
      </c>
      <c r="AO37" s="65" t="n">
        <f aca="false">Persona!$AN37*0.4</f>
        <v>24.2666666666667</v>
      </c>
      <c r="AP37" s="65" t="n">
        <f aca="false">Capstones!AL36</f>
        <v>44</v>
      </c>
      <c r="AQ37" s="65" t="n">
        <f aca="false">Persona!$AO37+Persona!$AP37</f>
        <v>68.2666666666667</v>
      </c>
      <c r="AR37" s="65" t="str">
        <f aca="false">IF(AQ37&gt;=40,"Cleared","Not Cleared")</f>
        <v>Cleared</v>
      </c>
      <c r="AS37" s="86" t="n">
        <f aca="false">IFERROR(VLOOKUP(D37,[1]Internal!B$4:CB$231,70,FALSE()),"0")</f>
        <v>2.91666666666667</v>
      </c>
      <c r="AT37" s="86" t="n">
        <f aca="false">IFERROR(VLOOKUP(D37,[1]Internal!B$4:CB$231,71,FALSE()),"0")</f>
        <v>2.86071428571429</v>
      </c>
      <c r="AU37" s="86" t="n">
        <f aca="false">IFERROR(VLOOKUP(D37,[1]Internal!B$4:CB$231,72,FALSE()),"0")</f>
        <v>2</v>
      </c>
      <c r="AV37" s="86" t="n">
        <f aca="false">IFERROR(VLOOKUP(D37,[1]Internal!B$4:CB$231,73,FALSE()),"0")</f>
        <v>3</v>
      </c>
      <c r="AW37" s="86"/>
      <c r="AX37" s="86" t="n">
        <f aca="false">IFERROR(VLOOKUP(D37,[1]Internal!B$4:CB$231,75,FALSE()),"0")</f>
        <v>2.88888888888889</v>
      </c>
      <c r="AY37" s="86" t="n">
        <f aca="false">IFERROR(VLOOKUP(D37,[1]Internal!B$4:CB$231,75,FALSE()),"0")</f>
        <v>2.88888888888889</v>
      </c>
      <c r="AZ37" s="86" t="n">
        <f aca="false">AS37+AT37+AU37+AV37+AW37+AX37+AY37</f>
        <v>16.5551587301587</v>
      </c>
      <c r="BA37" s="65" t="n">
        <f aca="false">AZ37*100/30</f>
        <v>55.1838624338624</v>
      </c>
      <c r="BB37" s="65" t="n">
        <f aca="false">BA37*0.4</f>
        <v>22.073544973545</v>
      </c>
      <c r="BC37" s="65" t="n">
        <f aca="false">Capstones!AW36</f>
        <v>48</v>
      </c>
      <c r="BD37" s="65" t="n">
        <f aca="false">BB37+BC37</f>
        <v>70.073544973545</v>
      </c>
      <c r="BE37" s="88" t="str">
        <f aca="false">IF(BD37&gt;=40,"Cleared","Not Cleared")</f>
        <v>Cleared</v>
      </c>
    </row>
    <row r="38" s="17" customFormat="true" ht="21.75" hidden="false" customHeight="true" outlineLevel="0" collapsed="false">
      <c r="A38" s="64" t="n">
        <v>34</v>
      </c>
      <c r="B38" s="86" t="s">
        <v>13</v>
      </c>
      <c r="C38" s="86" t="s">
        <v>14</v>
      </c>
      <c r="D38" s="86" t="s">
        <v>86</v>
      </c>
      <c r="E38" s="87" t="s">
        <v>87</v>
      </c>
      <c r="F38" s="65" t="n">
        <v>2</v>
      </c>
      <c r="G38" s="65" t="n">
        <v>1</v>
      </c>
      <c r="H38" s="65" t="n">
        <v>4</v>
      </c>
      <c r="I38" s="65" t="n">
        <v>2</v>
      </c>
      <c r="J38" s="65" t="n">
        <v>1</v>
      </c>
      <c r="K38" s="65" t="n">
        <v>3</v>
      </c>
      <c r="L38" s="65" t="n">
        <v>2</v>
      </c>
      <c r="M38" s="64" t="n">
        <f aca="false">F38+G38+H38+I38+J38+K38+L38</f>
        <v>15</v>
      </c>
      <c r="N38" s="65" t="n">
        <f aca="false">M38/35*100</f>
        <v>42.8571428571429</v>
      </c>
      <c r="O38" s="65" t="n">
        <v>0</v>
      </c>
      <c r="P38" s="65" t="n">
        <f aca="false">Capstones!O37</f>
        <v>70</v>
      </c>
      <c r="Q38" s="65" t="n">
        <f aca="false">N38*0.5</f>
        <v>21.4285714285714</v>
      </c>
      <c r="R38" s="65" t="str">
        <f aca="false">IF(N38&gt;=20,"Cleared","Not Cleared")</f>
        <v>Cleared</v>
      </c>
      <c r="S38" s="65" t="n">
        <v>2.66666666666667</v>
      </c>
      <c r="T38" s="65" t="n">
        <v>2.875</v>
      </c>
      <c r="U38" s="65" t="n">
        <v>2.66666666666667</v>
      </c>
      <c r="V38" s="65" t="n">
        <v>0</v>
      </c>
      <c r="W38" s="65" t="n">
        <v>3.33333333333333</v>
      </c>
      <c r="X38" s="65" t="n">
        <v>2.45</v>
      </c>
      <c r="Y38" s="65" t="n">
        <v>1.25</v>
      </c>
      <c r="Z38" s="65" t="n">
        <f aca="false">S38+T38+U38+V38+W38+X38+Y38</f>
        <v>15.2416666666667</v>
      </c>
      <c r="AA38" s="65" t="n">
        <f aca="false">Persona!$Z38/35*100</f>
        <v>43.5476190476191</v>
      </c>
      <c r="AB38" s="65" t="n">
        <f aca="false">AA38*0.4</f>
        <v>17.4190476190476</v>
      </c>
      <c r="AC38" s="65" t="n">
        <f aca="false">Capstones!AA37</f>
        <v>56</v>
      </c>
      <c r="AD38" s="65" t="n">
        <f aca="false">(Persona!$AB38+Persona!$AC38)*0.5</f>
        <v>36.7095238095238</v>
      </c>
      <c r="AE38" s="65" t="str">
        <f aca="false">IF(AD38&gt;=20,"Cleared","Not Cleared")</f>
        <v>Cleared</v>
      </c>
      <c r="AF38" s="86"/>
      <c r="AG38" s="86" t="n">
        <v>3.525</v>
      </c>
      <c r="AH38" s="86" t="n">
        <v>2.5</v>
      </c>
      <c r="AI38" s="86" t="n">
        <v>2.25</v>
      </c>
      <c r="AJ38" s="86" t="n">
        <v>1.75</v>
      </c>
      <c r="AK38" s="86"/>
      <c r="AL38" s="86" t="n">
        <v>1.5</v>
      </c>
      <c r="AM38" s="86" t="n">
        <f aca="false">AF38+AG38+AH38+AI38+AJ38+AK38+AL38</f>
        <v>11.525</v>
      </c>
      <c r="AN38" s="65" t="n">
        <f aca="false">Persona!$AM38/25*100</f>
        <v>46.1</v>
      </c>
      <c r="AO38" s="65" t="n">
        <f aca="false">Persona!$AN38*0.4</f>
        <v>18.44</v>
      </c>
      <c r="AP38" s="65" t="n">
        <f aca="false">Capstones!AL37</f>
        <v>60</v>
      </c>
      <c r="AQ38" s="65" t="n">
        <f aca="false">Persona!$AO38+Persona!$AP38</f>
        <v>78.44</v>
      </c>
      <c r="AR38" s="65" t="str">
        <f aca="false">IF(AQ38&gt;=40,"Cleared","Not Cleared")</f>
        <v>Cleared</v>
      </c>
      <c r="AS38" s="86" t="n">
        <f aca="false">IFERROR(VLOOKUP(D38,[1]Internal!B$4:CB$231,70,FALSE()),"0")</f>
        <v>2.83333333333333</v>
      </c>
      <c r="AT38" s="86" t="n">
        <f aca="false">IFERROR(VLOOKUP(D38,[1]Internal!B$4:CB$231,71,FALSE()),"0")</f>
        <v>3.3</v>
      </c>
      <c r="AU38" s="86" t="n">
        <f aca="false">IFERROR(VLOOKUP(D38,[1]Internal!B$4:CB$231,72,FALSE()),"0")</f>
        <v>2</v>
      </c>
      <c r="AV38" s="86" t="n">
        <f aca="false">IFERROR(VLOOKUP(D38,[1]Internal!B$4:CB$231,73,FALSE()),"0")</f>
        <v>3</v>
      </c>
      <c r="AW38" s="86"/>
      <c r="AX38" s="86" t="n">
        <f aca="false">IFERROR(VLOOKUP(D38,[1]Internal!B$4:CB$231,75,FALSE()),"0")</f>
        <v>3.22222222222222</v>
      </c>
      <c r="AY38" s="86" t="n">
        <f aca="false">IFERROR(VLOOKUP(D38,[1]Internal!B$4:CB$231,75,FALSE()),"0")</f>
        <v>3.22222222222222</v>
      </c>
      <c r="AZ38" s="86" t="n">
        <f aca="false">AS38+AT38+AU38+AV38+AW38+AX38+AY38</f>
        <v>17.5777777777778</v>
      </c>
      <c r="BA38" s="65" t="n">
        <f aca="false">AZ38*100/30</f>
        <v>58.5925925925926</v>
      </c>
      <c r="BB38" s="65" t="n">
        <f aca="false">BA38*0.4</f>
        <v>23.437037037037</v>
      </c>
      <c r="BC38" s="65" t="n">
        <f aca="false">Capstones!AW37</f>
        <v>56</v>
      </c>
      <c r="BD38" s="65" t="n">
        <f aca="false">BB38+BC38</f>
        <v>79.437037037037</v>
      </c>
      <c r="BE38" s="88" t="str">
        <f aca="false">IF(BD38&gt;=40,"Cleared","Not Cleared")</f>
        <v>Cleared</v>
      </c>
    </row>
    <row r="39" s="17" customFormat="true" ht="21.75" hidden="false" customHeight="true" outlineLevel="0" collapsed="false">
      <c r="A39" s="64" t="n">
        <v>35</v>
      </c>
      <c r="B39" s="86" t="s">
        <v>17</v>
      </c>
      <c r="C39" s="86" t="s">
        <v>38</v>
      </c>
      <c r="D39" s="86" t="s">
        <v>88</v>
      </c>
      <c r="E39" s="87" t="s">
        <v>89</v>
      </c>
      <c r="F39" s="65" t="n">
        <v>2</v>
      </c>
      <c r="G39" s="65" t="n">
        <v>1</v>
      </c>
      <c r="H39" s="65" t="n">
        <v>1</v>
      </c>
      <c r="I39" s="65" t="n">
        <v>2</v>
      </c>
      <c r="J39" s="65" t="n">
        <v>3</v>
      </c>
      <c r="K39" s="65" t="n">
        <v>2</v>
      </c>
      <c r="L39" s="65" t="n">
        <v>3</v>
      </c>
      <c r="M39" s="64" t="n">
        <f aca="false">F39+G39+H39+I39+J39+K39+L39</f>
        <v>14</v>
      </c>
      <c r="N39" s="65" t="n">
        <f aca="false">M39/35*100</f>
        <v>40</v>
      </c>
      <c r="O39" s="65" t="n">
        <v>0</v>
      </c>
      <c r="P39" s="65" t="n">
        <f aca="false">Capstones!O38</f>
        <v>54.4444444444444</v>
      </c>
      <c r="Q39" s="65" t="n">
        <f aca="false">N39*0.5</f>
        <v>20</v>
      </c>
      <c r="R39" s="65" t="str">
        <f aca="false">IF(N39&gt;=20,"Cleared","Not Cleared")</f>
        <v>Cleared</v>
      </c>
      <c r="S39" s="65" t="n">
        <v>1.83333333333333</v>
      </c>
      <c r="T39" s="65" t="n">
        <v>2.0625</v>
      </c>
      <c r="U39" s="65" t="n">
        <v>2</v>
      </c>
      <c r="V39" s="65" t="n">
        <v>2</v>
      </c>
      <c r="W39" s="65" t="n">
        <v>2</v>
      </c>
      <c r="X39" s="65" t="n">
        <v>1.86666666666667</v>
      </c>
      <c r="Y39" s="65" t="n">
        <v>1.75</v>
      </c>
      <c r="Z39" s="65" t="n">
        <f aca="false">S39+T39+U39+V39+W39+X39+Y39</f>
        <v>13.5125</v>
      </c>
      <c r="AA39" s="65" t="n">
        <f aca="false">Persona!$Z39/35*100</f>
        <v>38.6071428571429</v>
      </c>
      <c r="AB39" s="65" t="n">
        <f aca="false">AA39*0.4</f>
        <v>15.4428571428571</v>
      </c>
      <c r="AC39" s="65" t="n">
        <f aca="false">Capstones!AA38</f>
        <v>48.8</v>
      </c>
      <c r="AD39" s="65" t="n">
        <f aca="false">(Persona!$AB39+Persona!$AC39)*0.5</f>
        <v>32.1214285714286</v>
      </c>
      <c r="AE39" s="65" t="str">
        <f aca="false">IF(AD39&gt;=20,"Cleared","Not Cleared")</f>
        <v>Cleared</v>
      </c>
      <c r="AF39" s="86"/>
      <c r="AG39" s="86" t="n">
        <v>2.93333333333333</v>
      </c>
      <c r="AH39" s="86" t="n">
        <v>2</v>
      </c>
      <c r="AI39" s="86" t="n">
        <v>1.33333333333333</v>
      </c>
      <c r="AJ39" s="86" t="n">
        <v>2</v>
      </c>
      <c r="AK39" s="86"/>
      <c r="AL39" s="86" t="n">
        <v>2.25</v>
      </c>
      <c r="AM39" s="86" t="n">
        <f aca="false">AF39+AG39+AH39+AI39+AJ39+AK39+AL39</f>
        <v>10.5166666666667</v>
      </c>
      <c r="AN39" s="65" t="n">
        <f aca="false">Persona!$AM39/25*100</f>
        <v>42.0666666666667</v>
      </c>
      <c r="AO39" s="65" t="n">
        <f aca="false">Persona!$AN39*0.4</f>
        <v>16.8266666666667</v>
      </c>
      <c r="AP39" s="65" t="n">
        <f aca="false">Capstones!AL38</f>
        <v>30</v>
      </c>
      <c r="AQ39" s="65" t="n">
        <f aca="false">Persona!$AO39+Persona!$AP39</f>
        <v>46.8266666666667</v>
      </c>
      <c r="AR39" s="65" t="str">
        <f aca="false">IF(AQ39&gt;=40,"Cleared","Not Cleared")</f>
        <v>Cleared</v>
      </c>
      <c r="AS39" s="86" t="n">
        <f aca="false">IFERROR(VLOOKUP(D39,[1]Internal!B$4:CB$231,70,FALSE()),"0")</f>
        <v>2.66666666666667</v>
      </c>
      <c r="AT39" s="86" t="n">
        <f aca="false">IFERROR(VLOOKUP(D39,[1]Internal!B$4:CB$231,71,FALSE()),"0")</f>
        <v>2.87142857142857</v>
      </c>
      <c r="AU39" s="86" t="n">
        <f aca="false">IFERROR(VLOOKUP(D39,[1]Internal!B$4:CB$231,72,FALSE()),"0")</f>
        <v>1.66666666666667</v>
      </c>
      <c r="AV39" s="86" t="n">
        <f aca="false">IFERROR(VLOOKUP(D39,[1]Internal!B$4:CB$231,73,FALSE()),"0")</f>
        <v>2</v>
      </c>
      <c r="AW39" s="86"/>
      <c r="AX39" s="86" t="n">
        <f aca="false">IFERROR(VLOOKUP(D39,[1]Internal!B$4:CB$231,75,FALSE()),"0")</f>
        <v>3</v>
      </c>
      <c r="AY39" s="86" t="n">
        <f aca="false">IFERROR(VLOOKUP(D39,[1]Internal!B$4:CB$231,75,FALSE()),"0")</f>
        <v>3</v>
      </c>
      <c r="AZ39" s="86" t="n">
        <f aca="false">AS39+AT39+AU39+AV39+AW39+AX39+AY39</f>
        <v>15.2047619047619</v>
      </c>
      <c r="BA39" s="65" t="n">
        <f aca="false">AZ39*100/30</f>
        <v>50.6825396825397</v>
      </c>
      <c r="BB39" s="65" t="n">
        <f aca="false">BA39*0.4</f>
        <v>20.2730158730159</v>
      </c>
      <c r="BC39" s="65" t="n">
        <f aca="false">Capstones!AW38</f>
        <v>48.8</v>
      </c>
      <c r="BD39" s="65" t="n">
        <f aca="false">BB39+BC39</f>
        <v>69.0730158730159</v>
      </c>
      <c r="BE39" s="88" t="str">
        <f aca="false">IF(BD39&gt;=40,"Cleared","Not Cleared")</f>
        <v>Cleared</v>
      </c>
    </row>
    <row r="40" s="17" customFormat="true" ht="21.75" hidden="false" customHeight="true" outlineLevel="0" collapsed="false">
      <c r="A40" s="64" t="n">
        <v>36</v>
      </c>
      <c r="B40" s="86" t="s">
        <v>17</v>
      </c>
      <c r="C40" s="86" t="s">
        <v>14</v>
      </c>
      <c r="D40" s="86" t="s">
        <v>90</v>
      </c>
      <c r="E40" s="87" t="s">
        <v>91</v>
      </c>
      <c r="F40" s="65" t="n">
        <v>3</v>
      </c>
      <c r="G40" s="65" t="n">
        <v>2</v>
      </c>
      <c r="H40" s="65" t="n">
        <v>4</v>
      </c>
      <c r="I40" s="65" t="n">
        <v>3</v>
      </c>
      <c r="J40" s="65" t="n">
        <v>1</v>
      </c>
      <c r="K40" s="65" t="n">
        <v>2</v>
      </c>
      <c r="L40" s="65" t="n">
        <v>1</v>
      </c>
      <c r="M40" s="64" t="n">
        <f aca="false">F40+G40+H40+I40+J40+K40+L40</f>
        <v>16</v>
      </c>
      <c r="N40" s="65" t="n">
        <f aca="false">M40/35*100</f>
        <v>45.7142857142857</v>
      </c>
      <c r="O40" s="65" t="n">
        <v>0</v>
      </c>
      <c r="P40" s="65" t="n">
        <f aca="false">Capstones!O39</f>
        <v>58.8888888888889</v>
      </c>
      <c r="Q40" s="65" t="n">
        <f aca="false">N40*0.5</f>
        <v>22.8571428571429</v>
      </c>
      <c r="R40" s="65" t="str">
        <f aca="false">IF(N40&gt;=20,"Cleared","Not Cleared")</f>
        <v>Cleared</v>
      </c>
      <c r="S40" s="65" t="n">
        <v>2</v>
      </c>
      <c r="T40" s="65" t="n">
        <v>1.66666666666667</v>
      </c>
      <c r="U40" s="65" t="n">
        <v>1.66666666666667</v>
      </c>
      <c r="V40" s="65" t="n">
        <v>3</v>
      </c>
      <c r="W40" s="65" t="n">
        <v>2.33333333333333</v>
      </c>
      <c r="X40" s="65" t="n">
        <v>1.56666666666667</v>
      </c>
      <c r="Y40" s="65" t="n">
        <v>1.5</v>
      </c>
      <c r="Z40" s="65" t="n">
        <f aca="false">S40+T40+U40+V40+W40+X40+Y40</f>
        <v>13.7333333333333</v>
      </c>
      <c r="AA40" s="65" t="n">
        <f aca="false">Persona!$Z40/35*100</f>
        <v>39.2380952380952</v>
      </c>
      <c r="AB40" s="65" t="n">
        <f aca="false">AA40*0.4</f>
        <v>15.6952380952381</v>
      </c>
      <c r="AC40" s="65" t="n">
        <f aca="false">Capstones!AA39</f>
        <v>32.8</v>
      </c>
      <c r="AD40" s="65" t="n">
        <f aca="false">(Persona!$AB40+Persona!$AC40)*0.5</f>
        <v>24.247619047619</v>
      </c>
      <c r="AE40" s="65" t="str">
        <f aca="false">IF(AD40&gt;=20,"Cleared","Not Cleared")</f>
        <v>Cleared</v>
      </c>
      <c r="AF40" s="86"/>
      <c r="AG40" s="86" t="n">
        <v>1.91666666666667</v>
      </c>
      <c r="AH40" s="86" t="n">
        <v>1.33333333333333</v>
      </c>
      <c r="AI40" s="86" t="n">
        <v>1.625</v>
      </c>
      <c r="AJ40" s="86" t="n">
        <v>2</v>
      </c>
      <c r="AK40" s="86"/>
      <c r="AL40" s="86" t="n">
        <v>1.33333333333333</v>
      </c>
      <c r="AM40" s="86" t="n">
        <f aca="false">AF40+AG40+AH40+AI40+AJ40+AK40+AL40</f>
        <v>8.20833333333333</v>
      </c>
      <c r="AN40" s="65" t="n">
        <f aca="false">Persona!$AM40/25*100</f>
        <v>32.8333333333333</v>
      </c>
      <c r="AO40" s="65" t="n">
        <f aca="false">Persona!$AN40*0.4</f>
        <v>13.1333333333333</v>
      </c>
      <c r="AP40" s="65" t="n">
        <f aca="false">Capstones!AL39</f>
        <v>38</v>
      </c>
      <c r="AQ40" s="65" t="n">
        <f aca="false">Persona!$AO40+Persona!$AP40</f>
        <v>51.1333333333333</v>
      </c>
      <c r="AR40" s="65" t="str">
        <f aca="false">IF(AQ40&gt;=40,"Cleared","Not Cleared")</f>
        <v>Cleared</v>
      </c>
      <c r="AS40" s="86" t="n">
        <f aca="false">IFERROR(VLOOKUP(D40,[1]Internal!B$4:CB$231,70,FALSE()),"0")</f>
        <v>3</v>
      </c>
      <c r="AT40" s="86" t="n">
        <f aca="false">IFERROR(VLOOKUP(D40,[1]Internal!B$4:CB$231,71,FALSE()),"0")</f>
        <v>2.62857142857143</v>
      </c>
      <c r="AU40" s="86" t="n">
        <f aca="false">IFERROR(VLOOKUP(D40,[1]Internal!B$4:CB$231,72,FALSE()),"0")</f>
        <v>2</v>
      </c>
      <c r="AV40" s="86" t="n">
        <f aca="false">IFERROR(VLOOKUP(D40,[1]Internal!B$4:CB$231,73,FALSE()),"0")</f>
        <v>3</v>
      </c>
      <c r="AW40" s="86"/>
      <c r="AX40" s="86" t="n">
        <f aca="false">IFERROR(VLOOKUP(D40,[1]Internal!B$4:CB$231,75,FALSE()),"0")</f>
        <v>3.19444444444444</v>
      </c>
      <c r="AY40" s="86" t="n">
        <f aca="false">IFERROR(VLOOKUP(D40,[1]Internal!B$4:CB$231,75,FALSE()),"0")</f>
        <v>3.19444444444444</v>
      </c>
      <c r="AZ40" s="86" t="n">
        <f aca="false">AS40+AT40+AU40+AV40+AW40+AX40+AY40</f>
        <v>17.0174603174603</v>
      </c>
      <c r="BA40" s="65" t="n">
        <f aca="false">AZ40*100/30</f>
        <v>56.7248677248677</v>
      </c>
      <c r="BB40" s="65" t="n">
        <f aca="false">BA40*0.4</f>
        <v>22.6899470899471</v>
      </c>
      <c r="BC40" s="65" t="n">
        <f aca="false">Capstones!AW39</f>
        <v>32.8</v>
      </c>
      <c r="BD40" s="65" t="n">
        <f aca="false">BB40+BC40</f>
        <v>55.4899470899471</v>
      </c>
      <c r="BE40" s="88" t="str">
        <f aca="false">IF(BD40&gt;=40,"Cleared","Not Cleared")</f>
        <v>Cleared</v>
      </c>
    </row>
    <row r="41" s="17" customFormat="true" ht="21.75" hidden="false" customHeight="true" outlineLevel="0" collapsed="false">
      <c r="A41" s="64" t="n">
        <v>37</v>
      </c>
      <c r="B41" s="86" t="s">
        <v>17</v>
      </c>
      <c r="C41" s="86" t="s">
        <v>31</v>
      </c>
      <c r="D41" s="86" t="s">
        <v>92</v>
      </c>
      <c r="E41" s="87" t="s">
        <v>93</v>
      </c>
      <c r="F41" s="65" t="n">
        <v>4</v>
      </c>
      <c r="G41" s="65" t="n">
        <v>1</v>
      </c>
      <c r="H41" s="65" t="n">
        <v>2</v>
      </c>
      <c r="I41" s="65" t="n">
        <v>1</v>
      </c>
      <c r="J41" s="65" t="n">
        <v>2</v>
      </c>
      <c r="K41" s="65" t="n">
        <v>3</v>
      </c>
      <c r="L41" s="65" t="n">
        <v>1</v>
      </c>
      <c r="M41" s="64" t="n">
        <f aca="false">F41+G41+H41+I41+J41+K41+L41</f>
        <v>14</v>
      </c>
      <c r="N41" s="65" t="n">
        <f aca="false">M41/35*100</f>
        <v>40</v>
      </c>
      <c r="O41" s="65" t="n">
        <v>0</v>
      </c>
      <c r="P41" s="65" t="n">
        <f aca="false">Capstones!O40</f>
        <v>57.7777777777778</v>
      </c>
      <c r="Q41" s="65" t="n">
        <f aca="false">N41*0.5</f>
        <v>20</v>
      </c>
      <c r="R41" s="65" t="str">
        <f aca="false">IF(N41&gt;=20,"Cleared","Not Cleared")</f>
        <v>Cleared</v>
      </c>
      <c r="S41" s="65" t="n">
        <v>2.41666666666667</v>
      </c>
      <c r="T41" s="65" t="n">
        <v>2.875</v>
      </c>
      <c r="U41" s="65" t="n">
        <v>2.33333333333333</v>
      </c>
      <c r="V41" s="65" t="n">
        <v>0</v>
      </c>
      <c r="W41" s="65" t="n">
        <v>1</v>
      </c>
      <c r="X41" s="65" t="n">
        <v>2.06666666666667</v>
      </c>
      <c r="Y41" s="65" t="n">
        <v>1.75</v>
      </c>
      <c r="Z41" s="65" t="n">
        <f aca="false">S41+T41+U41+V41+W41+X41+Y41</f>
        <v>12.4416666666667</v>
      </c>
      <c r="AA41" s="65" t="n">
        <f aca="false">Persona!$Z41/35*100</f>
        <v>35.547619047619</v>
      </c>
      <c r="AB41" s="65" t="n">
        <f aca="false">AA41*0.4</f>
        <v>14.2190476190476</v>
      </c>
      <c r="AC41" s="65" t="n">
        <f aca="false">Capstones!AA40</f>
        <v>48</v>
      </c>
      <c r="AD41" s="65" t="n">
        <f aca="false">(Persona!$AB41+Persona!$AC41)*0.5</f>
        <v>31.1095238095238</v>
      </c>
      <c r="AE41" s="65" t="str">
        <f aca="false">IF(AD41&gt;=20,"Cleared","Not Cleared")</f>
        <v>Cleared</v>
      </c>
      <c r="AF41" s="86"/>
      <c r="AG41" s="86" t="n">
        <v>2.73333333333333</v>
      </c>
      <c r="AH41" s="86" t="n">
        <v>2.66666666666667</v>
      </c>
      <c r="AI41" s="86" t="n">
        <v>2.33333333333333</v>
      </c>
      <c r="AJ41" s="86" t="n">
        <v>2.11111111111111</v>
      </c>
      <c r="AK41" s="86"/>
      <c r="AL41" s="86" t="n">
        <v>2.33333333333333</v>
      </c>
      <c r="AM41" s="86" t="n">
        <f aca="false">AF41+AG41+AH41+AI41+AJ41+AK41+AL41</f>
        <v>12.1777777777778</v>
      </c>
      <c r="AN41" s="65" t="n">
        <f aca="false">Persona!$AM41/25*100</f>
        <v>48.7111111111111</v>
      </c>
      <c r="AO41" s="65" t="n">
        <f aca="false">Persona!$AN41*0.4</f>
        <v>19.4844444444444</v>
      </c>
      <c r="AP41" s="65" t="n">
        <f aca="false">Capstones!AL40</f>
        <v>48</v>
      </c>
      <c r="AQ41" s="65" t="n">
        <f aca="false">Persona!$AO41+Persona!$AP41</f>
        <v>67.4844444444445</v>
      </c>
      <c r="AR41" s="65" t="str">
        <f aca="false">IF(AQ41&gt;=40,"Cleared","Not Cleared")</f>
        <v>Cleared</v>
      </c>
      <c r="AS41" s="86" t="n">
        <f aca="false">IFERROR(VLOOKUP(D41,[1]Internal!B$4:CB$231,70,FALSE()),"0")</f>
        <v>3.08333333333333</v>
      </c>
      <c r="AT41" s="86" t="n">
        <f aca="false">IFERROR(VLOOKUP(D41,[1]Internal!B$4:CB$231,71,FALSE()),"0")</f>
        <v>2.8875</v>
      </c>
      <c r="AU41" s="86" t="n">
        <f aca="false">IFERROR(VLOOKUP(D41,[1]Internal!B$4:CB$231,72,FALSE()),"0")</f>
        <v>1.33333333333333</v>
      </c>
      <c r="AV41" s="86" t="n">
        <f aca="false">IFERROR(VLOOKUP(D41,[1]Internal!B$4:CB$231,73,FALSE()),"0")</f>
        <v>4</v>
      </c>
      <c r="AW41" s="86"/>
      <c r="AX41" s="86" t="n">
        <f aca="false">IFERROR(VLOOKUP(D41,[1]Internal!B$4:CB$231,75,FALSE()),"0")</f>
        <v>3.08333333333333</v>
      </c>
      <c r="AY41" s="86" t="n">
        <f aca="false">IFERROR(VLOOKUP(D41,[1]Internal!B$4:CB$231,75,FALSE()),"0")</f>
        <v>3.08333333333333</v>
      </c>
      <c r="AZ41" s="86" t="n">
        <f aca="false">AS41+AT41+AU41+AV41+AW41+AX41+AY41</f>
        <v>17.4708333333333</v>
      </c>
      <c r="BA41" s="65" t="n">
        <f aca="false">AZ41*100/30</f>
        <v>58.2361111111111</v>
      </c>
      <c r="BB41" s="65" t="n">
        <f aca="false">BA41*0.4</f>
        <v>23.2944444444444</v>
      </c>
      <c r="BC41" s="65" t="n">
        <f aca="false">Capstones!AW40</f>
        <v>48</v>
      </c>
      <c r="BD41" s="65" t="n">
        <f aca="false">BB41+BC41</f>
        <v>71.2944444444445</v>
      </c>
      <c r="BE41" s="88" t="str">
        <f aca="false">IF(BD41&gt;=40,"Cleared","Not Cleared")</f>
        <v>Cleared</v>
      </c>
    </row>
    <row r="42" s="17" customFormat="true" ht="21.75" hidden="false" customHeight="true" outlineLevel="0" collapsed="false">
      <c r="A42" s="64" t="n">
        <v>38</v>
      </c>
      <c r="B42" s="86" t="s">
        <v>13</v>
      </c>
      <c r="C42" s="86" t="s">
        <v>38</v>
      </c>
      <c r="D42" s="86" t="s">
        <v>94</v>
      </c>
      <c r="E42" s="87" t="s">
        <v>95</v>
      </c>
      <c r="F42" s="65" t="n">
        <v>2</v>
      </c>
      <c r="G42" s="65" t="n">
        <v>1</v>
      </c>
      <c r="H42" s="65" t="n">
        <v>3</v>
      </c>
      <c r="I42" s="65" t="n">
        <v>2</v>
      </c>
      <c r="J42" s="65" t="n">
        <v>1</v>
      </c>
      <c r="K42" s="65" t="n">
        <v>4</v>
      </c>
      <c r="L42" s="65" t="n">
        <v>2</v>
      </c>
      <c r="M42" s="64" t="n">
        <f aca="false">F42+G42+H42+I42+J42+K42+L42</f>
        <v>15</v>
      </c>
      <c r="N42" s="65" t="n">
        <f aca="false">M42/35*100</f>
        <v>42.8571428571429</v>
      </c>
      <c r="O42" s="65" t="n">
        <v>0</v>
      </c>
      <c r="P42" s="65" t="n">
        <f aca="false">Capstones!O41</f>
        <v>47.2222222222222</v>
      </c>
      <c r="Q42" s="65" t="n">
        <f aca="false">N42*0.5</f>
        <v>21.4285714285714</v>
      </c>
      <c r="R42" s="65" t="str">
        <f aca="false">IF(N42&gt;=20,"Cleared","Not Cleared")</f>
        <v>Cleared</v>
      </c>
      <c r="S42" s="65" t="n">
        <v>2.04166666666667</v>
      </c>
      <c r="T42" s="65" t="n">
        <v>2.53125</v>
      </c>
      <c r="U42" s="65" t="n">
        <v>2.5</v>
      </c>
      <c r="V42" s="65" t="n">
        <v>3</v>
      </c>
      <c r="W42" s="65" t="n">
        <v>2.33333333333333</v>
      </c>
      <c r="X42" s="65" t="n">
        <v>2.25833333333333</v>
      </c>
      <c r="Y42" s="65" t="n">
        <v>2.375</v>
      </c>
      <c r="Z42" s="65" t="n">
        <f aca="false">S42+T42+U42+V42+W42+X42+Y42</f>
        <v>17.0395833333333</v>
      </c>
      <c r="AA42" s="65" t="n">
        <f aca="false">Persona!$Z42/35*100</f>
        <v>48.6845238095238</v>
      </c>
      <c r="AB42" s="65" t="n">
        <f aca="false">AA42*0.4</f>
        <v>19.4738095238095</v>
      </c>
      <c r="AC42" s="65" t="n">
        <f aca="false">Capstones!AA41</f>
        <v>48</v>
      </c>
      <c r="AD42" s="65" t="n">
        <f aca="false">(Persona!$AB42+Persona!$AC42)*0.5</f>
        <v>33.7369047619048</v>
      </c>
      <c r="AE42" s="65" t="str">
        <f aca="false">IF(AD42&gt;=20,"Cleared","Not Cleared")</f>
        <v>Cleared</v>
      </c>
      <c r="AF42" s="86"/>
      <c r="AG42" s="86" t="n">
        <v>1.06666666666667</v>
      </c>
      <c r="AH42" s="86" t="n">
        <v>2.33333333333333</v>
      </c>
      <c r="AI42" s="86" t="n">
        <v>1.66666666666667</v>
      </c>
      <c r="AJ42" s="86" t="n">
        <v>2.5</v>
      </c>
      <c r="AK42" s="86"/>
      <c r="AL42" s="86" t="n">
        <v>2.5</v>
      </c>
      <c r="AM42" s="86" t="n">
        <f aca="false">AF42+AG42+AH42+AI42+AJ42+AK42+AL42</f>
        <v>10.0666666666667</v>
      </c>
      <c r="AN42" s="65" t="n">
        <f aca="false">Persona!$AM42/25*100</f>
        <v>40.2666666666667</v>
      </c>
      <c r="AO42" s="65" t="n">
        <f aca="false">Persona!$AN42*0.4</f>
        <v>16.1066666666667</v>
      </c>
      <c r="AP42" s="65" t="n">
        <f aca="false">Capstones!AL41</f>
        <v>46</v>
      </c>
      <c r="AQ42" s="65" t="n">
        <f aca="false">Persona!$AO42+Persona!$AP42</f>
        <v>62.1066666666667</v>
      </c>
      <c r="AR42" s="65" t="str">
        <f aca="false">IF(AQ42&gt;=40,"Cleared","Not Cleared")</f>
        <v>Cleared</v>
      </c>
      <c r="AS42" s="86" t="n">
        <f aca="false">IFERROR(VLOOKUP(D42,[1]Internal!B$4:CB$231,70,FALSE()),"0")</f>
        <v>3.16666666666667</v>
      </c>
      <c r="AT42" s="86" t="n">
        <f aca="false">IFERROR(VLOOKUP(D42,[1]Internal!B$4:CB$231,71,FALSE()),"0")</f>
        <v>1.575</v>
      </c>
      <c r="AU42" s="86" t="n">
        <f aca="false">IFERROR(VLOOKUP(D42,[1]Internal!B$4:CB$231,72,FALSE()),"0")</f>
        <v>2.16666666666667</v>
      </c>
      <c r="AV42" s="86" t="n">
        <f aca="false">IFERROR(VLOOKUP(D42,[1]Internal!B$4:CB$231,73,FALSE()),"0")</f>
        <v>2.5</v>
      </c>
      <c r="AW42" s="86"/>
      <c r="AX42" s="86" t="n">
        <f aca="false">IFERROR(VLOOKUP(D42,[1]Internal!B$4:CB$231,75,FALSE()),"0")</f>
        <v>2.94444444444444</v>
      </c>
      <c r="AY42" s="86" t="n">
        <f aca="false">IFERROR(VLOOKUP(D42,[1]Internal!B$4:CB$231,75,FALSE()),"0")</f>
        <v>2.94444444444444</v>
      </c>
      <c r="AZ42" s="86" t="n">
        <f aca="false">AS42+AT42+AU42+AV42+AW42+AX42+AY42</f>
        <v>15.2972222222222</v>
      </c>
      <c r="BA42" s="65" t="n">
        <f aca="false">AZ42*100/30</f>
        <v>50.9907407407407</v>
      </c>
      <c r="BB42" s="65" t="n">
        <f aca="false">BA42*0.4</f>
        <v>20.3962962962963</v>
      </c>
      <c r="BC42" s="65" t="n">
        <f aca="false">Capstones!AW41</f>
        <v>48</v>
      </c>
      <c r="BD42" s="65" t="n">
        <f aca="false">BB42+BC42</f>
        <v>68.3962962962963</v>
      </c>
      <c r="BE42" s="88" t="str">
        <f aca="false">IF(BD42&gt;=40,"Cleared","Not Cleared")</f>
        <v>Cleared</v>
      </c>
    </row>
    <row r="43" s="17" customFormat="true" ht="21.75" hidden="false" customHeight="true" outlineLevel="0" collapsed="false">
      <c r="A43" s="64" t="n">
        <v>39</v>
      </c>
      <c r="B43" s="86" t="s">
        <v>13</v>
      </c>
      <c r="C43" s="86" t="s">
        <v>31</v>
      </c>
      <c r="D43" s="86" t="s">
        <v>96</v>
      </c>
      <c r="E43" s="87" t="s">
        <v>97</v>
      </c>
      <c r="F43" s="65" t="n">
        <v>1</v>
      </c>
      <c r="G43" s="65" t="n">
        <v>1</v>
      </c>
      <c r="H43" s="65" t="n">
        <v>2</v>
      </c>
      <c r="I43" s="65" t="n">
        <v>2</v>
      </c>
      <c r="J43" s="65" t="n">
        <v>3</v>
      </c>
      <c r="K43" s="65" t="n">
        <v>2</v>
      </c>
      <c r="L43" s="65" t="n">
        <v>3</v>
      </c>
      <c r="M43" s="64" t="n">
        <f aca="false">F43+G43+H43+I43+J43+K43+L43</f>
        <v>14</v>
      </c>
      <c r="N43" s="65" t="n">
        <f aca="false">M43/35*100</f>
        <v>40</v>
      </c>
      <c r="O43" s="65" t="n">
        <v>0</v>
      </c>
      <c r="P43" s="65" t="n">
        <f aca="false">Capstones!O42</f>
        <v>80</v>
      </c>
      <c r="Q43" s="65" t="n">
        <f aca="false">N43*0.5</f>
        <v>20</v>
      </c>
      <c r="R43" s="65" t="str">
        <f aca="false">IF(N43&gt;=20,"Cleared","Not Cleared")</f>
        <v>Cleared</v>
      </c>
      <c r="S43" s="65" t="n">
        <v>2.91666666666667</v>
      </c>
      <c r="T43" s="65" t="n">
        <v>2.83333333333333</v>
      </c>
      <c r="U43" s="65" t="n">
        <v>3.33333333333333</v>
      </c>
      <c r="V43" s="65" t="n">
        <v>3</v>
      </c>
      <c r="W43" s="65" t="n">
        <v>1</v>
      </c>
      <c r="X43" s="65" t="n">
        <v>2.73333333333333</v>
      </c>
      <c r="Y43" s="65" t="n">
        <v>2.75</v>
      </c>
      <c r="Z43" s="65" t="n">
        <f aca="false">S43+T43+U43+V43+W43+X43+Y43</f>
        <v>18.5666666666667</v>
      </c>
      <c r="AA43" s="65" t="n">
        <f aca="false">Persona!$Z43/35*100</f>
        <v>53.047619047619</v>
      </c>
      <c r="AB43" s="65" t="n">
        <f aca="false">AA43*0.4</f>
        <v>21.2190476190476</v>
      </c>
      <c r="AC43" s="65" t="n">
        <f aca="false">Capstones!AA42</f>
        <v>50.4</v>
      </c>
      <c r="AD43" s="65" t="n">
        <f aca="false">(Persona!$AB43+Persona!$AC43)*0.5</f>
        <v>35.8095238095238</v>
      </c>
      <c r="AE43" s="65" t="str">
        <f aca="false">IF(AD43&gt;=20,"Cleared","Not Cleared")</f>
        <v>Cleared</v>
      </c>
      <c r="AF43" s="86"/>
      <c r="AG43" s="86" t="n">
        <v>3.4</v>
      </c>
      <c r="AH43" s="86" t="n">
        <v>2.5</v>
      </c>
      <c r="AI43" s="86" t="n">
        <v>1.33333333333333</v>
      </c>
      <c r="AJ43" s="86" t="n">
        <v>2</v>
      </c>
      <c r="AK43" s="86"/>
      <c r="AL43" s="86" t="n">
        <v>2.5</v>
      </c>
      <c r="AM43" s="86" t="n">
        <f aca="false">AF43+AG43+AH43+AI43+AJ43+AK43+AL43</f>
        <v>11.7333333333333</v>
      </c>
      <c r="AN43" s="65" t="n">
        <f aca="false">Persona!$AM43/25*100</f>
        <v>46.9333333333333</v>
      </c>
      <c r="AO43" s="65" t="n">
        <f aca="false">Persona!$AN43*0.4</f>
        <v>18.7733333333333</v>
      </c>
      <c r="AP43" s="65" t="n">
        <f aca="false">Capstones!AL42</f>
        <v>53</v>
      </c>
      <c r="AQ43" s="65" t="n">
        <f aca="false">Persona!$AO43+Persona!$AP43</f>
        <v>71.7733333333333</v>
      </c>
      <c r="AR43" s="65" t="str">
        <f aca="false">IF(AQ43&gt;=40,"Cleared","Not Cleared")</f>
        <v>Cleared</v>
      </c>
      <c r="AS43" s="86" t="n">
        <f aca="false">IFERROR(VLOOKUP(D43,[1]Internal!B$4:CB$231,70,FALSE()),"0")</f>
        <v>3.66666666666667</v>
      </c>
      <c r="AT43" s="86" t="n">
        <f aca="false">IFERROR(VLOOKUP(D43,[1]Internal!B$4:CB$231,71,FALSE()),"0")</f>
        <v>3.23125</v>
      </c>
      <c r="AU43" s="86" t="n">
        <f aca="false">IFERROR(VLOOKUP(D43,[1]Internal!B$4:CB$231,72,FALSE()),"0")</f>
        <v>2.33333333333333</v>
      </c>
      <c r="AV43" s="86" t="n">
        <f aca="false">IFERROR(VLOOKUP(D43,[1]Internal!B$4:CB$231,73,FALSE()),"0")</f>
        <v>3</v>
      </c>
      <c r="AW43" s="86"/>
      <c r="AX43" s="86" t="n">
        <f aca="false">IFERROR(VLOOKUP(D43,[1]Internal!B$4:CB$231,75,FALSE()),"0")</f>
        <v>3.40277777777778</v>
      </c>
      <c r="AY43" s="86" t="n">
        <f aca="false">IFERROR(VLOOKUP(D43,[1]Internal!B$4:CB$231,75,FALSE()),"0")</f>
        <v>3.40277777777778</v>
      </c>
      <c r="AZ43" s="86" t="n">
        <f aca="false">AS43+AT43+AU43+AV43+AW43+AX43+AY43</f>
        <v>19.0368055555556</v>
      </c>
      <c r="BA43" s="65" t="n">
        <f aca="false">AZ43*100/30</f>
        <v>63.4560185185185</v>
      </c>
      <c r="BB43" s="65" t="n">
        <f aca="false">BA43*0.4</f>
        <v>25.3824074074074</v>
      </c>
      <c r="BC43" s="65" t="n">
        <f aca="false">Capstones!AW42</f>
        <v>50.4</v>
      </c>
      <c r="BD43" s="65" t="n">
        <f aca="false">BB43+BC43</f>
        <v>75.7824074074074</v>
      </c>
      <c r="BE43" s="88" t="str">
        <f aca="false">IF(BD43&gt;=40,"Cleared","Not Cleared")</f>
        <v>Cleared</v>
      </c>
    </row>
    <row r="44" s="17" customFormat="true" ht="21.75" hidden="false" customHeight="true" outlineLevel="0" collapsed="false">
      <c r="A44" s="64" t="n">
        <v>40</v>
      </c>
      <c r="B44" s="86" t="s">
        <v>17</v>
      </c>
      <c r="C44" s="86" t="s">
        <v>14</v>
      </c>
      <c r="D44" s="86" t="s">
        <v>98</v>
      </c>
      <c r="E44" s="87" t="s">
        <v>99</v>
      </c>
      <c r="F44" s="65" t="n">
        <v>1</v>
      </c>
      <c r="G44" s="65" t="n">
        <v>1</v>
      </c>
      <c r="H44" s="65" t="n">
        <v>3</v>
      </c>
      <c r="I44" s="65" t="n">
        <v>4</v>
      </c>
      <c r="J44" s="65" t="n">
        <v>2</v>
      </c>
      <c r="K44" s="65" t="n">
        <v>2</v>
      </c>
      <c r="L44" s="65" t="n">
        <v>3</v>
      </c>
      <c r="M44" s="64" t="n">
        <f aca="false">F44+G44+H44+I44+J44+K44+L44</f>
        <v>16</v>
      </c>
      <c r="N44" s="65" t="n">
        <f aca="false">M44/35*100</f>
        <v>45.7142857142857</v>
      </c>
      <c r="O44" s="65" t="n">
        <v>0</v>
      </c>
      <c r="P44" s="65" t="n">
        <f aca="false">Capstones!O43</f>
        <v>63.3333333333333</v>
      </c>
      <c r="Q44" s="65" t="n">
        <f aca="false">N44*0.5</f>
        <v>22.8571428571429</v>
      </c>
      <c r="R44" s="65" t="str">
        <f aca="false">IF(N44&gt;=20,"Cleared","Not Cleared")</f>
        <v>Cleared</v>
      </c>
      <c r="S44" s="65" t="n">
        <v>4</v>
      </c>
      <c r="T44" s="65" t="n">
        <v>2.77083333333333</v>
      </c>
      <c r="U44" s="65" t="n">
        <v>3.33333333333333</v>
      </c>
      <c r="V44" s="65" t="n">
        <v>3</v>
      </c>
      <c r="W44" s="65" t="n">
        <v>2</v>
      </c>
      <c r="X44" s="65" t="n">
        <v>2.93333333333333</v>
      </c>
      <c r="Y44" s="65" t="n">
        <v>2.75</v>
      </c>
      <c r="Z44" s="65" t="n">
        <f aca="false">S44+T44+U44+V44+W44+X44+Y44</f>
        <v>20.7875</v>
      </c>
      <c r="AA44" s="65" t="n">
        <f aca="false">Persona!$Z44/35*100</f>
        <v>59.3928571428572</v>
      </c>
      <c r="AB44" s="65" t="n">
        <f aca="false">AA44*0.4</f>
        <v>23.7571428571429</v>
      </c>
      <c r="AC44" s="65" t="n">
        <f aca="false">Capstones!AA43</f>
        <v>48.8</v>
      </c>
      <c r="AD44" s="65" t="n">
        <f aca="false">(Persona!$AB44+Persona!$AC44)*0.5</f>
        <v>36.2785714285714</v>
      </c>
      <c r="AE44" s="65" t="str">
        <f aca="false">IF(AD44&gt;=20,"Cleared","Not Cleared")</f>
        <v>Cleared</v>
      </c>
      <c r="AF44" s="86"/>
      <c r="AG44" s="86" t="n">
        <v>2.26666666666667</v>
      </c>
      <c r="AH44" s="86" t="n">
        <v>0.5</v>
      </c>
      <c r="AI44" s="86" t="n">
        <v>0.5</v>
      </c>
      <c r="AJ44" s="86" t="n">
        <v>0.5</v>
      </c>
      <c r="AK44" s="86"/>
      <c r="AL44" s="86" t="n">
        <v>0.75</v>
      </c>
      <c r="AM44" s="86" t="n">
        <f aca="false">AF44+AG44+AH44+AI44+AJ44+AK44+AL44</f>
        <v>4.51666666666667</v>
      </c>
      <c r="AN44" s="65" t="n">
        <f aca="false">Persona!$AM44/25*100</f>
        <v>18.0666666666667</v>
      </c>
      <c r="AO44" s="65" t="n">
        <f aca="false">Persona!$AN44*0.4</f>
        <v>7.22666666666667</v>
      </c>
      <c r="AP44" s="65" t="n">
        <f aca="false">Capstones!AL43</f>
        <v>38</v>
      </c>
      <c r="AQ44" s="65" t="n">
        <f aca="false">Persona!$AO44+Persona!$AP44</f>
        <v>45.2266666666667</v>
      </c>
      <c r="AR44" s="65" t="str">
        <f aca="false">IF(AQ44&gt;=40,"Cleared","Not Cleared")</f>
        <v>Cleared</v>
      </c>
      <c r="AS44" s="86" t="n">
        <f aca="false">IFERROR(VLOOKUP(D44,[1]Internal!B$4:CB$231,70,FALSE()),"0")</f>
        <v>4</v>
      </c>
      <c r="AT44" s="86" t="n">
        <f aca="false">IFERROR(VLOOKUP(D44,[1]Internal!B$4:CB$231,71,FALSE()),"0")</f>
        <v>2.91428571428571</v>
      </c>
      <c r="AU44" s="86" t="n">
        <f aca="false">IFERROR(VLOOKUP(D44,[1]Internal!B$4:CB$231,72,FALSE()),"0")</f>
        <v>2.66666666666667</v>
      </c>
      <c r="AV44" s="86" t="n">
        <f aca="false">IFERROR(VLOOKUP(D44,[1]Internal!B$4:CB$231,73,FALSE()),"0")</f>
        <v>4</v>
      </c>
      <c r="AW44" s="86"/>
      <c r="AX44" s="86" t="n">
        <f aca="false">IFERROR(VLOOKUP(D44,[1]Internal!B$4:CB$231,75,FALSE()),"0")</f>
        <v>3.77777777777778</v>
      </c>
      <c r="AY44" s="86" t="n">
        <f aca="false">IFERROR(VLOOKUP(D44,[1]Internal!B$4:CB$231,75,FALSE()),"0")</f>
        <v>3.77777777777778</v>
      </c>
      <c r="AZ44" s="86" t="n">
        <f aca="false">AS44+AT44+AU44+AV44+AW44+AX44+AY44</f>
        <v>21.1365079365079</v>
      </c>
      <c r="BA44" s="65" t="n">
        <f aca="false">AZ44*100/30</f>
        <v>70.4550264550265</v>
      </c>
      <c r="BB44" s="65" t="n">
        <f aca="false">BA44*0.4</f>
        <v>28.1820105820106</v>
      </c>
      <c r="BC44" s="65" t="n">
        <f aca="false">Capstones!AW43</f>
        <v>48.8</v>
      </c>
      <c r="BD44" s="65" t="n">
        <f aca="false">BB44+BC44</f>
        <v>76.9820105820106</v>
      </c>
      <c r="BE44" s="88" t="str">
        <f aca="false">IF(BD44&gt;=40,"Cleared","Not Cleared")</f>
        <v>Cleared</v>
      </c>
    </row>
    <row r="45" s="17" customFormat="true" ht="21.75" hidden="false" customHeight="true" outlineLevel="0" collapsed="false">
      <c r="A45" s="64" t="n">
        <v>41</v>
      </c>
      <c r="B45" s="86" t="s">
        <v>13</v>
      </c>
      <c r="C45" s="86" t="s">
        <v>31</v>
      </c>
      <c r="D45" s="86" t="s">
        <v>100</v>
      </c>
      <c r="E45" s="87" t="s">
        <v>101</v>
      </c>
      <c r="F45" s="65" t="n">
        <v>2</v>
      </c>
      <c r="G45" s="65" t="n">
        <v>1</v>
      </c>
      <c r="H45" s="65" t="n">
        <v>3</v>
      </c>
      <c r="I45" s="65" t="n">
        <v>2</v>
      </c>
      <c r="J45" s="65" t="n">
        <v>3</v>
      </c>
      <c r="K45" s="65" t="n">
        <v>1</v>
      </c>
      <c r="L45" s="65" t="n">
        <v>3</v>
      </c>
      <c r="M45" s="64" t="n">
        <f aca="false">F45+G45+H45+I45+J45+K45+L45</f>
        <v>15</v>
      </c>
      <c r="N45" s="65" t="n">
        <f aca="false">M45/35*100</f>
        <v>42.8571428571429</v>
      </c>
      <c r="O45" s="65" t="n">
        <v>0</v>
      </c>
      <c r="P45" s="65" t="n">
        <f aca="false">Capstones!O44</f>
        <v>68.8888888888889</v>
      </c>
      <c r="Q45" s="65" t="n">
        <f aca="false">N45*0.5</f>
        <v>21.4285714285714</v>
      </c>
      <c r="R45" s="65" t="str">
        <f aca="false">IF(N45&gt;=20,"Cleared","Not Cleared")</f>
        <v>Cleared</v>
      </c>
      <c r="S45" s="65" t="n">
        <v>2.33333333333333</v>
      </c>
      <c r="T45" s="65" t="n">
        <v>3.04166666666667</v>
      </c>
      <c r="U45" s="65" t="n">
        <v>2.33333333333333</v>
      </c>
      <c r="V45" s="65" t="n">
        <v>2</v>
      </c>
      <c r="W45" s="65" t="n">
        <v>2.66666666666667</v>
      </c>
      <c r="X45" s="65" t="n">
        <v>2.53333333333333</v>
      </c>
      <c r="Y45" s="65" t="n">
        <v>2.5</v>
      </c>
      <c r="Z45" s="65" t="n">
        <f aca="false">S45+T45+U45+V45+W45+X45+Y45</f>
        <v>17.4083333333333</v>
      </c>
      <c r="AA45" s="65" t="n">
        <f aca="false">Persona!$Z45/35*100</f>
        <v>49.7380952380952</v>
      </c>
      <c r="AB45" s="65" t="n">
        <f aca="false">AA45*0.4</f>
        <v>19.8952380952381</v>
      </c>
      <c r="AC45" s="65" t="n">
        <f aca="false">Capstones!AA44</f>
        <v>48</v>
      </c>
      <c r="AD45" s="65" t="n">
        <f aca="false">(Persona!$AB45+Persona!$AC45)*0.5</f>
        <v>33.947619047619</v>
      </c>
      <c r="AE45" s="65" t="str">
        <f aca="false">IF(AD45&gt;=20,"Cleared","Not Cleared")</f>
        <v>Cleared</v>
      </c>
      <c r="AF45" s="86"/>
      <c r="AG45" s="86" t="n">
        <v>2.9</v>
      </c>
      <c r="AH45" s="86" t="n">
        <v>2</v>
      </c>
      <c r="AI45" s="86" t="n">
        <v>1.33333333333333</v>
      </c>
      <c r="AJ45" s="86" t="n">
        <v>2</v>
      </c>
      <c r="AK45" s="86"/>
      <c r="AL45" s="86" t="n">
        <v>2.5</v>
      </c>
      <c r="AM45" s="86" t="n">
        <f aca="false">AF45+AG45+AH45+AI45+AJ45+AK45+AL45</f>
        <v>10.7333333333333</v>
      </c>
      <c r="AN45" s="65" t="n">
        <f aca="false">Persona!$AM45/25*100</f>
        <v>42.9333333333333</v>
      </c>
      <c r="AO45" s="65" t="n">
        <f aca="false">Persona!$AN45*0.4</f>
        <v>17.1733333333333</v>
      </c>
      <c r="AP45" s="65" t="n">
        <f aca="false">Capstones!AL44</f>
        <v>48</v>
      </c>
      <c r="AQ45" s="65" t="n">
        <f aca="false">Persona!$AO45+Persona!$AP45</f>
        <v>65.1733333333333</v>
      </c>
      <c r="AR45" s="65" t="str">
        <f aca="false">IF(AQ45&gt;=40,"Cleared","Not Cleared")</f>
        <v>Cleared</v>
      </c>
      <c r="AS45" s="86" t="n">
        <f aca="false">IFERROR(VLOOKUP(D45,[1]Internal!B$4:CB$231,70,FALSE()),"0")</f>
        <v>3.04166666666667</v>
      </c>
      <c r="AT45" s="86" t="n">
        <f aca="false">IFERROR(VLOOKUP(D45,[1]Internal!B$4:CB$231,71,FALSE()),"0")</f>
        <v>2.94375</v>
      </c>
      <c r="AU45" s="86" t="n">
        <f aca="false">IFERROR(VLOOKUP(D45,[1]Internal!B$4:CB$231,72,FALSE()),"0")</f>
        <v>2</v>
      </c>
      <c r="AV45" s="86" t="n">
        <f aca="false">IFERROR(VLOOKUP(D45,[1]Internal!B$4:CB$231,73,FALSE()),"0")</f>
        <v>3</v>
      </c>
      <c r="AW45" s="86"/>
      <c r="AX45" s="86" t="n">
        <f aca="false">IFERROR(VLOOKUP(D45,[1]Internal!B$4:CB$231,75,FALSE()),"0")</f>
        <v>3</v>
      </c>
      <c r="AY45" s="86" t="n">
        <f aca="false">IFERROR(VLOOKUP(D45,[1]Internal!B$4:CB$231,75,FALSE()),"0")</f>
        <v>3</v>
      </c>
      <c r="AZ45" s="86" t="n">
        <f aca="false">AS45+AT45+AU45+AV45+AW45+AX45+AY45</f>
        <v>16.9854166666667</v>
      </c>
      <c r="BA45" s="65" t="n">
        <f aca="false">AZ45*100/30</f>
        <v>56.6180555555555</v>
      </c>
      <c r="BB45" s="65" t="n">
        <f aca="false">BA45*0.4</f>
        <v>22.6472222222222</v>
      </c>
      <c r="BC45" s="65" t="n">
        <f aca="false">Capstones!AW44</f>
        <v>48</v>
      </c>
      <c r="BD45" s="65" t="n">
        <f aca="false">BB45+BC45</f>
        <v>70.6472222222222</v>
      </c>
      <c r="BE45" s="88" t="str">
        <f aca="false">IF(BD45&gt;=40,"Cleared","Not Cleared")</f>
        <v>Cleared</v>
      </c>
    </row>
    <row r="46" s="17" customFormat="true" ht="21.75" hidden="false" customHeight="true" outlineLevel="0" collapsed="false">
      <c r="A46" s="64" t="n">
        <v>42</v>
      </c>
      <c r="B46" s="86" t="s">
        <v>13</v>
      </c>
      <c r="C46" s="86" t="s">
        <v>38</v>
      </c>
      <c r="D46" s="86" t="s">
        <v>102</v>
      </c>
      <c r="E46" s="87" t="s">
        <v>103</v>
      </c>
      <c r="F46" s="65" t="n">
        <v>1</v>
      </c>
      <c r="G46" s="65" t="n">
        <v>1</v>
      </c>
      <c r="H46" s="65" t="n">
        <v>2</v>
      </c>
      <c r="I46" s="65" t="n">
        <v>2</v>
      </c>
      <c r="J46" s="65" t="n">
        <v>2</v>
      </c>
      <c r="K46" s="65" t="n">
        <v>2</v>
      </c>
      <c r="L46" s="65" t="n">
        <v>2</v>
      </c>
      <c r="M46" s="64" t="n">
        <f aca="false">F46+G46+H46+I46+J46+K46+L46</f>
        <v>12</v>
      </c>
      <c r="N46" s="65" t="n">
        <f aca="false">M46/35*100</f>
        <v>34.2857142857143</v>
      </c>
      <c r="O46" s="65" t="n">
        <v>0</v>
      </c>
      <c r="P46" s="65" t="n">
        <f aca="false">Capstones!O45</f>
        <v>46.1111111111111</v>
      </c>
      <c r="Q46" s="65" t="n">
        <f aca="false">N46*0.5</f>
        <v>17.1428571428571</v>
      </c>
      <c r="R46" s="65" t="str">
        <f aca="false">IF(N46&gt;=20,"Cleared","Not Cleared")</f>
        <v>Cleared</v>
      </c>
      <c r="S46" s="65" t="n">
        <v>1.86666666666667</v>
      </c>
      <c r="T46" s="65" t="n">
        <v>2.0625</v>
      </c>
      <c r="U46" s="65" t="n">
        <v>2</v>
      </c>
      <c r="V46" s="65" t="n">
        <v>2</v>
      </c>
      <c r="W46" s="65" t="n">
        <v>2</v>
      </c>
      <c r="X46" s="65" t="n">
        <v>1.89333333333333</v>
      </c>
      <c r="Y46" s="65" t="n">
        <v>1.75</v>
      </c>
      <c r="Z46" s="65" t="n">
        <f aca="false">S46+T46+U46+V46+W46+X46+Y46</f>
        <v>13.5725</v>
      </c>
      <c r="AA46" s="65" t="n">
        <f aca="false">Persona!$Z46/35*100</f>
        <v>38.7785714285714</v>
      </c>
      <c r="AB46" s="65" t="n">
        <f aca="false">AA46*0.4</f>
        <v>15.5114285714286</v>
      </c>
      <c r="AC46" s="65" t="n">
        <f aca="false">Capstones!AA45</f>
        <v>48.8</v>
      </c>
      <c r="AD46" s="65" t="n">
        <f aca="false">(Persona!$AB46+Persona!$AC46)*0.5</f>
        <v>32.1557142857143</v>
      </c>
      <c r="AE46" s="65" t="str">
        <f aca="false">IF(AD46&gt;=20,"Cleared","Not Cleared")</f>
        <v>Cleared</v>
      </c>
      <c r="AF46" s="86"/>
      <c r="AG46" s="86" t="n">
        <v>1.48333333333333</v>
      </c>
      <c r="AH46" s="86" t="n">
        <v>1.66666666666667</v>
      </c>
      <c r="AI46" s="86" t="n">
        <v>1.625</v>
      </c>
      <c r="AJ46" s="86" t="n">
        <v>1.75</v>
      </c>
      <c r="AK46" s="86"/>
      <c r="AL46" s="86" t="n">
        <v>1.375</v>
      </c>
      <c r="AM46" s="86" t="n">
        <f aca="false">AF46+AG46+AH46+AI46+AJ46+AK46+AL46</f>
        <v>7.9</v>
      </c>
      <c r="AN46" s="65" t="n">
        <f aca="false">Persona!$AM46/25*100</f>
        <v>31.6</v>
      </c>
      <c r="AO46" s="65" t="n">
        <f aca="false">Persona!$AN46*0.4</f>
        <v>12.64</v>
      </c>
      <c r="AP46" s="65" t="n">
        <f aca="false">Capstones!AL45</f>
        <v>48</v>
      </c>
      <c r="AQ46" s="65" t="n">
        <f aca="false">Persona!$AO46+Persona!$AP46</f>
        <v>60.64</v>
      </c>
      <c r="AR46" s="65" t="str">
        <f aca="false">IF(AQ46&gt;=40,"Cleared","Not Cleared")</f>
        <v>Cleared</v>
      </c>
      <c r="AS46" s="86" t="n">
        <f aca="false">IFERROR(VLOOKUP(D46,[1]Internal!B$4:CB$231,70,FALSE()),"0")</f>
        <v>2.79166666666667</v>
      </c>
      <c r="AT46" s="86" t="n">
        <f aca="false">IFERROR(VLOOKUP(D46,[1]Internal!B$4:CB$231,71,FALSE()),"0")</f>
        <v>1.90714285714286</v>
      </c>
      <c r="AU46" s="86" t="n">
        <f aca="false">IFERROR(VLOOKUP(D46,[1]Internal!B$4:CB$231,72,FALSE()),"0")</f>
        <v>2</v>
      </c>
      <c r="AV46" s="86" t="n">
        <f aca="false">IFERROR(VLOOKUP(D46,[1]Internal!B$4:CB$231,73,FALSE()),"0")</f>
        <v>2.5</v>
      </c>
      <c r="AW46" s="86"/>
      <c r="AX46" s="86" t="n">
        <f aca="false">IFERROR(VLOOKUP(D46,[1]Internal!B$4:CB$231,75,FALSE()),"0")</f>
        <v>2.69444444444444</v>
      </c>
      <c r="AY46" s="86" t="n">
        <f aca="false">IFERROR(VLOOKUP(D46,[1]Internal!B$4:CB$231,75,FALSE()),"0")</f>
        <v>2.69444444444444</v>
      </c>
      <c r="AZ46" s="86" t="n">
        <f aca="false">AS46+AT46+AU46+AV46+AW46+AX46+AY46</f>
        <v>14.5876984126984</v>
      </c>
      <c r="BA46" s="65" t="n">
        <f aca="false">AZ46*100/30</f>
        <v>48.6256613756614</v>
      </c>
      <c r="BB46" s="65" t="n">
        <f aca="false">BA46*0.4</f>
        <v>19.4502645502645</v>
      </c>
      <c r="BC46" s="65" t="n">
        <f aca="false">Capstones!AW45</f>
        <v>48.8</v>
      </c>
      <c r="BD46" s="65" t="n">
        <f aca="false">BB46+BC46</f>
        <v>68.2502645502646</v>
      </c>
      <c r="BE46" s="88" t="str">
        <f aca="false">IF(BD46&gt;=40,"Cleared","Not Cleared")</f>
        <v>Cleared</v>
      </c>
    </row>
    <row r="47" s="17" customFormat="true" ht="21.75" hidden="false" customHeight="true" outlineLevel="0" collapsed="false">
      <c r="A47" s="64" t="n">
        <v>43</v>
      </c>
      <c r="B47" s="86" t="s">
        <v>17</v>
      </c>
      <c r="C47" s="86" t="s">
        <v>14</v>
      </c>
      <c r="D47" s="86" t="s">
        <v>104</v>
      </c>
      <c r="E47" s="87" t="s">
        <v>105</v>
      </c>
      <c r="F47" s="65" t="n">
        <v>2</v>
      </c>
      <c r="G47" s="65" t="n">
        <v>1</v>
      </c>
      <c r="H47" s="65" t="n">
        <v>3</v>
      </c>
      <c r="I47" s="65" t="n">
        <v>3</v>
      </c>
      <c r="J47" s="65" t="n">
        <v>2</v>
      </c>
      <c r="K47" s="65" t="n">
        <v>1</v>
      </c>
      <c r="L47" s="65" t="n">
        <v>3</v>
      </c>
      <c r="M47" s="64" t="n">
        <f aca="false">F47+G47+H47+I47+J47+K47+L47</f>
        <v>15</v>
      </c>
      <c r="N47" s="65" t="n">
        <f aca="false">M47/35*100</f>
        <v>42.8571428571429</v>
      </c>
      <c r="O47" s="65" t="n">
        <v>0</v>
      </c>
      <c r="P47" s="65" t="n">
        <f aca="false">Capstones!O46</f>
        <v>73.3333333333333</v>
      </c>
      <c r="Q47" s="65" t="n">
        <f aca="false">N47*0.5</f>
        <v>21.4285714285714</v>
      </c>
      <c r="R47" s="65" t="str">
        <f aca="false">IF(N47&gt;=20,"Cleared","Not Cleared")</f>
        <v>Cleared</v>
      </c>
      <c r="S47" s="65" t="n">
        <v>1</v>
      </c>
      <c r="T47" s="65" t="n">
        <v>1.95833333333333</v>
      </c>
      <c r="U47" s="65" t="n">
        <v>1</v>
      </c>
      <c r="V47" s="65" t="n">
        <v>1</v>
      </c>
      <c r="W47" s="65" t="n">
        <v>1</v>
      </c>
      <c r="X47" s="65" t="n">
        <v>1.91666666666667</v>
      </c>
      <c r="Y47" s="65" t="n">
        <v>1.5</v>
      </c>
      <c r="Z47" s="65" t="n">
        <f aca="false">S47+T47+U47+V47+W47+X47+Y47</f>
        <v>9.375</v>
      </c>
      <c r="AA47" s="65" t="n">
        <f aca="false">Persona!$Z47/35*100</f>
        <v>26.7857142857143</v>
      </c>
      <c r="AB47" s="65" t="n">
        <f aca="false">AA47*0.4</f>
        <v>10.7142857142857</v>
      </c>
      <c r="AC47" s="65" t="n">
        <f aca="false">Capstones!AA46</f>
        <v>44.8</v>
      </c>
      <c r="AD47" s="65" t="n">
        <f aca="false">(Persona!$AB47+Persona!$AC47)*0.5</f>
        <v>27.7571428571429</v>
      </c>
      <c r="AE47" s="65" t="str">
        <f aca="false">IF(AD47&gt;=20,"Cleared","Not Cleared")</f>
        <v>Cleared</v>
      </c>
      <c r="AF47" s="86"/>
      <c r="AG47" s="86" t="n">
        <v>2.63333333333333</v>
      </c>
      <c r="AH47" s="86" t="n">
        <v>1</v>
      </c>
      <c r="AI47" s="86" t="n">
        <v>0.75</v>
      </c>
      <c r="AJ47" s="86" t="n">
        <v>0.75</v>
      </c>
      <c r="AK47" s="86"/>
      <c r="AL47" s="86" t="n">
        <v>0.5</v>
      </c>
      <c r="AM47" s="86" t="n">
        <f aca="false">AF47+AG47+AH47+AI47+AJ47+AK47+AL47</f>
        <v>5.63333333333333</v>
      </c>
      <c r="AN47" s="65" t="n">
        <f aca="false">Persona!$AM47/25*100</f>
        <v>22.5333333333333</v>
      </c>
      <c r="AO47" s="65" t="n">
        <f aca="false">Persona!$AN47*0.4</f>
        <v>9.01333333333333</v>
      </c>
      <c r="AP47" s="65" t="n">
        <f aca="false">Capstones!AL46</f>
        <v>44</v>
      </c>
      <c r="AQ47" s="65" t="n">
        <f aca="false">Persona!$AO47+Persona!$AP47</f>
        <v>53.0133333333333</v>
      </c>
      <c r="AR47" s="65" t="str">
        <f aca="false">IF(AQ47&gt;=40,"Cleared","Not Cleared")</f>
        <v>Cleared</v>
      </c>
      <c r="AS47" s="86" t="n">
        <f aca="false">IFERROR(VLOOKUP(D47,[1]Internal!B$4:CB$231,70,FALSE()),"0")</f>
        <v>3.16666666666667</v>
      </c>
      <c r="AT47" s="86" t="n">
        <f aca="false">IFERROR(VLOOKUP(D47,[1]Internal!B$4:CB$231,71,FALSE()),"0")</f>
        <v>3.6</v>
      </c>
      <c r="AU47" s="86" t="n">
        <f aca="false">IFERROR(VLOOKUP(D47,[1]Internal!B$4:CB$231,72,FALSE()),"0")</f>
        <v>2.66666666666667</v>
      </c>
      <c r="AV47" s="86" t="n">
        <f aca="false">IFERROR(VLOOKUP(D47,[1]Internal!B$4:CB$231,73,FALSE()),"0")</f>
        <v>3</v>
      </c>
      <c r="AW47" s="86"/>
      <c r="AX47" s="86" t="n">
        <f aca="false">IFERROR(VLOOKUP(D47,[1]Internal!B$4:CB$231,75,FALSE()),"0")</f>
        <v>3.44444444444444</v>
      </c>
      <c r="AY47" s="86" t="n">
        <f aca="false">IFERROR(VLOOKUP(D47,[1]Internal!B$4:CB$231,75,FALSE()),"0")</f>
        <v>3.44444444444444</v>
      </c>
      <c r="AZ47" s="86" t="n">
        <f aca="false">AS47+AT47+AU47+AV47+AW47+AX47+AY47</f>
        <v>19.3222222222222</v>
      </c>
      <c r="BA47" s="65" t="n">
        <f aca="false">AZ47*100/30</f>
        <v>64.4074074074074</v>
      </c>
      <c r="BB47" s="65" t="n">
        <f aca="false">BA47*0.4</f>
        <v>25.762962962963</v>
      </c>
      <c r="BC47" s="65" t="n">
        <f aca="false">Capstones!AW46</f>
        <v>44.8</v>
      </c>
      <c r="BD47" s="65" t="n">
        <f aca="false">BB47+BC47</f>
        <v>70.562962962963</v>
      </c>
      <c r="BE47" s="88" t="str">
        <f aca="false">IF(BD47&gt;=40,"Cleared","Not Cleared")</f>
        <v>Cleared</v>
      </c>
    </row>
    <row r="48" s="17" customFormat="true" ht="21.75" hidden="false" customHeight="true" outlineLevel="0" collapsed="false">
      <c r="A48" s="64" t="n">
        <v>44</v>
      </c>
      <c r="B48" s="86" t="s">
        <v>13</v>
      </c>
      <c r="C48" s="86" t="s">
        <v>14</v>
      </c>
      <c r="D48" s="86" t="s">
        <v>106</v>
      </c>
      <c r="E48" s="87" t="s">
        <v>107</v>
      </c>
      <c r="F48" s="65" t="n">
        <v>2</v>
      </c>
      <c r="G48" s="65" t="n">
        <v>1</v>
      </c>
      <c r="H48" s="65" t="n">
        <v>4</v>
      </c>
      <c r="I48" s="65" t="n">
        <v>1</v>
      </c>
      <c r="J48" s="65" t="n">
        <v>2</v>
      </c>
      <c r="K48" s="65" t="n">
        <v>3</v>
      </c>
      <c r="L48" s="65" t="n">
        <v>3</v>
      </c>
      <c r="M48" s="64" t="n">
        <f aca="false">F48+G48+H48+I48+J48+K48+L48</f>
        <v>16</v>
      </c>
      <c r="N48" s="65" t="n">
        <f aca="false">M48/35*100</f>
        <v>45.7142857142857</v>
      </c>
      <c r="O48" s="65" t="n">
        <v>0</v>
      </c>
      <c r="P48" s="65" t="n">
        <f aca="false">Capstones!O47</f>
        <v>64.4444444444444</v>
      </c>
      <c r="Q48" s="65" t="n">
        <f aca="false">N48*0.5</f>
        <v>22.8571428571429</v>
      </c>
      <c r="R48" s="65" t="str">
        <f aca="false">IF(N48&gt;=20,"Cleared","Not Cleared")</f>
        <v>Cleared</v>
      </c>
      <c r="S48" s="65" t="n">
        <v>2.33333333333333</v>
      </c>
      <c r="T48" s="65" t="n">
        <v>3.11458333333333</v>
      </c>
      <c r="U48" s="65" t="n">
        <v>3.33333333333333</v>
      </c>
      <c r="V48" s="65" t="n">
        <v>3</v>
      </c>
      <c r="W48" s="65" t="n">
        <v>3</v>
      </c>
      <c r="X48" s="65" t="n">
        <v>2.78333333333333</v>
      </c>
      <c r="Y48" s="65" t="n">
        <v>2.25</v>
      </c>
      <c r="Z48" s="65" t="n">
        <f aca="false">S48+T48+U48+V48+W48+X48+Y48</f>
        <v>19.8145833333333</v>
      </c>
      <c r="AA48" s="65" t="n">
        <f aca="false">Persona!$Z48/35*100</f>
        <v>56.6130952380952</v>
      </c>
      <c r="AB48" s="65" t="n">
        <f aca="false">AA48*0.4</f>
        <v>22.6452380952381</v>
      </c>
      <c r="AC48" s="65" t="n">
        <f aca="false">Capstones!AA47</f>
        <v>39.2</v>
      </c>
      <c r="AD48" s="65" t="n">
        <f aca="false">(Persona!$AB48+Persona!$AC48)*0.5</f>
        <v>30.922619047619</v>
      </c>
      <c r="AE48" s="65" t="str">
        <f aca="false">IF(AD48&gt;=20,"Cleared","Not Cleared")</f>
        <v>Cleared</v>
      </c>
      <c r="AF48" s="86"/>
      <c r="AG48" s="86" t="n">
        <v>2.28333333333333</v>
      </c>
      <c r="AH48" s="86" t="n">
        <v>2.5</v>
      </c>
      <c r="AI48" s="86" t="n">
        <v>2.375</v>
      </c>
      <c r="AJ48" s="86" t="n">
        <v>2.5</v>
      </c>
      <c r="AK48" s="86"/>
      <c r="AL48" s="86" t="n">
        <v>1.5</v>
      </c>
      <c r="AM48" s="86" t="n">
        <f aca="false">AF48+AG48+AH48+AI48+AJ48+AK48+AL48</f>
        <v>11.1583333333333</v>
      </c>
      <c r="AN48" s="65" t="n">
        <f aca="false">Persona!$AM48/25*100</f>
        <v>44.6333333333333</v>
      </c>
      <c r="AO48" s="65" t="n">
        <f aca="false">Persona!$AN48*0.4</f>
        <v>17.8533333333333</v>
      </c>
      <c r="AP48" s="65" t="n">
        <f aca="false">Capstones!AL47</f>
        <v>48</v>
      </c>
      <c r="AQ48" s="65" t="n">
        <f aca="false">Persona!$AO48+Persona!$AP48</f>
        <v>65.8533333333333</v>
      </c>
      <c r="AR48" s="65" t="str">
        <f aca="false">IF(AQ48&gt;=40,"Cleared","Not Cleared")</f>
        <v>Cleared</v>
      </c>
      <c r="AS48" s="86" t="n">
        <f aca="false">IFERROR(VLOOKUP(D48,[1]Internal!B$4:CB$231,70,FALSE()),"0")</f>
        <v>3.66666666666667</v>
      </c>
      <c r="AT48" s="86" t="n">
        <f aca="false">IFERROR(VLOOKUP(D48,[1]Internal!B$4:CB$231,71,FALSE()),"0")</f>
        <v>3.0547619047619</v>
      </c>
      <c r="AU48" s="86" t="n">
        <f aca="false">IFERROR(VLOOKUP(D48,[1]Internal!B$4:CB$231,72,FALSE()),"0")</f>
        <v>1.33333333333333</v>
      </c>
      <c r="AV48" s="86" t="n">
        <f aca="false">IFERROR(VLOOKUP(D48,[1]Internal!B$4:CB$231,73,FALSE()),"0")</f>
        <v>4</v>
      </c>
      <c r="AW48" s="86"/>
      <c r="AX48" s="86" t="n">
        <f aca="false">IFERROR(VLOOKUP(D48,[1]Internal!B$4:CB$231,75,FALSE()),"0")</f>
        <v>3.41666666666667</v>
      </c>
      <c r="AY48" s="86" t="n">
        <f aca="false">IFERROR(VLOOKUP(D48,[1]Internal!B$4:CB$231,75,FALSE()),"0")</f>
        <v>3.41666666666667</v>
      </c>
      <c r="AZ48" s="86" t="n">
        <f aca="false">AS48+AT48+AU48+AV48+AW48+AX48+AY48</f>
        <v>18.8880952380952</v>
      </c>
      <c r="BA48" s="65" t="n">
        <f aca="false">AZ48*100/30</f>
        <v>62.9603174603175</v>
      </c>
      <c r="BB48" s="65" t="n">
        <f aca="false">BA48*0.4</f>
        <v>25.184126984127</v>
      </c>
      <c r="BC48" s="65" t="n">
        <f aca="false">Capstones!AW47</f>
        <v>39.2</v>
      </c>
      <c r="BD48" s="65" t="n">
        <f aca="false">BB48+BC48</f>
        <v>64.384126984127</v>
      </c>
      <c r="BE48" s="88" t="str">
        <f aca="false">IF(BD48&gt;=40,"Cleared","Not Cleared")</f>
        <v>Cleared</v>
      </c>
    </row>
    <row r="49" s="17" customFormat="true" ht="21.75" hidden="false" customHeight="true" outlineLevel="0" collapsed="false">
      <c r="A49" s="64" t="n">
        <v>45</v>
      </c>
      <c r="B49" s="86" t="s">
        <v>17</v>
      </c>
      <c r="C49" s="86" t="s">
        <v>38</v>
      </c>
      <c r="D49" s="86" t="s">
        <v>108</v>
      </c>
      <c r="E49" s="87" t="s">
        <v>109</v>
      </c>
      <c r="F49" s="65" t="n">
        <v>2</v>
      </c>
      <c r="G49" s="65" t="n">
        <v>1</v>
      </c>
      <c r="H49" s="65" t="n">
        <v>4</v>
      </c>
      <c r="I49" s="65" t="n">
        <v>1</v>
      </c>
      <c r="J49" s="65" t="n">
        <v>3</v>
      </c>
      <c r="K49" s="65" t="n">
        <v>3</v>
      </c>
      <c r="L49" s="65" t="n">
        <v>2</v>
      </c>
      <c r="M49" s="64" t="n">
        <f aca="false">F49+G49+H49+I49+J49+K49+L49</f>
        <v>16</v>
      </c>
      <c r="N49" s="65" t="n">
        <f aca="false">M49/35*100</f>
        <v>45.7142857142857</v>
      </c>
      <c r="O49" s="65" t="n">
        <v>0</v>
      </c>
      <c r="P49" s="65" t="n">
        <f aca="false">Capstones!O48</f>
        <v>50.5555555555556</v>
      </c>
      <c r="Q49" s="65" t="n">
        <f aca="false">N49*0.5</f>
        <v>22.8571428571429</v>
      </c>
      <c r="R49" s="65" t="str">
        <f aca="false">IF(N49&gt;=20,"Cleared","Not Cleared")</f>
        <v>Cleared</v>
      </c>
      <c r="S49" s="65" t="n">
        <v>2.04166666666667</v>
      </c>
      <c r="T49" s="65" t="n">
        <v>2.40625</v>
      </c>
      <c r="U49" s="65" t="n">
        <v>2.5</v>
      </c>
      <c r="V49" s="65" t="n">
        <v>3</v>
      </c>
      <c r="W49" s="65" t="n">
        <v>2.33333333333333</v>
      </c>
      <c r="X49" s="65" t="n">
        <v>2.25833333333333</v>
      </c>
      <c r="Y49" s="65" t="n">
        <v>2.375</v>
      </c>
      <c r="Z49" s="65" t="n">
        <f aca="false">S49+T49+U49+V49+W49+X49+Y49</f>
        <v>16.9145833333333</v>
      </c>
      <c r="AA49" s="65" t="n">
        <f aca="false">Persona!$Z49/35*100</f>
        <v>48.327380952381</v>
      </c>
      <c r="AB49" s="65" t="n">
        <f aca="false">AA49*0.4</f>
        <v>19.3309523809524</v>
      </c>
      <c r="AC49" s="65" t="n">
        <f aca="false">Capstones!AA48</f>
        <v>44</v>
      </c>
      <c r="AD49" s="65" t="n">
        <f aca="false">(Persona!$AB49+Persona!$AC49)*0.5</f>
        <v>31.6654761904762</v>
      </c>
      <c r="AE49" s="65" t="str">
        <f aca="false">IF(AD49&gt;=20,"Cleared","Not Cleared")</f>
        <v>Cleared</v>
      </c>
      <c r="AF49" s="86"/>
      <c r="AG49" s="86" t="n">
        <v>1.83333333333333</v>
      </c>
      <c r="AH49" s="86" t="n">
        <v>2</v>
      </c>
      <c r="AI49" s="86" t="n">
        <v>1.33333333333333</v>
      </c>
      <c r="AJ49" s="86" t="n">
        <v>2</v>
      </c>
      <c r="AK49" s="86"/>
      <c r="AL49" s="86" t="n">
        <v>2</v>
      </c>
      <c r="AM49" s="86" t="n">
        <f aca="false">AF49+AG49+AH49+AI49+AJ49+AK49+AL49</f>
        <v>9.16666666666667</v>
      </c>
      <c r="AN49" s="65" t="n">
        <f aca="false">Persona!$AM49/25*100</f>
        <v>36.6666666666667</v>
      </c>
      <c r="AO49" s="65" t="n">
        <f aca="false">Persona!$AN49*0.4</f>
        <v>14.6666666666667</v>
      </c>
      <c r="AP49" s="65" t="n">
        <f aca="false">Capstones!AL48</f>
        <v>32</v>
      </c>
      <c r="AQ49" s="65" t="n">
        <f aca="false">Persona!$AO49+Persona!$AP49</f>
        <v>46.6666666666667</v>
      </c>
      <c r="AR49" s="65" t="str">
        <f aca="false">IF(AQ49&gt;=40,"Cleared","Not Cleared")</f>
        <v>Cleared</v>
      </c>
      <c r="AS49" s="86" t="str">
        <f aca="false">IFERROR(VLOOKUP(D49,[1]Internal!B$4:CB$231,70,FALSE()),"0")</f>
        <v>0</v>
      </c>
      <c r="AT49" s="86" t="n">
        <f aca="false">IFERROR(VLOOKUP(D49,[1]Internal!B$4:CB$231,71,FALSE()),"0")</f>
        <v>2</v>
      </c>
      <c r="AU49" s="86" t="n">
        <f aca="false">IFERROR(VLOOKUP(D49,[1]Internal!B$4:CB$231,72,FALSE()),"0")</f>
        <v>0</v>
      </c>
      <c r="AV49" s="86" t="str">
        <f aca="false">IFERROR(VLOOKUP(D49,[1]Internal!B$4:CB$231,73,FALSE()),"0")</f>
        <v>0</v>
      </c>
      <c r="AW49" s="86"/>
      <c r="AX49" s="86" t="str">
        <f aca="false">IFERROR(VLOOKUP(D49,[1]Internal!B$4:CB$231,75,FALSE()),"0")</f>
        <v>0</v>
      </c>
      <c r="AY49" s="86" t="str">
        <f aca="false">IFERROR(VLOOKUP(D49,[1]Internal!B$4:CB$231,75,FALSE()),"0")</f>
        <v>0</v>
      </c>
      <c r="AZ49" s="86" t="n">
        <f aca="false">AS49+AT49+AU49+AV49+AW49+AX49+AY49</f>
        <v>2</v>
      </c>
      <c r="BA49" s="65" t="n">
        <f aca="false">AZ49*100/30</f>
        <v>6.66666666666667</v>
      </c>
      <c r="BB49" s="65" t="n">
        <f aca="false">BA49*0.4</f>
        <v>2.66666666666667</v>
      </c>
      <c r="BC49" s="65" t="n">
        <f aca="false">Capstones!AW48</f>
        <v>44</v>
      </c>
      <c r="BD49" s="65" t="n">
        <f aca="false">BB49+BC49</f>
        <v>46.6666666666667</v>
      </c>
      <c r="BE49" s="88" t="str">
        <f aca="false">IF(BD49&gt;=40,"Cleared","Not Cleared")</f>
        <v>Cleared</v>
      </c>
    </row>
    <row r="50" s="17" customFormat="true" ht="21.75" hidden="false" customHeight="true" outlineLevel="0" collapsed="false">
      <c r="A50" s="64" t="n">
        <v>46</v>
      </c>
      <c r="B50" s="86" t="s">
        <v>13</v>
      </c>
      <c r="C50" s="86" t="s">
        <v>31</v>
      </c>
      <c r="D50" s="86" t="s">
        <v>110</v>
      </c>
      <c r="E50" s="87" t="s">
        <v>111</v>
      </c>
      <c r="F50" s="65" t="n">
        <v>2</v>
      </c>
      <c r="G50" s="65" t="n">
        <v>1</v>
      </c>
      <c r="H50" s="65" t="n">
        <v>1</v>
      </c>
      <c r="I50" s="65" t="n">
        <v>3</v>
      </c>
      <c r="J50" s="65" t="n">
        <v>3</v>
      </c>
      <c r="K50" s="65" t="n">
        <v>2</v>
      </c>
      <c r="L50" s="65" t="n">
        <v>3</v>
      </c>
      <c r="M50" s="64" t="n">
        <f aca="false">F50+G50+H50+I50+J50+K50+L50</f>
        <v>15</v>
      </c>
      <c r="N50" s="65" t="n">
        <f aca="false">M50/35*100</f>
        <v>42.8571428571429</v>
      </c>
      <c r="O50" s="65" t="n">
        <v>0</v>
      </c>
      <c r="P50" s="65" t="n">
        <f aca="false">Capstones!O49</f>
        <v>67.7777777777778</v>
      </c>
      <c r="Q50" s="65" t="n">
        <f aca="false">N50*0.5</f>
        <v>21.4285714285714</v>
      </c>
      <c r="R50" s="65" t="str">
        <f aca="false">IF(N50&gt;=20,"Cleared","Not Cleared")</f>
        <v>Cleared</v>
      </c>
      <c r="S50" s="65" t="n">
        <v>2.33333333333333</v>
      </c>
      <c r="T50" s="65" t="n">
        <v>2.5</v>
      </c>
      <c r="U50" s="65" t="n">
        <v>2.66666666666667</v>
      </c>
      <c r="V50" s="65" t="n">
        <v>1</v>
      </c>
      <c r="W50" s="65" t="n">
        <v>4</v>
      </c>
      <c r="X50" s="65" t="n">
        <v>2.2</v>
      </c>
      <c r="Y50" s="65" t="n">
        <v>1.75</v>
      </c>
      <c r="Z50" s="65" t="n">
        <f aca="false">S50+T50+U50+V50+W50+X50+Y50</f>
        <v>16.45</v>
      </c>
      <c r="AA50" s="65" t="n">
        <f aca="false">Persona!$Z50/35*100</f>
        <v>47</v>
      </c>
      <c r="AB50" s="65" t="n">
        <f aca="false">AA50*0.4</f>
        <v>18.8</v>
      </c>
      <c r="AC50" s="65" t="n">
        <f aca="false">Capstones!AA49</f>
        <v>48</v>
      </c>
      <c r="AD50" s="65" t="n">
        <f aca="false">(Persona!$AB50+Persona!$AC50)*0.5</f>
        <v>33.4</v>
      </c>
      <c r="AE50" s="65" t="str">
        <f aca="false">IF(AD50&gt;=20,"Cleared","Not Cleared")</f>
        <v>Cleared</v>
      </c>
      <c r="AF50" s="86"/>
      <c r="AG50" s="86" t="n">
        <v>2.86666666666667</v>
      </c>
      <c r="AH50" s="86" t="n">
        <v>2.33333333333333</v>
      </c>
      <c r="AI50" s="86" t="n">
        <v>1.66666666666667</v>
      </c>
      <c r="AJ50" s="86" t="n">
        <v>1.77777777777778</v>
      </c>
      <c r="AK50" s="86"/>
      <c r="AL50" s="86" t="n">
        <v>2.33333333333333</v>
      </c>
      <c r="AM50" s="86" t="n">
        <f aca="false">AF50+AG50+AH50+AI50+AJ50+AK50+AL50</f>
        <v>10.9777777777778</v>
      </c>
      <c r="AN50" s="65" t="n">
        <f aca="false">Persona!$AM50/25*100</f>
        <v>43.9111111111111</v>
      </c>
      <c r="AO50" s="65" t="n">
        <f aca="false">Persona!$AN50*0.4</f>
        <v>17.5644444444444</v>
      </c>
      <c r="AP50" s="65" t="n">
        <f aca="false">Capstones!AL49</f>
        <v>52</v>
      </c>
      <c r="AQ50" s="65" t="n">
        <f aca="false">Persona!$AO50+Persona!$AP50</f>
        <v>69.5644444444445</v>
      </c>
      <c r="AR50" s="65" t="str">
        <f aca="false">IF(AQ50&gt;=40,"Cleared","Not Cleared")</f>
        <v>Cleared</v>
      </c>
      <c r="AS50" s="86" t="n">
        <f aca="false">IFERROR(VLOOKUP(D50,[1]Internal!B$4:CB$231,70,FALSE()),"0")</f>
        <v>2</v>
      </c>
      <c r="AT50" s="86" t="n">
        <f aca="false">IFERROR(VLOOKUP(D50,[1]Internal!B$4:CB$231,71,FALSE()),"0")</f>
        <v>2.6</v>
      </c>
      <c r="AU50" s="86" t="n">
        <f aca="false">IFERROR(VLOOKUP(D50,[1]Internal!B$4:CB$231,72,FALSE()),"0")</f>
        <v>1</v>
      </c>
      <c r="AV50" s="86" t="n">
        <f aca="false">IFERROR(VLOOKUP(D50,[1]Internal!B$4:CB$231,73,FALSE()),"0")</f>
        <v>3</v>
      </c>
      <c r="AW50" s="86"/>
      <c r="AX50" s="86" t="n">
        <f aca="false">IFERROR(VLOOKUP(D50,[1]Internal!B$4:CB$231,75,FALSE()),"0")</f>
        <v>2.11111111111111</v>
      </c>
      <c r="AY50" s="86" t="n">
        <f aca="false">IFERROR(VLOOKUP(D50,[1]Internal!B$4:CB$231,75,FALSE()),"0")</f>
        <v>2.11111111111111</v>
      </c>
      <c r="AZ50" s="86" t="n">
        <f aca="false">AS50+AT50+AU50+AV50+AW50+AX50+AY50</f>
        <v>12.8222222222222</v>
      </c>
      <c r="BA50" s="65" t="n">
        <f aca="false">AZ50*100/30</f>
        <v>42.7407407407407</v>
      </c>
      <c r="BB50" s="65" t="n">
        <f aca="false">BA50*0.4</f>
        <v>17.0962962962963</v>
      </c>
      <c r="BC50" s="65" t="n">
        <f aca="false">Capstones!AW49</f>
        <v>48</v>
      </c>
      <c r="BD50" s="65" t="n">
        <f aca="false">BB50+BC50</f>
        <v>65.0962962962963</v>
      </c>
      <c r="BE50" s="88" t="str">
        <f aca="false">IF(BD50&gt;=40,"Cleared","Not Cleared")</f>
        <v>Cleared</v>
      </c>
    </row>
    <row r="51" s="17" customFormat="true" ht="21.75" hidden="false" customHeight="true" outlineLevel="0" collapsed="false">
      <c r="A51" s="64" t="n">
        <v>47</v>
      </c>
      <c r="B51" s="86" t="s">
        <v>17</v>
      </c>
      <c r="C51" s="86" t="s">
        <v>14</v>
      </c>
      <c r="D51" s="86" t="s">
        <v>112</v>
      </c>
      <c r="E51" s="87" t="s">
        <v>113</v>
      </c>
      <c r="F51" s="65" t="n">
        <v>2</v>
      </c>
      <c r="G51" s="65" t="n">
        <v>2</v>
      </c>
      <c r="H51" s="65" t="n">
        <v>3</v>
      </c>
      <c r="I51" s="65" t="n">
        <v>3</v>
      </c>
      <c r="J51" s="65" t="n">
        <v>1</v>
      </c>
      <c r="K51" s="65" t="n">
        <v>3</v>
      </c>
      <c r="L51" s="65" t="n">
        <v>1</v>
      </c>
      <c r="M51" s="64" t="n">
        <f aca="false">F51+G51+H51+I51+J51+K51+L51</f>
        <v>15</v>
      </c>
      <c r="N51" s="65" t="n">
        <f aca="false">M51/35*100</f>
        <v>42.8571428571429</v>
      </c>
      <c r="O51" s="65" t="n">
        <v>0</v>
      </c>
      <c r="P51" s="65" t="n">
        <f aca="false">Capstones!O50</f>
        <v>50</v>
      </c>
      <c r="Q51" s="65" t="n">
        <f aca="false">N51*0.5</f>
        <v>21.4285714285714</v>
      </c>
      <c r="R51" s="65" t="str">
        <f aca="false">IF(N51&gt;=20,"Cleared","Not Cleared")</f>
        <v>Cleared</v>
      </c>
      <c r="S51" s="65" t="n">
        <v>0.333333333333333</v>
      </c>
      <c r="T51" s="65" t="n">
        <v>0.875</v>
      </c>
      <c r="U51" s="65" t="n">
        <v>0.333333333333333</v>
      </c>
      <c r="V51" s="65" t="n">
        <v>0</v>
      </c>
      <c r="W51" s="65" t="n">
        <v>1.66666666666667</v>
      </c>
      <c r="X51" s="65" t="n">
        <v>1.05</v>
      </c>
      <c r="Y51" s="65" t="n">
        <v>0.5</v>
      </c>
      <c r="Z51" s="65" t="n">
        <f aca="false">S51+T51+U51+V51+W51+X51+Y51</f>
        <v>4.75833333333333</v>
      </c>
      <c r="AA51" s="65" t="n">
        <f aca="false">Persona!$Z51/35*100</f>
        <v>13.5952380952381</v>
      </c>
      <c r="AB51" s="65" t="n">
        <f aca="false">AA51*0.4</f>
        <v>5.43809523809524</v>
      </c>
      <c r="AC51" s="65" t="n">
        <f aca="false">Capstones!AA50</f>
        <v>48</v>
      </c>
      <c r="AD51" s="65" t="n">
        <f aca="false">(Persona!$AB51+Persona!$AC51)*0.5</f>
        <v>26.7190476190476</v>
      </c>
      <c r="AE51" s="65" t="str">
        <f aca="false">IF(AD51&gt;=20,"Cleared","Not Cleared")</f>
        <v>Cleared</v>
      </c>
      <c r="AF51" s="86"/>
      <c r="AG51" s="86" t="n">
        <v>1.75833333333333</v>
      </c>
      <c r="AH51" s="86" t="n">
        <v>1</v>
      </c>
      <c r="AI51" s="86" t="n">
        <v>1</v>
      </c>
      <c r="AJ51" s="86" t="n">
        <v>1</v>
      </c>
      <c r="AK51" s="86"/>
      <c r="AL51" s="86" t="n">
        <v>0.5</v>
      </c>
      <c r="AM51" s="86" t="n">
        <f aca="false">AF51+AG51+AH51+AI51+AJ51+AK51+AL51</f>
        <v>5.25833333333333</v>
      </c>
      <c r="AN51" s="65" t="n">
        <f aca="false">Persona!$AM51/25*100</f>
        <v>21.0333333333333</v>
      </c>
      <c r="AO51" s="65" t="n">
        <f aca="false">Persona!$AN51*0.4</f>
        <v>8.41333333333333</v>
      </c>
      <c r="AP51" s="65" t="n">
        <f aca="false">Capstones!AL50</f>
        <v>36</v>
      </c>
      <c r="AQ51" s="65" t="n">
        <f aca="false">Persona!$AO51+Persona!$AP51</f>
        <v>44.4133333333333</v>
      </c>
      <c r="AR51" s="65" t="str">
        <f aca="false">IF(AQ51&gt;=40,"Cleared","Not Cleared")</f>
        <v>Cleared</v>
      </c>
      <c r="AS51" s="86" t="n">
        <f aca="false">IFERROR(VLOOKUP(D51,[1]Internal!B$4:CB$231,70,FALSE()),"0")</f>
        <v>2</v>
      </c>
      <c r="AT51" s="86" t="n">
        <f aca="false">IFERROR(VLOOKUP(D51,[1]Internal!B$4:CB$231,71,FALSE()),"0")</f>
        <v>2.11190476190476</v>
      </c>
      <c r="AU51" s="86" t="n">
        <f aca="false">IFERROR(VLOOKUP(D51,[1]Internal!B$4:CB$231,72,FALSE()),"0")</f>
        <v>1.33333333333333</v>
      </c>
      <c r="AV51" s="86" t="n">
        <f aca="false">IFERROR(VLOOKUP(D51,[1]Internal!B$4:CB$231,73,FALSE()),"0")</f>
        <v>3</v>
      </c>
      <c r="AW51" s="86"/>
      <c r="AX51" s="86" t="n">
        <f aca="false">IFERROR(VLOOKUP(D51,[1]Internal!B$4:CB$231,75,FALSE()),"0")</f>
        <v>2.27777777777778</v>
      </c>
      <c r="AY51" s="86" t="n">
        <f aca="false">IFERROR(VLOOKUP(D51,[1]Internal!B$4:CB$231,75,FALSE()),"0")</f>
        <v>2.27777777777778</v>
      </c>
      <c r="AZ51" s="86" t="n">
        <f aca="false">AS51+AT51+AU51+AV51+AW51+AX51+AY51</f>
        <v>13.0007936507937</v>
      </c>
      <c r="BA51" s="65" t="n">
        <f aca="false">AZ51*100/30</f>
        <v>43.3359788359788</v>
      </c>
      <c r="BB51" s="65" t="n">
        <f aca="false">BA51*0.4</f>
        <v>17.3343915343915</v>
      </c>
      <c r="BC51" s="65" t="n">
        <f aca="false">Capstones!AW50</f>
        <v>48</v>
      </c>
      <c r="BD51" s="65" t="n">
        <f aca="false">BB51+BC51</f>
        <v>65.3343915343915</v>
      </c>
      <c r="BE51" s="88" t="str">
        <f aca="false">IF(BD51&gt;=40,"Cleared","Not Cleared")</f>
        <v>Cleared</v>
      </c>
    </row>
    <row r="52" s="17" customFormat="true" ht="21.75" hidden="false" customHeight="true" outlineLevel="0" collapsed="false">
      <c r="A52" s="64" t="n">
        <v>48</v>
      </c>
      <c r="B52" s="86" t="s">
        <v>17</v>
      </c>
      <c r="C52" s="86" t="s">
        <v>38</v>
      </c>
      <c r="D52" s="86" t="s">
        <v>114</v>
      </c>
      <c r="E52" s="87" t="s">
        <v>115</v>
      </c>
      <c r="F52" s="65" t="n">
        <v>1</v>
      </c>
      <c r="G52" s="65" t="n">
        <v>1</v>
      </c>
      <c r="H52" s="65" t="n">
        <v>4</v>
      </c>
      <c r="I52" s="65" t="n">
        <v>3</v>
      </c>
      <c r="J52" s="65" t="n">
        <v>2</v>
      </c>
      <c r="K52" s="65" t="n">
        <v>2</v>
      </c>
      <c r="L52" s="65" t="n">
        <v>3</v>
      </c>
      <c r="M52" s="64" t="n">
        <f aca="false">F52+G52+H52+I52+J52+K52+L52</f>
        <v>16</v>
      </c>
      <c r="N52" s="65" t="n">
        <f aca="false">M52/35*100</f>
        <v>45.7142857142857</v>
      </c>
      <c r="O52" s="65" t="n">
        <v>0</v>
      </c>
      <c r="P52" s="65" t="n">
        <f aca="false">Capstones!O51</f>
        <v>43.3333333333333</v>
      </c>
      <c r="Q52" s="65" t="n">
        <f aca="false">N52*0.5</f>
        <v>22.8571428571429</v>
      </c>
      <c r="R52" s="65" t="str">
        <f aca="false">IF(N52&gt;=20,"Cleared","Not Cleared")</f>
        <v>Cleared</v>
      </c>
      <c r="S52" s="65" t="n">
        <v>2.58333333333333</v>
      </c>
      <c r="T52" s="65" t="n">
        <v>3</v>
      </c>
      <c r="U52" s="65" t="n">
        <v>3</v>
      </c>
      <c r="V52" s="65" t="n">
        <v>3</v>
      </c>
      <c r="W52" s="65" t="n">
        <v>3</v>
      </c>
      <c r="X52" s="65" t="n">
        <v>2.8</v>
      </c>
      <c r="Y52" s="65" t="n">
        <v>2.5</v>
      </c>
      <c r="Z52" s="65" t="n">
        <f aca="false">S52+T52+U52+V52+W52+X52+Y52</f>
        <v>19.8833333333333</v>
      </c>
      <c r="AA52" s="65" t="n">
        <f aca="false">Persona!$Z52/35*100</f>
        <v>56.8095238095238</v>
      </c>
      <c r="AB52" s="65" t="n">
        <f aca="false">AA52*0.4</f>
        <v>22.7238095238095</v>
      </c>
      <c r="AC52" s="65" t="n">
        <f aca="false">Capstones!AA51</f>
        <v>44.8</v>
      </c>
      <c r="AD52" s="65" t="n">
        <f aca="false">(Persona!$AB52+Persona!$AC52)*0.5</f>
        <v>33.7619047619048</v>
      </c>
      <c r="AE52" s="65" t="str">
        <f aca="false">IF(AD52&gt;=20,"Cleared","Not Cleared")</f>
        <v>Cleared</v>
      </c>
      <c r="AF52" s="86"/>
      <c r="AG52" s="86" t="n">
        <v>1.5</v>
      </c>
      <c r="AH52" s="86" t="n">
        <v>2</v>
      </c>
      <c r="AI52" s="86" t="n">
        <v>1.33333333333333</v>
      </c>
      <c r="AJ52" s="86" t="n">
        <v>2</v>
      </c>
      <c r="AK52" s="86"/>
      <c r="AL52" s="86" t="n">
        <v>2</v>
      </c>
      <c r="AM52" s="86" t="n">
        <f aca="false">AF52+AG52+AH52+AI52+AJ52+AK52+AL52</f>
        <v>8.83333333333333</v>
      </c>
      <c r="AN52" s="65" t="n">
        <f aca="false">Persona!$AM52/25*100</f>
        <v>35.3333333333333</v>
      </c>
      <c r="AO52" s="65" t="n">
        <f aca="false">Persona!$AN52*0.4</f>
        <v>14.1333333333333</v>
      </c>
      <c r="AP52" s="65" t="n">
        <f aca="false">Capstones!AL51</f>
        <v>54</v>
      </c>
      <c r="AQ52" s="65" t="n">
        <f aca="false">Persona!$AO52+Persona!$AP52</f>
        <v>68.1333333333333</v>
      </c>
      <c r="AR52" s="65" t="str">
        <f aca="false">IF(AQ52&gt;=40,"Cleared","Not Cleared")</f>
        <v>Cleared</v>
      </c>
      <c r="AS52" s="86" t="n">
        <f aca="false">IFERROR(VLOOKUP(D52,[1]Internal!B$4:CB$231,70,FALSE()),"0")</f>
        <v>2.41666666666667</v>
      </c>
      <c r="AT52" s="86" t="n">
        <f aca="false">IFERROR(VLOOKUP(D52,[1]Internal!B$4:CB$231,71,FALSE()),"0")</f>
        <v>1.78571428571429</v>
      </c>
      <c r="AU52" s="86" t="n">
        <f aca="false">IFERROR(VLOOKUP(D52,[1]Internal!B$4:CB$231,72,FALSE()),"0")</f>
        <v>1.66666666666667</v>
      </c>
      <c r="AV52" s="86" t="n">
        <f aca="false">IFERROR(VLOOKUP(D52,[1]Internal!B$4:CB$231,73,FALSE()),"0")</f>
        <v>2.5</v>
      </c>
      <c r="AW52" s="86"/>
      <c r="AX52" s="86" t="n">
        <f aca="false">IFERROR(VLOOKUP(D52,[1]Internal!B$4:CB$231,75,FALSE()),"0")</f>
        <v>2.55555555555556</v>
      </c>
      <c r="AY52" s="86" t="n">
        <f aca="false">IFERROR(VLOOKUP(D52,[1]Internal!B$4:CB$231,75,FALSE()),"0")</f>
        <v>2.55555555555556</v>
      </c>
      <c r="AZ52" s="86" t="n">
        <f aca="false">AS52+AT52+AU52+AV52+AW52+AX52+AY52</f>
        <v>13.4801587301587</v>
      </c>
      <c r="BA52" s="65" t="n">
        <f aca="false">AZ52*100/30</f>
        <v>44.9338624338624</v>
      </c>
      <c r="BB52" s="65" t="n">
        <f aca="false">BA52*0.4</f>
        <v>17.973544973545</v>
      </c>
      <c r="BC52" s="65" t="n">
        <f aca="false">Capstones!AW51</f>
        <v>44.8</v>
      </c>
      <c r="BD52" s="65" t="n">
        <f aca="false">BB52+BC52</f>
        <v>62.773544973545</v>
      </c>
      <c r="BE52" s="88" t="str">
        <f aca="false">IF(BD52&gt;=40,"Cleared","Not Cleared")</f>
        <v>Cleared</v>
      </c>
    </row>
    <row r="53" s="17" customFormat="true" ht="21.75" hidden="false" customHeight="true" outlineLevel="0" collapsed="false">
      <c r="A53" s="64" t="n">
        <v>49</v>
      </c>
      <c r="B53" s="86" t="s">
        <v>17</v>
      </c>
      <c r="C53" s="86" t="s">
        <v>31</v>
      </c>
      <c r="D53" s="86" t="s">
        <v>116</v>
      </c>
      <c r="E53" s="87" t="s">
        <v>117</v>
      </c>
      <c r="F53" s="65" t="n">
        <v>2</v>
      </c>
      <c r="G53" s="65" t="n">
        <v>1</v>
      </c>
      <c r="H53" s="65" t="n">
        <v>4</v>
      </c>
      <c r="I53" s="65" t="n">
        <v>2</v>
      </c>
      <c r="J53" s="65" t="n">
        <v>1</v>
      </c>
      <c r="K53" s="65" t="n">
        <v>3</v>
      </c>
      <c r="L53" s="65" t="n">
        <v>2</v>
      </c>
      <c r="M53" s="64" t="n">
        <f aca="false">F53+G53+H53+I53+J53+K53+L53</f>
        <v>15</v>
      </c>
      <c r="N53" s="65" t="n">
        <f aca="false">M53/35*100</f>
        <v>42.8571428571429</v>
      </c>
      <c r="O53" s="65" t="n">
        <v>0</v>
      </c>
      <c r="P53" s="65" t="n">
        <f aca="false">Capstones!O52</f>
        <v>85.5555555555556</v>
      </c>
      <c r="Q53" s="65" t="n">
        <f aca="false">N53*0.5</f>
        <v>21.4285714285714</v>
      </c>
      <c r="R53" s="65" t="str">
        <f aca="false">IF(N53&gt;=20,"Cleared","Not Cleared")</f>
        <v>Cleared</v>
      </c>
      <c r="S53" s="65" t="n">
        <v>2.66666666666667</v>
      </c>
      <c r="T53" s="65" t="n">
        <v>3.04166666666667</v>
      </c>
      <c r="U53" s="65" t="n">
        <v>3</v>
      </c>
      <c r="V53" s="65" t="n">
        <v>2</v>
      </c>
      <c r="W53" s="65" t="n">
        <v>2</v>
      </c>
      <c r="X53" s="65" t="n">
        <v>2.6</v>
      </c>
      <c r="Y53" s="65" t="n">
        <v>2.25</v>
      </c>
      <c r="Z53" s="65" t="n">
        <f aca="false">S53+T53+U53+V53+W53+X53+Y53</f>
        <v>17.5583333333333</v>
      </c>
      <c r="AA53" s="65" t="n">
        <f aca="false">Persona!$Z53/35*100</f>
        <v>50.1666666666667</v>
      </c>
      <c r="AB53" s="65" t="n">
        <f aca="false">AA53*0.4</f>
        <v>20.0666666666667</v>
      </c>
      <c r="AC53" s="65" t="n">
        <f aca="false">Capstones!AA52</f>
        <v>50.4</v>
      </c>
      <c r="AD53" s="65" t="n">
        <f aca="false">(Persona!$AB53+Persona!$AC53)*0.5</f>
        <v>35.2333333333333</v>
      </c>
      <c r="AE53" s="65" t="str">
        <f aca="false">IF(AD53&gt;=20,"Cleared","Not Cleared")</f>
        <v>Cleared</v>
      </c>
      <c r="AF53" s="86"/>
      <c r="AG53" s="86" t="n">
        <v>3</v>
      </c>
      <c r="AH53" s="86" t="n">
        <v>2</v>
      </c>
      <c r="AI53" s="86" t="n">
        <v>1</v>
      </c>
      <c r="AJ53" s="86" t="n">
        <v>1.33333333333333</v>
      </c>
      <c r="AK53" s="86"/>
      <c r="AL53" s="86" t="n">
        <v>2</v>
      </c>
      <c r="AM53" s="86" t="n">
        <f aca="false">AF53+AG53+AH53+AI53+AJ53+AK53+AL53</f>
        <v>9.33333333333333</v>
      </c>
      <c r="AN53" s="65" t="n">
        <f aca="false">Persona!$AM53/25*100</f>
        <v>37.3333333333333</v>
      </c>
      <c r="AO53" s="65" t="n">
        <f aca="false">Persona!$AN53*0.4</f>
        <v>14.9333333333333</v>
      </c>
      <c r="AP53" s="65" t="n">
        <f aca="false">Capstones!AL52</f>
        <v>0</v>
      </c>
      <c r="AQ53" s="65" t="n">
        <f aca="false">Persona!$AO53+Persona!$AP53</f>
        <v>14.9333333333333</v>
      </c>
      <c r="AR53" s="65" t="str">
        <f aca="false">IF(AQ53&gt;=40,"Cleared","Not Cleared")</f>
        <v>Not Cleared</v>
      </c>
      <c r="AS53" s="86" t="n">
        <f aca="false">IFERROR(VLOOKUP(D53,[1]Internal!B$4:CB$231,70,FALSE()),"0")</f>
        <v>4.83333333333333</v>
      </c>
      <c r="AT53" s="86" t="n">
        <f aca="false">IFERROR(VLOOKUP(D53,[1]Internal!B$4:CB$231,71,FALSE()),"0")</f>
        <v>4.5375</v>
      </c>
      <c r="AU53" s="86" t="n">
        <f aca="false">IFERROR(VLOOKUP(D53,[1]Internal!B$4:CB$231,72,FALSE()),"0")</f>
        <v>3.33333333333333</v>
      </c>
      <c r="AV53" s="86" t="n">
        <f aca="false">IFERROR(VLOOKUP(D53,[1]Internal!B$4:CB$231,73,FALSE()),"0")</f>
        <v>5</v>
      </c>
      <c r="AW53" s="86"/>
      <c r="AX53" s="86" t="n">
        <f aca="false">IFERROR(VLOOKUP(D53,[1]Internal!B$4:CB$231,75,FALSE()),"0")</f>
        <v>4.61111111111111</v>
      </c>
      <c r="AY53" s="86" t="n">
        <f aca="false">IFERROR(VLOOKUP(D53,[1]Internal!B$4:CB$231,75,FALSE()),"0")</f>
        <v>4.61111111111111</v>
      </c>
      <c r="AZ53" s="86" t="n">
        <f aca="false">AS53+AT53+AU53+AV53+AW53+AX53+AY53</f>
        <v>26.9263888888889</v>
      </c>
      <c r="BA53" s="65" t="n">
        <f aca="false">AZ53*100/30</f>
        <v>89.7546296296296</v>
      </c>
      <c r="BB53" s="65" t="n">
        <f aca="false">BA53*0.4</f>
        <v>35.9018518518519</v>
      </c>
      <c r="BC53" s="65" t="n">
        <f aca="false">Capstones!AW52</f>
        <v>50.4</v>
      </c>
      <c r="BD53" s="65" t="n">
        <f aca="false">BB53+BC53</f>
        <v>86.3018518518519</v>
      </c>
      <c r="BE53" s="88" t="str">
        <f aca="false">IF(BD53&gt;=40,"Cleared","Not Cleared")</f>
        <v>Cleared</v>
      </c>
    </row>
    <row r="54" s="17" customFormat="true" ht="21.75" hidden="false" customHeight="true" outlineLevel="0" collapsed="false">
      <c r="A54" s="64" t="n">
        <v>50</v>
      </c>
      <c r="B54" s="86" t="s">
        <v>17</v>
      </c>
      <c r="C54" s="86" t="s">
        <v>14</v>
      </c>
      <c r="D54" s="86" t="s">
        <v>118</v>
      </c>
      <c r="E54" s="87" t="s">
        <v>119</v>
      </c>
      <c r="F54" s="65" t="n">
        <v>3</v>
      </c>
      <c r="G54" s="65" t="n">
        <v>1</v>
      </c>
      <c r="H54" s="65" t="n">
        <v>4</v>
      </c>
      <c r="I54" s="65" t="n">
        <v>3</v>
      </c>
      <c r="J54" s="65" t="n">
        <v>1</v>
      </c>
      <c r="K54" s="65" t="n">
        <v>2</v>
      </c>
      <c r="L54" s="65" t="n">
        <v>1</v>
      </c>
      <c r="M54" s="64" t="n">
        <f aca="false">F54+G54+H54+I54+J54+K54+L54</f>
        <v>15</v>
      </c>
      <c r="N54" s="65" t="n">
        <f aca="false">M54/35*100</f>
        <v>42.8571428571429</v>
      </c>
      <c r="O54" s="65" t="n">
        <v>0</v>
      </c>
      <c r="P54" s="65" t="n">
        <f aca="false">Capstones!O53</f>
        <v>55.5555555555556</v>
      </c>
      <c r="Q54" s="65" t="n">
        <f aca="false">N54*0.5</f>
        <v>21.4285714285714</v>
      </c>
      <c r="R54" s="65" t="str">
        <f aca="false">IF(N54&gt;=20,"Cleared","Not Cleared")</f>
        <v>Cleared</v>
      </c>
      <c r="S54" s="65" t="n">
        <v>1.66666666666667</v>
      </c>
      <c r="T54" s="65" t="n">
        <v>1.875</v>
      </c>
      <c r="U54" s="65" t="n">
        <v>1.33333333333333</v>
      </c>
      <c r="V54" s="65" t="n">
        <v>2</v>
      </c>
      <c r="W54" s="65" t="n">
        <v>0</v>
      </c>
      <c r="X54" s="65" t="n">
        <v>1.85</v>
      </c>
      <c r="Y54" s="65" t="n">
        <v>1.75</v>
      </c>
      <c r="Z54" s="65" t="n">
        <f aca="false">S54+T54+U54+V54+W54+X54+Y54</f>
        <v>10.475</v>
      </c>
      <c r="AA54" s="65" t="n">
        <f aca="false">Persona!$Z54/35*100</f>
        <v>29.9285714285714</v>
      </c>
      <c r="AB54" s="65" t="n">
        <f aca="false">AA54*0.4</f>
        <v>11.9714285714286</v>
      </c>
      <c r="AC54" s="65" t="n">
        <f aca="false">Capstones!AA53</f>
        <v>33.6</v>
      </c>
      <c r="AD54" s="65" t="n">
        <f aca="false">(Persona!$AB54+Persona!$AC54)*0.5</f>
        <v>22.7857142857143</v>
      </c>
      <c r="AE54" s="65" t="str">
        <f aca="false">IF(AD54&gt;=20,"Cleared","Not Cleared")</f>
        <v>Cleared</v>
      </c>
      <c r="AF54" s="86"/>
      <c r="AG54" s="86" t="n">
        <v>0.958333333333333</v>
      </c>
      <c r="AH54" s="86" t="n">
        <v>0.75</v>
      </c>
      <c r="AI54" s="86" t="n">
        <v>0.75</v>
      </c>
      <c r="AJ54" s="86" t="n">
        <v>0.75</v>
      </c>
      <c r="AK54" s="86"/>
      <c r="AL54" s="86" t="n">
        <v>0.75</v>
      </c>
      <c r="AM54" s="86" t="n">
        <f aca="false">AF54+AG54+AH54+AI54+AJ54+AK54+AL54</f>
        <v>3.95833333333333</v>
      </c>
      <c r="AN54" s="65" t="n">
        <f aca="false">Persona!$AM54/25*100</f>
        <v>15.8333333333333</v>
      </c>
      <c r="AO54" s="65" t="n">
        <f aca="false">Persona!$AN54*0.4</f>
        <v>6.33333333333333</v>
      </c>
      <c r="AP54" s="65" t="n">
        <f aca="false">Capstones!AL53</f>
        <v>36</v>
      </c>
      <c r="AQ54" s="65" t="n">
        <f aca="false">Persona!$AO54+Persona!$AP54</f>
        <v>42.3333333333333</v>
      </c>
      <c r="AR54" s="65" t="str">
        <f aca="false">IF(AQ54&gt;=40,"Cleared","Not Cleared")</f>
        <v>Cleared</v>
      </c>
      <c r="AS54" s="86" t="n">
        <f aca="false">IFERROR(VLOOKUP(D54,[1]Internal!B$4:CB$231,70,FALSE()),"0")</f>
        <v>2</v>
      </c>
      <c r="AT54" s="86" t="n">
        <f aca="false">IFERROR(VLOOKUP(D54,[1]Internal!B$4:CB$231,71,FALSE()),"0")</f>
        <v>1.52738095238095</v>
      </c>
      <c r="AU54" s="86" t="n">
        <f aca="false">IFERROR(VLOOKUP(D54,[1]Internal!B$4:CB$231,72,FALSE()),"0")</f>
        <v>1.33333333333333</v>
      </c>
      <c r="AV54" s="86" t="n">
        <f aca="false">IFERROR(VLOOKUP(D54,[1]Internal!B$4:CB$231,73,FALSE()),"0")</f>
        <v>2.5</v>
      </c>
      <c r="AW54" s="86"/>
      <c r="AX54" s="86" t="n">
        <f aca="false">IFERROR(VLOOKUP(D54,[1]Internal!B$4:CB$231,75,FALSE()),"0")</f>
        <v>2.08333333333333</v>
      </c>
      <c r="AY54" s="86" t="n">
        <f aca="false">IFERROR(VLOOKUP(D54,[1]Internal!B$4:CB$231,75,FALSE()),"0")</f>
        <v>2.08333333333333</v>
      </c>
      <c r="AZ54" s="86" t="n">
        <f aca="false">AS54+AT54+AU54+AV54+AW54+AX54+AY54</f>
        <v>11.527380952381</v>
      </c>
      <c r="BA54" s="65" t="n">
        <f aca="false">AZ54*100/30</f>
        <v>38.4246031746032</v>
      </c>
      <c r="BB54" s="65" t="n">
        <f aca="false">BA54*0.4</f>
        <v>15.3698412698413</v>
      </c>
      <c r="BC54" s="65" t="n">
        <f aca="false">Capstones!AW53</f>
        <v>33.6</v>
      </c>
      <c r="BD54" s="65" t="n">
        <f aca="false">BB54+BC54</f>
        <v>48.9698412698413</v>
      </c>
      <c r="BE54" s="88" t="str">
        <f aca="false">IF(BD54&gt;=40,"Cleared","Not Cleared")</f>
        <v>Cleared</v>
      </c>
    </row>
    <row r="55" s="17" customFormat="true" ht="21.75" hidden="false" customHeight="true" outlineLevel="0" collapsed="false">
      <c r="A55" s="64" t="n">
        <v>51</v>
      </c>
      <c r="B55" s="86" t="s">
        <v>13</v>
      </c>
      <c r="C55" s="86" t="s">
        <v>38</v>
      </c>
      <c r="D55" s="86" t="s">
        <v>120</v>
      </c>
      <c r="E55" s="87" t="s">
        <v>121</v>
      </c>
      <c r="F55" s="65" t="n">
        <v>3</v>
      </c>
      <c r="G55" s="65" t="n">
        <v>1</v>
      </c>
      <c r="H55" s="65" t="n">
        <v>3</v>
      </c>
      <c r="I55" s="65" t="n">
        <v>2</v>
      </c>
      <c r="J55" s="65" t="n">
        <v>1</v>
      </c>
      <c r="K55" s="65" t="n">
        <v>4</v>
      </c>
      <c r="L55" s="65" t="n">
        <v>1</v>
      </c>
      <c r="M55" s="64" t="n">
        <f aca="false">F55+G55+H55+I55+J55+K55+L55</f>
        <v>15</v>
      </c>
      <c r="N55" s="65" t="n">
        <f aca="false">M55/35*100</f>
        <v>42.8571428571429</v>
      </c>
      <c r="O55" s="65" t="n">
        <v>0</v>
      </c>
      <c r="P55" s="65" t="n">
        <f aca="false">Capstones!O54</f>
        <v>45</v>
      </c>
      <c r="Q55" s="65" t="n">
        <f aca="false">N55*0.5</f>
        <v>21.4285714285714</v>
      </c>
      <c r="R55" s="65" t="str">
        <f aca="false">IF(N55&gt;=20,"Cleared","Not Cleared")</f>
        <v>Cleared</v>
      </c>
      <c r="S55" s="65" t="n">
        <v>1.91666666666667</v>
      </c>
      <c r="T55" s="65" t="n">
        <v>2.125</v>
      </c>
      <c r="U55" s="65" t="n">
        <v>2</v>
      </c>
      <c r="V55" s="65" t="n">
        <v>2</v>
      </c>
      <c r="W55" s="65" t="n">
        <v>2</v>
      </c>
      <c r="X55" s="65" t="n">
        <v>1.93333333333333</v>
      </c>
      <c r="Y55" s="65" t="n">
        <v>1.75</v>
      </c>
      <c r="Z55" s="65" t="n">
        <f aca="false">S55+T55+U55+V55+W55+X55+Y55</f>
        <v>13.725</v>
      </c>
      <c r="AA55" s="65" t="n">
        <f aca="false">Persona!$Z55/35*100</f>
        <v>39.2142857142857</v>
      </c>
      <c r="AB55" s="65" t="n">
        <f aca="false">AA55*0.4</f>
        <v>15.6857142857143</v>
      </c>
      <c r="AC55" s="65" t="n">
        <f aca="false">Capstones!AA54</f>
        <v>28</v>
      </c>
      <c r="AD55" s="65" t="n">
        <f aca="false">(Persona!$AB55+Persona!$AC55)*0.5</f>
        <v>21.8428571428571</v>
      </c>
      <c r="AE55" s="65" t="str">
        <f aca="false">IF(AD55&gt;=20,"Cleared","Not Cleared")</f>
        <v>Cleared</v>
      </c>
      <c r="AF55" s="86"/>
      <c r="AG55" s="86" t="n">
        <v>1.99166666666667</v>
      </c>
      <c r="AH55" s="86" t="n">
        <v>2.66666666666667</v>
      </c>
      <c r="AI55" s="86" t="n">
        <v>2</v>
      </c>
      <c r="AJ55" s="86" t="n">
        <v>2.25</v>
      </c>
      <c r="AK55" s="86"/>
      <c r="AL55" s="86" t="n">
        <v>2.66666666666667</v>
      </c>
      <c r="AM55" s="86" t="n">
        <f aca="false">AF55+AG55+AH55+AI55+AJ55+AK55+AL55</f>
        <v>11.575</v>
      </c>
      <c r="AN55" s="65" t="n">
        <f aca="false">Persona!$AM55/25*100</f>
        <v>46.3</v>
      </c>
      <c r="AO55" s="65" t="n">
        <f aca="false">Persona!$AN55*0.4</f>
        <v>18.52</v>
      </c>
      <c r="AP55" s="65" t="n">
        <f aca="false">Capstones!AL54</f>
        <v>46</v>
      </c>
      <c r="AQ55" s="65" t="n">
        <f aca="false">Persona!$AO55+Persona!$AP55</f>
        <v>64.52</v>
      </c>
      <c r="AR55" s="65" t="str">
        <f aca="false">IF(AQ55&gt;=40,"Cleared","Not Cleared")</f>
        <v>Cleared</v>
      </c>
      <c r="AS55" s="86" t="n">
        <f aca="false">IFERROR(VLOOKUP(D55,[1]Internal!B$4:CB$231,70,FALSE()),"0")</f>
        <v>2.91666666666667</v>
      </c>
      <c r="AT55" s="86" t="n">
        <f aca="false">IFERROR(VLOOKUP(D55,[1]Internal!B$4:CB$231,71,FALSE()),"0")</f>
        <v>2.13571428571429</v>
      </c>
      <c r="AU55" s="86" t="n">
        <f aca="false">IFERROR(VLOOKUP(D55,[1]Internal!B$4:CB$231,72,FALSE()),"0")</f>
        <v>2</v>
      </c>
      <c r="AV55" s="86" t="n">
        <f aca="false">IFERROR(VLOOKUP(D55,[1]Internal!B$4:CB$231,73,FALSE()),"0")</f>
        <v>4</v>
      </c>
      <c r="AW55" s="86"/>
      <c r="AX55" s="86" t="n">
        <f aca="false">IFERROR(VLOOKUP(D55,[1]Internal!B$4:CB$231,75,FALSE()),"0")</f>
        <v>2.94444444444444</v>
      </c>
      <c r="AY55" s="86" t="n">
        <f aca="false">IFERROR(VLOOKUP(D55,[1]Internal!B$4:CB$231,75,FALSE()),"0")</f>
        <v>2.94444444444444</v>
      </c>
      <c r="AZ55" s="86" t="n">
        <f aca="false">AS55+AT55+AU55+AV55+AW55+AX55+AY55</f>
        <v>16.9412698412698</v>
      </c>
      <c r="BA55" s="65" t="n">
        <f aca="false">AZ55*100/30</f>
        <v>56.4708994708995</v>
      </c>
      <c r="BB55" s="65" t="n">
        <f aca="false">BA55*0.4</f>
        <v>22.5883597883598</v>
      </c>
      <c r="BC55" s="65" t="n">
        <f aca="false">Capstones!AW54</f>
        <v>28</v>
      </c>
      <c r="BD55" s="65" t="n">
        <f aca="false">BB55+BC55</f>
        <v>50.5883597883598</v>
      </c>
      <c r="BE55" s="88" t="str">
        <f aca="false">IF(BD55&gt;=40,"Cleared","Not Cleared")</f>
        <v>Cleared</v>
      </c>
    </row>
    <row r="56" s="17" customFormat="true" ht="21.75" hidden="false" customHeight="true" outlineLevel="0" collapsed="false">
      <c r="A56" s="64" t="n">
        <v>52</v>
      </c>
      <c r="B56" s="86" t="s">
        <v>17</v>
      </c>
      <c r="C56" s="86" t="s">
        <v>38</v>
      </c>
      <c r="D56" s="86" t="s">
        <v>122</v>
      </c>
      <c r="E56" s="87" t="s">
        <v>123</v>
      </c>
      <c r="F56" s="65" t="n">
        <v>1</v>
      </c>
      <c r="G56" s="65" t="n">
        <v>1</v>
      </c>
      <c r="H56" s="65" t="n">
        <v>3</v>
      </c>
      <c r="I56" s="65" t="n">
        <v>3</v>
      </c>
      <c r="J56" s="65" t="n">
        <v>2</v>
      </c>
      <c r="K56" s="65" t="n">
        <v>2</v>
      </c>
      <c r="L56" s="65" t="n">
        <v>3</v>
      </c>
      <c r="M56" s="64" t="n">
        <f aca="false">F56+G56+H56+I56+J56+K56+L56</f>
        <v>15</v>
      </c>
      <c r="N56" s="65" t="n">
        <f aca="false">M56/35*100</f>
        <v>42.8571428571429</v>
      </c>
      <c r="O56" s="65" t="n">
        <v>0</v>
      </c>
      <c r="P56" s="65" t="n">
        <f aca="false">Capstones!O55</f>
        <v>57.7777777777778</v>
      </c>
      <c r="Q56" s="65" t="n">
        <f aca="false">N56*0.5</f>
        <v>21.4285714285714</v>
      </c>
      <c r="R56" s="65" t="str">
        <f aca="false">IF(N56&gt;=20,"Cleared","Not Cleared")</f>
        <v>Cleared</v>
      </c>
      <c r="S56" s="65" t="n">
        <v>1.83333333333333</v>
      </c>
      <c r="T56" s="65" t="n">
        <v>2.0625</v>
      </c>
      <c r="U56" s="65" t="n">
        <v>2</v>
      </c>
      <c r="V56" s="65" t="n">
        <v>2</v>
      </c>
      <c r="W56" s="65" t="n">
        <v>2</v>
      </c>
      <c r="X56" s="65" t="n">
        <v>1.86666666666667</v>
      </c>
      <c r="Y56" s="65" t="n">
        <v>1.75</v>
      </c>
      <c r="Z56" s="65" t="n">
        <f aca="false">S56+T56+U56+V56+W56+X56+Y56</f>
        <v>13.5125</v>
      </c>
      <c r="AA56" s="65" t="n">
        <f aca="false">Persona!$Z56/35*100</f>
        <v>38.6071428571429</v>
      </c>
      <c r="AB56" s="65" t="n">
        <f aca="false">AA56*0.4</f>
        <v>15.4428571428571</v>
      </c>
      <c r="AC56" s="65" t="n">
        <f aca="false">Capstones!AA55</f>
        <v>28</v>
      </c>
      <c r="AD56" s="65" t="n">
        <f aca="false">(Persona!$AB56+Persona!$AC56)*0.5</f>
        <v>21.7214285714286</v>
      </c>
      <c r="AE56" s="65" t="str">
        <f aca="false">IF(AD56&gt;=20,"Cleared","Not Cleared")</f>
        <v>Cleared</v>
      </c>
      <c r="AF56" s="86"/>
      <c r="AG56" s="86" t="n">
        <v>1.84444444444444</v>
      </c>
      <c r="AH56" s="86" t="n">
        <v>2.83333333333333</v>
      </c>
      <c r="AI56" s="86" t="n">
        <v>1.66666666666667</v>
      </c>
      <c r="AJ56" s="86" t="n">
        <v>3</v>
      </c>
      <c r="AK56" s="86"/>
      <c r="AL56" s="86" t="n">
        <v>2.75</v>
      </c>
      <c r="AM56" s="86" t="n">
        <f aca="false">AF56+AG56+AH56+AI56+AJ56+AK56+AL56</f>
        <v>12.0944444444444</v>
      </c>
      <c r="AN56" s="65" t="n">
        <f aca="false">Persona!$AM56/25*100</f>
        <v>48.3777777777778</v>
      </c>
      <c r="AO56" s="65" t="n">
        <f aca="false">Persona!$AN56*0.4</f>
        <v>19.3511111111111</v>
      </c>
      <c r="AP56" s="65" t="n">
        <f aca="false">Capstones!AL55</f>
        <v>38</v>
      </c>
      <c r="AQ56" s="65" t="n">
        <f aca="false">Persona!$AO56+Persona!$AP56</f>
        <v>57.3511111111111</v>
      </c>
      <c r="AR56" s="65" t="str">
        <f aca="false">IF(AQ56&gt;=40,"Cleared","Not Cleared")</f>
        <v>Cleared</v>
      </c>
      <c r="AS56" s="86" t="n">
        <f aca="false">IFERROR(VLOOKUP(D56,[1]Internal!B$4:CB$231,70,FALSE()),"0")</f>
        <v>3</v>
      </c>
      <c r="AT56" s="86" t="n">
        <f aca="false">IFERROR(VLOOKUP(D56,[1]Internal!B$4:CB$231,71,FALSE()),"0")</f>
        <v>2.7</v>
      </c>
      <c r="AU56" s="86" t="n">
        <f aca="false">IFERROR(VLOOKUP(D56,[1]Internal!B$4:CB$231,72,FALSE()),"0")</f>
        <v>2</v>
      </c>
      <c r="AV56" s="86" t="n">
        <f aca="false">IFERROR(VLOOKUP(D56,[1]Internal!B$4:CB$231,73,FALSE()),"0")</f>
        <v>3</v>
      </c>
      <c r="AW56" s="86"/>
      <c r="AX56" s="86" t="n">
        <f aca="false">IFERROR(VLOOKUP(D56,[1]Internal!B$4:CB$231,75,FALSE()),"0")</f>
        <v>3.11111111111111</v>
      </c>
      <c r="AY56" s="86" t="n">
        <f aca="false">IFERROR(VLOOKUP(D56,[1]Internal!B$4:CB$231,75,FALSE()),"0")</f>
        <v>3.11111111111111</v>
      </c>
      <c r="AZ56" s="86" t="n">
        <f aca="false">AS56+AT56+AU56+AV56+AW56+AX56+AY56</f>
        <v>16.9222222222222</v>
      </c>
      <c r="BA56" s="65" t="n">
        <f aca="false">AZ56*100/30</f>
        <v>56.4074074074074</v>
      </c>
      <c r="BB56" s="65" t="n">
        <f aca="false">BA56*0.4</f>
        <v>22.562962962963</v>
      </c>
      <c r="BC56" s="65" t="n">
        <f aca="false">Capstones!AW55</f>
        <v>28</v>
      </c>
      <c r="BD56" s="65" t="n">
        <f aca="false">BB56+BC56</f>
        <v>50.562962962963</v>
      </c>
      <c r="BE56" s="88" t="str">
        <f aca="false">IF(BD56&gt;=40,"Cleared","Not Cleared")</f>
        <v>Cleared</v>
      </c>
    </row>
    <row r="57" s="17" customFormat="true" ht="21.75" hidden="false" customHeight="true" outlineLevel="0" collapsed="false">
      <c r="A57" s="64" t="n">
        <v>53</v>
      </c>
      <c r="B57" s="86" t="s">
        <v>17</v>
      </c>
      <c r="C57" s="86" t="s">
        <v>38</v>
      </c>
      <c r="D57" s="86" t="s">
        <v>124</v>
      </c>
      <c r="E57" s="87" t="s">
        <v>125</v>
      </c>
      <c r="F57" s="65" t="n">
        <v>2</v>
      </c>
      <c r="G57" s="65" t="n">
        <v>1</v>
      </c>
      <c r="H57" s="65" t="n">
        <v>3</v>
      </c>
      <c r="I57" s="65" t="n">
        <v>4</v>
      </c>
      <c r="J57" s="65" t="n">
        <v>1</v>
      </c>
      <c r="K57" s="65" t="n">
        <v>3</v>
      </c>
      <c r="L57" s="65" t="n">
        <v>1</v>
      </c>
      <c r="M57" s="64" t="n">
        <f aca="false">F57+G57+H57+I57+J57+K57+L57</f>
        <v>15</v>
      </c>
      <c r="N57" s="65" t="n">
        <f aca="false">M57/35*100</f>
        <v>42.8571428571429</v>
      </c>
      <c r="O57" s="65" t="n">
        <v>0</v>
      </c>
      <c r="P57" s="65" t="n">
        <f aca="false">Capstones!O56</f>
        <v>48.3333333333333</v>
      </c>
      <c r="Q57" s="65" t="n">
        <f aca="false">N57*0.5</f>
        <v>21.4285714285714</v>
      </c>
      <c r="R57" s="65" t="str">
        <f aca="false">IF(N57&gt;=20,"Cleared","Not Cleared")</f>
        <v>Cleared</v>
      </c>
      <c r="S57" s="65" t="n">
        <v>2.125</v>
      </c>
      <c r="T57" s="65" t="n">
        <v>2.40625</v>
      </c>
      <c r="U57" s="65" t="n">
        <v>2.5</v>
      </c>
      <c r="V57" s="65" t="n">
        <v>3</v>
      </c>
      <c r="W57" s="65" t="n">
        <v>2.33333333333333</v>
      </c>
      <c r="X57" s="65" t="n">
        <v>2.325</v>
      </c>
      <c r="Y57" s="65" t="n">
        <v>2.375</v>
      </c>
      <c r="Z57" s="65" t="n">
        <f aca="false">S57+T57+U57+V57+W57+X57+Y57</f>
        <v>17.0645833333333</v>
      </c>
      <c r="AA57" s="65" t="n">
        <f aca="false">Persona!$Z57/35*100</f>
        <v>48.7559523809524</v>
      </c>
      <c r="AB57" s="65" t="n">
        <f aca="false">AA57*0.4</f>
        <v>19.502380952381</v>
      </c>
      <c r="AC57" s="65" t="n">
        <f aca="false">Capstones!AA56</f>
        <v>28</v>
      </c>
      <c r="AD57" s="65" t="n">
        <f aca="false">(Persona!$AB57+Persona!$AC57)*0.5</f>
        <v>23.7511904761905</v>
      </c>
      <c r="AE57" s="65" t="str">
        <f aca="false">IF(AD57&gt;=20,"Cleared","Not Cleared")</f>
        <v>Cleared</v>
      </c>
      <c r="AF57" s="86"/>
      <c r="AG57" s="86" t="n">
        <v>1.54166666666667</v>
      </c>
      <c r="AH57" s="86" t="n">
        <v>1.66666666666667</v>
      </c>
      <c r="AI57" s="86" t="n">
        <v>1.25</v>
      </c>
      <c r="AJ57" s="86" t="n">
        <v>1.75</v>
      </c>
      <c r="AK57" s="86"/>
      <c r="AL57" s="86" t="n">
        <v>1.66666666666667</v>
      </c>
      <c r="AM57" s="86" t="n">
        <f aca="false">AF57+AG57+AH57+AI57+AJ57+AK57+AL57</f>
        <v>7.875</v>
      </c>
      <c r="AN57" s="65" t="n">
        <f aca="false">Persona!$AM57/25*100</f>
        <v>31.5</v>
      </c>
      <c r="AO57" s="65" t="n">
        <f aca="false">Persona!$AN57*0.4</f>
        <v>12.6</v>
      </c>
      <c r="AP57" s="65" t="n">
        <f aca="false">Capstones!AL56</f>
        <v>39</v>
      </c>
      <c r="AQ57" s="65" t="n">
        <f aca="false">Persona!$AO57+Persona!$AP57</f>
        <v>51.6</v>
      </c>
      <c r="AR57" s="65" t="str">
        <f aca="false">IF(AQ57&gt;=40,"Cleared","Not Cleared")</f>
        <v>Cleared</v>
      </c>
      <c r="AS57" s="86" t="n">
        <f aca="false">IFERROR(VLOOKUP(D57,[1]Internal!B$4:CB$231,70,FALSE()),"0")</f>
        <v>2</v>
      </c>
      <c r="AT57" s="86" t="n">
        <f aca="false">IFERROR(VLOOKUP(D57,[1]Internal!B$4:CB$231,71,FALSE()),"0")</f>
        <v>1.6</v>
      </c>
      <c r="AU57" s="86" t="n">
        <f aca="false">IFERROR(VLOOKUP(D57,[1]Internal!B$4:CB$231,72,FALSE()),"0")</f>
        <v>1</v>
      </c>
      <c r="AV57" s="86" t="n">
        <f aca="false">IFERROR(VLOOKUP(D57,[1]Internal!B$4:CB$231,73,FALSE()),"0")</f>
        <v>2</v>
      </c>
      <c r="AW57" s="86"/>
      <c r="AX57" s="86" t="n">
        <f aca="false">IFERROR(VLOOKUP(D57,[1]Internal!B$4:CB$231,75,FALSE()),"0")</f>
        <v>2.25</v>
      </c>
      <c r="AY57" s="86" t="n">
        <f aca="false">IFERROR(VLOOKUP(D57,[1]Internal!B$4:CB$231,75,FALSE()),"0")</f>
        <v>2.25</v>
      </c>
      <c r="AZ57" s="86" t="n">
        <f aca="false">AS57+AT57+AU57+AV57+AW57+AX57+AY57</f>
        <v>11.1</v>
      </c>
      <c r="BA57" s="65" t="n">
        <f aca="false">AZ57*100/30</f>
        <v>37</v>
      </c>
      <c r="BB57" s="65" t="n">
        <f aca="false">BA57*0.4</f>
        <v>14.8</v>
      </c>
      <c r="BC57" s="65" t="n">
        <f aca="false">Capstones!AW56</f>
        <v>28</v>
      </c>
      <c r="BD57" s="65" t="n">
        <f aca="false">BB57+BC57</f>
        <v>42.8</v>
      </c>
      <c r="BE57" s="88" t="str">
        <f aca="false">IF(BD57&gt;=40,"Cleared","Not Cleared")</f>
        <v>Cleared</v>
      </c>
    </row>
    <row r="58" s="17" customFormat="true" ht="21.75" hidden="false" customHeight="true" outlineLevel="0" collapsed="false">
      <c r="A58" s="64" t="n">
        <v>54</v>
      </c>
      <c r="B58" s="86" t="s">
        <v>17</v>
      </c>
      <c r="C58" s="86" t="s">
        <v>31</v>
      </c>
      <c r="D58" s="86" t="s">
        <v>126</v>
      </c>
      <c r="E58" s="87" t="s">
        <v>127</v>
      </c>
      <c r="F58" s="65" t="n">
        <v>2</v>
      </c>
      <c r="G58" s="65" t="n">
        <v>2</v>
      </c>
      <c r="H58" s="65" t="n">
        <v>4</v>
      </c>
      <c r="I58" s="65" t="n">
        <v>2</v>
      </c>
      <c r="J58" s="65" t="n">
        <v>1</v>
      </c>
      <c r="K58" s="65" t="n">
        <v>3</v>
      </c>
      <c r="L58" s="65" t="n">
        <v>1</v>
      </c>
      <c r="M58" s="64" t="n">
        <f aca="false">F58+G58+H58+I58+J58+K58+L58</f>
        <v>15</v>
      </c>
      <c r="N58" s="65" t="n">
        <f aca="false">M58/35*100</f>
        <v>42.8571428571429</v>
      </c>
      <c r="O58" s="65" t="n">
        <v>0</v>
      </c>
      <c r="P58" s="65" t="n">
        <f aca="false">Capstones!O57</f>
        <v>60</v>
      </c>
      <c r="Q58" s="65" t="n">
        <f aca="false">N58*0.5</f>
        <v>21.4285714285714</v>
      </c>
      <c r="R58" s="65" t="str">
        <f aca="false">IF(N58&gt;=20,"Cleared","Not Cleared")</f>
        <v>Cleared</v>
      </c>
      <c r="S58" s="65" t="n">
        <v>0.583333333333333</v>
      </c>
      <c r="T58" s="65" t="n">
        <v>1.5625</v>
      </c>
      <c r="U58" s="65" t="n">
        <v>0.333333333333333</v>
      </c>
      <c r="V58" s="65" t="n">
        <v>0</v>
      </c>
      <c r="W58" s="65" t="n">
        <v>2.33333333333333</v>
      </c>
      <c r="X58" s="65" t="n">
        <v>1</v>
      </c>
      <c r="Y58" s="65" t="n">
        <v>0.5</v>
      </c>
      <c r="Z58" s="65" t="n">
        <f aca="false">S58+T58+U58+V58+W58+X58+Y58</f>
        <v>6.3125</v>
      </c>
      <c r="AA58" s="65" t="n">
        <f aca="false">Persona!$Z58/35*100</f>
        <v>18.0357142857143</v>
      </c>
      <c r="AB58" s="65" t="n">
        <f aca="false">AA58*0.4</f>
        <v>7.21428571428571</v>
      </c>
      <c r="AC58" s="65" t="n">
        <f aca="false">Capstones!AA57</f>
        <v>43.2</v>
      </c>
      <c r="AD58" s="65" t="n">
        <f aca="false">(Persona!$AB58+Persona!$AC58)*0.5</f>
        <v>25.2071428571429</v>
      </c>
      <c r="AE58" s="65" t="str">
        <f aca="false">IF(AD58&gt;=20,"Cleared","Not Cleared")</f>
        <v>Cleared</v>
      </c>
      <c r="AF58" s="86"/>
      <c r="AG58" s="86" t="n">
        <v>2.7</v>
      </c>
      <c r="AH58" s="86" t="n">
        <v>2</v>
      </c>
      <c r="AI58" s="86" t="n">
        <v>1.33333333333333</v>
      </c>
      <c r="AJ58" s="86" t="n">
        <v>2</v>
      </c>
      <c r="AK58" s="86"/>
      <c r="AL58" s="86" t="n">
        <v>2.5</v>
      </c>
      <c r="AM58" s="86" t="n">
        <f aca="false">AF58+AG58+AH58+AI58+AJ58+AK58+AL58</f>
        <v>10.5333333333333</v>
      </c>
      <c r="AN58" s="65" t="n">
        <f aca="false">Persona!$AM58/25*100</f>
        <v>42.1333333333333</v>
      </c>
      <c r="AO58" s="65" t="n">
        <f aca="false">Persona!$AN58*0.4</f>
        <v>16.8533333333333</v>
      </c>
      <c r="AP58" s="65" t="n">
        <f aca="false">Capstones!AL57</f>
        <v>56</v>
      </c>
      <c r="AQ58" s="65" t="n">
        <f aca="false">Persona!$AO58+Persona!$AP58</f>
        <v>72.8533333333333</v>
      </c>
      <c r="AR58" s="65" t="str">
        <f aca="false">IF(AQ58&gt;=40,"Cleared","Not Cleared")</f>
        <v>Cleared</v>
      </c>
      <c r="AS58" s="86" t="n">
        <f aca="false">IFERROR(VLOOKUP(D58,[1]Internal!B$4:CB$231,70,FALSE()),"0")</f>
        <v>2.16666666666667</v>
      </c>
      <c r="AT58" s="86" t="n">
        <f aca="false">IFERROR(VLOOKUP(D58,[1]Internal!B$4:CB$231,71,FALSE()),"0")</f>
        <v>2.45</v>
      </c>
      <c r="AU58" s="86" t="n">
        <f aca="false">IFERROR(VLOOKUP(D58,[1]Internal!B$4:CB$231,72,FALSE()),"0")</f>
        <v>1.33333333333333</v>
      </c>
      <c r="AV58" s="86" t="n">
        <f aca="false">IFERROR(VLOOKUP(D58,[1]Internal!B$4:CB$231,73,FALSE()),"0")</f>
        <v>2</v>
      </c>
      <c r="AW58" s="86"/>
      <c r="AX58" s="86" t="n">
        <f aca="false">IFERROR(VLOOKUP(D58,[1]Internal!B$4:CB$231,75,FALSE()),"0")</f>
        <v>2.72222222222222</v>
      </c>
      <c r="AY58" s="86" t="n">
        <f aca="false">IFERROR(VLOOKUP(D58,[1]Internal!B$4:CB$231,75,FALSE()),"0")</f>
        <v>2.72222222222222</v>
      </c>
      <c r="AZ58" s="86" t="n">
        <f aca="false">AS58+AT58+AU58+AV58+AW58+AX58+AY58</f>
        <v>13.3944444444444</v>
      </c>
      <c r="BA58" s="65" t="n">
        <f aca="false">AZ58*100/30</f>
        <v>44.6481481481482</v>
      </c>
      <c r="BB58" s="65" t="n">
        <f aca="false">BA58*0.4</f>
        <v>17.8592592592593</v>
      </c>
      <c r="BC58" s="65" t="n">
        <f aca="false">Capstones!AW57</f>
        <v>43.2</v>
      </c>
      <c r="BD58" s="65" t="n">
        <f aca="false">BB58+BC58</f>
        <v>61.0592592592593</v>
      </c>
      <c r="BE58" s="88" t="str">
        <f aca="false">IF(BD58&gt;=40,"Cleared","Not Cleared")</f>
        <v>Cleared</v>
      </c>
    </row>
    <row r="59" s="17" customFormat="true" ht="21.75" hidden="false" customHeight="true" outlineLevel="0" collapsed="false">
      <c r="A59" s="64" t="n">
        <v>55</v>
      </c>
      <c r="B59" s="86" t="s">
        <v>17</v>
      </c>
      <c r="C59" s="86" t="s">
        <v>38</v>
      </c>
      <c r="D59" s="86" t="s">
        <v>128</v>
      </c>
      <c r="E59" s="87" t="s">
        <v>129</v>
      </c>
      <c r="F59" s="65" t="n">
        <v>3</v>
      </c>
      <c r="G59" s="65" t="n">
        <v>1</v>
      </c>
      <c r="H59" s="65" t="n">
        <v>1</v>
      </c>
      <c r="I59" s="65" t="n">
        <v>4</v>
      </c>
      <c r="J59" s="65" t="n">
        <v>2</v>
      </c>
      <c r="K59" s="65" t="n">
        <v>3</v>
      </c>
      <c r="L59" s="65" t="n">
        <v>1</v>
      </c>
      <c r="M59" s="64" t="n">
        <f aca="false">F59+G59+H59+I59+J59+K59+L59</f>
        <v>15</v>
      </c>
      <c r="N59" s="65" t="n">
        <f aca="false">M59/35*100</f>
        <v>42.8571428571429</v>
      </c>
      <c r="O59" s="65" t="n">
        <v>0</v>
      </c>
      <c r="P59" s="65" t="n">
        <f aca="false">Capstones!O58</f>
        <v>66.1111111111111</v>
      </c>
      <c r="Q59" s="65" t="n">
        <f aca="false">N59*0.5</f>
        <v>21.4285714285714</v>
      </c>
      <c r="R59" s="65" t="str">
        <f aca="false">IF(N59&gt;=20,"Cleared","Not Cleared")</f>
        <v>Cleared</v>
      </c>
      <c r="S59" s="65" t="n">
        <v>2.83333333333333</v>
      </c>
      <c r="T59" s="65" t="n">
        <v>3</v>
      </c>
      <c r="U59" s="65" t="n">
        <v>3</v>
      </c>
      <c r="V59" s="65" t="n">
        <v>3</v>
      </c>
      <c r="W59" s="65" t="n">
        <v>3</v>
      </c>
      <c r="X59" s="65" t="n">
        <v>2.86666666666667</v>
      </c>
      <c r="Y59" s="65" t="n">
        <v>2.75</v>
      </c>
      <c r="Z59" s="65" t="n">
        <f aca="false">S59+T59+U59+V59+W59+X59+Y59</f>
        <v>20.45</v>
      </c>
      <c r="AA59" s="65" t="n">
        <f aca="false">Persona!$Z59/35*100</f>
        <v>58.4285714285714</v>
      </c>
      <c r="AB59" s="65" t="n">
        <f aca="false">AA59*0.4</f>
        <v>23.3714285714286</v>
      </c>
      <c r="AC59" s="65" t="n">
        <f aca="false">Capstones!AA58</f>
        <v>34.4</v>
      </c>
      <c r="AD59" s="65" t="n">
        <f aca="false">(Persona!$AB59+Persona!$AC59)*0.5</f>
        <v>28.8857142857143</v>
      </c>
      <c r="AE59" s="65" t="str">
        <f aca="false">IF(AD59&gt;=20,"Cleared","Not Cleared")</f>
        <v>Cleared</v>
      </c>
      <c r="AF59" s="86"/>
      <c r="AG59" s="86" t="n">
        <v>3.625</v>
      </c>
      <c r="AH59" s="86" t="n">
        <v>3.08333333333333</v>
      </c>
      <c r="AI59" s="86" t="n">
        <v>2.625</v>
      </c>
      <c r="AJ59" s="86" t="n">
        <v>2.75</v>
      </c>
      <c r="AK59" s="86"/>
      <c r="AL59" s="86" t="n">
        <v>3.25</v>
      </c>
      <c r="AM59" s="86" t="n">
        <f aca="false">AF59+AG59+AH59+AI59+AJ59+AK59+AL59</f>
        <v>15.3333333333333</v>
      </c>
      <c r="AN59" s="65" t="n">
        <f aca="false">Persona!$AM59/25*100</f>
        <v>61.3333333333333</v>
      </c>
      <c r="AO59" s="65" t="n">
        <f aca="false">Persona!$AN59*0.4</f>
        <v>24.5333333333333</v>
      </c>
      <c r="AP59" s="65" t="n">
        <f aca="false">Capstones!AL58</f>
        <v>58</v>
      </c>
      <c r="AQ59" s="65" t="n">
        <f aca="false">Persona!$AO59+Persona!$AP59</f>
        <v>82.5333333333333</v>
      </c>
      <c r="AR59" s="65" t="str">
        <f aca="false">IF(AQ59&gt;=40,"Cleared","Not Cleared")</f>
        <v>Cleared</v>
      </c>
      <c r="AS59" s="86" t="n">
        <f aca="false">IFERROR(VLOOKUP(D59,[1]Internal!B$4:CB$231,70,FALSE()),"0")</f>
        <v>2.16666666666667</v>
      </c>
      <c r="AT59" s="86" t="n">
        <f aca="false">IFERROR(VLOOKUP(D59,[1]Internal!B$4:CB$231,71,FALSE()),"0")</f>
        <v>2.99285714285714</v>
      </c>
      <c r="AU59" s="86" t="n">
        <f aca="false">IFERROR(VLOOKUP(D59,[1]Internal!B$4:CB$231,72,FALSE()),"0")</f>
        <v>2.66666666666667</v>
      </c>
      <c r="AV59" s="86" t="n">
        <f aca="false">IFERROR(VLOOKUP(D59,[1]Internal!B$4:CB$231,73,FALSE()),"0")</f>
        <v>2</v>
      </c>
      <c r="AW59" s="86"/>
      <c r="AX59" s="86" t="n">
        <f aca="false">IFERROR(VLOOKUP(D59,[1]Internal!B$4:CB$231,75,FALSE()),"0")</f>
        <v>3.02777777777778</v>
      </c>
      <c r="AY59" s="86" t="n">
        <f aca="false">IFERROR(VLOOKUP(D59,[1]Internal!B$4:CB$231,75,FALSE()),"0")</f>
        <v>3.02777777777778</v>
      </c>
      <c r="AZ59" s="86" t="n">
        <f aca="false">AS59+AT59+AU59+AV59+AW59+AX59+AY59</f>
        <v>15.881746031746</v>
      </c>
      <c r="BA59" s="65" t="n">
        <f aca="false">AZ59*100/30</f>
        <v>52.9391534391534</v>
      </c>
      <c r="BB59" s="65" t="n">
        <f aca="false">BA59*0.4</f>
        <v>21.1756613756614</v>
      </c>
      <c r="BC59" s="65" t="n">
        <f aca="false">Capstones!AW58</f>
        <v>34.4</v>
      </c>
      <c r="BD59" s="65" t="n">
        <f aca="false">BB59+BC59</f>
        <v>55.5756613756614</v>
      </c>
      <c r="BE59" s="88" t="str">
        <f aca="false">IF(BD59&gt;=40,"Cleared","Not Cleared")</f>
        <v>Cleared</v>
      </c>
    </row>
    <row r="60" s="17" customFormat="true" ht="21.75" hidden="false" customHeight="true" outlineLevel="0" collapsed="false">
      <c r="A60" s="64" t="n">
        <v>56</v>
      </c>
      <c r="B60" s="86" t="s">
        <v>13</v>
      </c>
      <c r="C60" s="86" t="s">
        <v>14</v>
      </c>
      <c r="D60" s="86" t="s">
        <v>130</v>
      </c>
      <c r="E60" s="87" t="s">
        <v>131</v>
      </c>
      <c r="F60" s="65" t="n">
        <v>2</v>
      </c>
      <c r="G60" s="65" t="n">
        <v>1</v>
      </c>
      <c r="H60" s="65" t="n">
        <v>3</v>
      </c>
      <c r="I60" s="65" t="n">
        <v>3</v>
      </c>
      <c r="J60" s="65" t="n">
        <v>2</v>
      </c>
      <c r="K60" s="65" t="n">
        <v>1</v>
      </c>
      <c r="L60" s="65" t="n">
        <v>3</v>
      </c>
      <c r="M60" s="64" t="n">
        <f aca="false">F60+G60+H60+I60+J60+K60+L60</f>
        <v>15</v>
      </c>
      <c r="N60" s="65" t="n">
        <f aca="false">M60/35*100</f>
        <v>42.8571428571429</v>
      </c>
      <c r="O60" s="65" t="n">
        <v>0</v>
      </c>
      <c r="P60" s="65" t="n">
        <f aca="false">Capstones!O59</f>
        <v>45.5555555555556</v>
      </c>
      <c r="Q60" s="65" t="n">
        <f aca="false">N60*0.5</f>
        <v>21.4285714285714</v>
      </c>
      <c r="R60" s="65" t="str">
        <f aca="false">IF(N60&gt;=20,"Cleared","Not Cleared")</f>
        <v>Cleared</v>
      </c>
      <c r="S60" s="65" t="n">
        <v>3</v>
      </c>
      <c r="T60" s="65" t="n">
        <v>2.70833333333333</v>
      </c>
      <c r="U60" s="65" t="n">
        <v>4</v>
      </c>
      <c r="V60" s="65" t="n">
        <v>2</v>
      </c>
      <c r="W60" s="65" t="n">
        <v>2.33333333333333</v>
      </c>
      <c r="X60" s="65" t="n">
        <v>2.63333333333333</v>
      </c>
      <c r="Y60" s="65" t="n">
        <v>2</v>
      </c>
      <c r="Z60" s="65" t="n">
        <f aca="false">S60+T60+U60+V60+W60+X60+Y60</f>
        <v>18.675</v>
      </c>
      <c r="AA60" s="65" t="n">
        <f aca="false">Persona!$Z60/35*100</f>
        <v>53.3571428571429</v>
      </c>
      <c r="AB60" s="65" t="n">
        <f aca="false">AA60*0.4</f>
        <v>21.3428571428571</v>
      </c>
      <c r="AC60" s="65" t="n">
        <f aca="false">Capstones!AA59</f>
        <v>36</v>
      </c>
      <c r="AD60" s="65" t="n">
        <f aca="false">(Persona!$AB60+Persona!$AC60)*0.5</f>
        <v>28.6714285714286</v>
      </c>
      <c r="AE60" s="65" t="str">
        <f aca="false">IF(AD60&gt;=20,"Cleared","Not Cleared")</f>
        <v>Cleared</v>
      </c>
      <c r="AF60" s="86"/>
      <c r="AG60" s="86" t="n">
        <v>3.40833333333333</v>
      </c>
      <c r="AH60" s="86" t="n">
        <v>1</v>
      </c>
      <c r="AI60" s="86" t="n">
        <v>1</v>
      </c>
      <c r="AJ60" s="86" t="n">
        <v>1.5</v>
      </c>
      <c r="AK60" s="86"/>
      <c r="AL60" s="86" t="n">
        <v>1.08333333333333</v>
      </c>
      <c r="AM60" s="86" t="n">
        <f aca="false">AF60+AG60+AH60+AI60+AJ60+AK60+AL60</f>
        <v>7.99166666666667</v>
      </c>
      <c r="AN60" s="65" t="n">
        <f aca="false">Persona!$AM60/25*100</f>
        <v>31.9666666666667</v>
      </c>
      <c r="AO60" s="65" t="n">
        <f aca="false">Persona!$AN60*0.4</f>
        <v>12.7866666666667</v>
      </c>
      <c r="AP60" s="65" t="n">
        <f aca="false">Capstones!AL59</f>
        <v>40</v>
      </c>
      <c r="AQ60" s="65" t="n">
        <f aca="false">Persona!$AO60+Persona!$AP60</f>
        <v>52.7866666666667</v>
      </c>
      <c r="AR60" s="65" t="str">
        <f aca="false">IF(AQ60&gt;=40,"Cleared","Not Cleared")</f>
        <v>Cleared</v>
      </c>
      <c r="AS60" s="86" t="n">
        <f aca="false">IFERROR(VLOOKUP(D60,[1]Internal!B$4:CB$231,70,FALSE()),"0")</f>
        <v>3</v>
      </c>
      <c r="AT60" s="86" t="n">
        <f aca="false">IFERROR(VLOOKUP(D60,[1]Internal!B$4:CB$231,71,FALSE()),"0")</f>
        <v>3.41666666666667</v>
      </c>
      <c r="AU60" s="86" t="n">
        <f aca="false">IFERROR(VLOOKUP(D60,[1]Internal!B$4:CB$231,72,FALSE()),"0")</f>
        <v>2.66666666666667</v>
      </c>
      <c r="AV60" s="86" t="n">
        <f aca="false">IFERROR(VLOOKUP(D60,[1]Internal!B$4:CB$231,73,FALSE()),"0")</f>
        <v>4</v>
      </c>
      <c r="AW60" s="86"/>
      <c r="AX60" s="86" t="n">
        <f aca="false">IFERROR(VLOOKUP(D60,[1]Internal!B$4:CB$231,75,FALSE()),"0")</f>
        <v>3.11111111111111</v>
      </c>
      <c r="AY60" s="86" t="n">
        <f aca="false">IFERROR(VLOOKUP(D60,[1]Internal!B$4:CB$231,75,FALSE()),"0")</f>
        <v>3.11111111111111</v>
      </c>
      <c r="AZ60" s="86" t="n">
        <f aca="false">AS60+AT60+AU60+AV60+AW60+AX60+AY60</f>
        <v>19.3055555555556</v>
      </c>
      <c r="BA60" s="65" t="n">
        <f aca="false">AZ60*100/30</f>
        <v>64.3518518518519</v>
      </c>
      <c r="BB60" s="65" t="n">
        <f aca="false">BA60*0.4</f>
        <v>25.7407407407407</v>
      </c>
      <c r="BC60" s="65" t="n">
        <f aca="false">Capstones!AW59</f>
        <v>36</v>
      </c>
      <c r="BD60" s="65" t="n">
        <f aca="false">BB60+BC60</f>
        <v>61.7407407407408</v>
      </c>
      <c r="BE60" s="88" t="str">
        <f aca="false">IF(BD60&gt;=40,"Cleared","Not Cleared")</f>
        <v>Cleared</v>
      </c>
    </row>
    <row r="61" s="17" customFormat="true" ht="21.75" hidden="false" customHeight="true" outlineLevel="0" collapsed="false">
      <c r="A61" s="64" t="n">
        <v>57</v>
      </c>
      <c r="B61" s="86" t="s">
        <v>13</v>
      </c>
      <c r="C61" s="86" t="s">
        <v>31</v>
      </c>
      <c r="D61" s="86" t="s">
        <v>132</v>
      </c>
      <c r="E61" s="87" t="s">
        <v>133</v>
      </c>
      <c r="F61" s="65" t="n">
        <v>1</v>
      </c>
      <c r="G61" s="65" t="n">
        <v>1</v>
      </c>
      <c r="H61" s="65" t="n">
        <v>3</v>
      </c>
      <c r="I61" s="65" t="n">
        <v>3</v>
      </c>
      <c r="J61" s="65" t="n">
        <v>2</v>
      </c>
      <c r="K61" s="65" t="n">
        <v>2</v>
      </c>
      <c r="L61" s="65" t="n">
        <v>3</v>
      </c>
      <c r="M61" s="64" t="n">
        <f aca="false">F61+G61+H61+I61+J61+K61+L61</f>
        <v>15</v>
      </c>
      <c r="N61" s="65" t="n">
        <f aca="false">M61/35*100</f>
        <v>42.8571428571429</v>
      </c>
      <c r="O61" s="65" t="n">
        <v>0</v>
      </c>
      <c r="P61" s="65" t="n">
        <f aca="false">Capstones!O60</f>
        <v>62.2222222222222</v>
      </c>
      <c r="Q61" s="65" t="n">
        <f aca="false">N61*0.5</f>
        <v>21.4285714285714</v>
      </c>
      <c r="R61" s="65" t="str">
        <f aca="false">IF(N61&gt;=20,"Cleared","Not Cleared")</f>
        <v>Cleared</v>
      </c>
      <c r="S61" s="65" t="n">
        <v>0.666666666666667</v>
      </c>
      <c r="T61" s="65" t="n">
        <v>1.375</v>
      </c>
      <c r="U61" s="65" t="n">
        <v>0.666666666666667</v>
      </c>
      <c r="V61" s="65" t="n">
        <v>0</v>
      </c>
      <c r="W61" s="65" t="n">
        <v>4</v>
      </c>
      <c r="X61" s="65" t="n">
        <v>1</v>
      </c>
      <c r="Y61" s="65" t="n">
        <v>0.5</v>
      </c>
      <c r="Z61" s="65" t="n">
        <f aca="false">S61+T61+U61+V61+W61+X61+Y61</f>
        <v>8.20833333333333</v>
      </c>
      <c r="AA61" s="65" t="n">
        <f aca="false">Persona!$Z61/35*100</f>
        <v>23.4523809523809</v>
      </c>
      <c r="AB61" s="65" t="n">
        <f aca="false">AA61*0.4</f>
        <v>9.38095238095238</v>
      </c>
      <c r="AC61" s="65" t="n">
        <f aca="false">Capstones!AA60</f>
        <v>28</v>
      </c>
      <c r="AD61" s="65" t="n">
        <f aca="false">(Persona!$AB61+Persona!$AC61)*0.5</f>
        <v>18.6904761904762</v>
      </c>
      <c r="AE61" s="65" t="str">
        <f aca="false">IF(AD61&gt;=20,"Cleared","Not Cleared")</f>
        <v>Not Cleared</v>
      </c>
      <c r="AF61" s="86"/>
      <c r="AG61" s="86" t="n">
        <v>2.1</v>
      </c>
      <c r="AH61" s="86" t="n">
        <v>2.5</v>
      </c>
      <c r="AI61" s="86" t="n">
        <v>1.33333333333333</v>
      </c>
      <c r="AJ61" s="86" t="n">
        <v>2</v>
      </c>
      <c r="AK61" s="86"/>
      <c r="AL61" s="86" t="n">
        <v>2.5</v>
      </c>
      <c r="AM61" s="86" t="n">
        <f aca="false">AF61+AG61+AH61+AI61+AJ61+AK61+AL61</f>
        <v>10.4333333333333</v>
      </c>
      <c r="AN61" s="65" t="n">
        <f aca="false">Persona!$AM61/25*100</f>
        <v>41.7333333333333</v>
      </c>
      <c r="AO61" s="65" t="n">
        <f aca="false">Persona!$AN61*0.4</f>
        <v>16.6933333333333</v>
      </c>
      <c r="AP61" s="65" t="n">
        <f aca="false">Capstones!AL60</f>
        <v>50</v>
      </c>
      <c r="AQ61" s="65" t="n">
        <f aca="false">Persona!$AO61+Persona!$AP61</f>
        <v>66.6933333333333</v>
      </c>
      <c r="AR61" s="65" t="str">
        <f aca="false">IF(AQ61&gt;=40,"Cleared","Not Cleared")</f>
        <v>Cleared</v>
      </c>
      <c r="AS61" s="86" t="n">
        <f aca="false">IFERROR(VLOOKUP(D61,[1]Internal!B$4:CB$231,70,FALSE()),"0")</f>
        <v>3</v>
      </c>
      <c r="AT61" s="86" t="n">
        <f aca="false">IFERROR(VLOOKUP(D61,[1]Internal!B$4:CB$231,71,FALSE()),"0")</f>
        <v>2.83333333333333</v>
      </c>
      <c r="AU61" s="86" t="n">
        <f aca="false">IFERROR(VLOOKUP(D61,[1]Internal!B$4:CB$231,72,FALSE()),"0")</f>
        <v>1.33333333333333</v>
      </c>
      <c r="AV61" s="86" t="n">
        <f aca="false">IFERROR(VLOOKUP(D61,[1]Internal!B$4:CB$231,73,FALSE()),"0")</f>
        <v>3</v>
      </c>
      <c r="AW61" s="86"/>
      <c r="AX61" s="86" t="n">
        <f aca="false">IFERROR(VLOOKUP(D61,[1]Internal!B$4:CB$231,75,FALSE()),"0")</f>
        <v>2.5</v>
      </c>
      <c r="AY61" s="86" t="n">
        <f aca="false">IFERROR(VLOOKUP(D61,[1]Internal!B$4:CB$231,75,FALSE()),"0")</f>
        <v>2.5</v>
      </c>
      <c r="AZ61" s="86" t="n">
        <f aca="false">AS61+AT61+AU61+AV61+AW61+AX61+AY61</f>
        <v>15.1666666666667</v>
      </c>
      <c r="BA61" s="65" t="n">
        <f aca="false">AZ61*100/30</f>
        <v>50.5555555555556</v>
      </c>
      <c r="BB61" s="65" t="n">
        <f aca="false">BA61*0.4</f>
        <v>20.2222222222222</v>
      </c>
      <c r="BC61" s="65" t="n">
        <f aca="false">Capstones!AW60</f>
        <v>28</v>
      </c>
      <c r="BD61" s="65" t="n">
        <f aca="false">BB61+BC61</f>
        <v>48.2222222222222</v>
      </c>
      <c r="BE61" s="88" t="str">
        <f aca="false">IF(BD61&gt;=40,"Cleared","Not Cleared")</f>
        <v>Cleared</v>
      </c>
    </row>
    <row r="62" s="17" customFormat="true" ht="21.75" hidden="false" customHeight="true" outlineLevel="0" collapsed="false">
      <c r="A62" s="64" t="n">
        <v>58</v>
      </c>
      <c r="B62" s="86" t="s">
        <v>17</v>
      </c>
      <c r="C62" s="86" t="s">
        <v>31</v>
      </c>
      <c r="D62" s="86" t="s">
        <v>134</v>
      </c>
      <c r="E62" s="87" t="s">
        <v>135</v>
      </c>
      <c r="F62" s="65" t="n">
        <v>2</v>
      </c>
      <c r="G62" s="65" t="n">
        <v>3</v>
      </c>
      <c r="H62" s="65" t="n">
        <v>4</v>
      </c>
      <c r="I62" s="65" t="n">
        <v>2</v>
      </c>
      <c r="J62" s="65" t="n">
        <v>1</v>
      </c>
      <c r="K62" s="65" t="n">
        <v>3</v>
      </c>
      <c r="L62" s="65" t="n">
        <v>1</v>
      </c>
      <c r="M62" s="64" t="n">
        <f aca="false">F62+G62+H62+I62+J62+K62+L62</f>
        <v>16</v>
      </c>
      <c r="N62" s="65" t="n">
        <f aca="false">M62/35*100</f>
        <v>45.7142857142857</v>
      </c>
      <c r="O62" s="65" t="n">
        <v>0</v>
      </c>
      <c r="P62" s="65" t="n">
        <f aca="false">Capstones!O61</f>
        <v>61.1111111111111</v>
      </c>
      <c r="Q62" s="65" t="n">
        <f aca="false">N62*0.5</f>
        <v>22.8571428571429</v>
      </c>
      <c r="R62" s="65" t="str">
        <f aca="false">IF(N62&gt;=20,"Cleared","Not Cleared")</f>
        <v>Cleared</v>
      </c>
      <c r="S62" s="65" t="n">
        <v>1.58333333333333</v>
      </c>
      <c r="T62" s="65" t="n">
        <v>2.4375</v>
      </c>
      <c r="U62" s="65" t="n">
        <v>1.66666666666667</v>
      </c>
      <c r="V62" s="65" t="n">
        <v>3</v>
      </c>
      <c r="W62" s="65" t="n">
        <v>0</v>
      </c>
      <c r="X62" s="65" t="n">
        <v>1.8</v>
      </c>
      <c r="Y62" s="65" t="n">
        <v>1.75</v>
      </c>
      <c r="Z62" s="65" t="n">
        <f aca="false">S62+T62+U62+V62+W62+X62+Y62</f>
        <v>12.2375</v>
      </c>
      <c r="AA62" s="65" t="n">
        <f aca="false">Persona!$Z62/35*100</f>
        <v>34.9642857142857</v>
      </c>
      <c r="AB62" s="65" t="n">
        <f aca="false">AA62*0.4</f>
        <v>13.9857142857143</v>
      </c>
      <c r="AC62" s="65" t="n">
        <f aca="false">Capstones!AA61</f>
        <v>12</v>
      </c>
      <c r="AD62" s="65" t="n">
        <f aca="false">(Persona!$AB62+Persona!$AC62)*0.5</f>
        <v>12.9928571428571</v>
      </c>
      <c r="AE62" s="65" t="str">
        <f aca="false">IF(AD62&gt;=20,"Cleared","Not Cleared")</f>
        <v>Not Cleared</v>
      </c>
      <c r="AF62" s="86"/>
      <c r="AG62" s="86" t="n">
        <v>2</v>
      </c>
      <c r="AH62" s="86" t="n">
        <v>2</v>
      </c>
      <c r="AI62" s="86" t="n">
        <v>1.66666666666667</v>
      </c>
      <c r="AJ62" s="86" t="n">
        <v>1.77777777777778</v>
      </c>
      <c r="AK62" s="86"/>
      <c r="AL62" s="86" t="n">
        <v>2.33333333333333</v>
      </c>
      <c r="AM62" s="86" t="n">
        <f aca="false">AF62+AG62+AH62+AI62+AJ62+AK62+AL62</f>
        <v>9.77777777777778</v>
      </c>
      <c r="AN62" s="65" t="n">
        <f aca="false">Persona!$AM62/25*100</f>
        <v>39.1111111111111</v>
      </c>
      <c r="AO62" s="65" t="n">
        <f aca="false">Persona!$AN62*0.4</f>
        <v>15.6444444444444</v>
      </c>
      <c r="AP62" s="65" t="n">
        <f aca="false">Capstones!AL61</f>
        <v>54</v>
      </c>
      <c r="AQ62" s="65" t="n">
        <f aca="false">Persona!$AO62+Persona!$AP62</f>
        <v>69.6444444444444</v>
      </c>
      <c r="AR62" s="65" t="str">
        <f aca="false">IF(AQ62&gt;=40,"Cleared","Not Cleared")</f>
        <v>Cleared</v>
      </c>
      <c r="AS62" s="86" t="n">
        <f aca="false">IFERROR(VLOOKUP(D62,[1]Internal!B$4:CB$231,70,FALSE()),"0")</f>
        <v>2</v>
      </c>
      <c r="AT62" s="86" t="n">
        <f aca="false">IFERROR(VLOOKUP(D62,[1]Internal!B$4:CB$231,71,FALSE()),"0")</f>
        <v>1.9</v>
      </c>
      <c r="AU62" s="86" t="n">
        <f aca="false">IFERROR(VLOOKUP(D62,[1]Internal!B$4:CB$231,72,FALSE()),"0")</f>
        <v>1.33333333333333</v>
      </c>
      <c r="AV62" s="86" t="n">
        <f aca="false">IFERROR(VLOOKUP(D62,[1]Internal!B$4:CB$231,73,FALSE()),"0")</f>
        <v>2</v>
      </c>
      <c r="AW62" s="86"/>
      <c r="AX62" s="86" t="n">
        <f aca="false">IFERROR(VLOOKUP(D62,[1]Internal!B$4:CB$231,75,FALSE()),"0")</f>
        <v>2.27777777777778</v>
      </c>
      <c r="AY62" s="86" t="n">
        <f aca="false">IFERROR(VLOOKUP(D62,[1]Internal!B$4:CB$231,75,FALSE()),"0")</f>
        <v>2.27777777777778</v>
      </c>
      <c r="AZ62" s="86" t="n">
        <f aca="false">AS62+AT62+AU62+AV62+AW62+AX62+AY62</f>
        <v>11.7888888888889</v>
      </c>
      <c r="BA62" s="65" t="n">
        <f aca="false">AZ62*100/30</f>
        <v>39.2962962962963</v>
      </c>
      <c r="BB62" s="65" t="n">
        <f aca="false">BA62*0.4</f>
        <v>15.7185185185185</v>
      </c>
      <c r="BC62" s="65" t="n">
        <f aca="false">Capstones!AW61</f>
        <v>12</v>
      </c>
      <c r="BD62" s="65" t="n">
        <f aca="false">BB62+BC62</f>
        <v>27.7185185185185</v>
      </c>
      <c r="BE62" s="88" t="str">
        <f aca="false">IF(BD62&gt;=40,"Cleared","Not Cleared")</f>
        <v>Not Cleared</v>
      </c>
    </row>
    <row r="63" s="17" customFormat="true" ht="21.75" hidden="false" customHeight="true" outlineLevel="0" collapsed="false">
      <c r="A63" s="64" t="n">
        <v>59</v>
      </c>
      <c r="B63" s="86" t="s">
        <v>17</v>
      </c>
      <c r="C63" s="86" t="s">
        <v>14</v>
      </c>
      <c r="D63" s="86" t="s">
        <v>136</v>
      </c>
      <c r="E63" s="87" t="s">
        <v>137</v>
      </c>
      <c r="F63" s="65" t="n">
        <v>3</v>
      </c>
      <c r="G63" s="65" t="n">
        <v>2</v>
      </c>
      <c r="H63" s="65" t="n">
        <v>4</v>
      </c>
      <c r="I63" s="65" t="n">
        <v>1</v>
      </c>
      <c r="J63" s="65" t="n">
        <v>1</v>
      </c>
      <c r="K63" s="65" t="n">
        <v>3</v>
      </c>
      <c r="L63" s="65" t="n">
        <v>1</v>
      </c>
      <c r="M63" s="64" t="n">
        <f aca="false">F63+G63+H63+I63+J63+K63+L63</f>
        <v>15</v>
      </c>
      <c r="N63" s="65" t="n">
        <f aca="false">M63/35*100</f>
        <v>42.8571428571429</v>
      </c>
      <c r="O63" s="65" t="n">
        <v>0</v>
      </c>
      <c r="P63" s="65" t="n">
        <f aca="false">Capstones!O62</f>
        <v>57.7777777777778</v>
      </c>
      <c r="Q63" s="65" t="n">
        <f aca="false">N63*0.5</f>
        <v>21.4285714285714</v>
      </c>
      <c r="R63" s="65" t="str">
        <f aca="false">IF(N63&gt;=20,"Cleared","Not Cleared")</f>
        <v>Cleared</v>
      </c>
      <c r="S63" s="65" t="n">
        <v>1</v>
      </c>
      <c r="T63" s="65" t="n">
        <v>1.6875</v>
      </c>
      <c r="U63" s="65" t="n">
        <v>1</v>
      </c>
      <c r="V63" s="65" t="n">
        <v>1</v>
      </c>
      <c r="W63" s="65" t="n">
        <v>3</v>
      </c>
      <c r="X63" s="65" t="n">
        <v>0.8</v>
      </c>
      <c r="Y63" s="65" t="n">
        <v>1.25</v>
      </c>
      <c r="Z63" s="65" t="n">
        <f aca="false">S63+T63+U63+V63+W63+X63+Y63</f>
        <v>9.7375</v>
      </c>
      <c r="AA63" s="65" t="n">
        <f aca="false">Persona!$Z63/35*100</f>
        <v>27.8214285714286</v>
      </c>
      <c r="AB63" s="65" t="n">
        <f aca="false">AA63*0.4</f>
        <v>11.1285714285714</v>
      </c>
      <c r="AC63" s="65" t="n">
        <f aca="false">Capstones!AA62</f>
        <v>37.6</v>
      </c>
      <c r="AD63" s="65" t="n">
        <f aca="false">(Persona!$AB63+Persona!$AC63)*0.5</f>
        <v>24.3642857142857</v>
      </c>
      <c r="AE63" s="65" t="str">
        <f aca="false">IF(AD63&gt;=20,"Cleared","Not Cleared")</f>
        <v>Cleared</v>
      </c>
      <c r="AF63" s="86"/>
      <c r="AG63" s="86" t="n">
        <v>2.64166666666667</v>
      </c>
      <c r="AH63" s="86" t="n">
        <v>2.66666666666667</v>
      </c>
      <c r="AI63" s="86" t="n">
        <v>1.375</v>
      </c>
      <c r="AJ63" s="86" t="n">
        <v>2.25</v>
      </c>
      <c r="AK63" s="86"/>
      <c r="AL63" s="86" t="n">
        <v>1.75</v>
      </c>
      <c r="AM63" s="86" t="n">
        <f aca="false">AF63+AG63+AH63+AI63+AJ63+AK63+AL63</f>
        <v>10.6833333333333</v>
      </c>
      <c r="AN63" s="65" t="n">
        <f aca="false">Persona!$AM63/25*100</f>
        <v>42.7333333333333</v>
      </c>
      <c r="AO63" s="65" t="n">
        <f aca="false">Persona!$AN63*0.4</f>
        <v>17.0933333333333</v>
      </c>
      <c r="AP63" s="65" t="n">
        <f aca="false">Capstones!AL62</f>
        <v>58</v>
      </c>
      <c r="AQ63" s="65" t="n">
        <f aca="false">Persona!$AO63+Persona!$AP63</f>
        <v>75.0933333333333</v>
      </c>
      <c r="AR63" s="65" t="str">
        <f aca="false">IF(AQ63&gt;=40,"Cleared","Not Cleared")</f>
        <v>Cleared</v>
      </c>
      <c r="AS63" s="86" t="n">
        <f aca="false">IFERROR(VLOOKUP(D63,[1]Internal!B$4:CB$231,70,FALSE()),"0")</f>
        <v>2.83333333333333</v>
      </c>
      <c r="AT63" s="86" t="n">
        <f aca="false">IFERROR(VLOOKUP(D63,[1]Internal!B$4:CB$231,71,FALSE()),"0")</f>
        <v>2.62619047619048</v>
      </c>
      <c r="AU63" s="86" t="n">
        <f aca="false">IFERROR(VLOOKUP(D63,[1]Internal!B$4:CB$231,72,FALSE()),"0")</f>
        <v>1.33333333333333</v>
      </c>
      <c r="AV63" s="86" t="n">
        <f aca="false">IFERROR(VLOOKUP(D63,[1]Internal!B$4:CB$231,73,FALSE()),"0")</f>
        <v>3</v>
      </c>
      <c r="AW63" s="86"/>
      <c r="AX63" s="86" t="n">
        <f aca="false">IFERROR(VLOOKUP(D63,[1]Internal!B$4:CB$231,75,FALSE()),"0")</f>
        <v>3.11111111111111</v>
      </c>
      <c r="AY63" s="86" t="n">
        <f aca="false">IFERROR(VLOOKUP(D63,[1]Internal!B$4:CB$231,75,FALSE()),"0")</f>
        <v>3.11111111111111</v>
      </c>
      <c r="AZ63" s="86" t="n">
        <f aca="false">AS63+AT63+AU63+AV63+AW63+AX63+AY63</f>
        <v>16.0150793650794</v>
      </c>
      <c r="BA63" s="65" t="n">
        <f aca="false">AZ63*100/30</f>
        <v>53.3835978835979</v>
      </c>
      <c r="BB63" s="65" t="n">
        <f aca="false">BA63*0.4</f>
        <v>21.3534391534392</v>
      </c>
      <c r="BC63" s="65" t="n">
        <f aca="false">Capstones!AW62</f>
        <v>37.6</v>
      </c>
      <c r="BD63" s="65" t="n">
        <f aca="false">BB63+BC63</f>
        <v>58.9534391534392</v>
      </c>
      <c r="BE63" s="88" t="str">
        <f aca="false">IF(BD63&gt;=40,"Cleared","Not Cleared")</f>
        <v>Cleared</v>
      </c>
    </row>
    <row r="64" s="17" customFormat="true" ht="21.75" hidden="false" customHeight="true" outlineLevel="0" collapsed="false">
      <c r="A64" s="64" t="n">
        <v>60</v>
      </c>
      <c r="B64" s="86" t="s">
        <v>17</v>
      </c>
      <c r="C64" s="86" t="s">
        <v>14</v>
      </c>
      <c r="D64" s="86" t="s">
        <v>138</v>
      </c>
      <c r="E64" s="87" t="s">
        <v>139</v>
      </c>
      <c r="F64" s="65" t="n">
        <v>1</v>
      </c>
      <c r="G64" s="65" t="n">
        <v>1</v>
      </c>
      <c r="H64" s="65" t="n">
        <v>2</v>
      </c>
      <c r="I64" s="65" t="n">
        <v>4</v>
      </c>
      <c r="J64" s="65" t="n">
        <v>3</v>
      </c>
      <c r="K64" s="65" t="n">
        <v>1</v>
      </c>
      <c r="L64" s="65" t="n">
        <v>3</v>
      </c>
      <c r="M64" s="64" t="n">
        <f aca="false">F64+G64+H64+I64+J64+K64+L64</f>
        <v>15</v>
      </c>
      <c r="N64" s="65" t="n">
        <f aca="false">M64/35*100</f>
        <v>42.8571428571429</v>
      </c>
      <c r="O64" s="65" t="n">
        <v>0</v>
      </c>
      <c r="P64" s="65" t="n">
        <f aca="false">Capstones!O63</f>
        <v>67.7777777777778</v>
      </c>
      <c r="Q64" s="65" t="n">
        <f aca="false">N64*0.5</f>
        <v>21.4285714285714</v>
      </c>
      <c r="R64" s="65" t="str">
        <f aca="false">IF(N64&gt;=20,"Cleared","Not Cleared")</f>
        <v>Cleared</v>
      </c>
      <c r="S64" s="65" t="n">
        <v>2</v>
      </c>
      <c r="T64" s="65" t="n">
        <v>2.88541666666667</v>
      </c>
      <c r="U64" s="65" t="n">
        <v>2.66666666666667</v>
      </c>
      <c r="V64" s="65" t="n">
        <v>2</v>
      </c>
      <c r="W64" s="65" t="n">
        <v>1.33333333333333</v>
      </c>
      <c r="X64" s="65" t="n">
        <v>2.36666666666667</v>
      </c>
      <c r="Y64" s="65" t="n">
        <v>2</v>
      </c>
      <c r="Z64" s="65" t="n">
        <f aca="false">S64+T64+U64+V64+W64+X64+Y64</f>
        <v>15.2520833333333</v>
      </c>
      <c r="AA64" s="65" t="n">
        <f aca="false">Persona!$Z64/35*100</f>
        <v>43.5773809523809</v>
      </c>
      <c r="AB64" s="65" t="n">
        <f aca="false">AA64*0.4</f>
        <v>17.4309523809524</v>
      </c>
      <c r="AC64" s="65" t="n">
        <f aca="false">Capstones!AA63</f>
        <v>48</v>
      </c>
      <c r="AD64" s="65" t="n">
        <f aca="false">(Persona!$AB64+Persona!$AC64)*0.5</f>
        <v>32.7154761904762</v>
      </c>
      <c r="AE64" s="65" t="str">
        <f aca="false">IF(AD64&gt;=20,"Cleared","Not Cleared")</f>
        <v>Cleared</v>
      </c>
      <c r="AF64" s="86"/>
      <c r="AG64" s="86" t="n">
        <v>1.32222222222222</v>
      </c>
      <c r="AH64" s="86" t="n">
        <v>2</v>
      </c>
      <c r="AI64" s="86" t="n">
        <v>1.75</v>
      </c>
      <c r="AJ64" s="86" t="n">
        <v>2.5</v>
      </c>
      <c r="AK64" s="86"/>
      <c r="AL64" s="86" t="n">
        <v>2.5</v>
      </c>
      <c r="AM64" s="86" t="n">
        <f aca="false">AF64+AG64+AH64+AI64+AJ64+AK64+AL64</f>
        <v>10.0722222222222</v>
      </c>
      <c r="AN64" s="65" t="n">
        <f aca="false">Persona!$AM64/25*100</f>
        <v>40.2888888888889</v>
      </c>
      <c r="AO64" s="65" t="n">
        <f aca="false">Persona!$AN64*0.4</f>
        <v>16.1155555555556</v>
      </c>
      <c r="AP64" s="65" t="n">
        <f aca="false">Capstones!AL63</f>
        <v>38</v>
      </c>
      <c r="AQ64" s="65" t="n">
        <f aca="false">Persona!$AO64+Persona!$AP64</f>
        <v>54.1155555555555</v>
      </c>
      <c r="AR64" s="65" t="str">
        <f aca="false">IF(AQ64&gt;=40,"Cleared","Not Cleared")</f>
        <v>Cleared</v>
      </c>
      <c r="AS64" s="86" t="n">
        <f aca="false">IFERROR(VLOOKUP(D64,[1]Internal!B$4:CB$231,70,FALSE()),"0")</f>
        <v>2.75</v>
      </c>
      <c r="AT64" s="86" t="n">
        <f aca="false">IFERROR(VLOOKUP(D64,[1]Internal!B$4:CB$231,71,FALSE()),"0")</f>
        <v>1.55357142857143</v>
      </c>
      <c r="AU64" s="86" t="n">
        <f aca="false">IFERROR(VLOOKUP(D64,[1]Internal!B$4:CB$231,72,FALSE()),"0")</f>
        <v>2</v>
      </c>
      <c r="AV64" s="86" t="n">
        <f aca="false">IFERROR(VLOOKUP(D64,[1]Internal!B$4:CB$231,73,FALSE()),"0")</f>
        <v>3</v>
      </c>
      <c r="AW64" s="86"/>
      <c r="AX64" s="86" t="n">
        <f aca="false">IFERROR(VLOOKUP(D64,[1]Internal!B$4:CB$231,75,FALSE()),"0")</f>
        <v>2.94444444444444</v>
      </c>
      <c r="AY64" s="86" t="n">
        <f aca="false">IFERROR(VLOOKUP(D64,[1]Internal!B$4:CB$231,75,FALSE()),"0")</f>
        <v>2.94444444444444</v>
      </c>
      <c r="AZ64" s="86" t="n">
        <f aca="false">AS64+AT64+AU64+AV64+AW64+AX64+AY64</f>
        <v>15.1924603174603</v>
      </c>
      <c r="BA64" s="65" t="n">
        <f aca="false">AZ64*100/30</f>
        <v>50.6415343915344</v>
      </c>
      <c r="BB64" s="65" t="n">
        <f aca="false">BA64*0.4</f>
        <v>20.2566137566138</v>
      </c>
      <c r="BC64" s="65" t="n">
        <f aca="false">Capstones!AW63</f>
        <v>48</v>
      </c>
      <c r="BD64" s="65" t="n">
        <f aca="false">BB64+BC64</f>
        <v>68.2566137566138</v>
      </c>
      <c r="BE64" s="88" t="str">
        <f aca="false">IF(BD64&gt;=40,"Cleared","Not Cleared")</f>
        <v>Cleared</v>
      </c>
    </row>
    <row r="65" s="17" customFormat="true" ht="21.75" hidden="false" customHeight="true" outlineLevel="0" collapsed="false">
      <c r="A65" s="64" t="n">
        <v>61</v>
      </c>
      <c r="B65" s="86" t="s">
        <v>17</v>
      </c>
      <c r="C65" s="86" t="s">
        <v>14</v>
      </c>
      <c r="D65" s="86" t="s">
        <v>140</v>
      </c>
      <c r="E65" s="87" t="s">
        <v>141</v>
      </c>
      <c r="F65" s="65" t="n">
        <v>2</v>
      </c>
      <c r="G65" s="65" t="n">
        <v>2</v>
      </c>
      <c r="H65" s="65" t="n">
        <v>4</v>
      </c>
      <c r="I65" s="65" t="n">
        <v>3</v>
      </c>
      <c r="J65" s="65" t="n">
        <v>1</v>
      </c>
      <c r="K65" s="65" t="n">
        <v>3</v>
      </c>
      <c r="L65" s="65" t="n">
        <v>1</v>
      </c>
      <c r="M65" s="64" t="n">
        <f aca="false">F65+G65+H65+I65+J65+K65+L65</f>
        <v>16</v>
      </c>
      <c r="N65" s="65" t="n">
        <f aca="false">M65/35*100</f>
        <v>45.7142857142857</v>
      </c>
      <c r="O65" s="65" t="n">
        <v>0</v>
      </c>
      <c r="P65" s="65" t="n">
        <f aca="false">Capstones!O64</f>
        <v>47.7777777777778</v>
      </c>
      <c r="Q65" s="65" t="n">
        <f aca="false">N65*0.5</f>
        <v>22.8571428571429</v>
      </c>
      <c r="R65" s="65" t="str">
        <f aca="false">IF(N65&gt;=20,"Cleared","Not Cleared")</f>
        <v>Cleared</v>
      </c>
      <c r="S65" s="65" t="n">
        <v>1.66666666666667</v>
      </c>
      <c r="T65" s="65" t="n">
        <v>2.0625</v>
      </c>
      <c r="U65" s="65" t="n">
        <v>1.66666666666667</v>
      </c>
      <c r="V65" s="65" t="n">
        <v>1</v>
      </c>
      <c r="W65" s="65" t="n">
        <v>1</v>
      </c>
      <c r="X65" s="65" t="n">
        <v>1.73333333333333</v>
      </c>
      <c r="Y65" s="65" t="n">
        <v>2</v>
      </c>
      <c r="Z65" s="65" t="n">
        <f aca="false">S65+T65+U65+V65+W65+X65+Y65</f>
        <v>11.1291666666667</v>
      </c>
      <c r="AA65" s="65" t="n">
        <f aca="false">Persona!$Z65/35*100</f>
        <v>31.797619047619</v>
      </c>
      <c r="AB65" s="65" t="n">
        <f aca="false">AA65*0.4</f>
        <v>12.7190476190476</v>
      </c>
      <c r="AC65" s="65" t="n">
        <f aca="false">Capstones!AA64</f>
        <v>46.4</v>
      </c>
      <c r="AD65" s="65" t="n">
        <f aca="false">(Persona!$AB65+Persona!$AC65)*0.5</f>
        <v>29.5595238095238</v>
      </c>
      <c r="AE65" s="65" t="str">
        <f aca="false">IF(AD65&gt;=20,"Cleared","Not Cleared")</f>
        <v>Cleared</v>
      </c>
      <c r="AF65" s="86"/>
      <c r="AG65" s="86" t="n">
        <v>2.60833333333333</v>
      </c>
      <c r="AH65" s="86" t="n">
        <v>1.66666666666667</v>
      </c>
      <c r="AI65" s="86" t="n">
        <v>1.75</v>
      </c>
      <c r="AJ65" s="86" t="n">
        <v>2.75</v>
      </c>
      <c r="AK65" s="86"/>
      <c r="AL65" s="86" t="n">
        <v>1.625</v>
      </c>
      <c r="AM65" s="86" t="n">
        <f aca="false">AF65+AG65+AH65+AI65+AJ65+AK65+AL65</f>
        <v>10.4</v>
      </c>
      <c r="AN65" s="65" t="n">
        <f aca="false">Persona!$AM65/25*100</f>
        <v>41.6</v>
      </c>
      <c r="AO65" s="65" t="n">
        <f aca="false">Persona!$AN65*0.4</f>
        <v>16.64</v>
      </c>
      <c r="AP65" s="65" t="n">
        <f aca="false">Capstones!AL64</f>
        <v>34</v>
      </c>
      <c r="AQ65" s="65" t="n">
        <f aca="false">Persona!$AO65+Persona!$AP65</f>
        <v>50.64</v>
      </c>
      <c r="AR65" s="65" t="str">
        <f aca="false">IF(AQ65&gt;=40,"Cleared","Not Cleared")</f>
        <v>Cleared</v>
      </c>
      <c r="AS65" s="86" t="n">
        <f aca="false">IFERROR(VLOOKUP(D65,[1]Internal!B$4:CB$231,70,FALSE()),"0")</f>
        <v>1.66666666666667</v>
      </c>
      <c r="AT65" s="86" t="n">
        <f aca="false">IFERROR(VLOOKUP(D65,[1]Internal!B$4:CB$231,71,FALSE()),"0")</f>
        <v>2.80714285714286</v>
      </c>
      <c r="AU65" s="86" t="n">
        <f aca="false">IFERROR(VLOOKUP(D65,[1]Internal!B$4:CB$231,72,FALSE()),"0")</f>
        <v>1</v>
      </c>
      <c r="AV65" s="86" t="n">
        <f aca="false">IFERROR(VLOOKUP(D65,[1]Internal!B$4:CB$231,73,FALSE()),"0")</f>
        <v>3</v>
      </c>
      <c r="AW65" s="86"/>
      <c r="AX65" s="86" t="n">
        <f aca="false">IFERROR(VLOOKUP(D65,[1]Internal!B$4:CB$231,75,FALSE()),"0")</f>
        <v>1.91666666666667</v>
      </c>
      <c r="AY65" s="86" t="n">
        <f aca="false">IFERROR(VLOOKUP(D65,[1]Internal!B$4:CB$231,75,FALSE()),"0")</f>
        <v>1.91666666666667</v>
      </c>
      <c r="AZ65" s="86" t="n">
        <f aca="false">AS65+AT65+AU65+AV65+AW65+AX65+AY65</f>
        <v>12.3071428571429</v>
      </c>
      <c r="BA65" s="65" t="n">
        <f aca="false">AZ65*100/30</f>
        <v>41.0238095238095</v>
      </c>
      <c r="BB65" s="65" t="n">
        <f aca="false">BA65*0.4</f>
        <v>16.4095238095238</v>
      </c>
      <c r="BC65" s="65" t="n">
        <f aca="false">Capstones!AW64</f>
        <v>46.4</v>
      </c>
      <c r="BD65" s="65" t="n">
        <f aca="false">BB65+BC65</f>
        <v>62.8095238095238</v>
      </c>
      <c r="BE65" s="88" t="str">
        <f aca="false">IF(BD65&gt;=40,"Cleared","Not Cleared")</f>
        <v>Cleared</v>
      </c>
    </row>
    <row r="66" s="17" customFormat="true" ht="21.75" hidden="false" customHeight="true" outlineLevel="0" collapsed="false">
      <c r="A66" s="64" t="n">
        <v>62</v>
      </c>
      <c r="B66" s="86" t="s">
        <v>13</v>
      </c>
      <c r="C66" s="86" t="s">
        <v>38</v>
      </c>
      <c r="D66" s="86" t="s">
        <v>142</v>
      </c>
      <c r="E66" s="87" t="s">
        <v>143</v>
      </c>
      <c r="F66" s="65" t="n">
        <v>3</v>
      </c>
      <c r="G66" s="65" t="n">
        <v>2</v>
      </c>
      <c r="H66" s="65" t="n">
        <v>4</v>
      </c>
      <c r="I66" s="65" t="n">
        <v>2</v>
      </c>
      <c r="J66" s="65" t="n">
        <v>1</v>
      </c>
      <c r="K66" s="65" t="n">
        <v>3</v>
      </c>
      <c r="L66" s="65" t="n">
        <v>1</v>
      </c>
      <c r="M66" s="64" t="n">
        <f aca="false">F66+G66+H66+I66+J66+K66+L66</f>
        <v>16</v>
      </c>
      <c r="N66" s="65" t="n">
        <f aca="false">M66/35*100</f>
        <v>45.7142857142857</v>
      </c>
      <c r="O66" s="65" t="n">
        <v>0</v>
      </c>
      <c r="P66" s="65" t="n">
        <f aca="false">Capstones!O65</f>
        <v>43.8888888888889</v>
      </c>
      <c r="Q66" s="65" t="n">
        <f aca="false">N66*0.5</f>
        <v>22.8571428571429</v>
      </c>
      <c r="R66" s="65" t="str">
        <f aca="false">IF(N66&gt;=20,"Cleared","Not Cleared")</f>
        <v>Cleared</v>
      </c>
      <c r="S66" s="65" t="n">
        <v>2.83333333333333</v>
      </c>
      <c r="T66" s="65" t="n">
        <v>2.89583333333333</v>
      </c>
      <c r="U66" s="65" t="n">
        <v>3</v>
      </c>
      <c r="V66" s="65" t="n">
        <v>3</v>
      </c>
      <c r="W66" s="65" t="n">
        <v>3</v>
      </c>
      <c r="X66" s="65" t="n">
        <v>2.80833333333333</v>
      </c>
      <c r="Y66" s="65" t="n">
        <v>2.75</v>
      </c>
      <c r="Z66" s="65" t="n">
        <f aca="false">S66+T66+U66+V66+W66+X66+Y66</f>
        <v>20.2875</v>
      </c>
      <c r="AA66" s="65" t="n">
        <f aca="false">Persona!$Z66/35*100</f>
        <v>57.9642857142857</v>
      </c>
      <c r="AB66" s="65" t="n">
        <f aca="false">AA66*0.4</f>
        <v>23.1857142857143</v>
      </c>
      <c r="AC66" s="65" t="n">
        <f aca="false">Capstones!AA65</f>
        <v>37.6</v>
      </c>
      <c r="AD66" s="65" t="n">
        <f aca="false">(Persona!$AB66+Persona!$AC66)*0.5</f>
        <v>30.3928571428571</v>
      </c>
      <c r="AE66" s="65" t="str">
        <f aca="false">IF(AD66&gt;=20,"Cleared","Not Cleared")</f>
        <v>Cleared</v>
      </c>
      <c r="AF66" s="86"/>
      <c r="AG66" s="86" t="n">
        <v>2.38888888888889</v>
      </c>
      <c r="AH66" s="86" t="n">
        <v>3</v>
      </c>
      <c r="AI66" s="86" t="n">
        <v>2</v>
      </c>
      <c r="AJ66" s="86" t="n">
        <v>3</v>
      </c>
      <c r="AK66" s="86"/>
      <c r="AL66" s="86" t="n">
        <v>3</v>
      </c>
      <c r="AM66" s="86" t="n">
        <f aca="false">AF66+AG66+AH66+AI66+AJ66+AK66+AL66</f>
        <v>13.3888888888889</v>
      </c>
      <c r="AN66" s="65" t="n">
        <f aca="false">Persona!$AM66/25*100</f>
        <v>53.5555555555556</v>
      </c>
      <c r="AO66" s="65" t="n">
        <f aca="false">Persona!$AN66*0.4</f>
        <v>21.4222222222222</v>
      </c>
      <c r="AP66" s="65" t="n">
        <f aca="false">Capstones!AL65</f>
        <v>52</v>
      </c>
      <c r="AQ66" s="65" t="n">
        <f aca="false">Persona!$AO66+Persona!$AP66</f>
        <v>73.4222222222222</v>
      </c>
      <c r="AR66" s="65" t="str">
        <f aca="false">IF(AQ66&gt;=40,"Cleared","Not Cleared")</f>
        <v>Cleared</v>
      </c>
      <c r="AS66" s="86" t="n">
        <f aca="false">IFERROR(VLOOKUP(D66,[1]Internal!B$4:CB$231,70,FALSE()),"0")</f>
        <v>1.66666666666667</v>
      </c>
      <c r="AT66" s="86" t="n">
        <f aca="false">IFERROR(VLOOKUP(D66,[1]Internal!B$4:CB$231,71,FALSE()),"0")</f>
        <v>2.37142857142857</v>
      </c>
      <c r="AU66" s="86" t="n">
        <f aca="false">IFERROR(VLOOKUP(D66,[1]Internal!B$4:CB$231,72,FALSE()),"0")</f>
        <v>0.666666666666667</v>
      </c>
      <c r="AV66" s="86" t="n">
        <f aca="false">IFERROR(VLOOKUP(D66,[1]Internal!B$4:CB$231,73,FALSE()),"0")</f>
        <v>2</v>
      </c>
      <c r="AW66" s="86"/>
      <c r="AX66" s="86" t="n">
        <f aca="false">IFERROR(VLOOKUP(D66,[1]Internal!B$4:CB$231,75,FALSE()),"0")</f>
        <v>2.69444444444444</v>
      </c>
      <c r="AY66" s="86" t="n">
        <f aca="false">IFERROR(VLOOKUP(D66,[1]Internal!B$4:CB$231,75,FALSE()),"0")</f>
        <v>2.69444444444444</v>
      </c>
      <c r="AZ66" s="86" t="n">
        <f aca="false">AS66+AT66+AU66+AV66+AW66+AX66+AY66</f>
        <v>12.0936507936508</v>
      </c>
      <c r="BA66" s="65" t="n">
        <f aca="false">AZ66*100/30</f>
        <v>40.3121693121693</v>
      </c>
      <c r="BB66" s="65" t="n">
        <f aca="false">BA66*0.4</f>
        <v>16.1248677248677</v>
      </c>
      <c r="BC66" s="65" t="n">
        <f aca="false">Capstones!AW65</f>
        <v>37.6</v>
      </c>
      <c r="BD66" s="65" t="n">
        <f aca="false">BB66+BC66</f>
        <v>53.7248677248677</v>
      </c>
      <c r="BE66" s="88" t="str">
        <f aca="false">IF(BD66&gt;=40,"Cleared","Not Cleared")</f>
        <v>Cleared</v>
      </c>
    </row>
    <row r="67" s="17" customFormat="true" ht="21.75" hidden="false" customHeight="true" outlineLevel="0" collapsed="false">
      <c r="A67" s="64" t="n">
        <v>63</v>
      </c>
      <c r="B67" s="86" t="s">
        <v>17</v>
      </c>
      <c r="C67" s="86" t="s">
        <v>14</v>
      </c>
      <c r="D67" s="86" t="s">
        <v>144</v>
      </c>
      <c r="E67" s="87" t="s">
        <v>145</v>
      </c>
      <c r="F67" s="65" t="n">
        <v>2</v>
      </c>
      <c r="G67" s="65" t="n">
        <v>1</v>
      </c>
      <c r="H67" s="65" t="n">
        <v>3</v>
      </c>
      <c r="I67" s="65" t="n">
        <v>3</v>
      </c>
      <c r="J67" s="65" t="n">
        <v>1</v>
      </c>
      <c r="K67" s="65" t="n">
        <v>3</v>
      </c>
      <c r="L67" s="65" t="n">
        <v>2</v>
      </c>
      <c r="M67" s="64" t="n">
        <f aca="false">F67+G67+H67+I67+J67+K67+L67</f>
        <v>15</v>
      </c>
      <c r="N67" s="65" t="n">
        <f aca="false">M67/35*100</f>
        <v>42.8571428571429</v>
      </c>
      <c r="O67" s="65" t="n">
        <v>0</v>
      </c>
      <c r="P67" s="65" t="n">
        <f aca="false">Capstones!O66</f>
        <v>60</v>
      </c>
      <c r="Q67" s="65" t="n">
        <f aca="false">N67*0.5</f>
        <v>21.4285714285714</v>
      </c>
      <c r="R67" s="65" t="str">
        <f aca="false">IF(N67&gt;=20,"Cleared","Not Cleared")</f>
        <v>Cleared</v>
      </c>
      <c r="S67" s="65" t="n">
        <v>2</v>
      </c>
      <c r="T67" s="65" t="n">
        <v>2.54166666666667</v>
      </c>
      <c r="U67" s="65" t="n">
        <v>2.66666666666667</v>
      </c>
      <c r="V67" s="65" t="n">
        <v>2</v>
      </c>
      <c r="W67" s="65" t="n">
        <v>4</v>
      </c>
      <c r="X67" s="65" t="n">
        <v>2.46666666666667</v>
      </c>
      <c r="Y67" s="65" t="n">
        <v>2</v>
      </c>
      <c r="Z67" s="65" t="n">
        <f aca="false">S67+T67+U67+V67+W67+X67+Y67</f>
        <v>17.675</v>
      </c>
      <c r="AA67" s="65" t="n">
        <f aca="false">Persona!$Z67/35*100</f>
        <v>50.5</v>
      </c>
      <c r="AB67" s="65" t="n">
        <f aca="false">AA67*0.4</f>
        <v>20.2</v>
      </c>
      <c r="AC67" s="65" t="n">
        <f aca="false">Capstones!AA66</f>
        <v>39.2</v>
      </c>
      <c r="AD67" s="65" t="n">
        <f aca="false">(Persona!$AB67+Persona!$AC67)*0.5</f>
        <v>29.7</v>
      </c>
      <c r="AE67" s="65" t="str">
        <f aca="false">IF(AD67&gt;=20,"Cleared","Not Cleared")</f>
        <v>Cleared</v>
      </c>
      <c r="AF67" s="86"/>
      <c r="AG67" s="86" t="n">
        <v>2.125</v>
      </c>
      <c r="AH67" s="86" t="n">
        <v>2.25</v>
      </c>
      <c r="AI67" s="86" t="n">
        <v>2</v>
      </c>
      <c r="AJ67" s="86" t="n">
        <v>1.75</v>
      </c>
      <c r="AK67" s="86"/>
      <c r="AL67" s="86" t="n">
        <v>1.25</v>
      </c>
      <c r="AM67" s="86" t="n">
        <f aca="false">AF67+AG67+AH67+AI67+AJ67+AK67+AL67</f>
        <v>9.375</v>
      </c>
      <c r="AN67" s="65" t="n">
        <f aca="false">Persona!$AM67/25*100</f>
        <v>37.5</v>
      </c>
      <c r="AO67" s="65" t="n">
        <f aca="false">Persona!$AN67*0.4</f>
        <v>15</v>
      </c>
      <c r="AP67" s="65" t="n">
        <f aca="false">Capstones!AL66</f>
        <v>40</v>
      </c>
      <c r="AQ67" s="65" t="n">
        <f aca="false">Persona!$AO67+Persona!$AP67</f>
        <v>55</v>
      </c>
      <c r="AR67" s="65" t="str">
        <f aca="false">IF(AQ67&gt;=40,"Cleared","Not Cleared")</f>
        <v>Cleared</v>
      </c>
      <c r="AS67" s="86" t="n">
        <f aca="false">IFERROR(VLOOKUP(D67,[1]Internal!B$4:CB$231,70,FALSE()),"0")</f>
        <v>3.25</v>
      </c>
      <c r="AT67" s="86" t="n">
        <f aca="false">IFERROR(VLOOKUP(D67,[1]Internal!B$4:CB$231,71,FALSE()),"0")</f>
        <v>2.80238095238095</v>
      </c>
      <c r="AU67" s="86" t="n">
        <f aca="false">IFERROR(VLOOKUP(D67,[1]Internal!B$4:CB$231,72,FALSE()),"0")</f>
        <v>2.66666666666667</v>
      </c>
      <c r="AV67" s="86" t="n">
        <f aca="false">IFERROR(VLOOKUP(D67,[1]Internal!B$4:CB$231,73,FALSE()),"0")</f>
        <v>3</v>
      </c>
      <c r="AW67" s="86"/>
      <c r="AX67" s="86" t="n">
        <f aca="false">IFERROR(VLOOKUP(D67,[1]Internal!B$4:CB$231,75,FALSE()),"0")</f>
        <v>3.44444444444444</v>
      </c>
      <c r="AY67" s="86" t="n">
        <f aca="false">IFERROR(VLOOKUP(D67,[1]Internal!B$4:CB$231,75,FALSE()),"0")</f>
        <v>3.44444444444444</v>
      </c>
      <c r="AZ67" s="86" t="n">
        <f aca="false">AS67+AT67+AU67+AV67+AW67+AX67+AY67</f>
        <v>18.6079365079365</v>
      </c>
      <c r="BA67" s="65" t="n">
        <f aca="false">AZ67*100/30</f>
        <v>62.026455026455</v>
      </c>
      <c r="BB67" s="65" t="n">
        <f aca="false">BA67*0.4</f>
        <v>24.810582010582</v>
      </c>
      <c r="BC67" s="65" t="n">
        <f aca="false">Capstones!AW66</f>
        <v>39.2</v>
      </c>
      <c r="BD67" s="65" t="n">
        <f aca="false">BB67+BC67</f>
        <v>64.010582010582</v>
      </c>
      <c r="BE67" s="88" t="str">
        <f aca="false">IF(BD67&gt;=40,"Cleared","Not Cleared")</f>
        <v>Cleared</v>
      </c>
    </row>
    <row r="68" s="17" customFormat="true" ht="21.75" hidden="false" customHeight="true" outlineLevel="0" collapsed="false">
      <c r="A68" s="64" t="n">
        <v>64</v>
      </c>
      <c r="B68" s="86" t="s">
        <v>17</v>
      </c>
      <c r="C68" s="86" t="s">
        <v>31</v>
      </c>
      <c r="D68" s="86" t="s">
        <v>146</v>
      </c>
      <c r="E68" s="87" t="s">
        <v>147</v>
      </c>
      <c r="F68" s="65" t="n">
        <v>3</v>
      </c>
      <c r="G68" s="65" t="n">
        <v>1</v>
      </c>
      <c r="H68" s="65" t="n">
        <v>3</v>
      </c>
      <c r="I68" s="65" t="n">
        <v>2</v>
      </c>
      <c r="J68" s="65" t="n">
        <v>2</v>
      </c>
      <c r="K68" s="65" t="n">
        <v>4</v>
      </c>
      <c r="L68" s="65" t="n">
        <v>1</v>
      </c>
      <c r="M68" s="64" t="n">
        <f aca="false">F68+G68+H68+I68+J68+K68+L68</f>
        <v>16</v>
      </c>
      <c r="N68" s="65" t="n">
        <f aca="false">M68/35*100</f>
        <v>45.7142857142857</v>
      </c>
      <c r="O68" s="65" t="n">
        <v>0</v>
      </c>
      <c r="P68" s="65" t="n">
        <f aca="false">Capstones!O67</f>
        <v>77.7777777777778</v>
      </c>
      <c r="Q68" s="65" t="n">
        <f aca="false">N68*0.5</f>
        <v>22.8571428571429</v>
      </c>
      <c r="R68" s="65" t="str">
        <f aca="false">IF(N68&gt;=20,"Cleared","Not Cleared")</f>
        <v>Cleared</v>
      </c>
      <c r="S68" s="65" t="n">
        <v>0.666666666666667</v>
      </c>
      <c r="T68" s="65" t="n">
        <v>1.29166666666667</v>
      </c>
      <c r="U68" s="65" t="n">
        <v>1</v>
      </c>
      <c r="V68" s="65" t="n">
        <v>0</v>
      </c>
      <c r="W68" s="65" t="n">
        <v>2.66666666666667</v>
      </c>
      <c r="X68" s="65" t="n">
        <v>1.06666666666667</v>
      </c>
      <c r="Y68" s="65" t="n">
        <v>1</v>
      </c>
      <c r="Z68" s="65" t="n">
        <f aca="false">S68+T68+U68+V68+W68+X68+Y68</f>
        <v>7.69166666666667</v>
      </c>
      <c r="AA68" s="65" t="n">
        <f aca="false">Persona!$Z68/35*100</f>
        <v>21.9761904761905</v>
      </c>
      <c r="AB68" s="65" t="n">
        <f aca="false">AA68*0.4</f>
        <v>8.79047619047619</v>
      </c>
      <c r="AC68" s="65" t="n">
        <f aca="false">Capstones!AA67</f>
        <v>0</v>
      </c>
      <c r="AD68" s="65" t="n">
        <f aca="false">(Persona!$AB68+Persona!$AC68)*0.5</f>
        <v>4.3952380952381</v>
      </c>
      <c r="AE68" s="65" t="str">
        <f aca="false">IF(AD68&gt;=20,"Cleared","Not Cleared")</f>
        <v>Not Cleared</v>
      </c>
      <c r="AF68" s="86"/>
      <c r="AG68" s="86" t="n">
        <v>2.6</v>
      </c>
      <c r="AH68" s="86" t="n">
        <v>2</v>
      </c>
      <c r="AI68" s="86" t="n">
        <v>1.33333333333333</v>
      </c>
      <c r="AJ68" s="86" t="n">
        <v>3</v>
      </c>
      <c r="AK68" s="86"/>
      <c r="AL68" s="86" t="n">
        <v>2.5</v>
      </c>
      <c r="AM68" s="86" t="n">
        <f aca="false">AF68+AG68+AH68+AI68+AJ68+AK68+AL68</f>
        <v>11.4333333333333</v>
      </c>
      <c r="AN68" s="65" t="n">
        <f aca="false">Persona!$AM68/25*100</f>
        <v>45.7333333333333</v>
      </c>
      <c r="AO68" s="65" t="n">
        <f aca="false">Persona!$AN68*0.4</f>
        <v>18.2933333333333</v>
      </c>
      <c r="AP68" s="65" t="n">
        <f aca="false">Capstones!AL67</f>
        <v>33</v>
      </c>
      <c r="AQ68" s="65" t="n">
        <f aca="false">Persona!$AO68+Persona!$AP68</f>
        <v>51.2933333333333</v>
      </c>
      <c r="AR68" s="65" t="str">
        <f aca="false">IF(AQ68&gt;=40,"Cleared","Not Cleared")</f>
        <v>Cleared</v>
      </c>
      <c r="AS68" s="86" t="n">
        <f aca="false">IFERROR(VLOOKUP(D68,[1]Internal!B$4:CB$231,70,FALSE()),"0")</f>
        <v>2.75</v>
      </c>
      <c r="AT68" s="86" t="n">
        <f aca="false">IFERROR(VLOOKUP(D68,[1]Internal!B$4:CB$231,71,FALSE()),"0")</f>
        <v>2.9375</v>
      </c>
      <c r="AU68" s="86" t="n">
        <f aca="false">IFERROR(VLOOKUP(D68,[1]Internal!B$4:CB$231,72,FALSE()),"0")</f>
        <v>1.33333333333333</v>
      </c>
      <c r="AV68" s="86" t="n">
        <f aca="false">IFERROR(VLOOKUP(D68,[1]Internal!B$4:CB$231,73,FALSE()),"0")</f>
        <v>2</v>
      </c>
      <c r="AW68" s="86"/>
      <c r="AX68" s="86" t="n">
        <f aca="false">IFERROR(VLOOKUP(D68,[1]Internal!B$4:CB$231,75,FALSE()),"0")</f>
        <v>2.66666666666667</v>
      </c>
      <c r="AY68" s="86" t="n">
        <f aca="false">IFERROR(VLOOKUP(D68,[1]Internal!B$4:CB$231,75,FALSE()),"0")</f>
        <v>2.66666666666667</v>
      </c>
      <c r="AZ68" s="86" t="n">
        <f aca="false">AS68+AT68+AU68+AV68+AW68+AX68+AY68</f>
        <v>14.3541666666667</v>
      </c>
      <c r="BA68" s="65" t="n">
        <f aca="false">AZ68*100/30</f>
        <v>47.8472222222222</v>
      </c>
      <c r="BB68" s="65" t="n">
        <f aca="false">BA68*0.4</f>
        <v>19.1388888888889</v>
      </c>
      <c r="BC68" s="65" t="n">
        <f aca="false">Capstones!AW67</f>
        <v>0</v>
      </c>
      <c r="BD68" s="65" t="n">
        <f aca="false">BB68+BC68</f>
        <v>19.1388888888889</v>
      </c>
      <c r="BE68" s="88" t="str">
        <f aca="false">IF(BD68&gt;=40,"Cleared","Not Cleared")</f>
        <v>Not Cleared</v>
      </c>
    </row>
    <row r="69" s="17" customFormat="true" ht="21.75" hidden="false" customHeight="true" outlineLevel="0" collapsed="false">
      <c r="A69" s="64" t="n">
        <v>65</v>
      </c>
      <c r="B69" s="86" t="s">
        <v>17</v>
      </c>
      <c r="C69" s="86" t="s">
        <v>14</v>
      </c>
      <c r="D69" s="86" t="s">
        <v>148</v>
      </c>
      <c r="E69" s="87" t="s">
        <v>149</v>
      </c>
      <c r="F69" s="65" t="n">
        <v>1</v>
      </c>
      <c r="G69" s="65" t="n">
        <v>1</v>
      </c>
      <c r="H69" s="65" t="n">
        <v>4</v>
      </c>
      <c r="I69" s="65" t="n">
        <v>3</v>
      </c>
      <c r="J69" s="65" t="n">
        <v>1</v>
      </c>
      <c r="K69" s="65" t="n">
        <v>3</v>
      </c>
      <c r="L69" s="65" t="n">
        <v>2</v>
      </c>
      <c r="M69" s="64" t="n">
        <f aca="false">F69+G69+H69+I69+J69+K69+L69</f>
        <v>15</v>
      </c>
      <c r="N69" s="65" t="n">
        <f aca="false">M69/35*100</f>
        <v>42.8571428571429</v>
      </c>
      <c r="O69" s="65" t="n">
        <v>0</v>
      </c>
      <c r="P69" s="65" t="n">
        <f aca="false">Capstones!O68</f>
        <v>62.2222222222222</v>
      </c>
      <c r="Q69" s="65" t="n">
        <f aca="false">N69*0.5</f>
        <v>21.4285714285714</v>
      </c>
      <c r="R69" s="65" t="str">
        <f aca="false">IF(N69&gt;=20,"Cleared","Not Cleared")</f>
        <v>Cleared</v>
      </c>
      <c r="S69" s="65" t="n">
        <v>1.91666666666667</v>
      </c>
      <c r="T69" s="65" t="n">
        <v>2.375</v>
      </c>
      <c r="U69" s="65" t="n">
        <v>1.66666666666667</v>
      </c>
      <c r="V69" s="65" t="n">
        <v>1</v>
      </c>
      <c r="W69" s="65" t="n">
        <v>0</v>
      </c>
      <c r="X69" s="65" t="n">
        <v>2</v>
      </c>
      <c r="Y69" s="65" t="n">
        <v>1.5</v>
      </c>
      <c r="Z69" s="65" t="n">
        <f aca="false">S69+T69+U69+V69+W69+X69+Y69</f>
        <v>10.4583333333333</v>
      </c>
      <c r="AA69" s="65" t="n">
        <f aca="false">Persona!$Z69/35*100</f>
        <v>29.8809523809524</v>
      </c>
      <c r="AB69" s="65" t="n">
        <f aca="false">AA69*0.4</f>
        <v>11.952380952381</v>
      </c>
      <c r="AC69" s="65" t="n">
        <f aca="false">Capstones!AA68</f>
        <v>40.8</v>
      </c>
      <c r="AD69" s="65" t="n">
        <f aca="false">(Persona!$AB69+Persona!$AC69)*0.5</f>
        <v>26.3761904761905</v>
      </c>
      <c r="AE69" s="65" t="str">
        <f aca="false">IF(AD69&gt;=20,"Cleared","Not Cleared")</f>
        <v>Cleared</v>
      </c>
      <c r="AF69" s="86"/>
      <c r="AG69" s="86" t="n">
        <v>3.05833333333333</v>
      </c>
      <c r="AH69" s="86" t="n">
        <v>1.08333333333333</v>
      </c>
      <c r="AI69" s="86" t="n">
        <v>1.125</v>
      </c>
      <c r="AJ69" s="86" t="n">
        <v>1</v>
      </c>
      <c r="AK69" s="86"/>
      <c r="AL69" s="86" t="n">
        <v>1.33333333333333</v>
      </c>
      <c r="AM69" s="86" t="n">
        <f aca="false">AF69+AG69+AH69+AI69+AJ69+AK69+AL69</f>
        <v>7.6</v>
      </c>
      <c r="AN69" s="65" t="n">
        <f aca="false">Persona!$AM69/25*100</f>
        <v>30.4</v>
      </c>
      <c r="AO69" s="65" t="n">
        <f aca="false">Persona!$AN69*0.4</f>
        <v>12.16</v>
      </c>
      <c r="AP69" s="65" t="n">
        <f aca="false">Capstones!AL68</f>
        <v>44</v>
      </c>
      <c r="AQ69" s="65" t="n">
        <f aca="false">Persona!$AO69+Persona!$AP69</f>
        <v>56.16</v>
      </c>
      <c r="AR69" s="65" t="str">
        <f aca="false">IF(AQ69&gt;=40,"Cleared","Not Cleared")</f>
        <v>Cleared</v>
      </c>
      <c r="AS69" s="86" t="n">
        <f aca="false">IFERROR(VLOOKUP(D69,[1]Internal!B$4:CB$231,70,FALSE()),"0")</f>
        <v>3</v>
      </c>
      <c r="AT69" s="86" t="n">
        <f aca="false">IFERROR(VLOOKUP(D69,[1]Internal!B$4:CB$231,71,FALSE()),"0")</f>
        <v>2.97619047619048</v>
      </c>
      <c r="AU69" s="86" t="n">
        <f aca="false">IFERROR(VLOOKUP(D69,[1]Internal!B$4:CB$231,72,FALSE()),"0")</f>
        <v>2.66666666666667</v>
      </c>
      <c r="AV69" s="86" t="n">
        <f aca="false">IFERROR(VLOOKUP(D69,[1]Internal!B$4:CB$231,73,FALSE()),"0")</f>
        <v>3</v>
      </c>
      <c r="AW69" s="86"/>
      <c r="AX69" s="86" t="n">
        <f aca="false">IFERROR(VLOOKUP(D69,[1]Internal!B$4:CB$231,75,FALSE()),"0")</f>
        <v>3.27777777777778</v>
      </c>
      <c r="AY69" s="86" t="n">
        <f aca="false">IFERROR(VLOOKUP(D69,[1]Internal!B$4:CB$231,75,FALSE()),"0")</f>
        <v>3.27777777777778</v>
      </c>
      <c r="AZ69" s="86" t="n">
        <f aca="false">AS69+AT69+AU69+AV69+AW69+AX69+AY69</f>
        <v>18.1984126984127</v>
      </c>
      <c r="BA69" s="65" t="n">
        <f aca="false">AZ69*100/30</f>
        <v>60.6613756613757</v>
      </c>
      <c r="BB69" s="65" t="n">
        <f aca="false">BA69*0.4</f>
        <v>24.2645502645503</v>
      </c>
      <c r="BC69" s="65" t="n">
        <f aca="false">Capstones!AW68</f>
        <v>40.8</v>
      </c>
      <c r="BD69" s="65" t="n">
        <f aca="false">BB69+BC69</f>
        <v>65.0645502645503</v>
      </c>
      <c r="BE69" s="88" t="str">
        <f aca="false">IF(BD69&gt;=40,"Cleared","Not Cleared")</f>
        <v>Cleared</v>
      </c>
    </row>
    <row r="70" s="17" customFormat="true" ht="21.75" hidden="false" customHeight="true" outlineLevel="0" collapsed="false">
      <c r="A70" s="64" t="n">
        <v>66</v>
      </c>
      <c r="B70" s="86" t="s">
        <v>17</v>
      </c>
      <c r="C70" s="86" t="s">
        <v>38</v>
      </c>
      <c r="D70" s="86" t="s">
        <v>150</v>
      </c>
      <c r="E70" s="87" t="s">
        <v>151</v>
      </c>
      <c r="F70" s="65" t="n">
        <v>1</v>
      </c>
      <c r="G70" s="65" t="n">
        <v>1</v>
      </c>
      <c r="H70" s="65" t="n">
        <v>1</v>
      </c>
      <c r="I70" s="65" t="n">
        <v>4</v>
      </c>
      <c r="J70" s="65" t="n">
        <v>3</v>
      </c>
      <c r="K70" s="65" t="n">
        <v>2</v>
      </c>
      <c r="L70" s="65" t="n">
        <v>3</v>
      </c>
      <c r="M70" s="64" t="n">
        <f aca="false">F70+G70+H70+I70+J70+K70+L70</f>
        <v>15</v>
      </c>
      <c r="N70" s="65" t="n">
        <f aca="false">M70/35*100</f>
        <v>42.8571428571429</v>
      </c>
      <c r="O70" s="65" t="n">
        <v>0</v>
      </c>
      <c r="P70" s="65" t="n">
        <f aca="false">Capstones!O69</f>
        <v>50</v>
      </c>
      <c r="Q70" s="65" t="n">
        <f aca="false">N70*0.5</f>
        <v>21.4285714285714</v>
      </c>
      <c r="R70" s="65" t="str">
        <f aca="false">IF(N70&gt;=20,"Cleared","Not Cleared")</f>
        <v>Cleared</v>
      </c>
      <c r="S70" s="65" t="n">
        <v>2.04166666666667</v>
      </c>
      <c r="T70" s="65" t="n">
        <v>2.46875</v>
      </c>
      <c r="U70" s="65" t="n">
        <v>2.5</v>
      </c>
      <c r="V70" s="65" t="n">
        <v>3</v>
      </c>
      <c r="W70" s="65" t="n">
        <v>2.33333333333333</v>
      </c>
      <c r="X70" s="65" t="n">
        <v>2.25833333333333</v>
      </c>
      <c r="Y70" s="65" t="n">
        <v>2.375</v>
      </c>
      <c r="Z70" s="65" t="n">
        <f aca="false">S70+T70+U70+V70+W70+X70+Y70</f>
        <v>16.9770833333333</v>
      </c>
      <c r="AA70" s="65" t="n">
        <f aca="false">Persona!$Z70/35*100</f>
        <v>48.5059523809524</v>
      </c>
      <c r="AB70" s="65" t="n">
        <f aca="false">AA70*0.4</f>
        <v>19.402380952381</v>
      </c>
      <c r="AC70" s="65" t="n">
        <f aca="false">Capstones!AA69</f>
        <v>0</v>
      </c>
      <c r="AD70" s="65" t="n">
        <f aca="false">(Persona!$AB70+Persona!$AC70)*0.5</f>
        <v>9.70119047619048</v>
      </c>
      <c r="AE70" s="65" t="str">
        <f aca="false">IF(AD70&gt;=20,"Cleared","Not Cleared")</f>
        <v>Not Cleared</v>
      </c>
      <c r="AF70" s="86"/>
      <c r="AG70" s="86" t="n">
        <v>1.88888888888889</v>
      </c>
      <c r="AH70" s="86" t="n">
        <v>0</v>
      </c>
      <c r="AI70" s="86" t="n">
        <v>0</v>
      </c>
      <c r="AJ70" s="86" t="n">
        <v>0</v>
      </c>
      <c r="AK70" s="86"/>
      <c r="AL70" s="86" t="n">
        <v>0</v>
      </c>
      <c r="AM70" s="86" t="n">
        <f aca="false">AF70+AG70+AH70+AI70+AJ70+AK70+AL70</f>
        <v>1.88888888888889</v>
      </c>
      <c r="AN70" s="65" t="n">
        <f aca="false">Persona!$AM70/25*100</f>
        <v>7.55555555555556</v>
      </c>
      <c r="AO70" s="65" t="n">
        <f aca="false">Persona!$AN70*0.4</f>
        <v>3.02222222222222</v>
      </c>
      <c r="AP70" s="65" t="n">
        <f aca="false">Capstones!AL69</f>
        <v>0</v>
      </c>
      <c r="AQ70" s="65" t="n">
        <f aca="false">Persona!$AO70+Persona!$AP70</f>
        <v>3.02222222222222</v>
      </c>
      <c r="AR70" s="65" t="str">
        <f aca="false">IF(AQ70&gt;=40,"Cleared","Not Cleared")</f>
        <v>Not Cleared</v>
      </c>
      <c r="AS70" s="86" t="str">
        <f aca="false">IFERROR(VLOOKUP(D70,[1]Internal!B$4:CB$231,70,FALSE()),"0")</f>
        <v>0</v>
      </c>
      <c r="AT70" s="86" t="n">
        <f aca="false">IFERROR(VLOOKUP(D70,[1]Internal!B$4:CB$231,71,FALSE()),"0")</f>
        <v>2.33333333333333</v>
      </c>
      <c r="AU70" s="86" t="n">
        <f aca="false">IFERROR(VLOOKUP(D70,[1]Internal!B$4:CB$231,72,FALSE()),"0")</f>
        <v>0</v>
      </c>
      <c r="AV70" s="86" t="str">
        <f aca="false">IFERROR(VLOOKUP(D70,[1]Internal!B$4:CB$231,73,FALSE()),"0")</f>
        <v>0</v>
      </c>
      <c r="AW70" s="86"/>
      <c r="AX70" s="86" t="str">
        <f aca="false">IFERROR(VLOOKUP(D70,[1]Internal!B$4:CB$231,75,FALSE()),"0")</f>
        <v>0</v>
      </c>
      <c r="AY70" s="86" t="str">
        <f aca="false">IFERROR(VLOOKUP(D70,[1]Internal!B$4:CB$231,75,FALSE()),"0")</f>
        <v>0</v>
      </c>
      <c r="AZ70" s="86" t="n">
        <f aca="false">AS70+AT70+AU70+AV70+AW70+AX70+AY70</f>
        <v>2.33333333333333</v>
      </c>
      <c r="BA70" s="65" t="n">
        <f aca="false">AZ70*100/30</f>
        <v>7.77777777777778</v>
      </c>
      <c r="BB70" s="65" t="n">
        <f aca="false">BA70*0.4</f>
        <v>3.11111111111111</v>
      </c>
      <c r="BC70" s="65" t="n">
        <f aca="false">Capstones!AW69</f>
        <v>0</v>
      </c>
      <c r="BD70" s="65" t="n">
        <f aca="false">BB70+BC70</f>
        <v>3.11111111111111</v>
      </c>
      <c r="BE70" s="88" t="str">
        <f aca="false">IF(BD70&gt;=40,"Cleared","Not Cleared")</f>
        <v>Not Cleared</v>
      </c>
    </row>
    <row r="71" s="17" customFormat="true" ht="21.75" hidden="false" customHeight="true" outlineLevel="0" collapsed="false">
      <c r="A71" s="64" t="n">
        <v>67</v>
      </c>
      <c r="B71" s="86" t="s">
        <v>17</v>
      </c>
      <c r="C71" s="86" t="s">
        <v>38</v>
      </c>
      <c r="D71" s="86" t="s">
        <v>152</v>
      </c>
      <c r="E71" s="87" t="s">
        <v>153</v>
      </c>
      <c r="F71" s="65" t="n">
        <v>2</v>
      </c>
      <c r="G71" s="65" t="n">
        <v>1</v>
      </c>
      <c r="H71" s="65" t="n">
        <v>1</v>
      </c>
      <c r="I71" s="65" t="n">
        <v>3</v>
      </c>
      <c r="J71" s="65" t="n">
        <v>4</v>
      </c>
      <c r="K71" s="65" t="n">
        <v>2</v>
      </c>
      <c r="L71" s="65" t="n">
        <v>3</v>
      </c>
      <c r="M71" s="64" t="n">
        <f aca="false">F71+G71+H71+I71+J71+K71+L71</f>
        <v>16</v>
      </c>
      <c r="N71" s="65" t="n">
        <f aca="false">M71/35*100</f>
        <v>45.7142857142857</v>
      </c>
      <c r="O71" s="65" t="n">
        <v>0</v>
      </c>
      <c r="P71" s="65" t="n">
        <f aca="false">Capstones!O70</f>
        <v>57.7777777777778</v>
      </c>
      <c r="Q71" s="65" t="n">
        <f aca="false">N71*0.5</f>
        <v>22.8571428571429</v>
      </c>
      <c r="R71" s="65" t="str">
        <f aca="false">IF(N71&gt;=20,"Cleared","Not Cleared")</f>
        <v>Cleared</v>
      </c>
      <c r="S71" s="65" t="n">
        <v>2.04166666666667</v>
      </c>
      <c r="T71" s="65" t="n">
        <v>2.51041666666667</v>
      </c>
      <c r="U71" s="65" t="n">
        <v>2.5</v>
      </c>
      <c r="V71" s="65" t="n">
        <v>3</v>
      </c>
      <c r="W71" s="65" t="n">
        <v>2.33333333333333</v>
      </c>
      <c r="X71" s="65" t="n">
        <v>2.31666666666667</v>
      </c>
      <c r="Y71" s="65" t="n">
        <v>2.375</v>
      </c>
      <c r="Z71" s="65" t="n">
        <f aca="false">S71+T71+U71+V71+W71+X71+Y71</f>
        <v>17.0770833333333</v>
      </c>
      <c r="AA71" s="65" t="n">
        <f aca="false">Persona!$Z71/35*100</f>
        <v>48.7916666666667</v>
      </c>
      <c r="AB71" s="65" t="n">
        <f aca="false">AA71*0.4</f>
        <v>19.5166666666667</v>
      </c>
      <c r="AC71" s="65" t="n">
        <f aca="false">Capstones!AA70</f>
        <v>41.6</v>
      </c>
      <c r="AD71" s="65" t="n">
        <f aca="false">(Persona!$AB71+Persona!$AC71)*0.5</f>
        <v>30.5583333333333</v>
      </c>
      <c r="AE71" s="65" t="str">
        <f aca="false">IF(AD71&gt;=20,"Cleared","Not Cleared")</f>
        <v>Cleared</v>
      </c>
      <c r="AF71" s="86"/>
      <c r="AG71" s="86" t="n">
        <v>3.075</v>
      </c>
      <c r="AH71" s="86" t="n">
        <v>1.5</v>
      </c>
      <c r="AI71" s="86" t="n">
        <v>1.125</v>
      </c>
      <c r="AJ71" s="86" t="n">
        <v>1</v>
      </c>
      <c r="AK71" s="86"/>
      <c r="AL71" s="86" t="n">
        <v>1.625</v>
      </c>
      <c r="AM71" s="86" t="n">
        <f aca="false">AF71+AG71+AH71+AI71+AJ71+AK71+AL71</f>
        <v>8.325</v>
      </c>
      <c r="AN71" s="65" t="n">
        <f aca="false">Persona!$AM71/25*100</f>
        <v>33.3</v>
      </c>
      <c r="AO71" s="65" t="n">
        <f aca="false">Persona!$AN71*0.4</f>
        <v>13.32</v>
      </c>
      <c r="AP71" s="65" t="n">
        <f aca="false">Capstones!AL70</f>
        <v>44</v>
      </c>
      <c r="AQ71" s="65" t="n">
        <f aca="false">Persona!$AO71+Persona!$AP71</f>
        <v>57.32</v>
      </c>
      <c r="AR71" s="65" t="str">
        <f aca="false">IF(AQ71&gt;=40,"Cleared","Not Cleared")</f>
        <v>Cleared</v>
      </c>
      <c r="AS71" s="86" t="n">
        <f aca="false">IFERROR(VLOOKUP(D71,[1]Internal!B$4:CB$231,70,FALSE()),"0")</f>
        <v>3.25</v>
      </c>
      <c r="AT71" s="86" t="n">
        <f aca="false">IFERROR(VLOOKUP(D71,[1]Internal!B$4:CB$231,71,FALSE()),"0")</f>
        <v>3.67142857142857</v>
      </c>
      <c r="AU71" s="86" t="n">
        <f aca="false">IFERROR(VLOOKUP(D71,[1]Internal!B$4:CB$231,72,FALSE()),"0")</f>
        <v>1.33333333333333</v>
      </c>
      <c r="AV71" s="86" t="n">
        <f aca="false">IFERROR(VLOOKUP(D71,[1]Internal!B$4:CB$231,73,FALSE()),"0")</f>
        <v>4</v>
      </c>
      <c r="AW71" s="86"/>
      <c r="AX71" s="86" t="n">
        <f aca="false">IFERROR(VLOOKUP(D71,[1]Internal!B$4:CB$231,75,FALSE()),"0")</f>
        <v>3.02777777777778</v>
      </c>
      <c r="AY71" s="86" t="n">
        <f aca="false">IFERROR(VLOOKUP(D71,[1]Internal!B$4:CB$231,75,FALSE()),"0")</f>
        <v>3.02777777777778</v>
      </c>
      <c r="AZ71" s="86" t="n">
        <f aca="false">AS71+AT71+AU71+AV71+AW71+AX71+AY71</f>
        <v>18.3103174603175</v>
      </c>
      <c r="BA71" s="65" t="n">
        <f aca="false">AZ71*100/30</f>
        <v>61.0343915343915</v>
      </c>
      <c r="BB71" s="65" t="n">
        <f aca="false">BA71*0.4</f>
        <v>24.4137566137566</v>
      </c>
      <c r="BC71" s="65" t="n">
        <f aca="false">Capstones!AW70</f>
        <v>41.6</v>
      </c>
      <c r="BD71" s="65" t="n">
        <f aca="false">BB71+BC71</f>
        <v>66.0137566137566</v>
      </c>
      <c r="BE71" s="88" t="str">
        <f aca="false">IF(BD71&gt;=40,"Cleared","Not Cleared")</f>
        <v>Cleared</v>
      </c>
    </row>
    <row r="72" s="17" customFormat="true" ht="21.75" hidden="false" customHeight="true" outlineLevel="0" collapsed="false">
      <c r="A72" s="64" t="n">
        <v>68</v>
      </c>
      <c r="B72" s="86" t="s">
        <v>17</v>
      </c>
      <c r="C72" s="86" t="s">
        <v>38</v>
      </c>
      <c r="D72" s="86" t="s">
        <v>154</v>
      </c>
      <c r="E72" s="87" t="s">
        <v>155</v>
      </c>
      <c r="F72" s="65" t="n">
        <v>2</v>
      </c>
      <c r="G72" s="65" t="n">
        <v>1</v>
      </c>
      <c r="H72" s="65" t="n">
        <v>4</v>
      </c>
      <c r="I72" s="65" t="n">
        <v>2</v>
      </c>
      <c r="J72" s="65" t="n">
        <v>1</v>
      </c>
      <c r="K72" s="65" t="n">
        <v>2</v>
      </c>
      <c r="L72" s="65" t="n">
        <v>2</v>
      </c>
      <c r="M72" s="64" t="n">
        <f aca="false">F72+G72+H72+I72+J72+K72+L72</f>
        <v>14</v>
      </c>
      <c r="N72" s="65" t="n">
        <f aca="false">M72/35*100</f>
        <v>40</v>
      </c>
      <c r="O72" s="65" t="n">
        <v>0</v>
      </c>
      <c r="P72" s="65" t="n">
        <f aca="false">Capstones!O71</f>
        <v>50</v>
      </c>
      <c r="Q72" s="65" t="n">
        <f aca="false">N72*0.5</f>
        <v>20</v>
      </c>
      <c r="R72" s="65" t="str">
        <f aca="false">IF(N72&gt;=20,"Cleared","Not Cleared")</f>
        <v>Cleared</v>
      </c>
      <c r="S72" s="65" t="n">
        <v>2.04166666666667</v>
      </c>
      <c r="T72" s="65" t="n">
        <v>2.46875</v>
      </c>
      <c r="U72" s="65" t="n">
        <v>2.5</v>
      </c>
      <c r="V72" s="65" t="n">
        <v>3</v>
      </c>
      <c r="W72" s="65" t="n">
        <v>2.33333333333333</v>
      </c>
      <c r="X72" s="65" t="n">
        <v>2.25833333333333</v>
      </c>
      <c r="Y72" s="65" t="n">
        <v>2.375</v>
      </c>
      <c r="Z72" s="65" t="n">
        <f aca="false">S72+T72+U72+V72+W72+X72+Y72</f>
        <v>16.9770833333333</v>
      </c>
      <c r="AA72" s="65" t="n">
        <f aca="false">Persona!$Z72/35*100</f>
        <v>48.5059523809524</v>
      </c>
      <c r="AB72" s="65" t="n">
        <f aca="false">AA72*0.4</f>
        <v>19.402380952381</v>
      </c>
      <c r="AC72" s="65" t="n">
        <f aca="false">Capstones!AA71</f>
        <v>48.8</v>
      </c>
      <c r="AD72" s="65" t="n">
        <f aca="false">(Persona!$AB72+Persona!$AC72)*0.5</f>
        <v>34.1011904761905</v>
      </c>
      <c r="AE72" s="65" t="str">
        <f aca="false">IF(AD72&gt;=20,"Cleared","Not Cleared")</f>
        <v>Cleared</v>
      </c>
      <c r="AF72" s="86"/>
      <c r="AG72" s="86" t="n">
        <v>2.94444444444444</v>
      </c>
      <c r="AH72" s="86" t="n">
        <v>2</v>
      </c>
      <c r="AI72" s="86" t="n">
        <v>1.33333333333333</v>
      </c>
      <c r="AJ72" s="86" t="n">
        <v>2</v>
      </c>
      <c r="AK72" s="86"/>
      <c r="AL72" s="86" t="n">
        <v>2</v>
      </c>
      <c r="AM72" s="86" t="n">
        <f aca="false">AF72+AG72+AH72+AI72+AJ72+AK72+AL72</f>
        <v>10.2777777777778</v>
      </c>
      <c r="AN72" s="65" t="n">
        <f aca="false">Persona!$AM72/25*100</f>
        <v>41.1111111111111</v>
      </c>
      <c r="AO72" s="65" t="n">
        <f aca="false">Persona!$AN72*0.4</f>
        <v>16.4444444444444</v>
      </c>
      <c r="AP72" s="65" t="n">
        <f aca="false">Capstones!AL71</f>
        <v>34</v>
      </c>
      <c r="AQ72" s="65" t="n">
        <f aca="false">Persona!$AO72+Persona!$AP72</f>
        <v>50.4444444444444</v>
      </c>
      <c r="AR72" s="65" t="str">
        <f aca="false">IF(AQ72&gt;=40,"Cleared","Not Cleared")</f>
        <v>Cleared</v>
      </c>
      <c r="AS72" s="86" t="n">
        <f aca="false">IFERROR(VLOOKUP(D72,[1]Internal!B$4:CB$231,70,FALSE()),"0")</f>
        <v>2.91666666666667</v>
      </c>
      <c r="AT72" s="86" t="n">
        <f aca="false">IFERROR(VLOOKUP(D72,[1]Internal!B$4:CB$231,71,FALSE()),"0")</f>
        <v>3</v>
      </c>
      <c r="AU72" s="86" t="n">
        <f aca="false">IFERROR(VLOOKUP(D72,[1]Internal!B$4:CB$231,72,FALSE()),"0")</f>
        <v>1.66666666666667</v>
      </c>
      <c r="AV72" s="86" t="n">
        <f aca="false">IFERROR(VLOOKUP(D72,[1]Internal!B$4:CB$231,73,FALSE()),"0")</f>
        <v>2</v>
      </c>
      <c r="AW72" s="86"/>
      <c r="AX72" s="86" t="n">
        <f aca="false">IFERROR(VLOOKUP(D72,[1]Internal!B$4:CB$231,75,FALSE()),"0")</f>
        <v>3.05555555555556</v>
      </c>
      <c r="AY72" s="86" t="n">
        <f aca="false">IFERROR(VLOOKUP(D72,[1]Internal!B$4:CB$231,75,FALSE()),"0")</f>
        <v>3.05555555555556</v>
      </c>
      <c r="AZ72" s="86" t="n">
        <f aca="false">AS72+AT72+AU72+AV72+AW72+AX72+AY72</f>
        <v>15.6944444444444</v>
      </c>
      <c r="BA72" s="65" t="n">
        <f aca="false">AZ72*100/30</f>
        <v>52.3148148148148</v>
      </c>
      <c r="BB72" s="65" t="n">
        <f aca="false">BA72*0.4</f>
        <v>20.9259259259259</v>
      </c>
      <c r="BC72" s="65" t="n">
        <f aca="false">Capstones!AW71</f>
        <v>48.8</v>
      </c>
      <c r="BD72" s="65" t="n">
        <f aca="false">BB72+BC72</f>
        <v>69.7259259259259</v>
      </c>
      <c r="BE72" s="88" t="str">
        <f aca="false">IF(BD72&gt;=40,"Cleared","Not Cleared")</f>
        <v>Cleared</v>
      </c>
    </row>
    <row r="73" s="17" customFormat="true" ht="21.75" hidden="false" customHeight="true" outlineLevel="0" collapsed="false">
      <c r="A73" s="64" t="n">
        <v>69</v>
      </c>
      <c r="B73" s="86" t="s">
        <v>13</v>
      </c>
      <c r="C73" s="86" t="s">
        <v>14</v>
      </c>
      <c r="D73" s="86" t="s">
        <v>156</v>
      </c>
      <c r="E73" s="87" t="s">
        <v>157</v>
      </c>
      <c r="F73" s="65" t="n">
        <v>2</v>
      </c>
      <c r="G73" s="65" t="n">
        <v>1</v>
      </c>
      <c r="H73" s="65" t="n">
        <v>1</v>
      </c>
      <c r="I73" s="65" t="n">
        <v>3</v>
      </c>
      <c r="J73" s="65" t="n">
        <v>4</v>
      </c>
      <c r="K73" s="65" t="n">
        <v>2</v>
      </c>
      <c r="L73" s="65" t="n">
        <v>3</v>
      </c>
      <c r="M73" s="64" t="n">
        <f aca="false">F73+G73+H73+I73+J73+K73+L73</f>
        <v>16</v>
      </c>
      <c r="N73" s="65" t="n">
        <f aca="false">M73/35*100</f>
        <v>45.7142857142857</v>
      </c>
      <c r="O73" s="65" t="n">
        <v>0</v>
      </c>
      <c r="P73" s="65" t="n">
        <f aca="false">Capstones!O72</f>
        <v>52.2222222222222</v>
      </c>
      <c r="Q73" s="65" t="n">
        <f aca="false">N73*0.5</f>
        <v>22.8571428571429</v>
      </c>
      <c r="R73" s="65" t="str">
        <f aca="false">IF(N73&gt;=20,"Cleared","Not Cleared")</f>
        <v>Cleared</v>
      </c>
      <c r="S73" s="65" t="n">
        <v>0.666666666666667</v>
      </c>
      <c r="T73" s="65" t="n">
        <v>1.22916666666667</v>
      </c>
      <c r="U73" s="65" t="n">
        <v>1</v>
      </c>
      <c r="V73" s="65" t="n">
        <v>0</v>
      </c>
      <c r="W73" s="65" t="n">
        <v>0</v>
      </c>
      <c r="X73" s="65" t="n">
        <v>1.2</v>
      </c>
      <c r="Y73" s="65" t="n">
        <v>1.5</v>
      </c>
      <c r="Z73" s="65" t="n">
        <f aca="false">S73+T73+U73+V73+W73+X73+Y73</f>
        <v>5.59583333333333</v>
      </c>
      <c r="AA73" s="65" t="n">
        <f aca="false">Persona!$Z73/35*100</f>
        <v>15.9880952380952</v>
      </c>
      <c r="AB73" s="65" t="n">
        <f aca="false">AA73*0.4</f>
        <v>6.3952380952381</v>
      </c>
      <c r="AC73" s="65" t="n">
        <f aca="false">Capstones!AA72</f>
        <v>24</v>
      </c>
      <c r="AD73" s="65" t="n">
        <f aca="false">(Persona!$AB73+Persona!$AC73)*0.5</f>
        <v>15.197619047619</v>
      </c>
      <c r="AE73" s="65" t="str">
        <f aca="false">IF(AD73&gt;=20,"Cleared","Not Cleared")</f>
        <v>Not Cleared</v>
      </c>
      <c r="AF73" s="86"/>
      <c r="AG73" s="86" t="n">
        <v>1.43333333333333</v>
      </c>
      <c r="AH73" s="86" t="n">
        <v>0.25</v>
      </c>
      <c r="AI73" s="86" t="n">
        <v>0.5</v>
      </c>
      <c r="AJ73" s="86" t="n">
        <v>0.5</v>
      </c>
      <c r="AK73" s="86"/>
      <c r="AL73" s="86" t="n">
        <v>0.25</v>
      </c>
      <c r="AM73" s="86" t="n">
        <f aca="false">AF73+AG73+AH73+AI73+AJ73+AK73+AL73</f>
        <v>2.93333333333333</v>
      </c>
      <c r="AN73" s="65" t="n">
        <f aca="false">Persona!$AM73/25*100</f>
        <v>11.7333333333333</v>
      </c>
      <c r="AO73" s="65" t="n">
        <f aca="false">Persona!$AN73*0.4</f>
        <v>4.69333333333333</v>
      </c>
      <c r="AP73" s="65" t="n">
        <f aca="false">Capstones!AL72</f>
        <v>42</v>
      </c>
      <c r="AQ73" s="65" t="n">
        <f aca="false">Persona!$AO73+Persona!$AP73</f>
        <v>46.6933333333333</v>
      </c>
      <c r="AR73" s="65" t="str">
        <f aca="false">IF(AQ73&gt;=40,"Cleared","Not Cleared")</f>
        <v>Cleared</v>
      </c>
      <c r="AS73" s="86" t="n">
        <f aca="false">IFERROR(VLOOKUP(D73,[1]Internal!B$4:CB$231,70,FALSE()),"0")</f>
        <v>2.5</v>
      </c>
      <c r="AT73" s="86" t="n">
        <f aca="false">IFERROR(VLOOKUP(D73,[1]Internal!B$4:CB$231,71,FALSE()),"0")</f>
        <v>2.58095238095238</v>
      </c>
      <c r="AU73" s="86" t="n">
        <f aca="false">IFERROR(VLOOKUP(D73,[1]Internal!B$4:CB$231,72,FALSE()),"0")</f>
        <v>2</v>
      </c>
      <c r="AV73" s="86" t="n">
        <f aca="false">IFERROR(VLOOKUP(D73,[1]Internal!B$4:CB$231,73,FALSE()),"0")</f>
        <v>3</v>
      </c>
      <c r="AW73" s="86"/>
      <c r="AX73" s="86" t="n">
        <f aca="false">IFERROR(VLOOKUP(D73,[1]Internal!B$4:CB$231,75,FALSE()),"0")</f>
        <v>2.91666666666667</v>
      </c>
      <c r="AY73" s="86" t="n">
        <f aca="false">IFERROR(VLOOKUP(D73,[1]Internal!B$4:CB$231,75,FALSE()),"0")</f>
        <v>2.91666666666667</v>
      </c>
      <c r="AZ73" s="86" t="n">
        <f aca="false">AS73+AT73+AU73+AV73+AW73+AX73+AY73</f>
        <v>15.9142857142857</v>
      </c>
      <c r="BA73" s="65" t="n">
        <f aca="false">AZ73*100/30</f>
        <v>53.047619047619</v>
      </c>
      <c r="BB73" s="65" t="n">
        <f aca="false">BA73*0.4</f>
        <v>21.2190476190476</v>
      </c>
      <c r="BC73" s="65" t="n">
        <f aca="false">Capstones!AW72</f>
        <v>24</v>
      </c>
      <c r="BD73" s="65" t="n">
        <f aca="false">BB73+BC73</f>
        <v>45.2190476190476</v>
      </c>
      <c r="BE73" s="88" t="str">
        <f aca="false">IF(BD73&gt;=40,"Cleared","Not Cleared")</f>
        <v>Cleared</v>
      </c>
    </row>
    <row r="74" s="17" customFormat="true" ht="21.75" hidden="false" customHeight="true" outlineLevel="0" collapsed="false">
      <c r="A74" s="64" t="n">
        <v>70</v>
      </c>
      <c r="B74" s="86" t="s">
        <v>13</v>
      </c>
      <c r="C74" s="86" t="s">
        <v>31</v>
      </c>
      <c r="D74" s="86" t="s">
        <v>158</v>
      </c>
      <c r="E74" s="87" t="s">
        <v>159</v>
      </c>
      <c r="F74" s="65" t="n">
        <v>2</v>
      </c>
      <c r="G74" s="65" t="n">
        <v>1</v>
      </c>
      <c r="H74" s="65" t="n">
        <v>1</v>
      </c>
      <c r="I74" s="65" t="n">
        <v>3</v>
      </c>
      <c r="J74" s="65" t="n">
        <v>2</v>
      </c>
      <c r="K74" s="65" t="n">
        <v>3</v>
      </c>
      <c r="L74" s="65" t="n">
        <v>3</v>
      </c>
      <c r="M74" s="64" t="n">
        <f aca="false">F74+G74+H74+I74+J74+K74+L74</f>
        <v>15</v>
      </c>
      <c r="N74" s="65" t="n">
        <f aca="false">M74/35*100</f>
        <v>42.8571428571429</v>
      </c>
      <c r="O74" s="65" t="n">
        <v>0</v>
      </c>
      <c r="P74" s="65" t="n">
        <f aca="false">Capstones!O73</f>
        <v>66.6666666666667</v>
      </c>
      <c r="Q74" s="65" t="n">
        <f aca="false">N74*0.5</f>
        <v>21.4285714285714</v>
      </c>
      <c r="R74" s="65" t="str">
        <f aca="false">IF(N74&gt;=20,"Cleared","Not Cleared")</f>
        <v>Cleared</v>
      </c>
      <c r="S74" s="65" t="n">
        <v>1.33333333333333</v>
      </c>
      <c r="T74" s="65" t="n">
        <v>2.69791666666667</v>
      </c>
      <c r="U74" s="65" t="n">
        <v>2</v>
      </c>
      <c r="V74" s="65" t="n">
        <v>0</v>
      </c>
      <c r="W74" s="65" t="n">
        <v>0</v>
      </c>
      <c r="X74" s="65" t="n">
        <v>1.73333333333333</v>
      </c>
      <c r="Y74" s="65" t="n">
        <v>1.5</v>
      </c>
      <c r="Z74" s="65" t="n">
        <f aca="false">S74+T74+U74+V74+W74+X74+Y74</f>
        <v>9.26458333333333</v>
      </c>
      <c r="AA74" s="65" t="n">
        <f aca="false">Persona!$Z74/35*100</f>
        <v>26.4702380952381</v>
      </c>
      <c r="AB74" s="65" t="n">
        <f aca="false">AA74*0.4</f>
        <v>10.5880952380952</v>
      </c>
      <c r="AC74" s="65" t="n">
        <f aca="false">Capstones!AA73</f>
        <v>28</v>
      </c>
      <c r="AD74" s="65" t="n">
        <f aca="false">(Persona!$AB74+Persona!$AC74)*0.5</f>
        <v>19.2940476190476</v>
      </c>
      <c r="AE74" s="65" t="str">
        <f aca="false">IF(AD74&gt;=20,"Cleared","Not Cleared")</f>
        <v>Not Cleared</v>
      </c>
      <c r="AF74" s="86"/>
      <c r="AG74" s="86" t="n">
        <v>2.6</v>
      </c>
      <c r="AH74" s="86" t="n">
        <v>2.5</v>
      </c>
      <c r="AI74" s="86" t="n">
        <v>1.33333333333333</v>
      </c>
      <c r="AJ74" s="86" t="n">
        <v>2</v>
      </c>
      <c r="AK74" s="86"/>
      <c r="AL74" s="86" t="n">
        <v>2.5</v>
      </c>
      <c r="AM74" s="86" t="n">
        <f aca="false">AF74+AG74+AH74+AI74+AJ74+AK74+AL74</f>
        <v>10.9333333333333</v>
      </c>
      <c r="AN74" s="65" t="n">
        <f aca="false">Persona!$AM74/25*100</f>
        <v>43.7333333333333</v>
      </c>
      <c r="AO74" s="65" t="n">
        <f aca="false">Persona!$AN74*0.4</f>
        <v>17.4933333333333</v>
      </c>
      <c r="AP74" s="65" t="n">
        <f aca="false">Capstones!AL73</f>
        <v>54</v>
      </c>
      <c r="AQ74" s="65" t="n">
        <f aca="false">Persona!$AO74+Persona!$AP74</f>
        <v>71.4933333333333</v>
      </c>
      <c r="AR74" s="65" t="str">
        <f aca="false">IF(AQ74&gt;=40,"Cleared","Not Cleared")</f>
        <v>Cleared</v>
      </c>
      <c r="AS74" s="86" t="n">
        <f aca="false">IFERROR(VLOOKUP(D74,[1]Internal!B$4:CB$231,70,FALSE()),"0")</f>
        <v>2.83333333333333</v>
      </c>
      <c r="AT74" s="86" t="n">
        <f aca="false">IFERROR(VLOOKUP(D74,[1]Internal!B$4:CB$231,71,FALSE()),"0")</f>
        <v>2.725</v>
      </c>
      <c r="AU74" s="86" t="n">
        <f aca="false">IFERROR(VLOOKUP(D74,[1]Internal!B$4:CB$231,72,FALSE()),"0")</f>
        <v>2.33333333333333</v>
      </c>
      <c r="AV74" s="86" t="n">
        <f aca="false">IFERROR(VLOOKUP(D74,[1]Internal!B$4:CB$231,73,FALSE()),"0")</f>
        <v>2</v>
      </c>
      <c r="AW74" s="86"/>
      <c r="AX74" s="86" t="n">
        <f aca="false">IFERROR(VLOOKUP(D74,[1]Internal!B$4:CB$231,75,FALSE()),"0")</f>
        <v>2.83333333333333</v>
      </c>
      <c r="AY74" s="86" t="n">
        <f aca="false">IFERROR(VLOOKUP(D74,[1]Internal!B$4:CB$231,75,FALSE()),"0")</f>
        <v>2.83333333333333</v>
      </c>
      <c r="AZ74" s="86" t="n">
        <f aca="false">AS74+AT74+AU74+AV74+AW74+AX74+AY74</f>
        <v>15.5583333333333</v>
      </c>
      <c r="BA74" s="65" t="n">
        <f aca="false">AZ74*100/30</f>
        <v>51.8611111111111</v>
      </c>
      <c r="BB74" s="65" t="n">
        <f aca="false">BA74*0.4</f>
        <v>20.7444444444444</v>
      </c>
      <c r="BC74" s="65" t="n">
        <f aca="false">Capstones!AW73</f>
        <v>28</v>
      </c>
      <c r="BD74" s="65" t="n">
        <f aca="false">BB74+BC74</f>
        <v>48.7444444444444</v>
      </c>
      <c r="BE74" s="88" t="str">
        <f aca="false">IF(BD74&gt;=40,"Cleared","Not Cleared")</f>
        <v>Cleared</v>
      </c>
    </row>
    <row r="75" s="17" customFormat="true" ht="21.75" hidden="false" customHeight="true" outlineLevel="0" collapsed="false">
      <c r="A75" s="64" t="n">
        <v>71</v>
      </c>
      <c r="B75" s="86" t="s">
        <v>13</v>
      </c>
      <c r="C75" s="86" t="s">
        <v>14</v>
      </c>
      <c r="D75" s="86" t="s">
        <v>160</v>
      </c>
      <c r="E75" s="87" t="s">
        <v>161</v>
      </c>
      <c r="F75" s="65" t="n">
        <v>2</v>
      </c>
      <c r="G75" s="65" t="n">
        <v>2</v>
      </c>
      <c r="H75" s="65" t="n">
        <v>4</v>
      </c>
      <c r="I75" s="65" t="n">
        <v>3</v>
      </c>
      <c r="J75" s="65" t="n">
        <v>1</v>
      </c>
      <c r="K75" s="65" t="n">
        <v>3</v>
      </c>
      <c r="L75" s="65" t="n">
        <v>1</v>
      </c>
      <c r="M75" s="64" t="n">
        <f aca="false">F75+G75+H75+I75+J75+K75+L75</f>
        <v>16</v>
      </c>
      <c r="N75" s="65" t="n">
        <f aca="false">M75/35*100</f>
        <v>45.7142857142857</v>
      </c>
      <c r="O75" s="65" t="n">
        <v>0</v>
      </c>
      <c r="P75" s="65" t="n">
        <f aca="false">Capstones!O74</f>
        <v>60</v>
      </c>
      <c r="Q75" s="65" t="n">
        <f aca="false">N75*0.5</f>
        <v>22.8571428571429</v>
      </c>
      <c r="R75" s="65" t="str">
        <f aca="false">IF(N75&gt;=20,"Cleared","Not Cleared")</f>
        <v>Cleared</v>
      </c>
      <c r="S75" s="65" t="n">
        <v>1.66666666666667</v>
      </c>
      <c r="T75" s="65" t="n">
        <v>1.97916666666667</v>
      </c>
      <c r="U75" s="65" t="n">
        <v>1.66666666666667</v>
      </c>
      <c r="V75" s="65" t="n">
        <v>0</v>
      </c>
      <c r="W75" s="65" t="n">
        <v>2.66666666666667</v>
      </c>
      <c r="X75" s="65" t="n">
        <v>1.66666666666667</v>
      </c>
      <c r="Y75" s="65" t="n">
        <v>1.75</v>
      </c>
      <c r="Z75" s="65" t="n">
        <f aca="false">S75+T75+U75+V75+W75+X75+Y75</f>
        <v>11.3958333333333</v>
      </c>
      <c r="AA75" s="65" t="n">
        <f aca="false">Persona!$Z75/35*100</f>
        <v>32.5595238095238</v>
      </c>
      <c r="AB75" s="65" t="n">
        <f aca="false">AA75*0.4</f>
        <v>13.0238095238095</v>
      </c>
      <c r="AC75" s="65" t="n">
        <f aca="false">Capstones!AA74</f>
        <v>31.2</v>
      </c>
      <c r="AD75" s="65" t="n">
        <f aca="false">(Persona!$AB75+Persona!$AC75)*0.5</f>
        <v>22.1119047619048</v>
      </c>
      <c r="AE75" s="65" t="str">
        <f aca="false">IF(AD75&gt;=20,"Cleared","Not Cleared")</f>
        <v>Cleared</v>
      </c>
      <c r="AF75" s="86"/>
      <c r="AG75" s="86" t="n">
        <v>2.21666666666667</v>
      </c>
      <c r="AH75" s="86" t="n">
        <v>2.5</v>
      </c>
      <c r="AI75" s="86" t="n">
        <v>2.25</v>
      </c>
      <c r="AJ75" s="86" t="n">
        <v>2.5</v>
      </c>
      <c r="AK75" s="86"/>
      <c r="AL75" s="86" t="n">
        <v>1.16666666666667</v>
      </c>
      <c r="AM75" s="86" t="n">
        <f aca="false">AF75+AG75+AH75+AI75+AJ75+AK75+AL75</f>
        <v>10.6333333333333</v>
      </c>
      <c r="AN75" s="65" t="n">
        <f aca="false">Persona!$AM75/25*100</f>
        <v>42.5333333333333</v>
      </c>
      <c r="AO75" s="65" t="n">
        <f aca="false">Persona!$AN75*0.4</f>
        <v>17.0133333333333</v>
      </c>
      <c r="AP75" s="65" t="n">
        <f aca="false">Capstones!AL74</f>
        <v>44</v>
      </c>
      <c r="AQ75" s="65" t="n">
        <f aca="false">Persona!$AO75+Persona!$AP75</f>
        <v>61.0133333333333</v>
      </c>
      <c r="AR75" s="65" t="str">
        <f aca="false">IF(AQ75&gt;=40,"Cleared","Not Cleared")</f>
        <v>Cleared</v>
      </c>
      <c r="AS75" s="86" t="n">
        <f aca="false">IFERROR(VLOOKUP(D75,[1]Internal!B$4:CB$231,70,FALSE()),"0")</f>
        <v>0</v>
      </c>
      <c r="AT75" s="86" t="n">
        <f aca="false">IFERROR(VLOOKUP(D75,[1]Internal!B$4:CB$231,71,FALSE()),"0")</f>
        <v>1.04761904761905</v>
      </c>
      <c r="AU75" s="86" t="n">
        <f aca="false">IFERROR(VLOOKUP(D75,[1]Internal!B$4:CB$231,72,FALSE()),"0")</f>
        <v>0</v>
      </c>
      <c r="AV75" s="86" t="n">
        <f aca="false">IFERROR(VLOOKUP(D75,[1]Internal!B$4:CB$231,73,FALSE()),"0")</f>
        <v>0</v>
      </c>
      <c r="AW75" s="86"/>
      <c r="AX75" s="86" t="n">
        <f aca="false">IFERROR(VLOOKUP(D75,[1]Internal!B$4:CB$231,75,FALSE()),"0")</f>
        <v>0</v>
      </c>
      <c r="AY75" s="86" t="n">
        <f aca="false">IFERROR(VLOOKUP(D75,[1]Internal!B$4:CB$231,75,FALSE()),"0")</f>
        <v>0</v>
      </c>
      <c r="AZ75" s="86" t="n">
        <f aca="false">AS75+AT75+AU75+AV75+AW75+AX75+AY75</f>
        <v>1.04761904761905</v>
      </c>
      <c r="BA75" s="65" t="n">
        <f aca="false">AZ75*100/30</f>
        <v>3.49206349206349</v>
      </c>
      <c r="BB75" s="65" t="n">
        <f aca="false">BA75*0.4</f>
        <v>1.3968253968254</v>
      </c>
      <c r="BC75" s="65" t="n">
        <f aca="false">Capstones!AW74</f>
        <v>31.2</v>
      </c>
      <c r="BD75" s="65" t="n">
        <f aca="false">BB75+BC75</f>
        <v>32.5968253968254</v>
      </c>
      <c r="BE75" s="88" t="str">
        <f aca="false">IF(BD75&gt;=40,"Cleared","Not Cleared")</f>
        <v>Not Cleared</v>
      </c>
    </row>
    <row r="76" s="17" customFormat="true" ht="21.75" hidden="false" customHeight="true" outlineLevel="0" collapsed="false">
      <c r="A76" s="64" t="n">
        <v>72</v>
      </c>
      <c r="B76" s="86" t="s">
        <v>13</v>
      </c>
      <c r="C76" s="86" t="s">
        <v>38</v>
      </c>
      <c r="D76" s="86" t="s">
        <v>162</v>
      </c>
      <c r="E76" s="87" t="s">
        <v>163</v>
      </c>
      <c r="F76" s="65" t="n">
        <v>2</v>
      </c>
      <c r="G76" s="65" t="n">
        <v>1</v>
      </c>
      <c r="H76" s="65" t="n">
        <v>1</v>
      </c>
      <c r="I76" s="65" t="n">
        <v>3</v>
      </c>
      <c r="J76" s="65" t="n">
        <v>3</v>
      </c>
      <c r="K76" s="65" t="n">
        <v>2</v>
      </c>
      <c r="L76" s="65" t="n">
        <v>3</v>
      </c>
      <c r="M76" s="64" t="n">
        <f aca="false">F76+G76+H76+I76+J76+K76+L76</f>
        <v>15</v>
      </c>
      <c r="N76" s="65" t="n">
        <f aca="false">M76/35*100</f>
        <v>42.8571428571429</v>
      </c>
      <c r="O76" s="65" t="n">
        <v>0</v>
      </c>
      <c r="P76" s="65" t="n">
        <f aca="false">Capstones!O75</f>
        <v>30.5555555555556</v>
      </c>
      <c r="Q76" s="65" t="n">
        <f aca="false">N76*0.5</f>
        <v>21.4285714285714</v>
      </c>
      <c r="R76" s="65" t="str">
        <f aca="false">IF(N76&gt;=20,"Cleared","Not Cleared")</f>
        <v>Cleared</v>
      </c>
      <c r="S76" s="65" t="n">
        <v>1.04166666666667</v>
      </c>
      <c r="T76" s="65" t="n">
        <v>1.53125</v>
      </c>
      <c r="U76" s="65" t="n">
        <v>1.5</v>
      </c>
      <c r="V76" s="65" t="n">
        <v>2</v>
      </c>
      <c r="W76" s="65" t="n">
        <v>1.33333333333333</v>
      </c>
      <c r="X76" s="65" t="n">
        <v>1.25833333333333</v>
      </c>
      <c r="Y76" s="65" t="n">
        <v>1.375</v>
      </c>
      <c r="Z76" s="65" t="n">
        <f aca="false">S76+T76+U76+V76+W76+X76+Y76</f>
        <v>10.0395833333333</v>
      </c>
      <c r="AA76" s="65" t="n">
        <f aca="false">Persona!$Z76/35*100</f>
        <v>28.6845238095238</v>
      </c>
      <c r="AB76" s="65" t="n">
        <f aca="false">AA76*0.4</f>
        <v>11.4738095238095</v>
      </c>
      <c r="AC76" s="65" t="n">
        <f aca="false">Capstones!AA75</f>
        <v>24.8</v>
      </c>
      <c r="AD76" s="65" t="n">
        <f aca="false">(Persona!$AB76+Persona!$AC76)*0.5</f>
        <v>18.1369047619048</v>
      </c>
      <c r="AE76" s="65" t="str">
        <f aca="false">IF(AD76&gt;=20,"Cleared","Not Cleared")</f>
        <v>Not Cleared</v>
      </c>
      <c r="AF76" s="86"/>
      <c r="AG76" s="86" t="n">
        <v>2.00833333333333</v>
      </c>
      <c r="AH76" s="86" t="n">
        <v>2.58333333333333</v>
      </c>
      <c r="AI76" s="86" t="n">
        <v>1.875</v>
      </c>
      <c r="AJ76" s="86" t="n">
        <v>2.66666666666667</v>
      </c>
      <c r="AK76" s="86"/>
      <c r="AL76" s="86" t="n">
        <v>2.625</v>
      </c>
      <c r="AM76" s="86" t="n">
        <f aca="false">AF76+AG76+AH76+AI76+AJ76+AK76+AL76</f>
        <v>11.7583333333333</v>
      </c>
      <c r="AN76" s="65" t="n">
        <f aca="false">Persona!$AM76/25*100</f>
        <v>47.0333333333333</v>
      </c>
      <c r="AO76" s="65" t="n">
        <f aca="false">Persona!$AN76*0.4</f>
        <v>18.8133333333333</v>
      </c>
      <c r="AP76" s="65" t="n">
        <f aca="false">Capstones!AL75</f>
        <v>38</v>
      </c>
      <c r="AQ76" s="65" t="n">
        <f aca="false">Persona!$AO76+Persona!$AP76</f>
        <v>56.8133333333333</v>
      </c>
      <c r="AR76" s="65" t="str">
        <f aca="false">IF(AQ76&gt;=40,"Cleared","Not Cleared")</f>
        <v>Cleared</v>
      </c>
      <c r="AS76" s="86" t="n">
        <f aca="false">IFERROR(VLOOKUP(D76,[1]Internal!B$4:CB$231,70,FALSE()),"0")</f>
        <v>2.08333333333333</v>
      </c>
      <c r="AT76" s="86" t="n">
        <f aca="false">IFERROR(VLOOKUP(D76,[1]Internal!B$4:CB$231,71,FALSE()),"0")</f>
        <v>2.41428571428571</v>
      </c>
      <c r="AU76" s="86" t="n">
        <f aca="false">IFERROR(VLOOKUP(D76,[1]Internal!B$4:CB$231,72,FALSE()),"0")</f>
        <v>1.5</v>
      </c>
      <c r="AV76" s="86" t="n">
        <f aca="false">IFERROR(VLOOKUP(D76,[1]Internal!B$4:CB$231,73,FALSE()),"0")</f>
        <v>2.5</v>
      </c>
      <c r="AW76" s="86"/>
      <c r="AX76" s="86" t="n">
        <f aca="false">IFERROR(VLOOKUP(D76,[1]Internal!B$4:CB$231,75,FALSE()),"0")</f>
        <v>2.23611111111111</v>
      </c>
      <c r="AY76" s="86" t="n">
        <f aca="false">IFERROR(VLOOKUP(D76,[1]Internal!B$4:CB$231,75,FALSE()),"0")</f>
        <v>2.23611111111111</v>
      </c>
      <c r="AZ76" s="86" t="n">
        <f aca="false">AS76+AT76+AU76+AV76+AW76+AX76+AY76</f>
        <v>12.9698412698413</v>
      </c>
      <c r="BA76" s="65" t="n">
        <f aca="false">AZ76*100/30</f>
        <v>43.2328042328042</v>
      </c>
      <c r="BB76" s="65" t="n">
        <f aca="false">BA76*0.4</f>
        <v>17.2931216931217</v>
      </c>
      <c r="BC76" s="65" t="n">
        <f aca="false">Capstones!AW75</f>
        <v>24.8</v>
      </c>
      <c r="BD76" s="65" t="n">
        <f aca="false">BB76+BC76</f>
        <v>42.0931216931217</v>
      </c>
      <c r="BE76" s="88" t="str">
        <f aca="false">IF(BD76&gt;=40,"Cleared","Not Cleared")</f>
        <v>Cleared</v>
      </c>
    </row>
    <row r="77" s="17" customFormat="true" ht="21.75" hidden="false" customHeight="true" outlineLevel="0" collapsed="false">
      <c r="A77" s="64" t="n">
        <v>73</v>
      </c>
      <c r="B77" s="86" t="s">
        <v>17</v>
      </c>
      <c r="C77" s="86" t="s">
        <v>38</v>
      </c>
      <c r="D77" s="86" t="s">
        <v>164</v>
      </c>
      <c r="E77" s="87" t="s">
        <v>165</v>
      </c>
      <c r="F77" s="65" t="n">
        <v>2</v>
      </c>
      <c r="G77" s="65" t="n">
        <v>1</v>
      </c>
      <c r="H77" s="65" t="n">
        <v>3</v>
      </c>
      <c r="I77" s="65" t="n">
        <v>3</v>
      </c>
      <c r="J77" s="65" t="n">
        <v>1</v>
      </c>
      <c r="K77" s="65" t="n">
        <v>4</v>
      </c>
      <c r="L77" s="65" t="n">
        <v>2</v>
      </c>
      <c r="M77" s="64" t="n">
        <f aca="false">F77+G77+H77+I77+J77+K77+L77</f>
        <v>16</v>
      </c>
      <c r="N77" s="65" t="n">
        <f aca="false">M77/35*100</f>
        <v>45.7142857142857</v>
      </c>
      <c r="O77" s="65" t="n">
        <v>0</v>
      </c>
      <c r="P77" s="65" t="n">
        <f aca="false">Capstones!O76</f>
        <v>50.5555555555556</v>
      </c>
      <c r="Q77" s="65" t="n">
        <f aca="false">N77*0.5</f>
        <v>22.8571428571429</v>
      </c>
      <c r="R77" s="65" t="str">
        <f aca="false">IF(N77&gt;=20,"Cleared","Not Cleared")</f>
        <v>Cleared</v>
      </c>
      <c r="S77" s="65" t="n">
        <v>3.04166666666667</v>
      </c>
      <c r="T77" s="65" t="n">
        <v>3.40625</v>
      </c>
      <c r="U77" s="65" t="n">
        <v>3.5</v>
      </c>
      <c r="V77" s="65" t="n">
        <v>4</v>
      </c>
      <c r="W77" s="65" t="n">
        <v>3.33333333333333</v>
      </c>
      <c r="X77" s="65" t="n">
        <v>3.25833333333333</v>
      </c>
      <c r="Y77" s="65" t="n">
        <v>3.375</v>
      </c>
      <c r="Z77" s="65" t="n">
        <f aca="false">S77+T77+U77+V77+W77+X77+Y77</f>
        <v>23.9145833333333</v>
      </c>
      <c r="AA77" s="65" t="n">
        <f aca="false">Persona!$Z77/35*100</f>
        <v>68.327380952381</v>
      </c>
      <c r="AB77" s="65" t="n">
        <f aca="false">AA77*0.4</f>
        <v>27.3309523809524</v>
      </c>
      <c r="AC77" s="65" t="n">
        <f aca="false">Capstones!AA76</f>
        <v>40</v>
      </c>
      <c r="AD77" s="65" t="n">
        <f aca="false">(Persona!$AB77+Persona!$AC77)*0.5</f>
        <v>33.6654761904762</v>
      </c>
      <c r="AE77" s="65" t="str">
        <f aca="false">IF(AD77&gt;=20,"Cleared","Not Cleared")</f>
        <v>Cleared</v>
      </c>
      <c r="AF77" s="86"/>
      <c r="AG77" s="86" t="n">
        <v>2.67777777777778</v>
      </c>
      <c r="AH77" s="86" t="n">
        <v>2.33333333333333</v>
      </c>
      <c r="AI77" s="86" t="n">
        <v>1.66666666666667</v>
      </c>
      <c r="AJ77" s="86" t="n">
        <v>2.5</v>
      </c>
      <c r="AK77" s="86"/>
      <c r="AL77" s="86" t="n">
        <v>2.5</v>
      </c>
      <c r="AM77" s="86" t="n">
        <f aca="false">AF77+AG77+AH77+AI77+AJ77+AK77+AL77</f>
        <v>11.6777777777778</v>
      </c>
      <c r="AN77" s="65" t="n">
        <f aca="false">Persona!$AM77/25*100</f>
        <v>46.7111111111111</v>
      </c>
      <c r="AO77" s="65" t="n">
        <f aca="false">Persona!$AN77*0.4</f>
        <v>18.6844444444444</v>
      </c>
      <c r="AP77" s="65" t="n">
        <f aca="false">Capstones!AL76</f>
        <v>37</v>
      </c>
      <c r="AQ77" s="65" t="n">
        <f aca="false">Persona!$AO77+Persona!$AP77</f>
        <v>55.6844444444444</v>
      </c>
      <c r="AR77" s="65" t="str">
        <f aca="false">IF(AQ77&gt;=40,"Cleared","Not Cleared")</f>
        <v>Cleared</v>
      </c>
      <c r="AS77" s="86" t="n">
        <f aca="false">IFERROR(VLOOKUP(D77,[1]Internal!B$4:CB$231,70,FALSE()),"0")</f>
        <v>3.16666666666667</v>
      </c>
      <c r="AT77" s="86" t="n">
        <f aca="false">IFERROR(VLOOKUP(D77,[1]Internal!B$4:CB$231,71,FALSE()),"0")</f>
        <v>2.52857142857143</v>
      </c>
      <c r="AU77" s="86" t="n">
        <f aca="false">IFERROR(VLOOKUP(D77,[1]Internal!B$4:CB$231,72,FALSE()),"0")</f>
        <v>2</v>
      </c>
      <c r="AV77" s="86" t="n">
        <f aca="false">IFERROR(VLOOKUP(D77,[1]Internal!B$4:CB$231,73,FALSE()),"0")</f>
        <v>4</v>
      </c>
      <c r="AW77" s="86"/>
      <c r="AX77" s="86" t="n">
        <f aca="false">IFERROR(VLOOKUP(D77,[1]Internal!B$4:CB$231,75,FALSE()),"0")</f>
        <v>3.27777777777778</v>
      </c>
      <c r="AY77" s="86" t="n">
        <f aca="false">IFERROR(VLOOKUP(D77,[1]Internal!B$4:CB$231,75,FALSE()),"0")</f>
        <v>3.27777777777778</v>
      </c>
      <c r="AZ77" s="86" t="n">
        <f aca="false">AS77+AT77+AU77+AV77+AW77+AX77+AY77</f>
        <v>18.2507936507937</v>
      </c>
      <c r="BA77" s="65" t="n">
        <f aca="false">AZ77*100/30</f>
        <v>60.8359788359788</v>
      </c>
      <c r="BB77" s="65" t="n">
        <f aca="false">BA77*0.4</f>
        <v>24.3343915343915</v>
      </c>
      <c r="BC77" s="65" t="n">
        <f aca="false">Capstones!AW76</f>
        <v>40</v>
      </c>
      <c r="BD77" s="65" t="n">
        <f aca="false">BB77+BC77</f>
        <v>64.3343915343915</v>
      </c>
      <c r="BE77" s="88" t="str">
        <f aca="false">IF(BD77&gt;=40,"Cleared","Not Cleared")</f>
        <v>Cleared</v>
      </c>
    </row>
    <row r="78" s="17" customFormat="true" ht="21.75" hidden="false" customHeight="true" outlineLevel="0" collapsed="false">
      <c r="A78" s="64" t="n">
        <v>74</v>
      </c>
      <c r="B78" s="86" t="s">
        <v>17</v>
      </c>
      <c r="C78" s="86" t="s">
        <v>31</v>
      </c>
      <c r="D78" s="86" t="s">
        <v>166</v>
      </c>
      <c r="E78" s="87" t="s">
        <v>167</v>
      </c>
      <c r="F78" s="65" t="n">
        <v>1</v>
      </c>
      <c r="G78" s="65" t="n">
        <v>1</v>
      </c>
      <c r="H78" s="65" t="n">
        <v>2</v>
      </c>
      <c r="I78" s="65" t="n">
        <v>3</v>
      </c>
      <c r="J78" s="65" t="n">
        <v>2</v>
      </c>
      <c r="K78" s="65" t="n">
        <v>3</v>
      </c>
      <c r="L78" s="65" t="n">
        <v>3</v>
      </c>
      <c r="M78" s="64" t="n">
        <f aca="false">F78+G78+H78+I78+J78+K78+L78</f>
        <v>15</v>
      </c>
      <c r="N78" s="65" t="n">
        <f aca="false">M78/35*100</f>
        <v>42.8571428571429</v>
      </c>
      <c r="O78" s="65" t="n">
        <v>0</v>
      </c>
      <c r="P78" s="65" t="n">
        <f aca="false">Capstones!O77</f>
        <v>64.4444444444444</v>
      </c>
      <c r="Q78" s="65" t="n">
        <f aca="false">N78*0.5</f>
        <v>21.4285714285714</v>
      </c>
      <c r="R78" s="65" t="str">
        <f aca="false">IF(N78&gt;=20,"Cleared","Not Cleared")</f>
        <v>Cleared</v>
      </c>
      <c r="S78" s="65" t="n">
        <v>1.91666666666667</v>
      </c>
      <c r="T78" s="65" t="n">
        <v>2.3125</v>
      </c>
      <c r="U78" s="65" t="n">
        <v>1.66666666666667</v>
      </c>
      <c r="V78" s="65" t="n">
        <v>1</v>
      </c>
      <c r="W78" s="65" t="n">
        <v>4</v>
      </c>
      <c r="X78" s="65" t="n">
        <v>2</v>
      </c>
      <c r="Y78" s="65" t="n">
        <v>1.5</v>
      </c>
      <c r="Z78" s="65" t="n">
        <f aca="false">S78+T78+U78+V78+W78+X78+Y78</f>
        <v>14.3958333333333</v>
      </c>
      <c r="AA78" s="65" t="n">
        <f aca="false">Persona!$Z78/35*100</f>
        <v>41.1309523809524</v>
      </c>
      <c r="AB78" s="65" t="n">
        <f aca="false">AA78*0.4</f>
        <v>16.452380952381</v>
      </c>
      <c r="AC78" s="65" t="n">
        <f aca="false">Capstones!AA77</f>
        <v>31.2</v>
      </c>
      <c r="AD78" s="65" t="n">
        <f aca="false">(Persona!$AB78+Persona!$AC78)*0.5</f>
        <v>23.8261904761905</v>
      </c>
      <c r="AE78" s="65" t="str">
        <f aca="false">IF(AD78&gt;=20,"Cleared","Not Cleared")</f>
        <v>Cleared</v>
      </c>
      <c r="AF78" s="86"/>
      <c r="AG78" s="86" t="n">
        <v>2.4</v>
      </c>
      <c r="AH78" s="86" t="n">
        <v>2.33333333333333</v>
      </c>
      <c r="AI78" s="86" t="n">
        <v>1.66666666666667</v>
      </c>
      <c r="AJ78" s="86" t="n">
        <v>1.77777777777778</v>
      </c>
      <c r="AK78" s="86"/>
      <c r="AL78" s="86" t="n">
        <v>2.33333333333333</v>
      </c>
      <c r="AM78" s="86" t="n">
        <f aca="false">AF78+AG78+AH78+AI78+AJ78+AK78+AL78</f>
        <v>10.5111111111111</v>
      </c>
      <c r="AN78" s="65" t="n">
        <f aca="false">Persona!$AM78/25*100</f>
        <v>42.0444444444444</v>
      </c>
      <c r="AO78" s="65" t="n">
        <f aca="false">Persona!$AN78*0.4</f>
        <v>16.8177777777778</v>
      </c>
      <c r="AP78" s="65" t="n">
        <f aca="false">Capstones!AL77</f>
        <v>48</v>
      </c>
      <c r="AQ78" s="65" t="n">
        <f aca="false">Persona!$AO78+Persona!$AP78</f>
        <v>64.8177777777778</v>
      </c>
      <c r="AR78" s="65" t="str">
        <f aca="false">IF(AQ78&gt;=40,"Cleared","Not Cleared")</f>
        <v>Cleared</v>
      </c>
      <c r="AS78" s="86" t="n">
        <f aca="false">IFERROR(VLOOKUP(D78,[1]Internal!B$4:CB$231,70,FALSE()),"0")</f>
        <v>2.16666666666667</v>
      </c>
      <c r="AT78" s="86" t="n">
        <f aca="false">IFERROR(VLOOKUP(D78,[1]Internal!B$4:CB$231,71,FALSE()),"0")</f>
        <v>2.375</v>
      </c>
      <c r="AU78" s="86" t="n">
        <f aca="false">IFERROR(VLOOKUP(D78,[1]Internal!B$4:CB$231,72,FALSE()),"0")</f>
        <v>1</v>
      </c>
      <c r="AV78" s="86" t="n">
        <f aca="false">IFERROR(VLOOKUP(D78,[1]Internal!B$4:CB$231,73,FALSE()),"0")</f>
        <v>3</v>
      </c>
      <c r="AW78" s="86"/>
      <c r="AX78" s="86" t="n">
        <f aca="false">IFERROR(VLOOKUP(D78,[1]Internal!B$4:CB$231,75,FALSE()),"0")</f>
        <v>2.38888888888889</v>
      </c>
      <c r="AY78" s="86" t="n">
        <f aca="false">IFERROR(VLOOKUP(D78,[1]Internal!B$4:CB$231,75,FALSE()),"0")</f>
        <v>2.38888888888889</v>
      </c>
      <c r="AZ78" s="86" t="n">
        <f aca="false">AS78+AT78+AU78+AV78+AW78+AX78+AY78</f>
        <v>13.3194444444444</v>
      </c>
      <c r="BA78" s="65" t="n">
        <f aca="false">AZ78*100/30</f>
        <v>44.3981481481482</v>
      </c>
      <c r="BB78" s="65" t="n">
        <f aca="false">BA78*0.4</f>
        <v>17.7592592592593</v>
      </c>
      <c r="BC78" s="65" t="n">
        <f aca="false">Capstones!AW77</f>
        <v>31.2</v>
      </c>
      <c r="BD78" s="65" t="n">
        <f aca="false">BB78+BC78</f>
        <v>48.9592592592593</v>
      </c>
      <c r="BE78" s="88" t="str">
        <f aca="false">IF(BD78&gt;=40,"Cleared","Not Cleared")</f>
        <v>Cleared</v>
      </c>
    </row>
    <row r="79" s="17" customFormat="true" ht="21.75" hidden="false" customHeight="true" outlineLevel="0" collapsed="false">
      <c r="A79" s="64" t="n">
        <v>75</v>
      </c>
      <c r="B79" s="86" t="s">
        <v>13</v>
      </c>
      <c r="C79" s="86" t="s">
        <v>31</v>
      </c>
      <c r="D79" s="86" t="s">
        <v>168</v>
      </c>
      <c r="E79" s="87" t="s">
        <v>169</v>
      </c>
      <c r="F79" s="65" t="n">
        <v>2</v>
      </c>
      <c r="G79" s="65" t="n">
        <v>3</v>
      </c>
      <c r="H79" s="65" t="n">
        <v>4</v>
      </c>
      <c r="I79" s="65" t="n">
        <v>1</v>
      </c>
      <c r="J79" s="65" t="n">
        <v>1</v>
      </c>
      <c r="K79" s="65" t="n">
        <v>3</v>
      </c>
      <c r="L79" s="65" t="n">
        <v>1</v>
      </c>
      <c r="M79" s="64" t="n">
        <f aca="false">F79+G79+H79+I79+J79+K79+L79</f>
        <v>15</v>
      </c>
      <c r="N79" s="65" t="n">
        <f aca="false">M79/35*100</f>
        <v>42.8571428571429</v>
      </c>
      <c r="O79" s="65" t="n">
        <v>0</v>
      </c>
      <c r="P79" s="65" t="n">
        <f aca="false">Capstones!O78</f>
        <v>66.6666666666667</v>
      </c>
      <c r="Q79" s="65" t="n">
        <f aca="false">N79*0.5</f>
        <v>21.4285714285714</v>
      </c>
      <c r="R79" s="65" t="str">
        <f aca="false">IF(N79&gt;=20,"Cleared","Not Cleared")</f>
        <v>Cleared</v>
      </c>
      <c r="S79" s="65" t="n">
        <v>1.08333333333333</v>
      </c>
      <c r="T79" s="65" t="n">
        <v>1.96875</v>
      </c>
      <c r="U79" s="65" t="n">
        <v>1</v>
      </c>
      <c r="V79" s="65" t="n">
        <v>0</v>
      </c>
      <c r="W79" s="65" t="n">
        <v>2.66666666666667</v>
      </c>
      <c r="X79" s="65" t="n">
        <v>1.26666666666667</v>
      </c>
      <c r="Y79" s="65" t="n">
        <v>1</v>
      </c>
      <c r="Z79" s="65" t="n">
        <f aca="false">S79+T79+U79+V79+W79+X79+Y79</f>
        <v>8.98541666666667</v>
      </c>
      <c r="AA79" s="65" t="n">
        <f aca="false">Persona!$Z79/35*100</f>
        <v>25.672619047619</v>
      </c>
      <c r="AB79" s="65" t="n">
        <f aca="false">AA79*0.4</f>
        <v>10.2690476190476</v>
      </c>
      <c r="AC79" s="65" t="n">
        <f aca="false">Capstones!AA78</f>
        <v>24</v>
      </c>
      <c r="AD79" s="65" t="n">
        <f aca="false">(Persona!$AB79+Persona!$AC79)*0.5</f>
        <v>17.1345238095238</v>
      </c>
      <c r="AE79" s="65" t="str">
        <f aca="false">IF(AD79&gt;=20,"Cleared","Not Cleared")</f>
        <v>Not Cleared</v>
      </c>
      <c r="AF79" s="86"/>
      <c r="AG79" s="86" t="n">
        <v>2.5</v>
      </c>
      <c r="AH79" s="86" t="n">
        <v>2</v>
      </c>
      <c r="AI79" s="86" t="n">
        <v>1.33333333333333</v>
      </c>
      <c r="AJ79" s="86" t="n">
        <v>2</v>
      </c>
      <c r="AK79" s="86"/>
      <c r="AL79" s="86" t="n">
        <v>2.5</v>
      </c>
      <c r="AM79" s="86" t="n">
        <f aca="false">AF79+AG79+AH79+AI79+AJ79+AK79+AL79</f>
        <v>10.3333333333333</v>
      </c>
      <c r="AN79" s="65" t="n">
        <f aca="false">Persona!$AM79/25*100</f>
        <v>41.3333333333333</v>
      </c>
      <c r="AO79" s="65" t="n">
        <f aca="false">Persona!$AN79*0.4</f>
        <v>16.5333333333333</v>
      </c>
      <c r="AP79" s="65" t="n">
        <f aca="false">Capstones!AL78</f>
        <v>42</v>
      </c>
      <c r="AQ79" s="65" t="n">
        <f aca="false">Persona!$AO79+Persona!$AP79</f>
        <v>58.5333333333333</v>
      </c>
      <c r="AR79" s="65" t="str">
        <f aca="false">IF(AQ79&gt;=40,"Cleared","Not Cleared")</f>
        <v>Cleared</v>
      </c>
      <c r="AS79" s="86" t="n">
        <f aca="false">IFERROR(VLOOKUP(D79,[1]Internal!B$4:CB$231,70,FALSE()),"0")</f>
        <v>2.29166666666667</v>
      </c>
      <c r="AT79" s="86" t="n">
        <f aca="false">IFERROR(VLOOKUP(D79,[1]Internal!B$4:CB$231,71,FALSE()),"0")</f>
        <v>2.1125</v>
      </c>
      <c r="AU79" s="86" t="n">
        <f aca="false">IFERROR(VLOOKUP(D79,[1]Internal!B$4:CB$231,72,FALSE()),"0")</f>
        <v>1.5</v>
      </c>
      <c r="AV79" s="86" t="n">
        <f aca="false">IFERROR(VLOOKUP(D79,[1]Internal!B$4:CB$231,73,FALSE()),"0")</f>
        <v>2</v>
      </c>
      <c r="AW79" s="86"/>
      <c r="AX79" s="86" t="n">
        <f aca="false">IFERROR(VLOOKUP(D79,[1]Internal!B$4:CB$231,75,FALSE()),"0")</f>
        <v>2.15277777777778</v>
      </c>
      <c r="AY79" s="86" t="n">
        <f aca="false">IFERROR(VLOOKUP(D79,[1]Internal!B$4:CB$231,75,FALSE()),"0")</f>
        <v>2.15277777777778</v>
      </c>
      <c r="AZ79" s="86" t="n">
        <f aca="false">AS79+AT79+AU79+AV79+AW79+AX79+AY79</f>
        <v>12.2097222222222</v>
      </c>
      <c r="BA79" s="65" t="n">
        <f aca="false">AZ79*100/30</f>
        <v>40.6990740740741</v>
      </c>
      <c r="BB79" s="65" t="n">
        <f aca="false">BA79*0.4</f>
        <v>16.2796296296296</v>
      </c>
      <c r="BC79" s="65" t="n">
        <f aca="false">Capstones!AW78</f>
        <v>24</v>
      </c>
      <c r="BD79" s="65" t="n">
        <f aca="false">BB79+BC79</f>
        <v>40.2796296296296</v>
      </c>
      <c r="BE79" s="88" t="str">
        <f aca="false">IF(BD79&gt;=40,"Cleared","Not Cleared")</f>
        <v>Cleared</v>
      </c>
    </row>
    <row r="80" s="17" customFormat="true" ht="21.75" hidden="false" customHeight="true" outlineLevel="0" collapsed="false">
      <c r="A80" s="64" t="n">
        <v>76</v>
      </c>
      <c r="B80" s="86" t="s">
        <v>17</v>
      </c>
      <c r="C80" s="86" t="s">
        <v>31</v>
      </c>
      <c r="D80" s="86" t="s">
        <v>170</v>
      </c>
      <c r="E80" s="87" t="s">
        <v>171</v>
      </c>
      <c r="F80" s="65" t="n">
        <v>2</v>
      </c>
      <c r="G80" s="65" t="n">
        <v>1</v>
      </c>
      <c r="H80" s="65" t="n">
        <v>4</v>
      </c>
      <c r="I80" s="65" t="n">
        <v>1</v>
      </c>
      <c r="J80" s="65" t="n">
        <v>1</v>
      </c>
      <c r="K80" s="65" t="n">
        <v>3</v>
      </c>
      <c r="L80" s="65" t="n">
        <v>3</v>
      </c>
      <c r="M80" s="64" t="n">
        <f aca="false">F80+G80+H80+I80+J80+K80+L80</f>
        <v>15</v>
      </c>
      <c r="N80" s="65" t="n">
        <f aca="false">M80/35*100</f>
        <v>42.8571428571429</v>
      </c>
      <c r="O80" s="65" t="n">
        <v>0</v>
      </c>
      <c r="P80" s="65" t="n">
        <f aca="false">Capstones!O79</f>
        <v>76.6666666666667</v>
      </c>
      <c r="Q80" s="65" t="n">
        <f aca="false">N80*0.5</f>
        <v>21.4285714285714</v>
      </c>
      <c r="R80" s="65" t="str">
        <f aca="false">IF(N80&gt;=20,"Cleared","Not Cleared")</f>
        <v>Cleared</v>
      </c>
      <c r="S80" s="65" t="n">
        <v>1.08333333333333</v>
      </c>
      <c r="T80" s="65" t="n">
        <v>1.8125</v>
      </c>
      <c r="U80" s="65" t="n">
        <v>1</v>
      </c>
      <c r="V80" s="65" t="n">
        <v>0</v>
      </c>
      <c r="W80" s="65" t="n">
        <v>4</v>
      </c>
      <c r="X80" s="65" t="n">
        <v>1.26666666666667</v>
      </c>
      <c r="Y80" s="65" t="n">
        <v>1</v>
      </c>
      <c r="Z80" s="65" t="n">
        <f aca="false">S80+T80+U80+V80+W80+X80+Y80</f>
        <v>10.1625</v>
      </c>
      <c r="AA80" s="65" t="n">
        <f aca="false">Persona!$Z80/35*100</f>
        <v>29.0357142857143</v>
      </c>
      <c r="AB80" s="65" t="n">
        <f aca="false">AA80*0.4</f>
        <v>11.6142857142857</v>
      </c>
      <c r="AC80" s="65" t="n">
        <f aca="false">Capstones!AA79</f>
        <v>58.4</v>
      </c>
      <c r="AD80" s="65" t="n">
        <f aca="false">(Persona!$AB80+Persona!$AC80)*0.5</f>
        <v>35.0071428571429</v>
      </c>
      <c r="AE80" s="65" t="str">
        <f aca="false">IF(AD80&gt;=20,"Cleared","Not Cleared")</f>
        <v>Cleared</v>
      </c>
      <c r="AF80" s="86"/>
      <c r="AG80" s="86" t="n">
        <v>2.4</v>
      </c>
      <c r="AH80" s="86" t="n">
        <v>2.33333333333333</v>
      </c>
      <c r="AI80" s="86" t="n">
        <v>1.66666666666667</v>
      </c>
      <c r="AJ80" s="86" t="n">
        <v>1.77777777777778</v>
      </c>
      <c r="AK80" s="86"/>
      <c r="AL80" s="86" t="n">
        <v>2.33333333333333</v>
      </c>
      <c r="AM80" s="86" t="n">
        <f aca="false">AF80+AG80+AH80+AI80+AJ80+AK80+AL80</f>
        <v>10.5111111111111</v>
      </c>
      <c r="AN80" s="65" t="n">
        <f aca="false">Persona!$AM80/25*100</f>
        <v>42.0444444444444</v>
      </c>
      <c r="AO80" s="65" t="n">
        <f aca="false">Persona!$AN80*0.4</f>
        <v>16.8177777777778</v>
      </c>
      <c r="AP80" s="65" t="n">
        <f aca="false">Capstones!AL79</f>
        <v>45</v>
      </c>
      <c r="AQ80" s="65" t="n">
        <f aca="false">Persona!$AO80+Persona!$AP80</f>
        <v>61.8177777777778</v>
      </c>
      <c r="AR80" s="65" t="str">
        <f aca="false">IF(AQ80&gt;=40,"Cleared","Not Cleared")</f>
        <v>Cleared</v>
      </c>
      <c r="AS80" s="86" t="n">
        <f aca="false">IFERROR(VLOOKUP(D80,[1]Internal!B$4:CB$231,70,FALSE()),"0")</f>
        <v>3.33333333333333</v>
      </c>
      <c r="AT80" s="86" t="n">
        <f aca="false">IFERROR(VLOOKUP(D80,[1]Internal!B$4:CB$231,71,FALSE()),"0")</f>
        <v>4.0125</v>
      </c>
      <c r="AU80" s="86" t="n">
        <f aca="false">IFERROR(VLOOKUP(D80,[1]Internal!B$4:CB$231,72,FALSE()),"0")</f>
        <v>2.66666666666667</v>
      </c>
      <c r="AV80" s="86" t="n">
        <f aca="false">IFERROR(VLOOKUP(D80,[1]Internal!B$4:CB$231,73,FALSE()),"0")</f>
        <v>4</v>
      </c>
      <c r="AW80" s="86"/>
      <c r="AX80" s="86" t="n">
        <f aca="false">IFERROR(VLOOKUP(D80,[1]Internal!B$4:CB$231,75,FALSE()),"0")</f>
        <v>3.61111111111111</v>
      </c>
      <c r="AY80" s="86" t="n">
        <f aca="false">IFERROR(VLOOKUP(D80,[1]Internal!B$4:CB$231,75,FALSE()),"0")</f>
        <v>3.61111111111111</v>
      </c>
      <c r="AZ80" s="86" t="n">
        <f aca="false">AS80+AT80+AU80+AV80+AW80+AX80+AY80</f>
        <v>21.2347222222222</v>
      </c>
      <c r="BA80" s="65" t="n">
        <f aca="false">AZ80*100/30</f>
        <v>70.7824074074074</v>
      </c>
      <c r="BB80" s="65" t="n">
        <f aca="false">BA80*0.4</f>
        <v>28.312962962963</v>
      </c>
      <c r="BC80" s="65" t="n">
        <f aca="false">Capstones!AW79</f>
        <v>58.4</v>
      </c>
      <c r="BD80" s="65" t="n">
        <f aca="false">BB80+BC80</f>
        <v>86.712962962963</v>
      </c>
      <c r="BE80" s="88" t="str">
        <f aca="false">IF(BD80&gt;=40,"Cleared","Not Cleared")</f>
        <v>Cleared</v>
      </c>
    </row>
    <row r="81" s="17" customFormat="true" ht="21.75" hidden="false" customHeight="true" outlineLevel="0" collapsed="false">
      <c r="A81" s="64" t="n">
        <v>77</v>
      </c>
      <c r="B81" s="86" t="s">
        <v>17</v>
      </c>
      <c r="C81" s="86" t="s">
        <v>31</v>
      </c>
      <c r="D81" s="86" t="s">
        <v>172</v>
      </c>
      <c r="E81" s="87" t="s">
        <v>173</v>
      </c>
      <c r="F81" s="65" t="n">
        <v>1</v>
      </c>
      <c r="G81" s="65" t="n">
        <v>1</v>
      </c>
      <c r="H81" s="65" t="n">
        <v>4</v>
      </c>
      <c r="I81" s="65" t="n">
        <v>2</v>
      </c>
      <c r="J81" s="65" t="n">
        <v>2</v>
      </c>
      <c r="K81" s="65" t="n">
        <v>3</v>
      </c>
      <c r="L81" s="65" t="n">
        <v>2</v>
      </c>
      <c r="M81" s="64" t="n">
        <f aca="false">F81+G81+H81+I81+J81+K81+L81</f>
        <v>15</v>
      </c>
      <c r="N81" s="65" t="n">
        <f aca="false">M81/35*100</f>
        <v>42.8571428571429</v>
      </c>
      <c r="O81" s="65" t="n">
        <v>0</v>
      </c>
      <c r="P81" s="65" t="n">
        <f aca="false">Capstones!O80</f>
        <v>64.4444444444444</v>
      </c>
      <c r="Q81" s="65" t="n">
        <f aca="false">N81*0.5</f>
        <v>21.4285714285714</v>
      </c>
      <c r="R81" s="65" t="str">
        <f aca="false">IF(N81&gt;=20,"Cleared","Not Cleared")</f>
        <v>Cleared</v>
      </c>
      <c r="S81" s="65" t="n">
        <v>1.41666666666667</v>
      </c>
      <c r="T81" s="65" t="n">
        <v>1.22916666666667</v>
      </c>
      <c r="U81" s="65" t="n">
        <v>1.66666666666667</v>
      </c>
      <c r="V81" s="65" t="n">
        <v>3</v>
      </c>
      <c r="W81" s="65" t="n">
        <v>2.66666666666667</v>
      </c>
      <c r="X81" s="65" t="n">
        <v>2.06666666666667</v>
      </c>
      <c r="Y81" s="65" t="n">
        <v>1.5</v>
      </c>
      <c r="Z81" s="65" t="n">
        <f aca="false">S81+T81+U81+V81+W81+X81+Y81</f>
        <v>13.5458333333333</v>
      </c>
      <c r="AA81" s="65" t="n">
        <f aca="false">Persona!$Z81/35*100</f>
        <v>38.7023809523809</v>
      </c>
      <c r="AB81" s="65" t="n">
        <f aca="false">AA81*0.4</f>
        <v>15.4809523809524</v>
      </c>
      <c r="AC81" s="65" t="n">
        <f aca="false">Capstones!AA80</f>
        <v>34.4</v>
      </c>
      <c r="AD81" s="65" t="n">
        <f aca="false">(Persona!$AB81+Persona!$AC81)*0.5</f>
        <v>24.9404761904762</v>
      </c>
      <c r="AE81" s="65" t="str">
        <f aca="false">IF(AD81&gt;=20,"Cleared","Not Cleared")</f>
        <v>Cleared</v>
      </c>
      <c r="AF81" s="86"/>
      <c r="AG81" s="86" t="n">
        <v>2.46666666666667</v>
      </c>
      <c r="AH81" s="86" t="n">
        <v>2.33333333333333</v>
      </c>
      <c r="AI81" s="86" t="n">
        <v>1.66666666666667</v>
      </c>
      <c r="AJ81" s="86" t="n">
        <v>1.77777777777778</v>
      </c>
      <c r="AK81" s="86"/>
      <c r="AL81" s="86" t="n">
        <v>2.33333333333333</v>
      </c>
      <c r="AM81" s="86" t="n">
        <f aca="false">AF81+AG81+AH81+AI81+AJ81+AK81+AL81</f>
        <v>10.5777777777778</v>
      </c>
      <c r="AN81" s="65" t="n">
        <f aca="false">Persona!$AM81/25*100</f>
        <v>42.3111111111111</v>
      </c>
      <c r="AO81" s="65" t="n">
        <f aca="false">Persona!$AN81*0.4</f>
        <v>16.9244444444444</v>
      </c>
      <c r="AP81" s="65" t="n">
        <f aca="false">Capstones!AL80</f>
        <v>0</v>
      </c>
      <c r="AQ81" s="65" t="n">
        <f aca="false">Persona!$AO81+Persona!$AP81</f>
        <v>16.9244444444444</v>
      </c>
      <c r="AR81" s="65" t="str">
        <f aca="false">IF(AQ81&gt;=40,"Cleared","Not Cleared")</f>
        <v>Not Cleared</v>
      </c>
      <c r="AS81" s="86" t="n">
        <f aca="false">IFERROR(VLOOKUP(D81,[1]Internal!B$4:CB$231,70,FALSE()),"0")</f>
        <v>2.83333333333333</v>
      </c>
      <c r="AT81" s="86" t="n">
        <f aca="false">IFERROR(VLOOKUP(D81,[1]Internal!B$4:CB$231,71,FALSE()),"0")</f>
        <v>2.55</v>
      </c>
      <c r="AU81" s="86" t="n">
        <f aca="false">IFERROR(VLOOKUP(D81,[1]Internal!B$4:CB$231,72,FALSE()),"0")</f>
        <v>1.33333333333333</v>
      </c>
      <c r="AV81" s="86" t="n">
        <f aca="false">IFERROR(VLOOKUP(D81,[1]Internal!B$4:CB$231,73,FALSE()),"0")</f>
        <v>3</v>
      </c>
      <c r="AW81" s="86"/>
      <c r="AX81" s="86" t="n">
        <f aca="false">IFERROR(VLOOKUP(D81,[1]Internal!B$4:CB$231,75,FALSE()),"0")</f>
        <v>3</v>
      </c>
      <c r="AY81" s="86" t="n">
        <f aca="false">IFERROR(VLOOKUP(D81,[1]Internal!B$4:CB$231,75,FALSE()),"0")</f>
        <v>3</v>
      </c>
      <c r="AZ81" s="86" t="n">
        <f aca="false">AS81+AT81+AU81+AV81+AW81+AX81+AY81</f>
        <v>15.7166666666667</v>
      </c>
      <c r="BA81" s="65" t="n">
        <f aca="false">AZ81*100/30</f>
        <v>52.3888888888889</v>
      </c>
      <c r="BB81" s="65" t="n">
        <f aca="false">BA81*0.4</f>
        <v>20.9555555555556</v>
      </c>
      <c r="BC81" s="65" t="n">
        <f aca="false">Capstones!AW80</f>
        <v>34.4</v>
      </c>
      <c r="BD81" s="65" t="n">
        <f aca="false">BB81+BC81</f>
        <v>55.3555555555556</v>
      </c>
      <c r="BE81" s="88" t="str">
        <f aca="false">IF(BD81&gt;=40,"Cleared","Not Cleared")</f>
        <v>Cleared</v>
      </c>
    </row>
    <row r="82" s="17" customFormat="true" ht="21.75" hidden="false" customHeight="true" outlineLevel="0" collapsed="false">
      <c r="A82" s="64" t="n">
        <v>78</v>
      </c>
      <c r="B82" s="86" t="s">
        <v>17</v>
      </c>
      <c r="C82" s="86" t="s">
        <v>31</v>
      </c>
      <c r="D82" s="86" t="s">
        <v>174</v>
      </c>
      <c r="E82" s="87" t="s">
        <v>175</v>
      </c>
      <c r="F82" s="65" t="n">
        <v>1</v>
      </c>
      <c r="G82" s="65" t="n">
        <v>1</v>
      </c>
      <c r="H82" s="65" t="n">
        <v>3</v>
      </c>
      <c r="I82" s="65" t="n">
        <v>2</v>
      </c>
      <c r="J82" s="65" t="n">
        <v>3</v>
      </c>
      <c r="K82" s="65" t="n">
        <v>1</v>
      </c>
      <c r="L82" s="65" t="n">
        <v>4</v>
      </c>
      <c r="M82" s="64" t="n">
        <f aca="false">F82+G82+H82+I82+J82+K82+L82</f>
        <v>15</v>
      </c>
      <c r="N82" s="65" t="n">
        <f aca="false">M82/35*100</f>
        <v>42.8571428571429</v>
      </c>
      <c r="O82" s="65" t="n">
        <v>0</v>
      </c>
      <c r="P82" s="65" t="n">
        <f aca="false">Capstones!O81</f>
        <v>63.3333333333333</v>
      </c>
      <c r="Q82" s="65" t="n">
        <f aca="false">N82*0.5</f>
        <v>21.4285714285714</v>
      </c>
      <c r="R82" s="65" t="str">
        <f aca="false">IF(N82&gt;=20,"Cleared","Not Cleared")</f>
        <v>Cleared</v>
      </c>
      <c r="S82" s="65" t="n">
        <v>1.58333333333333</v>
      </c>
      <c r="T82" s="65" t="n">
        <v>2.29166666666667</v>
      </c>
      <c r="U82" s="65" t="n">
        <v>2.33333333333333</v>
      </c>
      <c r="V82" s="65" t="n">
        <v>2</v>
      </c>
      <c r="W82" s="65" t="n">
        <v>2</v>
      </c>
      <c r="X82" s="65" t="n">
        <v>2.26666666666667</v>
      </c>
      <c r="Y82" s="65" t="n">
        <v>1</v>
      </c>
      <c r="Z82" s="65" t="n">
        <f aca="false">S82+T82+U82+V82+W82+X82+Y82</f>
        <v>13.475</v>
      </c>
      <c r="AA82" s="65" t="n">
        <f aca="false">Persona!$Z82/35*100</f>
        <v>38.5</v>
      </c>
      <c r="AB82" s="65" t="n">
        <f aca="false">AA82*0.4</f>
        <v>15.4</v>
      </c>
      <c r="AC82" s="65" t="n">
        <f aca="false">Capstones!AA81</f>
        <v>28</v>
      </c>
      <c r="AD82" s="65" t="n">
        <f aca="false">(Persona!$AB82+Persona!$AC82)*0.5</f>
        <v>21.7</v>
      </c>
      <c r="AE82" s="65" t="str">
        <f aca="false">IF(AD82&gt;=20,"Cleared","Not Cleared")</f>
        <v>Cleared</v>
      </c>
      <c r="AF82" s="86"/>
      <c r="AG82" s="86" t="n">
        <v>2.5</v>
      </c>
      <c r="AH82" s="86" t="n">
        <v>2</v>
      </c>
      <c r="AI82" s="86" t="n">
        <v>1.33333333333333</v>
      </c>
      <c r="AJ82" s="86" t="n">
        <v>2</v>
      </c>
      <c r="AK82" s="86"/>
      <c r="AL82" s="86" t="n">
        <v>2.5</v>
      </c>
      <c r="AM82" s="86" t="n">
        <f aca="false">AF82+AG82+AH82+AI82+AJ82+AK82+AL82</f>
        <v>10.3333333333333</v>
      </c>
      <c r="AN82" s="65" t="n">
        <f aca="false">Persona!$AM82/25*100</f>
        <v>41.3333333333333</v>
      </c>
      <c r="AO82" s="65" t="n">
        <f aca="false">Persona!$AN82*0.4</f>
        <v>16.5333333333333</v>
      </c>
      <c r="AP82" s="65" t="n">
        <f aca="false">Capstones!AL81</f>
        <v>44</v>
      </c>
      <c r="AQ82" s="65" t="n">
        <f aca="false">Persona!$AO82+Persona!$AP82</f>
        <v>60.5333333333333</v>
      </c>
      <c r="AR82" s="65" t="str">
        <f aca="false">IF(AQ82&gt;=40,"Cleared","Not Cleared")</f>
        <v>Cleared</v>
      </c>
      <c r="AS82" s="86" t="n">
        <f aca="false">IFERROR(VLOOKUP(D82,[1]Internal!B$4:CB$231,70,FALSE()),"0")</f>
        <v>2.5</v>
      </c>
      <c r="AT82" s="86" t="n">
        <f aca="false">IFERROR(VLOOKUP(D82,[1]Internal!B$4:CB$231,71,FALSE()),"0")</f>
        <v>2.85</v>
      </c>
      <c r="AU82" s="86" t="n">
        <f aca="false">IFERROR(VLOOKUP(D82,[1]Internal!B$4:CB$231,72,FALSE()),"0")</f>
        <v>2</v>
      </c>
      <c r="AV82" s="86" t="n">
        <f aca="false">IFERROR(VLOOKUP(D82,[1]Internal!B$4:CB$231,73,FALSE()),"0")</f>
        <v>3</v>
      </c>
      <c r="AW82" s="86"/>
      <c r="AX82" s="86" t="n">
        <f aca="false">IFERROR(VLOOKUP(D82,[1]Internal!B$4:CB$231,75,FALSE()),"0")</f>
        <v>3</v>
      </c>
      <c r="AY82" s="86" t="n">
        <f aca="false">IFERROR(VLOOKUP(D82,[1]Internal!B$4:CB$231,75,FALSE()),"0")</f>
        <v>3</v>
      </c>
      <c r="AZ82" s="86" t="n">
        <f aca="false">AS82+AT82+AU82+AV82+AW82+AX82+AY82</f>
        <v>16.35</v>
      </c>
      <c r="BA82" s="65" t="n">
        <f aca="false">AZ82*100/30</f>
        <v>54.5</v>
      </c>
      <c r="BB82" s="65" t="n">
        <f aca="false">BA82*0.4</f>
        <v>21.8</v>
      </c>
      <c r="BC82" s="65" t="n">
        <f aca="false">Capstones!AW81</f>
        <v>28</v>
      </c>
      <c r="BD82" s="65" t="n">
        <f aca="false">BB82+BC82</f>
        <v>49.8</v>
      </c>
      <c r="BE82" s="88" t="str">
        <f aca="false">IF(BD82&gt;=40,"Cleared","Not Cleared")</f>
        <v>Cleared</v>
      </c>
    </row>
    <row r="83" s="17" customFormat="true" ht="21.75" hidden="false" customHeight="true" outlineLevel="0" collapsed="false">
      <c r="A83" s="64" t="n">
        <v>79</v>
      </c>
      <c r="B83" s="86" t="s">
        <v>17</v>
      </c>
      <c r="C83" s="86" t="s">
        <v>38</v>
      </c>
      <c r="D83" s="86" t="s">
        <v>176</v>
      </c>
      <c r="E83" s="87" t="s">
        <v>177</v>
      </c>
      <c r="F83" s="65" t="n">
        <v>3</v>
      </c>
      <c r="G83" s="65" t="n">
        <v>2</v>
      </c>
      <c r="H83" s="65" t="n">
        <v>2</v>
      </c>
      <c r="I83" s="65" t="n">
        <v>4</v>
      </c>
      <c r="J83" s="65" t="n">
        <v>1</v>
      </c>
      <c r="K83" s="65" t="n">
        <v>3</v>
      </c>
      <c r="L83" s="65" t="n">
        <v>1</v>
      </c>
      <c r="M83" s="64" t="n">
        <f aca="false">F83+G83+H83+I83+J83+K83+L83</f>
        <v>16</v>
      </c>
      <c r="N83" s="65" t="n">
        <f aca="false">M83/35*100</f>
        <v>45.7142857142857</v>
      </c>
      <c r="O83" s="65" t="n">
        <v>0</v>
      </c>
      <c r="P83" s="65" t="n">
        <f aca="false">Capstones!O82</f>
        <v>34.4444444444444</v>
      </c>
      <c r="Q83" s="65" t="n">
        <f aca="false">N83*0.5</f>
        <v>22.8571428571429</v>
      </c>
      <c r="R83" s="65" t="str">
        <f aca="false">IF(N83&gt;=20,"Cleared","Not Cleared")</f>
        <v>Cleared</v>
      </c>
      <c r="S83" s="65" t="n">
        <v>2.04166666666667</v>
      </c>
      <c r="T83" s="65" t="n">
        <v>2.46875</v>
      </c>
      <c r="U83" s="65" t="n">
        <v>2.5</v>
      </c>
      <c r="V83" s="65" t="n">
        <v>3</v>
      </c>
      <c r="W83" s="65" t="n">
        <v>2.33333333333333</v>
      </c>
      <c r="X83" s="65" t="n">
        <v>2.25833333333333</v>
      </c>
      <c r="Y83" s="65" t="n">
        <v>2.375</v>
      </c>
      <c r="Z83" s="65" t="n">
        <f aca="false">S83+T83+U83+V83+W83+X83+Y83</f>
        <v>16.9770833333333</v>
      </c>
      <c r="AA83" s="65" t="n">
        <f aca="false">Persona!$Z83/35*100</f>
        <v>48.5059523809524</v>
      </c>
      <c r="AB83" s="65" t="n">
        <f aca="false">AA83*0.4</f>
        <v>19.402380952381</v>
      </c>
      <c r="AC83" s="65" t="n">
        <f aca="false">Capstones!AA82</f>
        <v>33.6</v>
      </c>
      <c r="AD83" s="65" t="n">
        <f aca="false">(Persona!$AB83+Persona!$AC83)*0.5</f>
        <v>26.5011904761905</v>
      </c>
      <c r="AE83" s="65" t="str">
        <f aca="false">IF(AD83&gt;=20,"Cleared","Not Cleared")</f>
        <v>Cleared</v>
      </c>
      <c r="AF83" s="86"/>
      <c r="AG83" s="86" t="n">
        <v>1.21111111111111</v>
      </c>
      <c r="AH83" s="86" t="n">
        <v>2.66666666666667</v>
      </c>
      <c r="AI83" s="86" t="n">
        <v>1.66666666666667</v>
      </c>
      <c r="AJ83" s="86" t="n">
        <v>2.5</v>
      </c>
      <c r="AK83" s="86"/>
      <c r="AL83" s="86" t="n">
        <v>2.5</v>
      </c>
      <c r="AM83" s="86" t="n">
        <f aca="false">AF83+AG83+AH83+AI83+AJ83+AK83+AL83</f>
        <v>10.5444444444444</v>
      </c>
      <c r="AN83" s="65" t="n">
        <f aca="false">Persona!$AM83/25*100</f>
        <v>42.1777777777778</v>
      </c>
      <c r="AO83" s="65" t="n">
        <f aca="false">Persona!$AN83*0.4</f>
        <v>16.8711111111111</v>
      </c>
      <c r="AP83" s="65" t="n">
        <f aca="false">Capstones!AL82</f>
        <v>54</v>
      </c>
      <c r="AQ83" s="65" t="n">
        <f aca="false">Persona!$AO83+Persona!$AP83</f>
        <v>70.8711111111111</v>
      </c>
      <c r="AR83" s="65" t="str">
        <f aca="false">IF(AQ83&gt;=40,"Cleared","Not Cleared")</f>
        <v>Cleared</v>
      </c>
      <c r="AS83" s="86" t="n">
        <f aca="false">IFERROR(VLOOKUP(D83,[1]Internal!B$4:CB$231,70,FALSE()),"0")</f>
        <v>2.08333333333333</v>
      </c>
      <c r="AT83" s="86" t="n">
        <f aca="false">IFERROR(VLOOKUP(D83,[1]Internal!B$4:CB$231,71,FALSE()),"0")</f>
        <v>1.63571428571429</v>
      </c>
      <c r="AU83" s="86" t="n">
        <f aca="false">IFERROR(VLOOKUP(D83,[1]Internal!B$4:CB$231,72,FALSE()),"0")</f>
        <v>1.33333333333333</v>
      </c>
      <c r="AV83" s="86" t="n">
        <f aca="false">IFERROR(VLOOKUP(D83,[1]Internal!B$4:CB$231,73,FALSE()),"0")</f>
        <v>2</v>
      </c>
      <c r="AW83" s="86"/>
      <c r="AX83" s="86" t="n">
        <f aca="false">IFERROR(VLOOKUP(D83,[1]Internal!B$4:CB$231,75,FALSE()),"0")</f>
        <v>2.69444444444444</v>
      </c>
      <c r="AY83" s="86" t="n">
        <f aca="false">IFERROR(VLOOKUP(D83,[1]Internal!B$4:CB$231,75,FALSE()),"0")</f>
        <v>2.69444444444444</v>
      </c>
      <c r="AZ83" s="86" t="n">
        <f aca="false">AS83+AT83+AU83+AV83+AW83+AX83+AY83</f>
        <v>12.4412698412698</v>
      </c>
      <c r="BA83" s="65" t="n">
        <f aca="false">AZ83*100/30</f>
        <v>41.4708994708995</v>
      </c>
      <c r="BB83" s="65" t="n">
        <f aca="false">BA83*0.4</f>
        <v>16.5883597883598</v>
      </c>
      <c r="BC83" s="65" t="n">
        <f aca="false">Capstones!AW82</f>
        <v>33.6</v>
      </c>
      <c r="BD83" s="65" t="n">
        <f aca="false">BB83+BC83</f>
        <v>50.1883597883598</v>
      </c>
      <c r="BE83" s="88" t="str">
        <f aca="false">IF(BD83&gt;=40,"Cleared","Not Cleared")</f>
        <v>Cleared</v>
      </c>
    </row>
    <row r="84" s="17" customFormat="true" ht="21.75" hidden="false" customHeight="true" outlineLevel="0" collapsed="false">
      <c r="A84" s="64" t="n">
        <v>80</v>
      </c>
      <c r="B84" s="86" t="s">
        <v>17</v>
      </c>
      <c r="C84" s="86" t="s">
        <v>31</v>
      </c>
      <c r="D84" s="86" t="s">
        <v>178</v>
      </c>
      <c r="E84" s="87" t="s">
        <v>179</v>
      </c>
      <c r="F84" s="65" t="n">
        <v>3</v>
      </c>
      <c r="G84" s="65" t="n">
        <v>1</v>
      </c>
      <c r="H84" s="65" t="n">
        <v>4</v>
      </c>
      <c r="I84" s="65" t="n">
        <v>1</v>
      </c>
      <c r="J84" s="65" t="n">
        <v>1</v>
      </c>
      <c r="K84" s="65" t="n">
        <v>3</v>
      </c>
      <c r="L84" s="65" t="n">
        <v>1</v>
      </c>
      <c r="M84" s="64" t="n">
        <f aca="false">F84+G84+H84+I84+J84+K84+L84</f>
        <v>14</v>
      </c>
      <c r="N84" s="65" t="n">
        <f aca="false">M84/35*100</f>
        <v>40</v>
      </c>
      <c r="O84" s="65" t="n">
        <v>0</v>
      </c>
      <c r="P84" s="65" t="n">
        <f aca="false">Capstones!O83</f>
        <v>66.6666666666667</v>
      </c>
      <c r="Q84" s="65" t="n">
        <f aca="false">N84*0.5</f>
        <v>20</v>
      </c>
      <c r="R84" s="65" t="str">
        <f aca="false">IF(N84&gt;=20,"Cleared","Not Cleared")</f>
        <v>Cleared</v>
      </c>
      <c r="S84" s="65" t="n">
        <v>1.66666666666667</v>
      </c>
      <c r="T84" s="65" t="n">
        <v>2</v>
      </c>
      <c r="U84" s="65" t="n">
        <v>1.33333333333333</v>
      </c>
      <c r="V84" s="65" t="n">
        <v>1</v>
      </c>
      <c r="W84" s="65" t="n">
        <v>3</v>
      </c>
      <c r="X84" s="65" t="n">
        <v>1.8</v>
      </c>
      <c r="Y84" s="65" t="n">
        <v>1.25</v>
      </c>
      <c r="Z84" s="65" t="n">
        <f aca="false">S84+T84+U84+V84+W84+X84+Y84</f>
        <v>12.05</v>
      </c>
      <c r="AA84" s="65" t="n">
        <f aca="false">Persona!$Z84/35*100</f>
        <v>34.4285714285714</v>
      </c>
      <c r="AB84" s="65" t="n">
        <f aca="false">AA84*0.4</f>
        <v>13.7714285714286</v>
      </c>
      <c r="AC84" s="65" t="n">
        <f aca="false">Capstones!AA83</f>
        <v>28</v>
      </c>
      <c r="AD84" s="65" t="n">
        <f aca="false">(Persona!$AB84+Persona!$AC84)*0.5</f>
        <v>20.8857142857143</v>
      </c>
      <c r="AE84" s="65" t="str">
        <f aca="false">IF(AD84&gt;=20,"Cleared","Not Cleared")</f>
        <v>Cleared</v>
      </c>
      <c r="AF84" s="86"/>
      <c r="AG84" s="86" t="s">
        <v>511</v>
      </c>
      <c r="AH84" s="86" t="s">
        <v>511</v>
      </c>
      <c r="AI84" s="86" t="n">
        <v>0</v>
      </c>
      <c r="AJ84" s="86" t="s">
        <v>511</v>
      </c>
      <c r="AK84" s="86"/>
      <c r="AL84" s="86" t="s">
        <v>511</v>
      </c>
      <c r="AM84" s="86" t="n">
        <f aca="false">AF84+AG84+AH84+AI84+AJ84+AK84+AL84</f>
        <v>0</v>
      </c>
      <c r="AN84" s="65" t="n">
        <f aca="false">Persona!$AM84/25*100</f>
        <v>0</v>
      </c>
      <c r="AO84" s="65" t="n">
        <f aca="false">Persona!$AN84*0.4</f>
        <v>0</v>
      </c>
      <c r="AP84" s="65" t="n">
        <f aca="false">Capstones!AL83</f>
        <v>35</v>
      </c>
      <c r="AQ84" s="65" t="n">
        <f aca="false">Persona!$AO84+Persona!$AP84</f>
        <v>35</v>
      </c>
      <c r="AR84" s="65" t="str">
        <f aca="false">IF(AQ84&gt;=40,"Cleared","Not Cleared")</f>
        <v>Not Cleared</v>
      </c>
      <c r="AS84" s="86" t="n">
        <f aca="false">IFERROR(VLOOKUP(D84,[1]Internal!B$4:CB$231,70,FALSE()),"0")</f>
        <v>2.5</v>
      </c>
      <c r="AT84" s="86" t="n">
        <f aca="false">IFERROR(VLOOKUP(D84,[1]Internal!B$4:CB$231,71,FALSE()),"0")</f>
        <v>2.6375</v>
      </c>
      <c r="AU84" s="86" t="n">
        <f aca="false">IFERROR(VLOOKUP(D84,[1]Internal!B$4:CB$231,72,FALSE()),"0")</f>
        <v>1.66666666666667</v>
      </c>
      <c r="AV84" s="86" t="n">
        <f aca="false">IFERROR(VLOOKUP(D84,[1]Internal!B$4:CB$231,73,FALSE()),"0")</f>
        <v>3</v>
      </c>
      <c r="AW84" s="86"/>
      <c r="AX84" s="86" t="n">
        <f aca="false">IFERROR(VLOOKUP(D84,[1]Internal!B$4:CB$231,75,FALSE()),"0")</f>
        <v>2.44444444444444</v>
      </c>
      <c r="AY84" s="86" t="n">
        <f aca="false">IFERROR(VLOOKUP(D84,[1]Internal!B$4:CB$231,75,FALSE()),"0")</f>
        <v>2.44444444444444</v>
      </c>
      <c r="AZ84" s="86" t="n">
        <f aca="false">AS84+AT84+AU84+AV84+AW84+AX84+AY84</f>
        <v>14.6930555555556</v>
      </c>
      <c r="BA84" s="65" t="n">
        <f aca="false">AZ84*100/30</f>
        <v>48.9768518518519</v>
      </c>
      <c r="BB84" s="65" t="n">
        <f aca="false">BA84*0.4</f>
        <v>19.5907407407407</v>
      </c>
      <c r="BC84" s="65" t="n">
        <f aca="false">Capstones!AW83</f>
        <v>28</v>
      </c>
      <c r="BD84" s="65" t="n">
        <f aca="false">BB84+BC84</f>
        <v>47.5907407407407</v>
      </c>
      <c r="BE84" s="88" t="str">
        <f aca="false">IF(BD84&gt;=40,"Cleared","Not Cleared")</f>
        <v>Cleared</v>
      </c>
    </row>
    <row r="85" s="17" customFormat="true" ht="21.75" hidden="false" customHeight="true" outlineLevel="0" collapsed="false">
      <c r="A85" s="64" t="n">
        <v>81</v>
      </c>
      <c r="B85" s="86" t="s">
        <v>13</v>
      </c>
      <c r="C85" s="86" t="s">
        <v>31</v>
      </c>
      <c r="D85" s="86" t="s">
        <v>180</v>
      </c>
      <c r="E85" s="87" t="s">
        <v>181</v>
      </c>
      <c r="F85" s="65" t="n">
        <v>1</v>
      </c>
      <c r="G85" s="65" t="n">
        <v>1</v>
      </c>
      <c r="H85" s="65" t="n">
        <v>2</v>
      </c>
      <c r="I85" s="65" t="n">
        <v>4</v>
      </c>
      <c r="J85" s="65" t="n">
        <v>2</v>
      </c>
      <c r="K85" s="65" t="n">
        <v>3</v>
      </c>
      <c r="L85" s="65" t="n">
        <v>2</v>
      </c>
      <c r="M85" s="64" t="n">
        <f aca="false">F85+G85+H85+I85+J85+K85+L85</f>
        <v>15</v>
      </c>
      <c r="N85" s="65" t="n">
        <f aca="false">M85/35*100</f>
        <v>42.8571428571429</v>
      </c>
      <c r="O85" s="65" t="n">
        <v>0</v>
      </c>
      <c r="P85" s="65" t="n">
        <f aca="false">Capstones!O84</f>
        <v>68.8888888888889</v>
      </c>
      <c r="Q85" s="65" t="n">
        <f aca="false">N85*0.5</f>
        <v>21.4285714285714</v>
      </c>
      <c r="R85" s="65" t="str">
        <f aca="false">IF(N85&gt;=20,"Cleared","Not Cleared")</f>
        <v>Cleared</v>
      </c>
      <c r="S85" s="65" t="n">
        <v>1.66666666666667</v>
      </c>
      <c r="T85" s="65" t="n">
        <v>2.125</v>
      </c>
      <c r="U85" s="65" t="n">
        <v>1.66666666666667</v>
      </c>
      <c r="V85" s="65" t="n">
        <v>1</v>
      </c>
      <c r="W85" s="65" t="n">
        <v>1</v>
      </c>
      <c r="X85" s="65" t="n">
        <v>1.2</v>
      </c>
      <c r="Y85" s="65" t="n">
        <v>1.75</v>
      </c>
      <c r="Z85" s="65" t="n">
        <f aca="false">S85+T85+U85+V85+W85+X85+Y85</f>
        <v>10.4083333333333</v>
      </c>
      <c r="AA85" s="65" t="n">
        <f aca="false">Persona!$Z85/35*100</f>
        <v>29.7380952380952</v>
      </c>
      <c r="AB85" s="65" t="n">
        <f aca="false">AA85*0.4</f>
        <v>11.8952380952381</v>
      </c>
      <c r="AC85" s="65" t="n">
        <f aca="false">Capstones!AA84</f>
        <v>31.2</v>
      </c>
      <c r="AD85" s="65" t="n">
        <f aca="false">(Persona!$AB85+Persona!$AC85)*0.5</f>
        <v>21.547619047619</v>
      </c>
      <c r="AE85" s="65" t="str">
        <f aca="false">IF(AD85&gt;=20,"Cleared","Not Cleared")</f>
        <v>Cleared</v>
      </c>
      <c r="AF85" s="86"/>
      <c r="AG85" s="86" t="n">
        <v>2.2</v>
      </c>
      <c r="AH85" s="86" t="n">
        <v>2</v>
      </c>
      <c r="AI85" s="86" t="n">
        <v>1</v>
      </c>
      <c r="AJ85" s="86" t="n">
        <v>1.33333333333333</v>
      </c>
      <c r="AK85" s="86"/>
      <c r="AL85" s="86" t="n">
        <v>2</v>
      </c>
      <c r="AM85" s="86" t="n">
        <f aca="false">AF85+AG85+AH85+AI85+AJ85+AK85+AL85</f>
        <v>8.53333333333333</v>
      </c>
      <c r="AN85" s="65" t="n">
        <f aca="false">Persona!$AM85/25*100</f>
        <v>34.1333333333333</v>
      </c>
      <c r="AO85" s="65" t="n">
        <f aca="false">Persona!$AN85*0.4</f>
        <v>13.6533333333333</v>
      </c>
      <c r="AP85" s="65" t="n">
        <f aca="false">Capstones!AL84</f>
        <v>47</v>
      </c>
      <c r="AQ85" s="65" t="n">
        <f aca="false">Persona!$AO85+Persona!$AP85</f>
        <v>60.6533333333333</v>
      </c>
      <c r="AR85" s="65" t="str">
        <f aca="false">IF(AQ85&gt;=40,"Cleared","Not Cleared")</f>
        <v>Cleared</v>
      </c>
      <c r="AS85" s="86" t="n">
        <f aca="false">IFERROR(VLOOKUP(D85,[1]Internal!B$4:CB$231,70,FALSE()),"0")</f>
        <v>2.66666666666667</v>
      </c>
      <c r="AT85" s="86" t="n">
        <f aca="false">IFERROR(VLOOKUP(D85,[1]Internal!B$4:CB$231,71,FALSE()),"0")</f>
        <v>2.25</v>
      </c>
      <c r="AU85" s="86" t="n">
        <f aca="false">IFERROR(VLOOKUP(D85,[1]Internal!B$4:CB$231,72,FALSE()),"0")</f>
        <v>2</v>
      </c>
      <c r="AV85" s="86" t="n">
        <f aca="false">IFERROR(VLOOKUP(D85,[1]Internal!B$4:CB$231,73,FALSE()),"0")</f>
        <v>2</v>
      </c>
      <c r="AW85" s="86"/>
      <c r="AX85" s="86" t="n">
        <f aca="false">IFERROR(VLOOKUP(D85,[1]Internal!B$4:CB$231,75,FALSE()),"0")</f>
        <v>2.5</v>
      </c>
      <c r="AY85" s="86" t="n">
        <f aca="false">IFERROR(VLOOKUP(D85,[1]Internal!B$4:CB$231,75,FALSE()),"0")</f>
        <v>2.5</v>
      </c>
      <c r="AZ85" s="86" t="n">
        <f aca="false">AS85+AT85+AU85+AV85+AW85+AX85+AY85</f>
        <v>13.9166666666667</v>
      </c>
      <c r="BA85" s="65" t="n">
        <f aca="false">AZ85*100/30</f>
        <v>46.3888888888889</v>
      </c>
      <c r="BB85" s="65" t="n">
        <f aca="false">BA85*0.4</f>
        <v>18.5555555555556</v>
      </c>
      <c r="BC85" s="65" t="n">
        <f aca="false">Capstones!AW84</f>
        <v>31.2</v>
      </c>
      <c r="BD85" s="65" t="n">
        <f aca="false">BB85+BC85</f>
        <v>49.7555555555556</v>
      </c>
      <c r="BE85" s="88" t="str">
        <f aca="false">IF(BD85&gt;=40,"Cleared","Not Cleared")</f>
        <v>Cleared</v>
      </c>
    </row>
    <row r="86" s="17" customFormat="true" ht="21.75" hidden="false" customHeight="true" outlineLevel="0" collapsed="false">
      <c r="A86" s="64" t="n">
        <v>82</v>
      </c>
      <c r="B86" s="86" t="s">
        <v>13</v>
      </c>
      <c r="C86" s="86" t="s">
        <v>14</v>
      </c>
      <c r="D86" s="86" t="s">
        <v>182</v>
      </c>
      <c r="E86" s="87" t="s">
        <v>183</v>
      </c>
      <c r="F86" s="65" t="n">
        <v>3</v>
      </c>
      <c r="G86" s="65" t="n">
        <v>2</v>
      </c>
      <c r="H86" s="65" t="n">
        <v>4</v>
      </c>
      <c r="I86" s="65" t="n">
        <v>2</v>
      </c>
      <c r="J86" s="65" t="n">
        <v>1</v>
      </c>
      <c r="K86" s="65" t="n">
        <v>3</v>
      </c>
      <c r="L86" s="65" t="n">
        <v>1</v>
      </c>
      <c r="M86" s="64" t="n">
        <f aca="false">F86+G86+H86+I86+J86+K86+L86</f>
        <v>16</v>
      </c>
      <c r="N86" s="65" t="n">
        <f aca="false">M86/35*100</f>
        <v>45.7142857142857</v>
      </c>
      <c r="O86" s="65" t="n">
        <v>0</v>
      </c>
      <c r="P86" s="65" t="n">
        <f aca="false">Capstones!O85</f>
        <v>68.8888888888889</v>
      </c>
      <c r="Q86" s="65" t="n">
        <f aca="false">N86*0.5</f>
        <v>22.8571428571429</v>
      </c>
      <c r="R86" s="65" t="str">
        <f aca="false">IF(N86&gt;=20,"Cleared","Not Cleared")</f>
        <v>Cleared</v>
      </c>
      <c r="S86" s="65" t="n">
        <v>4.66666666666667</v>
      </c>
      <c r="T86" s="65" t="n">
        <v>3.90625</v>
      </c>
      <c r="U86" s="65" t="n">
        <v>4.33333333333333</v>
      </c>
      <c r="V86" s="65" t="n">
        <v>4</v>
      </c>
      <c r="W86" s="65" t="n">
        <v>3.66666666666667</v>
      </c>
      <c r="X86" s="65" t="n">
        <v>4.05</v>
      </c>
      <c r="Y86" s="65" t="n">
        <v>3</v>
      </c>
      <c r="Z86" s="65" t="n">
        <f aca="false">S86+T86+U86+V86+W86+X86+Y86</f>
        <v>27.6229166666667</v>
      </c>
      <c r="AA86" s="65" t="n">
        <f aca="false">Persona!$Z86/35*100</f>
        <v>78.9226190476191</v>
      </c>
      <c r="AB86" s="65" t="n">
        <f aca="false">AA86*0.4</f>
        <v>31.5690476190476</v>
      </c>
      <c r="AC86" s="65" t="n">
        <f aca="false">Capstones!AA85</f>
        <v>52</v>
      </c>
      <c r="AD86" s="65" t="n">
        <f aca="false">(Persona!$AB86+Persona!$AC86)*0.5</f>
        <v>41.7845238095238</v>
      </c>
      <c r="AE86" s="65" t="str">
        <f aca="false">IF(AD86&gt;=20,"Cleared","Not Cleared")</f>
        <v>Cleared</v>
      </c>
      <c r="AF86" s="86"/>
      <c r="AG86" s="86" t="n">
        <v>1.68333333333333</v>
      </c>
      <c r="AH86" s="86" t="n">
        <v>1.83333333333333</v>
      </c>
      <c r="AI86" s="86" t="n">
        <v>2.625</v>
      </c>
      <c r="AJ86" s="86" t="n">
        <v>1.25</v>
      </c>
      <c r="AK86" s="86"/>
      <c r="AL86" s="86" t="n">
        <v>1.5</v>
      </c>
      <c r="AM86" s="86" t="n">
        <f aca="false">AF86+AG86+AH86+AI86+AJ86+AK86+AL86</f>
        <v>8.89166666666667</v>
      </c>
      <c r="AN86" s="65" t="n">
        <f aca="false">Persona!$AM86/25*100</f>
        <v>35.5666666666667</v>
      </c>
      <c r="AO86" s="65" t="n">
        <f aca="false">Persona!$AN86*0.4</f>
        <v>14.2266666666667</v>
      </c>
      <c r="AP86" s="65" t="n">
        <f aca="false">Capstones!AL85</f>
        <v>60</v>
      </c>
      <c r="AQ86" s="65" t="n">
        <f aca="false">Persona!$AO86+Persona!$AP86</f>
        <v>74.2266666666667</v>
      </c>
      <c r="AR86" s="65" t="str">
        <f aca="false">IF(AQ86&gt;=40,"Cleared","Not Cleared")</f>
        <v>Cleared</v>
      </c>
      <c r="AS86" s="86" t="n">
        <f aca="false">IFERROR(VLOOKUP(D86,[1]Internal!B$4:CB$231,70,FALSE()),"0")</f>
        <v>4.04166666666667</v>
      </c>
      <c r="AT86" s="86" t="n">
        <f aca="false">IFERROR(VLOOKUP(D86,[1]Internal!B$4:CB$231,71,FALSE()),"0")</f>
        <v>2.51071428571429</v>
      </c>
      <c r="AU86" s="86" t="n">
        <f aca="false">IFERROR(VLOOKUP(D86,[1]Internal!B$4:CB$231,72,FALSE()),"0")</f>
        <v>2.83333333333333</v>
      </c>
      <c r="AV86" s="86" t="n">
        <f aca="false">IFERROR(VLOOKUP(D86,[1]Internal!B$4:CB$231,73,FALSE()),"0")</f>
        <v>3</v>
      </c>
      <c r="AW86" s="86"/>
      <c r="AX86" s="86" t="n">
        <f aca="false">IFERROR(VLOOKUP(D86,[1]Internal!B$4:CB$231,75,FALSE()),"0")</f>
        <v>3.70833333333333</v>
      </c>
      <c r="AY86" s="86" t="n">
        <f aca="false">IFERROR(VLOOKUP(D86,[1]Internal!B$4:CB$231,75,FALSE()),"0")</f>
        <v>3.70833333333333</v>
      </c>
      <c r="AZ86" s="86" t="n">
        <f aca="false">AS86+AT86+AU86+AV86+AW86+AX86+AY86</f>
        <v>19.802380952381</v>
      </c>
      <c r="BA86" s="65" t="n">
        <f aca="false">AZ86*100/30</f>
        <v>66.0079365079365</v>
      </c>
      <c r="BB86" s="65" t="n">
        <f aca="false">BA86*0.4</f>
        <v>26.4031746031746</v>
      </c>
      <c r="BC86" s="65" t="n">
        <f aca="false">Capstones!AW85</f>
        <v>52</v>
      </c>
      <c r="BD86" s="65" t="n">
        <f aca="false">BB86+BC86</f>
        <v>78.4031746031746</v>
      </c>
      <c r="BE86" s="88" t="str">
        <f aca="false">IF(BD86&gt;=40,"Cleared","Not Cleared")</f>
        <v>Cleared</v>
      </c>
    </row>
    <row r="87" s="17" customFormat="true" ht="21.75" hidden="false" customHeight="true" outlineLevel="0" collapsed="false">
      <c r="A87" s="64" t="n">
        <v>83</v>
      </c>
      <c r="B87" s="86" t="s">
        <v>17</v>
      </c>
      <c r="C87" s="86" t="s">
        <v>14</v>
      </c>
      <c r="D87" s="86" t="s">
        <v>184</v>
      </c>
      <c r="E87" s="87" t="s">
        <v>185</v>
      </c>
      <c r="F87" s="65" t="n">
        <v>1</v>
      </c>
      <c r="G87" s="65" t="n">
        <v>1</v>
      </c>
      <c r="H87" s="65" t="n">
        <v>2</v>
      </c>
      <c r="I87" s="65" t="n">
        <v>2</v>
      </c>
      <c r="J87" s="65" t="n">
        <v>2</v>
      </c>
      <c r="K87" s="65" t="n">
        <v>2</v>
      </c>
      <c r="L87" s="65" t="n">
        <v>2</v>
      </c>
      <c r="M87" s="64" t="n">
        <f aca="false">F87+G87+H87+I87+J87+K87+L87</f>
        <v>12</v>
      </c>
      <c r="N87" s="65" t="n">
        <f aca="false">M87/35*100</f>
        <v>34.2857142857143</v>
      </c>
      <c r="O87" s="65" t="n">
        <v>0</v>
      </c>
      <c r="P87" s="65" t="n">
        <f aca="false">Capstones!O86</f>
        <v>32.7777777777778</v>
      </c>
      <c r="Q87" s="65" t="n">
        <f aca="false">N87*0.5</f>
        <v>17.1428571428571</v>
      </c>
      <c r="R87" s="65" t="str">
        <f aca="false">IF(N87&gt;=20,"Cleared","Not Cleared")</f>
        <v>Cleared</v>
      </c>
      <c r="S87" s="65" t="n">
        <v>1.33333333333333</v>
      </c>
      <c r="T87" s="65" t="n">
        <v>2.02083333333333</v>
      </c>
      <c r="U87" s="65" t="n">
        <v>1.66666666666667</v>
      </c>
      <c r="V87" s="65" t="n">
        <v>2</v>
      </c>
      <c r="W87" s="65" t="n">
        <v>2</v>
      </c>
      <c r="X87" s="65" t="n">
        <v>2.13333333333333</v>
      </c>
      <c r="Y87" s="65" t="n">
        <v>1.5</v>
      </c>
      <c r="Z87" s="65" t="n">
        <f aca="false">S87+T87+U87+V87+W87+X87+Y87</f>
        <v>12.6541666666667</v>
      </c>
      <c r="AA87" s="65" t="n">
        <f aca="false">Persona!$Z87/35*100</f>
        <v>36.1547619047619</v>
      </c>
      <c r="AB87" s="65" t="n">
        <f aca="false">AA87*0.4</f>
        <v>14.4619047619048</v>
      </c>
      <c r="AC87" s="65" t="n">
        <f aca="false">Capstones!AA86</f>
        <v>38.4</v>
      </c>
      <c r="AD87" s="65" t="n">
        <f aca="false">(Persona!$AB87+Persona!$AC87)*0.5</f>
        <v>26.4309523809524</v>
      </c>
      <c r="AE87" s="65" t="str">
        <f aca="false">IF(AD87&gt;=20,"Cleared","Not Cleared")</f>
        <v>Cleared</v>
      </c>
      <c r="AF87" s="86"/>
      <c r="AG87" s="86" t="n">
        <v>2.15</v>
      </c>
      <c r="AH87" s="86" t="n">
        <v>1</v>
      </c>
      <c r="AI87" s="86" t="n">
        <v>1</v>
      </c>
      <c r="AJ87" s="86" t="n">
        <v>0.75</v>
      </c>
      <c r="AK87" s="86"/>
      <c r="AL87" s="86" t="n">
        <v>0.5</v>
      </c>
      <c r="AM87" s="86" t="n">
        <f aca="false">AF87+AG87+AH87+AI87+AJ87+AK87+AL87</f>
        <v>5.4</v>
      </c>
      <c r="AN87" s="65" t="n">
        <f aca="false">Persona!$AM87/25*100</f>
        <v>21.6</v>
      </c>
      <c r="AO87" s="65" t="n">
        <f aca="false">Persona!$AN87*0.4</f>
        <v>8.64</v>
      </c>
      <c r="AP87" s="65" t="n">
        <f aca="false">Capstones!AL86</f>
        <v>42</v>
      </c>
      <c r="AQ87" s="65" t="n">
        <f aca="false">Persona!$AO87+Persona!$AP87</f>
        <v>50.64</v>
      </c>
      <c r="AR87" s="65" t="str">
        <f aca="false">IF(AQ87&gt;=40,"Cleared","Not Cleared")</f>
        <v>Cleared</v>
      </c>
      <c r="AS87" s="86" t="n">
        <f aca="false">IFERROR(VLOOKUP(D87,[1]Internal!B$4:CB$231,70,FALSE()),"0")</f>
        <v>2.5</v>
      </c>
      <c r="AT87" s="86" t="n">
        <f aca="false">IFERROR(VLOOKUP(D87,[1]Internal!B$4:CB$231,71,FALSE()),"0")</f>
        <v>1.98571428571429</v>
      </c>
      <c r="AU87" s="86" t="n">
        <f aca="false">IFERROR(VLOOKUP(D87,[1]Internal!B$4:CB$231,72,FALSE()),"0")</f>
        <v>1.33333333333333</v>
      </c>
      <c r="AV87" s="86" t="n">
        <f aca="false">IFERROR(VLOOKUP(D87,[1]Internal!B$4:CB$231,73,FALSE()),"0")</f>
        <v>3</v>
      </c>
      <c r="AW87" s="86"/>
      <c r="AX87" s="86" t="n">
        <f aca="false">IFERROR(VLOOKUP(D87,[1]Internal!B$4:CB$231,75,FALSE()),"0")</f>
        <v>2.61111111111111</v>
      </c>
      <c r="AY87" s="86" t="n">
        <f aca="false">IFERROR(VLOOKUP(D87,[1]Internal!B$4:CB$231,75,FALSE()),"0")</f>
        <v>2.61111111111111</v>
      </c>
      <c r="AZ87" s="86" t="n">
        <f aca="false">AS87+AT87+AU87+AV87+AW87+AX87+AY87</f>
        <v>14.0412698412698</v>
      </c>
      <c r="BA87" s="65" t="n">
        <f aca="false">AZ87*100/30</f>
        <v>46.8042328042328</v>
      </c>
      <c r="BB87" s="65" t="n">
        <f aca="false">BA87*0.4</f>
        <v>18.7216931216931</v>
      </c>
      <c r="BC87" s="65" t="n">
        <f aca="false">Capstones!AW86</f>
        <v>38.4</v>
      </c>
      <c r="BD87" s="65" t="n">
        <f aca="false">BB87+BC87</f>
        <v>57.1216931216931</v>
      </c>
      <c r="BE87" s="88" t="str">
        <f aca="false">IF(BD87&gt;=40,"Cleared","Not Cleared")</f>
        <v>Cleared</v>
      </c>
    </row>
    <row r="88" s="17" customFormat="true" ht="21.75" hidden="false" customHeight="true" outlineLevel="0" collapsed="false">
      <c r="A88" s="64" t="n">
        <v>84</v>
      </c>
      <c r="B88" s="86" t="s">
        <v>17</v>
      </c>
      <c r="C88" s="86" t="s">
        <v>31</v>
      </c>
      <c r="D88" s="86" t="s">
        <v>186</v>
      </c>
      <c r="E88" s="87" t="s">
        <v>187</v>
      </c>
      <c r="F88" s="65" t="n">
        <v>2</v>
      </c>
      <c r="G88" s="65" t="n">
        <v>2</v>
      </c>
      <c r="H88" s="65" t="n">
        <v>4</v>
      </c>
      <c r="I88" s="65" t="n">
        <v>2</v>
      </c>
      <c r="J88" s="65" t="n">
        <v>1</v>
      </c>
      <c r="K88" s="65" t="n">
        <v>3</v>
      </c>
      <c r="L88" s="65" t="n">
        <v>1</v>
      </c>
      <c r="M88" s="64" t="n">
        <f aca="false">F88+G88+H88+I88+J88+K88+L88</f>
        <v>15</v>
      </c>
      <c r="N88" s="65" t="n">
        <f aca="false">M88/35*100</f>
        <v>42.8571428571429</v>
      </c>
      <c r="O88" s="65" t="n">
        <v>0</v>
      </c>
      <c r="P88" s="65" t="n">
        <f aca="false">Capstones!O87</f>
        <v>73.3333333333333</v>
      </c>
      <c r="Q88" s="65" t="n">
        <f aca="false">N88*0.5</f>
        <v>21.4285714285714</v>
      </c>
      <c r="R88" s="65" t="str">
        <f aca="false">IF(N88&gt;=20,"Cleared","Not Cleared")</f>
        <v>Cleared</v>
      </c>
      <c r="S88" s="65" t="n">
        <v>1.5</v>
      </c>
      <c r="T88" s="65" t="n">
        <v>2</v>
      </c>
      <c r="U88" s="65" t="n">
        <v>1.66666666666667</v>
      </c>
      <c r="V88" s="65" t="n">
        <v>0</v>
      </c>
      <c r="W88" s="65" t="n">
        <v>2.33333333333333</v>
      </c>
      <c r="X88" s="65" t="n">
        <v>1.6</v>
      </c>
      <c r="Y88" s="65" t="n">
        <v>1.25</v>
      </c>
      <c r="Z88" s="65" t="n">
        <f aca="false">S88+T88+U88+V88+W88+X88+Y88</f>
        <v>10.35</v>
      </c>
      <c r="AA88" s="65" t="n">
        <f aca="false">Persona!$Z88/35*100</f>
        <v>29.5714285714286</v>
      </c>
      <c r="AB88" s="65" t="n">
        <f aca="false">AA88*0.4</f>
        <v>11.8285714285714</v>
      </c>
      <c r="AC88" s="65" t="n">
        <f aca="false">Capstones!AA87</f>
        <v>42.4</v>
      </c>
      <c r="AD88" s="65" t="n">
        <f aca="false">(Persona!$AB88+Persona!$AC88)*0.5</f>
        <v>27.1142857142857</v>
      </c>
      <c r="AE88" s="65" t="str">
        <f aca="false">IF(AD88&gt;=20,"Cleared","Not Cleared")</f>
        <v>Cleared</v>
      </c>
      <c r="AF88" s="86"/>
      <c r="AG88" s="86" t="s">
        <v>511</v>
      </c>
      <c r="AH88" s="86" t="s">
        <v>511</v>
      </c>
      <c r="AI88" s="86" t="n">
        <v>0</v>
      </c>
      <c r="AJ88" s="86" t="s">
        <v>511</v>
      </c>
      <c r="AK88" s="86"/>
      <c r="AL88" s="86" t="s">
        <v>511</v>
      </c>
      <c r="AM88" s="86" t="n">
        <f aca="false">AF88+AG88+AH88+AI88+AJ88+AK88+AL88</f>
        <v>0</v>
      </c>
      <c r="AN88" s="65" t="n">
        <f aca="false">Persona!$AM88/25*100</f>
        <v>0</v>
      </c>
      <c r="AO88" s="65" t="n">
        <f aca="false">Persona!$AN88*0.4</f>
        <v>0</v>
      </c>
      <c r="AP88" s="65" t="n">
        <f aca="false">Capstones!AL87</f>
        <v>48</v>
      </c>
      <c r="AQ88" s="65" t="n">
        <f aca="false">Persona!$AO88+Persona!$AP88</f>
        <v>48</v>
      </c>
      <c r="AR88" s="65" t="str">
        <f aca="false">IF(AQ88&gt;=40,"Cleared","Not Cleared")</f>
        <v>Cleared</v>
      </c>
      <c r="AS88" s="86" t="n">
        <f aca="false">IFERROR(VLOOKUP(D88,[1]Internal!B$4:CB$231,70,FALSE()),"0")</f>
        <v>3</v>
      </c>
      <c r="AT88" s="86" t="n">
        <f aca="false">IFERROR(VLOOKUP(D88,[1]Internal!B$4:CB$231,71,FALSE()),"0")</f>
        <v>2.85</v>
      </c>
      <c r="AU88" s="86" t="n">
        <f aca="false">IFERROR(VLOOKUP(D88,[1]Internal!B$4:CB$231,72,FALSE()),"0")</f>
        <v>2</v>
      </c>
      <c r="AV88" s="86" t="n">
        <f aca="false">IFERROR(VLOOKUP(D88,[1]Internal!B$4:CB$231,73,FALSE()),"0")</f>
        <v>3</v>
      </c>
      <c r="AW88" s="86"/>
      <c r="AX88" s="86" t="n">
        <f aca="false">IFERROR(VLOOKUP(D88,[1]Internal!B$4:CB$231,75,FALSE()),"0")</f>
        <v>3</v>
      </c>
      <c r="AY88" s="86" t="n">
        <f aca="false">IFERROR(VLOOKUP(D88,[1]Internal!B$4:CB$231,75,FALSE()),"0")</f>
        <v>3</v>
      </c>
      <c r="AZ88" s="86" t="n">
        <f aca="false">AS88+AT88+AU88+AV88+AW88+AX88+AY88</f>
        <v>16.85</v>
      </c>
      <c r="BA88" s="65" t="n">
        <f aca="false">AZ88*100/30</f>
        <v>56.1666666666667</v>
      </c>
      <c r="BB88" s="65" t="n">
        <f aca="false">BA88*0.4</f>
        <v>22.4666666666667</v>
      </c>
      <c r="BC88" s="65" t="n">
        <f aca="false">Capstones!AW87</f>
        <v>42.4</v>
      </c>
      <c r="BD88" s="65" t="n">
        <f aca="false">BB88+BC88</f>
        <v>64.8666666666667</v>
      </c>
      <c r="BE88" s="88" t="str">
        <f aca="false">IF(BD88&gt;=40,"Cleared","Not Cleared")</f>
        <v>Cleared</v>
      </c>
    </row>
    <row r="89" s="17" customFormat="true" ht="21.75" hidden="false" customHeight="true" outlineLevel="0" collapsed="false">
      <c r="A89" s="64" t="n">
        <v>85</v>
      </c>
      <c r="B89" s="86" t="s">
        <v>17</v>
      </c>
      <c r="C89" s="86" t="s">
        <v>14</v>
      </c>
      <c r="D89" s="86" t="s">
        <v>188</v>
      </c>
      <c r="E89" s="87" t="s">
        <v>189</v>
      </c>
      <c r="F89" s="65" t="n">
        <v>3</v>
      </c>
      <c r="G89" s="65" t="n">
        <v>2</v>
      </c>
      <c r="H89" s="65" t="n">
        <v>4</v>
      </c>
      <c r="I89" s="65" t="n">
        <v>1</v>
      </c>
      <c r="J89" s="65" t="n">
        <v>2</v>
      </c>
      <c r="K89" s="65" t="n">
        <v>3</v>
      </c>
      <c r="L89" s="65" t="n">
        <v>1</v>
      </c>
      <c r="M89" s="64" t="n">
        <f aca="false">F89+G89+H89+I89+J89+K89+L89</f>
        <v>16</v>
      </c>
      <c r="N89" s="65" t="n">
        <f aca="false">M89/35*100</f>
        <v>45.7142857142857</v>
      </c>
      <c r="O89" s="65" t="n">
        <v>0</v>
      </c>
      <c r="P89" s="65" t="n">
        <f aca="false">Capstones!O88</f>
        <v>36.1111111111111</v>
      </c>
      <c r="Q89" s="65" t="n">
        <f aca="false">N89*0.5</f>
        <v>22.8571428571429</v>
      </c>
      <c r="R89" s="65" t="str">
        <f aca="false">IF(N89&gt;=20,"Cleared","Not Cleared")</f>
        <v>Cleared</v>
      </c>
      <c r="S89" s="65" t="n">
        <v>1.33333333333333</v>
      </c>
      <c r="T89" s="65" t="n">
        <v>2.29166666666667</v>
      </c>
      <c r="U89" s="65" t="n">
        <v>2</v>
      </c>
      <c r="V89" s="65" t="n">
        <v>2</v>
      </c>
      <c r="W89" s="65" t="n">
        <v>2</v>
      </c>
      <c r="X89" s="65" t="n">
        <v>2.58333333333333</v>
      </c>
      <c r="Y89" s="65" t="n">
        <v>2.5</v>
      </c>
      <c r="Z89" s="65" t="n">
        <f aca="false">S89+T89+U89+V89+W89+X89+Y89</f>
        <v>14.7083333333333</v>
      </c>
      <c r="AA89" s="65" t="n">
        <f aca="false">Persona!$Z89/35*100</f>
        <v>42.0238095238095</v>
      </c>
      <c r="AB89" s="65" t="n">
        <f aca="false">AA89*0.4</f>
        <v>16.8095238095238</v>
      </c>
      <c r="AC89" s="65" t="n">
        <f aca="false">Capstones!AA88</f>
        <v>40</v>
      </c>
      <c r="AD89" s="65" t="n">
        <f aca="false">(Persona!$AB89+Persona!$AC89)*0.5</f>
        <v>28.4047619047619</v>
      </c>
      <c r="AE89" s="65" t="str">
        <f aca="false">IF(AD89&gt;=20,"Cleared","Not Cleared")</f>
        <v>Cleared</v>
      </c>
      <c r="AF89" s="86"/>
      <c r="AG89" s="86" t="n">
        <v>0.966666666666667</v>
      </c>
      <c r="AH89" s="86" t="n">
        <v>1</v>
      </c>
      <c r="AI89" s="86" t="n">
        <v>1</v>
      </c>
      <c r="AJ89" s="86" t="n">
        <v>1.25</v>
      </c>
      <c r="AK89" s="86"/>
      <c r="AL89" s="86" t="n">
        <v>1</v>
      </c>
      <c r="AM89" s="86" t="n">
        <f aca="false">AF89+AG89+AH89+AI89+AJ89+AK89+AL89</f>
        <v>5.21666666666667</v>
      </c>
      <c r="AN89" s="65" t="n">
        <f aca="false">Persona!$AM89/25*100</f>
        <v>20.8666666666667</v>
      </c>
      <c r="AO89" s="65" t="n">
        <f aca="false">Persona!$AN89*0.4</f>
        <v>8.34666666666667</v>
      </c>
      <c r="AP89" s="65" t="n">
        <f aca="false">Capstones!AL88</f>
        <v>50</v>
      </c>
      <c r="AQ89" s="65" t="n">
        <f aca="false">Persona!$AO89+Persona!$AP89</f>
        <v>58.3466666666667</v>
      </c>
      <c r="AR89" s="65" t="str">
        <f aca="false">IF(AQ89&gt;=40,"Cleared","Not Cleared")</f>
        <v>Cleared</v>
      </c>
      <c r="AS89" s="86" t="n">
        <f aca="false">IFERROR(VLOOKUP(D89,[1]Internal!B$4:CB$231,70,FALSE()),"0")</f>
        <v>4</v>
      </c>
      <c r="AT89" s="86" t="n">
        <f aca="false">IFERROR(VLOOKUP(D89,[1]Internal!B$4:CB$231,71,FALSE()),"0")</f>
        <v>2.17142857142857</v>
      </c>
      <c r="AU89" s="86" t="n">
        <f aca="false">IFERROR(VLOOKUP(D89,[1]Internal!B$4:CB$231,72,FALSE()),"0")</f>
        <v>2.66666666666667</v>
      </c>
      <c r="AV89" s="86" t="n">
        <f aca="false">IFERROR(VLOOKUP(D89,[1]Internal!B$4:CB$231,73,FALSE()),"0")</f>
        <v>4</v>
      </c>
      <c r="AW89" s="86"/>
      <c r="AX89" s="86" t="n">
        <f aca="false">IFERROR(VLOOKUP(D89,[1]Internal!B$4:CB$231,75,FALSE()),"0")</f>
        <v>4</v>
      </c>
      <c r="AY89" s="86" t="n">
        <f aca="false">IFERROR(VLOOKUP(D89,[1]Internal!B$4:CB$231,75,FALSE()),"0")</f>
        <v>4</v>
      </c>
      <c r="AZ89" s="86" t="n">
        <f aca="false">AS89+AT89+AU89+AV89+AW89+AX89+AY89</f>
        <v>20.8380952380952</v>
      </c>
      <c r="BA89" s="65" t="n">
        <f aca="false">AZ89*100/30</f>
        <v>69.4603174603174</v>
      </c>
      <c r="BB89" s="65" t="n">
        <f aca="false">BA89*0.4</f>
        <v>27.784126984127</v>
      </c>
      <c r="BC89" s="65" t="n">
        <f aca="false">Capstones!AW88</f>
        <v>40</v>
      </c>
      <c r="BD89" s="65" t="n">
        <f aca="false">BB89+BC89</f>
        <v>67.784126984127</v>
      </c>
      <c r="BE89" s="88" t="str">
        <f aca="false">IF(BD89&gt;=40,"Cleared","Not Cleared")</f>
        <v>Cleared</v>
      </c>
    </row>
    <row r="90" s="17" customFormat="true" ht="21.75" hidden="false" customHeight="true" outlineLevel="0" collapsed="false">
      <c r="A90" s="64" t="n">
        <v>86</v>
      </c>
      <c r="B90" s="86" t="s">
        <v>17</v>
      </c>
      <c r="C90" s="86" t="s">
        <v>38</v>
      </c>
      <c r="D90" s="86" t="s">
        <v>190</v>
      </c>
      <c r="E90" s="87" t="s">
        <v>191</v>
      </c>
      <c r="F90" s="65" t="n">
        <v>2</v>
      </c>
      <c r="G90" s="65" t="n">
        <v>1</v>
      </c>
      <c r="H90" s="65" t="n">
        <v>3</v>
      </c>
      <c r="I90" s="65" t="n">
        <v>3</v>
      </c>
      <c r="J90" s="65" t="n">
        <v>1</v>
      </c>
      <c r="K90" s="65" t="n">
        <v>3</v>
      </c>
      <c r="L90" s="65" t="n">
        <v>2</v>
      </c>
      <c r="M90" s="64" t="n">
        <f aca="false">F90+G90+H90+I90+J90+K90+L90</f>
        <v>15</v>
      </c>
      <c r="N90" s="65" t="n">
        <f aca="false">M90/35*100</f>
        <v>42.8571428571429</v>
      </c>
      <c r="O90" s="65" t="n">
        <v>0</v>
      </c>
      <c r="P90" s="65" t="n">
        <f aca="false">Capstones!O89</f>
        <v>52.7777777777778</v>
      </c>
      <c r="Q90" s="65" t="n">
        <f aca="false">N90*0.5</f>
        <v>21.4285714285714</v>
      </c>
      <c r="R90" s="65" t="str">
        <f aca="false">IF(N90&gt;=20,"Cleared","Not Cleared")</f>
        <v>Cleared</v>
      </c>
      <c r="S90" s="65" t="n">
        <v>3.04166666666667</v>
      </c>
      <c r="T90" s="65" t="n">
        <v>3.40625</v>
      </c>
      <c r="U90" s="65" t="n">
        <v>3.5</v>
      </c>
      <c r="V90" s="65" t="n">
        <v>4</v>
      </c>
      <c r="W90" s="65" t="n">
        <v>3.33333333333333</v>
      </c>
      <c r="X90" s="65" t="n">
        <v>3.25833333333333</v>
      </c>
      <c r="Y90" s="65" t="n">
        <v>3.375</v>
      </c>
      <c r="Z90" s="65" t="n">
        <f aca="false">S90+T90+U90+V90+W90+X90+Y90</f>
        <v>23.9145833333333</v>
      </c>
      <c r="AA90" s="65" t="n">
        <f aca="false">Persona!$Z90/35*100</f>
        <v>68.327380952381</v>
      </c>
      <c r="AB90" s="65" t="n">
        <f aca="false">AA90*0.4</f>
        <v>27.3309523809524</v>
      </c>
      <c r="AC90" s="65" t="n">
        <f aca="false">Capstones!AA89</f>
        <v>28</v>
      </c>
      <c r="AD90" s="65" t="n">
        <f aca="false">(Persona!$AB90+Persona!$AC90)*0.5</f>
        <v>27.6654761904762</v>
      </c>
      <c r="AE90" s="65" t="str">
        <f aca="false">IF(AD90&gt;=20,"Cleared","Not Cleared")</f>
        <v>Cleared</v>
      </c>
      <c r="AF90" s="86"/>
      <c r="AG90" s="86" t="n">
        <v>2.88888888888889</v>
      </c>
      <c r="AH90" s="86" t="n">
        <v>3</v>
      </c>
      <c r="AI90" s="86" t="n">
        <v>2</v>
      </c>
      <c r="AJ90" s="86" t="n">
        <v>3</v>
      </c>
      <c r="AK90" s="86"/>
      <c r="AL90" s="86" t="n">
        <v>3</v>
      </c>
      <c r="AM90" s="86" t="n">
        <f aca="false">AF90+AG90+AH90+AI90+AJ90+AK90+AL90</f>
        <v>13.8888888888889</v>
      </c>
      <c r="AN90" s="65" t="n">
        <f aca="false">Persona!$AM90/25*100</f>
        <v>55.5555555555556</v>
      </c>
      <c r="AO90" s="65" t="n">
        <f aca="false">Persona!$AN90*0.4</f>
        <v>22.2222222222222</v>
      </c>
      <c r="AP90" s="65" t="n">
        <f aca="false">Capstones!AL89</f>
        <v>28</v>
      </c>
      <c r="AQ90" s="65" t="n">
        <f aca="false">Persona!$AO90+Persona!$AP90</f>
        <v>50.2222222222222</v>
      </c>
      <c r="AR90" s="65" t="str">
        <f aca="false">IF(AQ90&gt;=40,"Cleared","Not Cleared")</f>
        <v>Cleared</v>
      </c>
      <c r="AS90" s="86" t="n">
        <f aca="false">IFERROR(VLOOKUP(D90,[1]Internal!B$4:CB$231,70,FALSE()),"0")</f>
        <v>2.83333333333333</v>
      </c>
      <c r="AT90" s="86" t="n">
        <f aca="false">IFERROR(VLOOKUP(D90,[1]Internal!B$4:CB$231,71,FALSE()),"0")</f>
        <v>2.47857142857143</v>
      </c>
      <c r="AU90" s="86" t="n">
        <f aca="false">IFERROR(VLOOKUP(D90,[1]Internal!B$4:CB$231,72,FALSE()),"0")</f>
        <v>2</v>
      </c>
      <c r="AV90" s="86" t="n">
        <f aca="false">IFERROR(VLOOKUP(D90,[1]Internal!B$4:CB$231,73,FALSE()),"0")</f>
        <v>2</v>
      </c>
      <c r="AW90" s="86"/>
      <c r="AX90" s="86" t="n">
        <f aca="false">IFERROR(VLOOKUP(D90,[1]Internal!B$4:CB$231,75,FALSE()),"0")</f>
        <v>2.91666666666667</v>
      </c>
      <c r="AY90" s="86" t="n">
        <f aca="false">IFERROR(VLOOKUP(D90,[1]Internal!B$4:CB$231,75,FALSE()),"0")</f>
        <v>2.91666666666667</v>
      </c>
      <c r="AZ90" s="86" t="n">
        <f aca="false">AS90+AT90+AU90+AV90+AW90+AX90+AY90</f>
        <v>15.1452380952381</v>
      </c>
      <c r="BA90" s="65" t="n">
        <f aca="false">AZ90*100/30</f>
        <v>50.484126984127</v>
      </c>
      <c r="BB90" s="65" t="n">
        <f aca="false">BA90*0.4</f>
        <v>20.1936507936508</v>
      </c>
      <c r="BC90" s="65" t="n">
        <f aca="false">Capstones!AW89</f>
        <v>28</v>
      </c>
      <c r="BD90" s="65" t="n">
        <f aca="false">BB90+BC90</f>
        <v>48.1936507936508</v>
      </c>
      <c r="BE90" s="88" t="str">
        <f aca="false">IF(BD90&gt;=40,"Cleared","Not Cleared")</f>
        <v>Cleared</v>
      </c>
    </row>
    <row r="91" s="17" customFormat="true" ht="21.75" hidden="false" customHeight="true" outlineLevel="0" collapsed="false">
      <c r="A91" s="64" t="n">
        <v>87</v>
      </c>
      <c r="B91" s="86" t="s">
        <v>13</v>
      </c>
      <c r="C91" s="86" t="s">
        <v>31</v>
      </c>
      <c r="D91" s="86" t="s">
        <v>192</v>
      </c>
      <c r="E91" s="87" t="s">
        <v>193</v>
      </c>
      <c r="F91" s="65" t="n">
        <v>1</v>
      </c>
      <c r="G91" s="65" t="n">
        <v>1</v>
      </c>
      <c r="H91" s="65" t="n">
        <v>3</v>
      </c>
      <c r="I91" s="65" t="n">
        <v>2</v>
      </c>
      <c r="J91" s="65" t="n">
        <v>2</v>
      </c>
      <c r="K91" s="65" t="n">
        <v>4</v>
      </c>
      <c r="L91" s="65" t="n">
        <v>3</v>
      </c>
      <c r="M91" s="64" t="n">
        <f aca="false">F91+G91+H91+I91+J91+K91+L91</f>
        <v>16</v>
      </c>
      <c r="N91" s="65" t="n">
        <f aca="false">M91/35*100</f>
        <v>45.7142857142857</v>
      </c>
      <c r="O91" s="65" t="n">
        <v>0</v>
      </c>
      <c r="P91" s="65" t="n">
        <f aca="false">Capstones!O90</f>
        <v>62.2222222222222</v>
      </c>
      <c r="Q91" s="65" t="n">
        <f aca="false">N91*0.5</f>
        <v>22.8571428571429</v>
      </c>
      <c r="R91" s="65" t="str">
        <f aca="false">IF(N91&gt;=20,"Cleared","Not Cleared")</f>
        <v>Cleared</v>
      </c>
      <c r="S91" s="65" t="n">
        <v>1.33333333333333</v>
      </c>
      <c r="T91" s="65" t="n">
        <v>1.375</v>
      </c>
      <c r="U91" s="65" t="n">
        <v>1.33333333333333</v>
      </c>
      <c r="V91" s="65" t="n">
        <v>0</v>
      </c>
      <c r="W91" s="65" t="n">
        <v>1</v>
      </c>
      <c r="X91" s="65" t="n">
        <v>1.4</v>
      </c>
      <c r="Y91" s="65" t="n">
        <v>0.75</v>
      </c>
      <c r="Z91" s="65" t="n">
        <f aca="false">S91+T91+U91+V91+W91+X91+Y91</f>
        <v>7.19166666666667</v>
      </c>
      <c r="AA91" s="65" t="n">
        <f aca="false">Persona!$Z91/35*100</f>
        <v>20.547619047619</v>
      </c>
      <c r="AB91" s="65" t="n">
        <f aca="false">AA91*0.4</f>
        <v>8.21904761904762</v>
      </c>
      <c r="AC91" s="65" t="n">
        <f aca="false">Capstones!AA90</f>
        <v>37.6</v>
      </c>
      <c r="AD91" s="65" t="n">
        <f aca="false">(Persona!$AB91+Persona!$AC91)*0.5</f>
        <v>22.9095238095238</v>
      </c>
      <c r="AE91" s="65" t="str">
        <f aca="false">IF(AD91&gt;=20,"Cleared","Not Cleared")</f>
        <v>Cleared</v>
      </c>
      <c r="AF91" s="86"/>
      <c r="AG91" s="86" t="n">
        <v>2.4</v>
      </c>
      <c r="AH91" s="86" t="n">
        <v>2</v>
      </c>
      <c r="AI91" s="86" t="n">
        <v>1</v>
      </c>
      <c r="AJ91" s="86" t="n">
        <v>1.33333333333333</v>
      </c>
      <c r="AK91" s="86"/>
      <c r="AL91" s="86" t="n">
        <v>2</v>
      </c>
      <c r="AM91" s="86" t="n">
        <f aca="false">AF91+AG91+AH91+AI91+AJ91+AK91+AL91</f>
        <v>8.73333333333333</v>
      </c>
      <c r="AN91" s="65" t="n">
        <f aca="false">Persona!$AM91/25*100</f>
        <v>34.9333333333333</v>
      </c>
      <c r="AO91" s="65" t="n">
        <f aca="false">Persona!$AN91*0.4</f>
        <v>13.9733333333333</v>
      </c>
      <c r="AP91" s="65" t="n">
        <f aca="false">Capstones!AL90</f>
        <v>44</v>
      </c>
      <c r="AQ91" s="65" t="n">
        <f aca="false">Persona!$AO91+Persona!$AP91</f>
        <v>57.9733333333333</v>
      </c>
      <c r="AR91" s="65" t="str">
        <f aca="false">IF(AQ91&gt;=40,"Cleared","Not Cleared")</f>
        <v>Cleared</v>
      </c>
      <c r="AS91" s="86" t="n">
        <f aca="false">IFERROR(VLOOKUP(D91,[1]Internal!B$4:CB$231,70,FALSE()),"0")</f>
        <v>3.33333333333333</v>
      </c>
      <c r="AT91" s="86" t="n">
        <f aca="false">IFERROR(VLOOKUP(D91,[1]Internal!B$4:CB$231,71,FALSE()),"0")</f>
        <v>3.3</v>
      </c>
      <c r="AU91" s="86" t="n">
        <f aca="false">IFERROR(VLOOKUP(D91,[1]Internal!B$4:CB$231,72,FALSE()),"0")</f>
        <v>2.66666666666667</v>
      </c>
      <c r="AV91" s="86" t="n">
        <f aca="false">IFERROR(VLOOKUP(D91,[1]Internal!B$4:CB$231,73,FALSE()),"0")</f>
        <v>4</v>
      </c>
      <c r="AW91" s="86"/>
      <c r="AX91" s="86" t="n">
        <f aca="false">IFERROR(VLOOKUP(D91,[1]Internal!B$4:CB$231,75,FALSE()),"0")</f>
        <v>3.77777777777778</v>
      </c>
      <c r="AY91" s="86" t="n">
        <f aca="false">IFERROR(VLOOKUP(D91,[1]Internal!B$4:CB$231,75,FALSE()),"0")</f>
        <v>3.77777777777778</v>
      </c>
      <c r="AZ91" s="86" t="n">
        <f aca="false">AS91+AT91+AU91+AV91+AW91+AX91+AY91</f>
        <v>20.8555555555556</v>
      </c>
      <c r="BA91" s="65" t="n">
        <f aca="false">AZ91*100/30</f>
        <v>69.5185185185185</v>
      </c>
      <c r="BB91" s="65" t="n">
        <f aca="false">BA91*0.4</f>
        <v>27.8074074074074</v>
      </c>
      <c r="BC91" s="65" t="n">
        <f aca="false">Capstones!AW90</f>
        <v>37.6</v>
      </c>
      <c r="BD91" s="65" t="n">
        <f aca="false">BB91+BC91</f>
        <v>65.4074074074074</v>
      </c>
      <c r="BE91" s="88" t="str">
        <f aca="false">IF(BD91&gt;=40,"Cleared","Not Cleared")</f>
        <v>Cleared</v>
      </c>
    </row>
    <row r="92" s="17" customFormat="true" ht="21.75" hidden="false" customHeight="true" outlineLevel="0" collapsed="false">
      <c r="A92" s="64" t="n">
        <v>88</v>
      </c>
      <c r="B92" s="86" t="s">
        <v>13</v>
      </c>
      <c r="C92" s="86" t="s">
        <v>14</v>
      </c>
      <c r="D92" s="86" t="s">
        <v>194</v>
      </c>
      <c r="E92" s="87" t="s">
        <v>195</v>
      </c>
      <c r="F92" s="65" t="n">
        <v>2</v>
      </c>
      <c r="G92" s="65" t="n">
        <v>1</v>
      </c>
      <c r="H92" s="65" t="n">
        <v>4</v>
      </c>
      <c r="I92" s="65" t="n">
        <v>2</v>
      </c>
      <c r="J92" s="65" t="n">
        <v>1</v>
      </c>
      <c r="K92" s="65" t="n">
        <v>3</v>
      </c>
      <c r="L92" s="65" t="n">
        <v>2</v>
      </c>
      <c r="M92" s="64" t="n">
        <f aca="false">F92+G92+H92+I92+J92+K92+L92</f>
        <v>15</v>
      </c>
      <c r="N92" s="65" t="n">
        <f aca="false">M92/35*100</f>
        <v>42.8571428571429</v>
      </c>
      <c r="O92" s="65" t="n">
        <v>0</v>
      </c>
      <c r="P92" s="65" t="n">
        <f aca="false">Capstones!O91</f>
        <v>34.4444444444444</v>
      </c>
      <c r="Q92" s="65" t="n">
        <f aca="false">N92*0.5</f>
        <v>21.4285714285714</v>
      </c>
      <c r="R92" s="65" t="str">
        <f aca="false">IF(N92&gt;=20,"Cleared","Not Cleared")</f>
        <v>Cleared</v>
      </c>
      <c r="S92" s="65" t="n">
        <v>2</v>
      </c>
      <c r="T92" s="65" t="n">
        <v>2.09375</v>
      </c>
      <c r="U92" s="65" t="n">
        <v>2</v>
      </c>
      <c r="V92" s="65" t="n">
        <v>0</v>
      </c>
      <c r="W92" s="65" t="n">
        <v>1</v>
      </c>
      <c r="X92" s="65" t="n">
        <v>2.05</v>
      </c>
      <c r="Y92" s="65" t="n">
        <v>1.25</v>
      </c>
      <c r="Z92" s="65" t="n">
        <f aca="false">S92+T92+U92+V92+W92+X92+Y92</f>
        <v>10.39375</v>
      </c>
      <c r="AA92" s="65" t="n">
        <f aca="false">Persona!$Z92/35*100</f>
        <v>29.6964285714286</v>
      </c>
      <c r="AB92" s="65" t="n">
        <f aca="false">AA92*0.4</f>
        <v>11.8785714285714</v>
      </c>
      <c r="AC92" s="65" t="n">
        <f aca="false">Capstones!AA91</f>
        <v>37.6</v>
      </c>
      <c r="AD92" s="65" t="n">
        <f aca="false">(Persona!$AB92+Persona!$AC92)*0.5</f>
        <v>24.7392857142857</v>
      </c>
      <c r="AE92" s="65" t="str">
        <f aca="false">IF(AD92&gt;=20,"Cleared","Not Cleared")</f>
        <v>Cleared</v>
      </c>
      <c r="AF92" s="86"/>
      <c r="AG92" s="86" t="n">
        <v>1.775</v>
      </c>
      <c r="AH92" s="86" t="n">
        <v>0.5</v>
      </c>
      <c r="AI92" s="86" t="n">
        <v>0.5</v>
      </c>
      <c r="AJ92" s="86" t="n">
        <v>0.5</v>
      </c>
      <c r="AK92" s="86"/>
      <c r="AL92" s="86" t="n">
        <v>0.5</v>
      </c>
      <c r="AM92" s="86" t="n">
        <f aca="false">AF92+AG92+AH92+AI92+AJ92+AK92+AL92</f>
        <v>3.775</v>
      </c>
      <c r="AN92" s="65" t="n">
        <f aca="false">Persona!$AM92/25*100</f>
        <v>15.1</v>
      </c>
      <c r="AO92" s="65" t="n">
        <f aca="false">Persona!$AN92*0.4</f>
        <v>6.04</v>
      </c>
      <c r="AP92" s="65" t="n">
        <f aca="false">Capstones!AL91</f>
        <v>54</v>
      </c>
      <c r="AQ92" s="65" t="n">
        <f aca="false">Persona!$AO92+Persona!$AP92</f>
        <v>60.04</v>
      </c>
      <c r="AR92" s="65" t="str">
        <f aca="false">IF(AQ92&gt;=40,"Cleared","Not Cleared")</f>
        <v>Cleared</v>
      </c>
      <c r="AS92" s="86" t="n">
        <f aca="false">IFERROR(VLOOKUP(D92,[1]Internal!B$4:CB$231,70,FALSE()),"0")</f>
        <v>3</v>
      </c>
      <c r="AT92" s="86" t="n">
        <f aca="false">IFERROR(VLOOKUP(D92,[1]Internal!B$4:CB$231,71,FALSE()),"0")</f>
        <v>2.47857142857143</v>
      </c>
      <c r="AU92" s="86" t="n">
        <f aca="false">IFERROR(VLOOKUP(D92,[1]Internal!B$4:CB$231,72,FALSE()),"0")</f>
        <v>2</v>
      </c>
      <c r="AV92" s="86" t="n">
        <f aca="false">IFERROR(VLOOKUP(D92,[1]Internal!B$4:CB$231,73,FALSE()),"0")</f>
        <v>4</v>
      </c>
      <c r="AW92" s="86"/>
      <c r="AX92" s="86" t="n">
        <f aca="false">IFERROR(VLOOKUP(D92,[1]Internal!B$4:CB$231,75,FALSE()),"0")</f>
        <v>3.41666666666667</v>
      </c>
      <c r="AY92" s="86" t="n">
        <f aca="false">IFERROR(VLOOKUP(D92,[1]Internal!B$4:CB$231,75,FALSE()),"0")</f>
        <v>3.41666666666667</v>
      </c>
      <c r="AZ92" s="86" t="n">
        <f aca="false">AS92+AT92+AU92+AV92+AW92+AX92+AY92</f>
        <v>18.3119047619048</v>
      </c>
      <c r="BA92" s="65" t="n">
        <f aca="false">AZ92*100/30</f>
        <v>61.0396825396825</v>
      </c>
      <c r="BB92" s="65" t="n">
        <f aca="false">BA92*0.4</f>
        <v>24.415873015873</v>
      </c>
      <c r="BC92" s="65" t="n">
        <f aca="false">Capstones!AW91</f>
        <v>37.6</v>
      </c>
      <c r="BD92" s="65" t="n">
        <f aca="false">BB92+BC92</f>
        <v>62.015873015873</v>
      </c>
      <c r="BE92" s="88" t="str">
        <f aca="false">IF(BD92&gt;=40,"Cleared","Not Cleared")</f>
        <v>Cleared</v>
      </c>
    </row>
    <row r="93" s="17" customFormat="true" ht="21.75" hidden="false" customHeight="true" outlineLevel="0" collapsed="false">
      <c r="A93" s="64" t="n">
        <v>89</v>
      </c>
      <c r="B93" s="86" t="s">
        <v>13</v>
      </c>
      <c r="C93" s="86" t="s">
        <v>14</v>
      </c>
      <c r="D93" s="86" t="s">
        <v>196</v>
      </c>
      <c r="E93" s="87" t="s">
        <v>197</v>
      </c>
      <c r="F93" s="65" t="n">
        <v>2</v>
      </c>
      <c r="G93" s="65" t="n">
        <v>2</v>
      </c>
      <c r="H93" s="65" t="n">
        <v>3</v>
      </c>
      <c r="I93" s="65" t="n">
        <v>3</v>
      </c>
      <c r="J93" s="65" t="n">
        <v>1</v>
      </c>
      <c r="K93" s="65" t="n">
        <v>4</v>
      </c>
      <c r="L93" s="65" t="n">
        <v>1</v>
      </c>
      <c r="M93" s="64" t="n">
        <f aca="false">F93+G93+H93+I93+J93+K93+L93</f>
        <v>16</v>
      </c>
      <c r="N93" s="65" t="n">
        <f aca="false">M93/35*100</f>
        <v>45.7142857142857</v>
      </c>
      <c r="O93" s="65" t="n">
        <v>0</v>
      </c>
      <c r="P93" s="65" t="n">
        <f aca="false">Capstones!O92</f>
        <v>35</v>
      </c>
      <c r="Q93" s="65" t="n">
        <f aca="false">N93*0.5</f>
        <v>22.8571428571429</v>
      </c>
      <c r="R93" s="65" t="str">
        <f aca="false">IF(N93&gt;=20,"Cleared","Not Cleared")</f>
        <v>Cleared</v>
      </c>
      <c r="S93" s="65" t="n">
        <v>2</v>
      </c>
      <c r="T93" s="65" t="n">
        <v>2.5</v>
      </c>
      <c r="U93" s="65" t="n">
        <v>2</v>
      </c>
      <c r="V93" s="65" t="n">
        <v>0</v>
      </c>
      <c r="W93" s="65" t="n">
        <v>2</v>
      </c>
      <c r="X93" s="65" t="n">
        <v>2.05</v>
      </c>
      <c r="Y93" s="65" t="n">
        <v>1.25</v>
      </c>
      <c r="Z93" s="65" t="n">
        <f aca="false">S93+T93+U93+V93+W93+X93+Y93</f>
        <v>11.8</v>
      </c>
      <c r="AA93" s="65" t="n">
        <f aca="false">Persona!$Z93/35*100</f>
        <v>33.7142857142857</v>
      </c>
      <c r="AB93" s="65" t="n">
        <f aca="false">AA93*0.4</f>
        <v>13.4857142857143</v>
      </c>
      <c r="AC93" s="65" t="n">
        <f aca="false">Capstones!AA92</f>
        <v>33.6</v>
      </c>
      <c r="AD93" s="65" t="n">
        <f aca="false">(Persona!$AB93+Persona!$AC93)*0.5</f>
        <v>23.5428571428571</v>
      </c>
      <c r="AE93" s="65" t="str">
        <f aca="false">IF(AD93&gt;=20,"Cleared","Not Cleared")</f>
        <v>Cleared</v>
      </c>
      <c r="AF93" s="86"/>
      <c r="AG93" s="86" t="n">
        <v>2.475</v>
      </c>
      <c r="AH93" s="86" t="n">
        <v>1.75</v>
      </c>
      <c r="AI93" s="86" t="n">
        <v>1.75</v>
      </c>
      <c r="AJ93" s="86" t="n">
        <v>1.25</v>
      </c>
      <c r="AK93" s="86"/>
      <c r="AL93" s="86" t="n">
        <v>1.25</v>
      </c>
      <c r="AM93" s="86" t="n">
        <f aca="false">AF93+AG93+AH93+AI93+AJ93+AK93+AL93</f>
        <v>8.475</v>
      </c>
      <c r="AN93" s="65" t="n">
        <f aca="false">Persona!$AM93/25*100</f>
        <v>33.9</v>
      </c>
      <c r="AO93" s="65" t="n">
        <f aca="false">Persona!$AN93*0.4</f>
        <v>13.56</v>
      </c>
      <c r="AP93" s="65" t="n">
        <f aca="false">Capstones!AL92</f>
        <v>46</v>
      </c>
      <c r="AQ93" s="65" t="n">
        <f aca="false">Persona!$AO93+Persona!$AP93</f>
        <v>59.56</v>
      </c>
      <c r="AR93" s="65" t="str">
        <f aca="false">IF(AQ93&gt;=40,"Cleared","Not Cleared")</f>
        <v>Cleared</v>
      </c>
      <c r="AS93" s="86" t="n">
        <f aca="false">IFERROR(VLOOKUP(D93,[1]Internal!B$4:CB$231,70,FALSE()),"0")</f>
        <v>4</v>
      </c>
      <c r="AT93" s="86" t="n">
        <f aca="false">IFERROR(VLOOKUP(D93,[1]Internal!B$4:CB$231,71,FALSE()),"0")</f>
        <v>3.40952380952381</v>
      </c>
      <c r="AU93" s="86" t="n">
        <f aca="false">IFERROR(VLOOKUP(D93,[1]Internal!B$4:CB$231,72,FALSE()),"0")</f>
        <v>2.66666666666667</v>
      </c>
      <c r="AV93" s="86" t="n">
        <f aca="false">IFERROR(VLOOKUP(D93,[1]Internal!B$4:CB$231,73,FALSE()),"0")</f>
        <v>4</v>
      </c>
      <c r="AW93" s="86"/>
      <c r="AX93" s="86" t="n">
        <f aca="false">IFERROR(VLOOKUP(D93,[1]Internal!B$4:CB$231,75,FALSE()),"0")</f>
        <v>3.91666666666667</v>
      </c>
      <c r="AY93" s="86" t="n">
        <f aca="false">IFERROR(VLOOKUP(D93,[1]Internal!B$4:CB$231,75,FALSE()),"0")</f>
        <v>3.91666666666667</v>
      </c>
      <c r="AZ93" s="86" t="n">
        <f aca="false">AS93+AT93+AU93+AV93+AW93+AX93+AY93</f>
        <v>21.9095238095238</v>
      </c>
      <c r="BA93" s="65" t="n">
        <f aca="false">AZ93*100/30</f>
        <v>73.031746031746</v>
      </c>
      <c r="BB93" s="65" t="n">
        <f aca="false">BA93*0.4</f>
        <v>29.2126984126984</v>
      </c>
      <c r="BC93" s="65" t="n">
        <f aca="false">Capstones!AW92</f>
        <v>33.6</v>
      </c>
      <c r="BD93" s="65" t="n">
        <f aca="false">BB93+BC93</f>
        <v>62.8126984126984</v>
      </c>
      <c r="BE93" s="88" t="str">
        <f aca="false">IF(BD93&gt;=40,"Cleared","Not Cleared")</f>
        <v>Cleared</v>
      </c>
    </row>
    <row r="94" s="17" customFormat="true" ht="21.75" hidden="false" customHeight="true" outlineLevel="0" collapsed="false">
      <c r="A94" s="64" t="n">
        <v>90</v>
      </c>
      <c r="B94" s="86" t="s">
        <v>198</v>
      </c>
      <c r="C94" s="86" t="s">
        <v>14</v>
      </c>
      <c r="D94" s="86" t="s">
        <v>199</v>
      </c>
      <c r="E94" s="87" t="s">
        <v>200</v>
      </c>
      <c r="F94" s="65" t="n">
        <v>1</v>
      </c>
      <c r="G94" s="65" t="n">
        <v>1</v>
      </c>
      <c r="H94" s="65" t="n">
        <v>3</v>
      </c>
      <c r="I94" s="65" t="n">
        <v>3</v>
      </c>
      <c r="J94" s="65" t="n">
        <v>2</v>
      </c>
      <c r="K94" s="65" t="n">
        <v>2</v>
      </c>
      <c r="L94" s="65" t="n">
        <v>3</v>
      </c>
      <c r="M94" s="64" t="n">
        <f aca="false">F94+G94+H94+I94+J94+K94+L94</f>
        <v>15</v>
      </c>
      <c r="N94" s="65" t="n">
        <f aca="false">M94/35*100</f>
        <v>42.8571428571429</v>
      </c>
      <c r="O94" s="65" t="n">
        <v>0</v>
      </c>
      <c r="P94" s="65" t="n">
        <f aca="false">Capstones!O93</f>
        <v>25.5555555555556</v>
      </c>
      <c r="Q94" s="65" t="n">
        <f aca="false">N94*0.5</f>
        <v>21.4285714285714</v>
      </c>
      <c r="R94" s="65" t="str">
        <f aca="false">IF(N94&gt;=20,"Cleared","Not Cleared")</f>
        <v>Cleared</v>
      </c>
      <c r="S94" s="65" t="n">
        <v>1</v>
      </c>
      <c r="T94" s="65" t="n">
        <v>2.26041666666667</v>
      </c>
      <c r="U94" s="65" t="n">
        <v>1.33333333333333</v>
      </c>
      <c r="V94" s="65" t="n">
        <v>1</v>
      </c>
      <c r="W94" s="65" t="n">
        <v>4</v>
      </c>
      <c r="X94" s="65" t="n">
        <v>1.78333333333333</v>
      </c>
      <c r="Y94" s="65" t="n">
        <v>1</v>
      </c>
      <c r="Z94" s="65" t="n">
        <f aca="false">S94+T94+U94+V94+W94+X94+Y94</f>
        <v>12.3770833333333</v>
      </c>
      <c r="AA94" s="65" t="n">
        <f aca="false">Persona!$Z94/35*100</f>
        <v>35.3630952380952</v>
      </c>
      <c r="AB94" s="65" t="n">
        <f aca="false">AA94*0.4</f>
        <v>14.1452380952381</v>
      </c>
      <c r="AC94" s="65" t="n">
        <f aca="false">Capstones!AA93</f>
        <v>40</v>
      </c>
      <c r="AD94" s="65" t="n">
        <f aca="false">(Persona!$AB94+Persona!$AC94)*0.5</f>
        <v>27.072619047619</v>
      </c>
      <c r="AE94" s="65" t="str">
        <f aca="false">IF(AD94&gt;=20,"Cleared","Not Cleared")</f>
        <v>Cleared</v>
      </c>
      <c r="AF94" s="86"/>
      <c r="AG94" s="86" t="n">
        <v>1.59166666666667</v>
      </c>
      <c r="AH94" s="86" t="n">
        <v>2.08333333333333</v>
      </c>
      <c r="AI94" s="86" t="n">
        <v>1.75</v>
      </c>
      <c r="AJ94" s="86" t="n">
        <v>1.125</v>
      </c>
      <c r="AK94" s="86"/>
      <c r="AL94" s="86" t="n">
        <v>1.25</v>
      </c>
      <c r="AM94" s="86" t="n">
        <f aca="false">AF94+AG94+AH94+AI94+AJ94+AK94+AL94</f>
        <v>7.8</v>
      </c>
      <c r="AN94" s="65" t="n">
        <f aca="false">Persona!$AM94/25*100</f>
        <v>31.2</v>
      </c>
      <c r="AO94" s="65" t="n">
        <f aca="false">Persona!$AN94*0.4</f>
        <v>12.48</v>
      </c>
      <c r="AP94" s="65" t="n">
        <f aca="false">Capstones!AL93</f>
        <v>44</v>
      </c>
      <c r="AQ94" s="65" t="n">
        <f aca="false">Persona!$AO94+Persona!$AP94</f>
        <v>56.48</v>
      </c>
      <c r="AR94" s="65" t="str">
        <f aca="false">IF(AQ94&gt;=40,"Cleared","Not Cleared")</f>
        <v>Cleared</v>
      </c>
      <c r="AS94" s="86" t="n">
        <f aca="false">IFERROR(VLOOKUP(D94,[1]Internal!B$4:CB$231,70,FALSE()),"0")</f>
        <v>3</v>
      </c>
      <c r="AT94" s="86" t="n">
        <f aca="false">IFERROR(VLOOKUP(D94,[1]Internal!B$4:CB$231,71,FALSE()),"0")</f>
        <v>1.42857142857143</v>
      </c>
      <c r="AU94" s="86" t="n">
        <f aca="false">IFERROR(VLOOKUP(D94,[1]Internal!B$4:CB$231,72,FALSE()),"0")</f>
        <v>1.66666666666667</v>
      </c>
      <c r="AV94" s="86" t="n">
        <f aca="false">IFERROR(VLOOKUP(D94,[1]Internal!B$4:CB$231,73,FALSE()),"0")</f>
        <v>3</v>
      </c>
      <c r="AW94" s="86"/>
      <c r="AX94" s="86" t="n">
        <f aca="false">IFERROR(VLOOKUP(D94,[1]Internal!B$4:CB$231,75,FALSE()),"0")</f>
        <v>2.66666666666667</v>
      </c>
      <c r="AY94" s="86" t="n">
        <f aca="false">IFERROR(VLOOKUP(D94,[1]Internal!B$4:CB$231,75,FALSE()),"0")</f>
        <v>2.66666666666667</v>
      </c>
      <c r="AZ94" s="86" t="n">
        <f aca="false">AS94+AT94+AU94+AV94+AW94+AX94+AY94</f>
        <v>14.4285714285714</v>
      </c>
      <c r="BA94" s="65" t="n">
        <f aca="false">AZ94*100/30</f>
        <v>48.0952380952381</v>
      </c>
      <c r="BB94" s="65" t="n">
        <f aca="false">BA94*0.4</f>
        <v>19.2380952380952</v>
      </c>
      <c r="BC94" s="65" t="n">
        <f aca="false">Capstones!AW93</f>
        <v>40</v>
      </c>
      <c r="BD94" s="65" t="n">
        <f aca="false">BB94+BC94</f>
        <v>59.2380952380952</v>
      </c>
      <c r="BE94" s="88" t="str">
        <f aca="false">IF(BD94&gt;=40,"Cleared","Not Cleared")</f>
        <v>Cleared</v>
      </c>
    </row>
    <row r="95" s="17" customFormat="true" ht="21.75" hidden="false" customHeight="true" outlineLevel="0" collapsed="false">
      <c r="A95" s="64" t="n">
        <v>91</v>
      </c>
      <c r="B95" s="86" t="s">
        <v>17</v>
      </c>
      <c r="C95" s="86" t="s">
        <v>14</v>
      </c>
      <c r="D95" s="86" t="s">
        <v>201</v>
      </c>
      <c r="E95" s="87" t="s">
        <v>202</v>
      </c>
      <c r="F95" s="65" t="n">
        <v>2</v>
      </c>
      <c r="G95" s="65" t="n">
        <v>1</v>
      </c>
      <c r="H95" s="65" t="n">
        <v>4</v>
      </c>
      <c r="I95" s="65" t="n">
        <v>3</v>
      </c>
      <c r="J95" s="65" t="n">
        <v>1</v>
      </c>
      <c r="K95" s="65" t="n">
        <v>3</v>
      </c>
      <c r="L95" s="65" t="n">
        <v>1</v>
      </c>
      <c r="M95" s="64" t="n">
        <f aca="false">F95+G95+H95+I95+J95+K95+L95</f>
        <v>15</v>
      </c>
      <c r="N95" s="65" t="n">
        <f aca="false">M95/35*100</f>
        <v>42.8571428571429</v>
      </c>
      <c r="O95" s="65" t="n">
        <v>0</v>
      </c>
      <c r="P95" s="65" t="n">
        <f aca="false">Capstones!O94</f>
        <v>24.4444444444444</v>
      </c>
      <c r="Q95" s="65" t="n">
        <f aca="false">N95*0.5</f>
        <v>21.4285714285714</v>
      </c>
      <c r="R95" s="65" t="str">
        <f aca="false">IF(N95&gt;=20,"Cleared","Not Cleared")</f>
        <v>Cleared</v>
      </c>
      <c r="S95" s="65" t="n">
        <v>0.333333333333333</v>
      </c>
      <c r="T95" s="65" t="n">
        <v>0.979166666666667</v>
      </c>
      <c r="U95" s="65" t="n">
        <v>0.666666666666667</v>
      </c>
      <c r="V95" s="65" t="n">
        <v>0</v>
      </c>
      <c r="W95" s="65" t="n">
        <v>0</v>
      </c>
      <c r="X95" s="65" t="n">
        <v>1.18333333333333</v>
      </c>
      <c r="Y95" s="65" t="n">
        <v>1</v>
      </c>
      <c r="Z95" s="65" t="n">
        <f aca="false">S95+T95+U95+V95+W95+X95+Y95</f>
        <v>4.1625</v>
      </c>
      <c r="AA95" s="65" t="n">
        <f aca="false">Persona!$Z95/35*100</f>
        <v>11.8928571428571</v>
      </c>
      <c r="AB95" s="65" t="n">
        <f aca="false">AA95*0.4</f>
        <v>4.75714285714286</v>
      </c>
      <c r="AC95" s="65" t="n">
        <f aca="false">Capstones!AA94</f>
        <v>26.4</v>
      </c>
      <c r="AD95" s="65" t="n">
        <f aca="false">(Persona!$AB95+Persona!$AC95)*0.5</f>
        <v>15.5785714285714</v>
      </c>
      <c r="AE95" s="65" t="str">
        <f aca="false">IF(AD95&gt;=20,"Cleared","Not Cleared")</f>
        <v>Not Cleared</v>
      </c>
      <c r="AF95" s="86"/>
      <c r="AG95" s="86" t="n">
        <v>1.03333333333333</v>
      </c>
      <c r="AH95" s="86" t="n">
        <v>1.66666666666667</v>
      </c>
      <c r="AI95" s="86" t="n">
        <v>2.5</v>
      </c>
      <c r="AJ95" s="86" t="n">
        <v>3.25</v>
      </c>
      <c r="AK95" s="86"/>
      <c r="AL95" s="86" t="n">
        <v>2.08333333333333</v>
      </c>
      <c r="AM95" s="86" t="n">
        <f aca="false">AF95+AG95+AH95+AI95+AJ95+AK95+AL95</f>
        <v>10.5333333333333</v>
      </c>
      <c r="AN95" s="65" t="n">
        <f aca="false">Persona!$AM95/25*100</f>
        <v>42.1333333333333</v>
      </c>
      <c r="AO95" s="65" t="n">
        <f aca="false">Persona!$AN95*0.4</f>
        <v>16.8533333333333</v>
      </c>
      <c r="AP95" s="65" t="n">
        <f aca="false">Capstones!AL94</f>
        <v>60</v>
      </c>
      <c r="AQ95" s="65" t="n">
        <f aca="false">Persona!$AO95+Persona!$AP95</f>
        <v>76.8533333333333</v>
      </c>
      <c r="AR95" s="65" t="str">
        <f aca="false">IF(AQ95&gt;=40,"Cleared","Not Cleared")</f>
        <v>Cleared</v>
      </c>
      <c r="AS95" s="86" t="n">
        <f aca="false">IFERROR(VLOOKUP(D95,[1]Internal!B$4:CB$231,70,FALSE()),"0")</f>
        <v>1.33333333333333</v>
      </c>
      <c r="AT95" s="86" t="n">
        <f aca="false">IFERROR(VLOOKUP(D95,[1]Internal!B$4:CB$231,71,FALSE()),"0")</f>
        <v>0.983333333333333</v>
      </c>
      <c r="AU95" s="86" t="n">
        <f aca="false">IFERROR(VLOOKUP(D95,[1]Internal!B$4:CB$231,72,FALSE()),"0")</f>
        <v>0.666666666666667</v>
      </c>
      <c r="AV95" s="86" t="n">
        <f aca="false">IFERROR(VLOOKUP(D95,[1]Internal!B$4:CB$231,73,FALSE()),"0")</f>
        <v>1</v>
      </c>
      <c r="AW95" s="86"/>
      <c r="AX95" s="86" t="n">
        <f aca="false">IFERROR(VLOOKUP(D95,[1]Internal!B$4:CB$231,75,FALSE()),"0")</f>
        <v>1.16666666666667</v>
      </c>
      <c r="AY95" s="86" t="n">
        <f aca="false">IFERROR(VLOOKUP(D95,[1]Internal!B$4:CB$231,75,FALSE()),"0")</f>
        <v>1.16666666666667</v>
      </c>
      <c r="AZ95" s="86" t="n">
        <f aca="false">AS95+AT95+AU95+AV95+AW95+AX95+AY95</f>
        <v>6.31666666666667</v>
      </c>
      <c r="BA95" s="65" t="n">
        <f aca="false">AZ95*100/30</f>
        <v>21.0555555555556</v>
      </c>
      <c r="BB95" s="65" t="n">
        <f aca="false">BA95*0.4</f>
        <v>8.42222222222222</v>
      </c>
      <c r="BC95" s="65" t="n">
        <f aca="false">Capstones!AW94</f>
        <v>26.4</v>
      </c>
      <c r="BD95" s="65" t="n">
        <f aca="false">BB95+BC95</f>
        <v>34.8222222222222</v>
      </c>
      <c r="BE95" s="88" t="str">
        <f aca="false">IF(BD95&gt;=40,"Cleared","Not Cleared")</f>
        <v>Not Cleared</v>
      </c>
    </row>
    <row r="96" s="17" customFormat="true" ht="21.75" hidden="false" customHeight="true" outlineLevel="0" collapsed="false">
      <c r="A96" s="64" t="n">
        <v>92</v>
      </c>
      <c r="B96" s="86" t="s">
        <v>17</v>
      </c>
      <c r="C96" s="86" t="s">
        <v>38</v>
      </c>
      <c r="D96" s="86" t="s">
        <v>203</v>
      </c>
      <c r="E96" s="87" t="s">
        <v>204</v>
      </c>
      <c r="F96" s="65" t="n">
        <v>1</v>
      </c>
      <c r="G96" s="65" t="n">
        <v>1</v>
      </c>
      <c r="H96" s="65" t="n">
        <v>3</v>
      </c>
      <c r="I96" s="65" t="n">
        <v>4</v>
      </c>
      <c r="J96" s="65" t="n">
        <v>2</v>
      </c>
      <c r="K96" s="65" t="n">
        <v>2</v>
      </c>
      <c r="L96" s="65" t="n">
        <v>3</v>
      </c>
      <c r="M96" s="64" t="n">
        <f aca="false">F96+G96+H96+I96+J96+K96+L96</f>
        <v>16</v>
      </c>
      <c r="N96" s="65" t="n">
        <f aca="false">M96/35*100</f>
        <v>45.7142857142857</v>
      </c>
      <c r="O96" s="65" t="n">
        <v>0</v>
      </c>
      <c r="P96" s="65" t="n">
        <f aca="false">Capstones!O95</f>
        <v>49.4444444444444</v>
      </c>
      <c r="Q96" s="65" t="n">
        <f aca="false">N96*0.5</f>
        <v>22.8571428571429</v>
      </c>
      <c r="R96" s="65" t="str">
        <f aca="false">IF(N96&gt;=20,"Cleared","Not Cleared")</f>
        <v>Cleared</v>
      </c>
      <c r="S96" s="65" t="n">
        <v>2.91666666666667</v>
      </c>
      <c r="T96" s="65" t="n">
        <v>3</v>
      </c>
      <c r="U96" s="65" t="n">
        <v>3</v>
      </c>
      <c r="V96" s="65" t="n">
        <v>3</v>
      </c>
      <c r="W96" s="65" t="n">
        <v>3</v>
      </c>
      <c r="X96" s="65" t="n">
        <v>2.86666666666667</v>
      </c>
      <c r="Y96" s="65" t="n">
        <v>2.75</v>
      </c>
      <c r="Z96" s="65" t="n">
        <f aca="false">S96+T96+U96+V96+W96+X96+Y96</f>
        <v>20.5333333333333</v>
      </c>
      <c r="AA96" s="65" t="n">
        <f aca="false">Persona!$Z96/35*100</f>
        <v>58.6666666666667</v>
      </c>
      <c r="AB96" s="65" t="n">
        <f aca="false">AA96*0.4</f>
        <v>23.4666666666667</v>
      </c>
      <c r="AC96" s="65" t="n">
        <f aca="false">Capstones!AA95</f>
        <v>43.2</v>
      </c>
      <c r="AD96" s="65" t="n">
        <f aca="false">(Persona!$AB96+Persona!$AC96)*0.5</f>
        <v>33.3333333333333</v>
      </c>
      <c r="AE96" s="65" t="str">
        <f aca="false">IF(AD96&gt;=20,"Cleared","Not Cleared")</f>
        <v>Cleared</v>
      </c>
      <c r="AF96" s="86"/>
      <c r="AG96" s="86" t="n">
        <v>3.63333333333333</v>
      </c>
      <c r="AH96" s="86" t="n">
        <v>2.75</v>
      </c>
      <c r="AI96" s="86" t="n">
        <v>2.375</v>
      </c>
      <c r="AJ96" s="86" t="n">
        <v>3.16666666666667</v>
      </c>
      <c r="AK96" s="86"/>
      <c r="AL96" s="86" t="n">
        <v>2.83333333333333</v>
      </c>
      <c r="AM96" s="86" t="n">
        <f aca="false">AF96+AG96+AH96+AI96+AJ96+AK96+AL96</f>
        <v>14.7583333333333</v>
      </c>
      <c r="AN96" s="65" t="n">
        <f aca="false">Persona!$AM96/25*100</f>
        <v>59.0333333333333</v>
      </c>
      <c r="AO96" s="65" t="n">
        <f aca="false">Persona!$AN96*0.4</f>
        <v>23.6133333333333</v>
      </c>
      <c r="AP96" s="65" t="n">
        <f aca="false">Capstones!AL95</f>
        <v>32</v>
      </c>
      <c r="AQ96" s="65" t="n">
        <f aca="false">Persona!$AO96+Persona!$AP96</f>
        <v>55.6133333333333</v>
      </c>
      <c r="AR96" s="65" t="str">
        <f aca="false">IF(AQ96&gt;=40,"Cleared","Not Cleared")</f>
        <v>Cleared</v>
      </c>
      <c r="AS96" s="86" t="n">
        <f aca="false">IFERROR(VLOOKUP(D96,[1]Internal!B$4:CB$231,70,FALSE()),"0")</f>
        <v>3.33333333333333</v>
      </c>
      <c r="AT96" s="86" t="n">
        <f aca="false">IFERROR(VLOOKUP(D96,[1]Internal!B$4:CB$231,71,FALSE()),"0")</f>
        <v>3.36428571428571</v>
      </c>
      <c r="AU96" s="86" t="n">
        <f aca="false">IFERROR(VLOOKUP(D96,[1]Internal!B$4:CB$231,72,FALSE()),"0")</f>
        <v>2.33333333333333</v>
      </c>
      <c r="AV96" s="86" t="n">
        <f aca="false">IFERROR(VLOOKUP(D96,[1]Internal!B$4:CB$231,73,FALSE()),"0")</f>
        <v>3</v>
      </c>
      <c r="AW96" s="86"/>
      <c r="AX96" s="86" t="n">
        <f aca="false">IFERROR(VLOOKUP(D96,[1]Internal!B$4:CB$231,75,FALSE()),"0")</f>
        <v>3.16666666666667</v>
      </c>
      <c r="AY96" s="86" t="n">
        <f aca="false">IFERROR(VLOOKUP(D96,[1]Internal!B$4:CB$231,75,FALSE()),"0")</f>
        <v>3.16666666666667</v>
      </c>
      <c r="AZ96" s="86" t="n">
        <f aca="false">AS96+AT96+AU96+AV96+AW96+AX96+AY96</f>
        <v>18.3642857142857</v>
      </c>
      <c r="BA96" s="65" t="n">
        <f aca="false">AZ96*100/30</f>
        <v>61.2142857142857</v>
      </c>
      <c r="BB96" s="65" t="n">
        <f aca="false">BA96*0.4</f>
        <v>24.4857142857143</v>
      </c>
      <c r="BC96" s="65" t="n">
        <f aca="false">Capstones!AW95</f>
        <v>43.2</v>
      </c>
      <c r="BD96" s="65" t="n">
        <f aca="false">BB96+BC96</f>
        <v>67.6857142857143</v>
      </c>
      <c r="BE96" s="88" t="str">
        <f aca="false">IF(BD96&gt;=40,"Cleared","Not Cleared")</f>
        <v>Cleared</v>
      </c>
    </row>
    <row r="97" s="17" customFormat="true" ht="21.75" hidden="false" customHeight="true" outlineLevel="0" collapsed="false">
      <c r="A97" s="64" t="n">
        <v>93</v>
      </c>
      <c r="B97" s="86" t="s">
        <v>13</v>
      </c>
      <c r="C97" s="86" t="s">
        <v>31</v>
      </c>
      <c r="D97" s="86" t="s">
        <v>205</v>
      </c>
      <c r="E97" s="87" t="s">
        <v>206</v>
      </c>
      <c r="F97" s="65" t="n">
        <v>1</v>
      </c>
      <c r="G97" s="65" t="n">
        <v>1</v>
      </c>
      <c r="H97" s="65" t="n">
        <v>4</v>
      </c>
      <c r="I97" s="65" t="n">
        <v>2</v>
      </c>
      <c r="J97" s="65" t="n">
        <v>3</v>
      </c>
      <c r="K97" s="65" t="n">
        <v>3</v>
      </c>
      <c r="L97" s="65" t="n">
        <v>2</v>
      </c>
      <c r="M97" s="64" t="n">
        <f aca="false">F97+G97+H97+I97+J97+K97+L97</f>
        <v>16</v>
      </c>
      <c r="N97" s="65" t="n">
        <f aca="false">M97/35*100</f>
        <v>45.7142857142857</v>
      </c>
      <c r="O97" s="65" t="n">
        <v>0</v>
      </c>
      <c r="P97" s="65" t="n">
        <f aca="false">Capstones!O96</f>
        <v>0</v>
      </c>
      <c r="Q97" s="65" t="n">
        <f aca="false">N97*0.5</f>
        <v>22.8571428571429</v>
      </c>
      <c r="R97" s="65" t="str">
        <f aca="false">IF(N97&gt;=20,"Cleared","Not Cleared")</f>
        <v>Cleared</v>
      </c>
      <c r="S97" s="65" t="n">
        <v>2.91666666666667</v>
      </c>
      <c r="T97" s="65" t="n">
        <v>3.41666666666667</v>
      </c>
      <c r="U97" s="65" t="n">
        <v>3</v>
      </c>
      <c r="V97" s="65" t="n">
        <v>4</v>
      </c>
      <c r="W97" s="65" t="n">
        <v>3.33333333333333</v>
      </c>
      <c r="X97" s="65" t="n">
        <v>3.46666666666667</v>
      </c>
      <c r="Y97" s="65" t="n">
        <v>2.5</v>
      </c>
      <c r="Z97" s="65" t="n">
        <f aca="false">S97+T97+U97+V97+W97+X97+Y97</f>
        <v>22.6333333333333</v>
      </c>
      <c r="AA97" s="65" t="n">
        <f aca="false">Persona!$Z97/35*100</f>
        <v>64.6666666666667</v>
      </c>
      <c r="AB97" s="65" t="n">
        <f aca="false">AA97*0.4</f>
        <v>25.8666666666667</v>
      </c>
      <c r="AC97" s="65" t="n">
        <f aca="false">Capstones!AA96</f>
        <v>24</v>
      </c>
      <c r="AD97" s="65" t="n">
        <f aca="false">(Persona!$AB97+Persona!$AC97)*0.5</f>
        <v>24.9333333333333</v>
      </c>
      <c r="AE97" s="65" t="str">
        <f aca="false">IF(AD97&gt;=20,"Cleared","Not Cleared")</f>
        <v>Cleared</v>
      </c>
      <c r="AF97" s="86"/>
      <c r="AG97" s="86" t="s">
        <v>511</v>
      </c>
      <c r="AH97" s="86" t="s">
        <v>511</v>
      </c>
      <c r="AI97" s="86" t="n">
        <v>0</v>
      </c>
      <c r="AJ97" s="86" t="s">
        <v>511</v>
      </c>
      <c r="AK97" s="86"/>
      <c r="AL97" s="86" t="s">
        <v>511</v>
      </c>
      <c r="AM97" s="86" t="n">
        <f aca="false">AF97+AG97+AH97+AI97+AJ97+AK97+AL97</f>
        <v>0</v>
      </c>
      <c r="AN97" s="65" t="n">
        <f aca="false">Persona!$AM97/25*100</f>
        <v>0</v>
      </c>
      <c r="AO97" s="65" t="n">
        <f aca="false">Persona!$AN97*0.4</f>
        <v>0</v>
      </c>
      <c r="AP97" s="65" t="n">
        <f aca="false">Capstones!AL96</f>
        <v>42</v>
      </c>
      <c r="AQ97" s="65" t="n">
        <f aca="false">Persona!$AO97+Persona!$AP97</f>
        <v>42</v>
      </c>
      <c r="AR97" s="65" t="str">
        <f aca="false">IF(AQ97&gt;=40,"Cleared","Not Cleared")</f>
        <v>Cleared</v>
      </c>
      <c r="AS97" s="86" t="n">
        <f aca="false">IFERROR(VLOOKUP(D97,[1]Internal!B$4:CB$231,70,FALSE()),"0")</f>
        <v>2.16666666666667</v>
      </c>
      <c r="AT97" s="86" t="n">
        <f aca="false">IFERROR(VLOOKUP(D97,[1]Internal!B$4:CB$231,71,FALSE()),"0")</f>
        <v>1.95</v>
      </c>
      <c r="AU97" s="86" t="n">
        <f aca="false">IFERROR(VLOOKUP(D97,[1]Internal!B$4:CB$231,72,FALSE()),"0")</f>
        <v>1.33333333333333</v>
      </c>
      <c r="AV97" s="86" t="n">
        <f aca="false">IFERROR(VLOOKUP(D97,[1]Internal!B$4:CB$231,73,FALSE()),"0")</f>
        <v>2</v>
      </c>
      <c r="AW97" s="86"/>
      <c r="AX97" s="86" t="n">
        <f aca="false">IFERROR(VLOOKUP(D97,[1]Internal!B$4:CB$231,75,FALSE()),"0")</f>
        <v>2.19444444444444</v>
      </c>
      <c r="AY97" s="86" t="n">
        <f aca="false">IFERROR(VLOOKUP(D97,[1]Internal!B$4:CB$231,75,FALSE()),"0")</f>
        <v>2.19444444444444</v>
      </c>
      <c r="AZ97" s="86" t="n">
        <f aca="false">AS97+AT97+AU97+AV97+AW97+AX97+AY97</f>
        <v>11.8388888888889</v>
      </c>
      <c r="BA97" s="65" t="n">
        <f aca="false">AZ97*100/30</f>
        <v>39.462962962963</v>
      </c>
      <c r="BB97" s="65" t="n">
        <f aca="false">BA97*0.4</f>
        <v>15.7851851851852</v>
      </c>
      <c r="BC97" s="65" t="n">
        <f aca="false">Capstones!AW96</f>
        <v>24</v>
      </c>
      <c r="BD97" s="65" t="n">
        <f aca="false">BB97+BC97</f>
        <v>39.7851851851852</v>
      </c>
      <c r="BE97" s="88" t="str">
        <f aca="false">IF(BD97&gt;=40,"Cleared","Not Cleared")</f>
        <v>Not Cleared</v>
      </c>
    </row>
    <row r="98" s="17" customFormat="true" ht="21.75" hidden="false" customHeight="true" outlineLevel="0" collapsed="false">
      <c r="A98" s="64" t="n">
        <v>94</v>
      </c>
      <c r="B98" s="86" t="s">
        <v>17</v>
      </c>
      <c r="C98" s="86" t="s">
        <v>14</v>
      </c>
      <c r="D98" s="86" t="s">
        <v>207</v>
      </c>
      <c r="E98" s="87" t="s">
        <v>208</v>
      </c>
      <c r="F98" s="65" t="n">
        <v>1</v>
      </c>
      <c r="G98" s="65" t="n">
        <v>1</v>
      </c>
      <c r="H98" s="65" t="n">
        <v>2</v>
      </c>
      <c r="I98" s="65" t="n">
        <v>2</v>
      </c>
      <c r="J98" s="65" t="n">
        <v>3</v>
      </c>
      <c r="K98" s="65" t="n">
        <v>2</v>
      </c>
      <c r="L98" s="65" t="n">
        <v>4</v>
      </c>
      <c r="M98" s="64" t="n">
        <f aca="false">F98+G98+H98+I98+J98+K98+L98</f>
        <v>15</v>
      </c>
      <c r="N98" s="65" t="n">
        <f aca="false">M98/35*100</f>
        <v>42.8571428571429</v>
      </c>
      <c r="O98" s="65" t="n">
        <v>0</v>
      </c>
      <c r="P98" s="65" t="n">
        <f aca="false">Capstones!O97</f>
        <v>30</v>
      </c>
      <c r="Q98" s="65" t="n">
        <f aca="false">N98*0.5</f>
        <v>21.4285714285714</v>
      </c>
      <c r="R98" s="65" t="str">
        <f aca="false">IF(N98&gt;=20,"Cleared","Not Cleared")</f>
        <v>Cleared</v>
      </c>
      <c r="S98" s="65" t="n">
        <v>1.33333333333333</v>
      </c>
      <c r="T98" s="65" t="n">
        <v>1.84375</v>
      </c>
      <c r="U98" s="65" t="n">
        <v>1.66666666666667</v>
      </c>
      <c r="V98" s="65" t="n">
        <v>1</v>
      </c>
      <c r="W98" s="65" t="n">
        <v>2</v>
      </c>
      <c r="X98" s="65" t="n">
        <v>1.98333333333333</v>
      </c>
      <c r="Y98" s="65" t="n">
        <v>1.75</v>
      </c>
      <c r="Z98" s="65" t="n">
        <f aca="false">S98+T98+U98+V98+W98+X98+Y98</f>
        <v>11.5770833333333</v>
      </c>
      <c r="AA98" s="65" t="n">
        <f aca="false">Persona!$Z98/35*100</f>
        <v>33.0773809523809</v>
      </c>
      <c r="AB98" s="65" t="n">
        <f aca="false">AA98*0.4</f>
        <v>13.2309523809524</v>
      </c>
      <c r="AC98" s="65" t="n">
        <f aca="false">Capstones!AA97</f>
        <v>24</v>
      </c>
      <c r="AD98" s="65" t="n">
        <f aca="false">(Persona!$AB98+Persona!$AC98)*0.5</f>
        <v>18.6154761904762</v>
      </c>
      <c r="AE98" s="65" t="str">
        <f aca="false">IF(AD98&gt;=20,"Cleared","Not Cleared")</f>
        <v>Not Cleared</v>
      </c>
      <c r="AF98" s="86"/>
      <c r="AG98" s="86" t="n">
        <v>2.66666666666667</v>
      </c>
      <c r="AH98" s="86" t="n">
        <v>2.5</v>
      </c>
      <c r="AI98" s="86" t="n">
        <v>2.375</v>
      </c>
      <c r="AJ98" s="86" t="n">
        <v>3.25</v>
      </c>
      <c r="AK98" s="86"/>
      <c r="AL98" s="86" t="n">
        <v>1.33333333333333</v>
      </c>
      <c r="AM98" s="86" t="n">
        <f aca="false">AF98+AG98+AH98+AI98+AJ98+AK98+AL98</f>
        <v>12.125</v>
      </c>
      <c r="AN98" s="65" t="n">
        <f aca="false">Persona!$AM98/25*100</f>
        <v>48.5</v>
      </c>
      <c r="AO98" s="65" t="n">
        <f aca="false">Persona!$AN98*0.4</f>
        <v>19.4</v>
      </c>
      <c r="AP98" s="65" t="n">
        <f aca="false">Capstones!AL97</f>
        <v>48</v>
      </c>
      <c r="AQ98" s="65" t="n">
        <f aca="false">Persona!$AO98+Persona!$AP98</f>
        <v>67.4</v>
      </c>
      <c r="AR98" s="65" t="str">
        <f aca="false">IF(AQ98&gt;=40,"Cleared","Not Cleared")</f>
        <v>Cleared</v>
      </c>
      <c r="AS98" s="86" t="n">
        <f aca="false">IFERROR(VLOOKUP(D98,[1]Internal!B$4:CB$231,70,FALSE()),"0")</f>
        <v>2.66666666666667</v>
      </c>
      <c r="AT98" s="86" t="n">
        <f aca="false">IFERROR(VLOOKUP(D98,[1]Internal!B$4:CB$231,71,FALSE()),"0")</f>
        <v>2.99047619047619</v>
      </c>
      <c r="AU98" s="86" t="n">
        <f aca="false">IFERROR(VLOOKUP(D98,[1]Internal!B$4:CB$231,72,FALSE()),"0")</f>
        <v>1.33333333333333</v>
      </c>
      <c r="AV98" s="86" t="n">
        <f aca="false">IFERROR(VLOOKUP(D98,[1]Internal!B$4:CB$231,73,FALSE()),"0")</f>
        <v>3</v>
      </c>
      <c r="AW98" s="86"/>
      <c r="AX98" s="86" t="n">
        <f aca="false">IFERROR(VLOOKUP(D98,[1]Internal!B$4:CB$231,75,FALSE()),"0")</f>
        <v>3</v>
      </c>
      <c r="AY98" s="86" t="n">
        <f aca="false">IFERROR(VLOOKUP(D98,[1]Internal!B$4:CB$231,75,FALSE()),"0")</f>
        <v>3</v>
      </c>
      <c r="AZ98" s="86" t="n">
        <f aca="false">AS98+AT98+AU98+AV98+AW98+AX98+AY98</f>
        <v>15.9904761904762</v>
      </c>
      <c r="BA98" s="65" t="n">
        <f aca="false">AZ98*100/30</f>
        <v>53.3015873015873</v>
      </c>
      <c r="BB98" s="65" t="n">
        <f aca="false">BA98*0.4</f>
        <v>21.3206349206349</v>
      </c>
      <c r="BC98" s="65" t="n">
        <f aca="false">Capstones!AW97</f>
        <v>24</v>
      </c>
      <c r="BD98" s="65" t="n">
        <f aca="false">BB98+BC98</f>
        <v>45.3206349206349</v>
      </c>
      <c r="BE98" s="88" t="str">
        <f aca="false">IF(BD98&gt;=40,"Cleared","Not Cleared")</f>
        <v>Cleared</v>
      </c>
    </row>
    <row r="99" s="17" customFormat="true" ht="21.75" hidden="false" customHeight="true" outlineLevel="0" collapsed="false">
      <c r="A99" s="64" t="n">
        <v>95</v>
      </c>
      <c r="B99" s="86" t="s">
        <v>17</v>
      </c>
      <c r="C99" s="86" t="s">
        <v>38</v>
      </c>
      <c r="D99" s="86" t="s">
        <v>209</v>
      </c>
      <c r="E99" s="87" t="s">
        <v>210</v>
      </c>
      <c r="F99" s="65" t="n">
        <v>2</v>
      </c>
      <c r="G99" s="65" t="n">
        <v>1</v>
      </c>
      <c r="H99" s="65" t="n">
        <v>1</v>
      </c>
      <c r="I99" s="65" t="n">
        <v>4</v>
      </c>
      <c r="J99" s="65" t="n">
        <v>2</v>
      </c>
      <c r="K99" s="65" t="n">
        <v>3</v>
      </c>
      <c r="L99" s="65" t="n">
        <v>3</v>
      </c>
      <c r="M99" s="64" t="n">
        <f aca="false">F99+G99+H99+I99+J99+K99+L99</f>
        <v>16</v>
      </c>
      <c r="N99" s="65" t="n">
        <f aca="false">M99/35*100</f>
        <v>45.7142857142857</v>
      </c>
      <c r="O99" s="65" t="n">
        <v>0</v>
      </c>
      <c r="P99" s="65" t="n">
        <f aca="false">Capstones!O98</f>
        <v>49.4444444444444</v>
      </c>
      <c r="Q99" s="65" t="n">
        <f aca="false">N99*0.5</f>
        <v>22.8571428571429</v>
      </c>
      <c r="R99" s="65" t="str">
        <f aca="false">IF(N99&gt;=20,"Cleared","Not Cleared")</f>
        <v>Cleared</v>
      </c>
      <c r="S99" s="65" t="n">
        <v>3.04166666666667</v>
      </c>
      <c r="T99" s="65" t="n">
        <v>3.40625</v>
      </c>
      <c r="U99" s="65" t="n">
        <v>3.5</v>
      </c>
      <c r="V99" s="65" t="n">
        <v>4</v>
      </c>
      <c r="W99" s="65" t="n">
        <v>3.33333333333333</v>
      </c>
      <c r="X99" s="65" t="n">
        <v>3.25833333333333</v>
      </c>
      <c r="Y99" s="65" t="n">
        <v>3.375</v>
      </c>
      <c r="Z99" s="65" t="n">
        <f aca="false">S99+T99+U99+V99+W99+X99+Y99</f>
        <v>23.9145833333333</v>
      </c>
      <c r="AA99" s="65" t="n">
        <f aca="false">Persona!$Z99/35*100</f>
        <v>68.327380952381</v>
      </c>
      <c r="AB99" s="65" t="n">
        <f aca="false">AA99*0.4</f>
        <v>27.3309523809524</v>
      </c>
      <c r="AC99" s="65" t="n">
        <f aca="false">Capstones!AA98</f>
        <v>33.6</v>
      </c>
      <c r="AD99" s="65" t="n">
        <f aca="false">(Persona!$AB99+Persona!$AC99)*0.5</f>
        <v>30.4654761904762</v>
      </c>
      <c r="AE99" s="65" t="str">
        <f aca="false">IF(AD99&gt;=20,"Cleared","Not Cleared")</f>
        <v>Cleared</v>
      </c>
      <c r="AF99" s="86"/>
      <c r="AG99" s="86" t="n">
        <v>3.02222222222222</v>
      </c>
      <c r="AH99" s="86" t="n">
        <v>3.33333333333333</v>
      </c>
      <c r="AI99" s="86" t="n">
        <v>2.33333333333333</v>
      </c>
      <c r="AJ99" s="86" t="n">
        <v>3.5</v>
      </c>
      <c r="AK99" s="86"/>
      <c r="AL99" s="86" t="n">
        <v>3.25</v>
      </c>
      <c r="AM99" s="86" t="n">
        <f aca="false">AF99+AG99+AH99+AI99+AJ99+AK99+AL99</f>
        <v>15.4388888888889</v>
      </c>
      <c r="AN99" s="65" t="n">
        <f aca="false">Persona!$AM99/25*100</f>
        <v>61.7555555555556</v>
      </c>
      <c r="AO99" s="65" t="n">
        <f aca="false">Persona!$AN99*0.4</f>
        <v>24.7022222222222</v>
      </c>
      <c r="AP99" s="65" t="n">
        <f aca="false">Capstones!AL98</f>
        <v>44</v>
      </c>
      <c r="AQ99" s="65" t="n">
        <f aca="false">Persona!$AO99+Persona!$AP99</f>
        <v>68.7022222222222</v>
      </c>
      <c r="AR99" s="65" t="str">
        <f aca="false">IF(AQ99&gt;=40,"Cleared","Not Cleared")</f>
        <v>Cleared</v>
      </c>
      <c r="AS99" s="86" t="n">
        <f aca="false">IFERROR(VLOOKUP(D99,[1]Internal!B$4:CB$231,70,FALSE()),"0")</f>
        <v>2.16666666666667</v>
      </c>
      <c r="AT99" s="86" t="n">
        <f aca="false">IFERROR(VLOOKUP(D99,[1]Internal!B$4:CB$231,71,FALSE()),"0")</f>
        <v>2.41428571428571</v>
      </c>
      <c r="AU99" s="86" t="n">
        <f aca="false">IFERROR(VLOOKUP(D99,[1]Internal!B$4:CB$231,72,FALSE()),"0")</f>
        <v>2</v>
      </c>
      <c r="AV99" s="86" t="n">
        <f aca="false">IFERROR(VLOOKUP(D99,[1]Internal!B$4:CB$231,73,FALSE()),"0")</f>
        <v>3</v>
      </c>
      <c r="AW99" s="86"/>
      <c r="AX99" s="86" t="n">
        <f aca="false">IFERROR(VLOOKUP(D99,[1]Internal!B$4:CB$231,75,FALSE()),"0")</f>
        <v>2.80555555555556</v>
      </c>
      <c r="AY99" s="86" t="n">
        <f aca="false">IFERROR(VLOOKUP(D99,[1]Internal!B$4:CB$231,75,FALSE()),"0")</f>
        <v>2.80555555555556</v>
      </c>
      <c r="AZ99" s="86" t="n">
        <f aca="false">AS99+AT99+AU99+AV99+AW99+AX99+AY99</f>
        <v>15.1920634920635</v>
      </c>
      <c r="BA99" s="65" t="n">
        <f aca="false">AZ99*100/30</f>
        <v>50.6402116402116</v>
      </c>
      <c r="BB99" s="65" t="n">
        <f aca="false">BA99*0.4</f>
        <v>20.2560846560847</v>
      </c>
      <c r="BC99" s="65" t="n">
        <f aca="false">Capstones!AW98</f>
        <v>33.6</v>
      </c>
      <c r="BD99" s="65" t="n">
        <f aca="false">BB99+BC99</f>
        <v>53.8560846560847</v>
      </c>
      <c r="BE99" s="88" t="str">
        <f aca="false">IF(BD99&gt;=40,"Cleared","Not Cleared")</f>
        <v>Cleared</v>
      </c>
    </row>
    <row r="100" s="17" customFormat="true" ht="21.75" hidden="false" customHeight="true" outlineLevel="0" collapsed="false">
      <c r="A100" s="64" t="n">
        <v>96</v>
      </c>
      <c r="B100" s="86" t="s">
        <v>17</v>
      </c>
      <c r="C100" s="86" t="s">
        <v>31</v>
      </c>
      <c r="D100" s="86" t="s">
        <v>211</v>
      </c>
      <c r="E100" s="87" t="s">
        <v>212</v>
      </c>
      <c r="F100" s="65" t="n">
        <v>2</v>
      </c>
      <c r="G100" s="65" t="n">
        <v>1</v>
      </c>
      <c r="H100" s="65" t="n">
        <v>2</v>
      </c>
      <c r="I100" s="65" t="n">
        <v>1</v>
      </c>
      <c r="J100" s="65" t="n">
        <v>3</v>
      </c>
      <c r="K100" s="65" t="n">
        <v>2</v>
      </c>
      <c r="L100" s="65" t="n">
        <v>3</v>
      </c>
      <c r="M100" s="64" t="n">
        <f aca="false">F100+G100+H100+I100+J100+K100+L100</f>
        <v>14</v>
      </c>
      <c r="N100" s="65" t="n">
        <f aca="false">M100/35*100</f>
        <v>40</v>
      </c>
      <c r="O100" s="65" t="n">
        <v>0</v>
      </c>
      <c r="P100" s="65" t="n">
        <f aca="false">Capstones!O99</f>
        <v>75.5555555555555</v>
      </c>
      <c r="Q100" s="65" t="n">
        <f aca="false">N100*0.5</f>
        <v>20</v>
      </c>
      <c r="R100" s="65" t="str">
        <f aca="false">IF(N100&gt;=20,"Cleared","Not Cleared")</f>
        <v>Cleared</v>
      </c>
      <c r="S100" s="65" t="n">
        <v>1.33333333333333</v>
      </c>
      <c r="T100" s="65" t="n">
        <v>1.77083333333333</v>
      </c>
      <c r="U100" s="65" t="n">
        <v>1.33333333333333</v>
      </c>
      <c r="V100" s="65" t="n">
        <v>2</v>
      </c>
      <c r="W100" s="65" t="n">
        <v>1.66666666666667</v>
      </c>
      <c r="X100" s="65" t="n">
        <v>1.93333333333333</v>
      </c>
      <c r="Y100" s="65" t="n">
        <v>1.5</v>
      </c>
      <c r="Z100" s="65" t="n">
        <f aca="false">S100+T100+U100+V100+W100+X100+Y100</f>
        <v>11.5375</v>
      </c>
      <c r="AA100" s="65" t="n">
        <f aca="false">Persona!$Z100/35*100</f>
        <v>32.9642857142857</v>
      </c>
      <c r="AB100" s="65" t="n">
        <f aca="false">AA100*0.4</f>
        <v>13.1857142857143</v>
      </c>
      <c r="AC100" s="65" t="n">
        <f aca="false">Capstones!AA99</f>
        <v>28</v>
      </c>
      <c r="AD100" s="65" t="n">
        <f aca="false">(Persona!$AB100+Persona!$AC100)*0.5</f>
        <v>20.5928571428571</v>
      </c>
      <c r="AE100" s="65" t="str">
        <f aca="false">IF(AD100&gt;=20,"Cleared","Not Cleared")</f>
        <v>Cleared</v>
      </c>
      <c r="AF100" s="86"/>
      <c r="AG100" s="86" t="s">
        <v>511</v>
      </c>
      <c r="AH100" s="86" t="s">
        <v>511</v>
      </c>
      <c r="AI100" s="86" t="n">
        <v>0</v>
      </c>
      <c r="AJ100" s="86" t="s">
        <v>511</v>
      </c>
      <c r="AK100" s="86"/>
      <c r="AL100" s="86" t="s">
        <v>511</v>
      </c>
      <c r="AM100" s="86" t="n">
        <f aca="false">AF100+AG100+AH100+AI100+AJ100+AK100+AL100</f>
        <v>0</v>
      </c>
      <c r="AN100" s="65" t="n">
        <f aca="false">Persona!$AM100/25*100</f>
        <v>0</v>
      </c>
      <c r="AO100" s="65" t="n">
        <f aca="false">Persona!$AN100*0.4</f>
        <v>0</v>
      </c>
      <c r="AP100" s="65" t="n">
        <f aca="false">Capstones!AL99</f>
        <v>40</v>
      </c>
      <c r="AQ100" s="65" t="n">
        <f aca="false">Persona!$AO100+Persona!$AP100</f>
        <v>40</v>
      </c>
      <c r="AR100" s="65" t="str">
        <f aca="false">IF(AQ100&gt;=40,"Cleared","Not Cleared")</f>
        <v>Cleared</v>
      </c>
      <c r="AS100" s="86" t="n">
        <f aca="false">IFERROR(VLOOKUP(D100,[1]Internal!B$4:CB$231,70,FALSE()),"0")</f>
        <v>2.16666666666667</v>
      </c>
      <c r="AT100" s="86" t="n">
        <f aca="false">IFERROR(VLOOKUP(D100,[1]Internal!B$4:CB$231,71,FALSE()),"0")</f>
        <v>2.7875</v>
      </c>
      <c r="AU100" s="86" t="n">
        <f aca="false">IFERROR(VLOOKUP(D100,[1]Internal!B$4:CB$231,72,FALSE()),"0")</f>
        <v>2</v>
      </c>
      <c r="AV100" s="86" t="n">
        <f aca="false">IFERROR(VLOOKUP(D100,[1]Internal!B$4:CB$231,73,FALSE()),"0")</f>
        <v>2</v>
      </c>
      <c r="AW100" s="86"/>
      <c r="AX100" s="86" t="n">
        <f aca="false">IFERROR(VLOOKUP(D100,[1]Internal!B$4:CB$231,75,FALSE()),"0")</f>
        <v>2.63888888888889</v>
      </c>
      <c r="AY100" s="86" t="n">
        <f aca="false">IFERROR(VLOOKUP(D100,[1]Internal!B$4:CB$231,75,FALSE()),"0")</f>
        <v>2.63888888888889</v>
      </c>
      <c r="AZ100" s="86" t="n">
        <f aca="false">AS100+AT100+AU100+AV100+AW100+AX100+AY100</f>
        <v>14.2319444444444</v>
      </c>
      <c r="BA100" s="65" t="n">
        <f aca="false">AZ100*100/30</f>
        <v>47.4398148148148</v>
      </c>
      <c r="BB100" s="65" t="n">
        <f aca="false">BA100*0.4</f>
        <v>18.9759259259259</v>
      </c>
      <c r="BC100" s="65" t="n">
        <f aca="false">Capstones!AW99</f>
        <v>28</v>
      </c>
      <c r="BD100" s="65" t="n">
        <f aca="false">BB100+BC100</f>
        <v>46.9759259259259</v>
      </c>
      <c r="BE100" s="88" t="str">
        <f aca="false">IF(BD100&gt;=40,"Cleared","Not Cleared")</f>
        <v>Cleared</v>
      </c>
    </row>
    <row r="101" s="17" customFormat="true" ht="21.75" hidden="false" customHeight="true" outlineLevel="0" collapsed="false">
      <c r="A101" s="64" t="n">
        <v>97</v>
      </c>
      <c r="B101" s="86" t="s">
        <v>13</v>
      </c>
      <c r="C101" s="86" t="s">
        <v>38</v>
      </c>
      <c r="D101" s="86" t="s">
        <v>213</v>
      </c>
      <c r="E101" s="87" t="s">
        <v>214</v>
      </c>
      <c r="F101" s="65" t="n">
        <v>4</v>
      </c>
      <c r="G101" s="65" t="n">
        <v>1</v>
      </c>
      <c r="H101" s="65" t="n">
        <v>3</v>
      </c>
      <c r="I101" s="65" t="n">
        <v>2</v>
      </c>
      <c r="J101" s="65" t="n">
        <v>2</v>
      </c>
      <c r="K101" s="65" t="n">
        <v>3</v>
      </c>
      <c r="L101" s="65" t="n">
        <v>1</v>
      </c>
      <c r="M101" s="64" t="n">
        <f aca="false">F101+G101+H101+I101+J101+K101+L101</f>
        <v>16</v>
      </c>
      <c r="N101" s="65" t="n">
        <f aca="false">M101/35*100</f>
        <v>45.7142857142857</v>
      </c>
      <c r="O101" s="65" t="n">
        <v>0</v>
      </c>
      <c r="P101" s="65" t="n">
        <f aca="false">Capstones!O100</f>
        <v>57.2222222222222</v>
      </c>
      <c r="Q101" s="65" t="n">
        <f aca="false">N101*0.5</f>
        <v>22.8571428571429</v>
      </c>
      <c r="R101" s="65" t="str">
        <f aca="false">IF(N101&gt;=20,"Cleared","Not Cleared")</f>
        <v>Cleared</v>
      </c>
      <c r="S101" s="65" t="n">
        <v>2.83333333333333</v>
      </c>
      <c r="T101" s="65" t="n">
        <v>3</v>
      </c>
      <c r="U101" s="65" t="n">
        <v>3</v>
      </c>
      <c r="V101" s="65" t="n">
        <v>3</v>
      </c>
      <c r="W101" s="65" t="n">
        <v>3</v>
      </c>
      <c r="X101" s="65" t="n">
        <v>2.86666666666667</v>
      </c>
      <c r="Y101" s="65" t="n">
        <v>2.75</v>
      </c>
      <c r="Z101" s="65" t="n">
        <f aca="false">S101+T101+U101+V101+W101+X101+Y101</f>
        <v>20.45</v>
      </c>
      <c r="AA101" s="65" t="n">
        <f aca="false">Persona!$Z101/35*100</f>
        <v>58.4285714285714</v>
      </c>
      <c r="AB101" s="65" t="n">
        <f aca="false">AA101*0.4</f>
        <v>23.3714285714286</v>
      </c>
      <c r="AC101" s="65" t="n">
        <f aca="false">Capstones!AA100</f>
        <v>32</v>
      </c>
      <c r="AD101" s="65" t="n">
        <f aca="false">(Persona!$AB101+Persona!$AC101)*0.5</f>
        <v>27.6857142857143</v>
      </c>
      <c r="AE101" s="65" t="str">
        <f aca="false">IF(AD101&gt;=20,"Cleared","Not Cleared")</f>
        <v>Cleared</v>
      </c>
      <c r="AF101" s="86"/>
      <c r="AG101" s="86" t="n">
        <v>2.06666666666667</v>
      </c>
      <c r="AH101" s="86" t="n">
        <v>3.5</v>
      </c>
      <c r="AI101" s="86" t="n">
        <v>3.375</v>
      </c>
      <c r="AJ101" s="86" t="n">
        <v>3.75</v>
      </c>
      <c r="AK101" s="86"/>
      <c r="AL101" s="86" t="n">
        <v>3.83333333333333</v>
      </c>
      <c r="AM101" s="86" t="n">
        <f aca="false">AF101+AG101+AH101+AI101+AJ101+AK101+AL101</f>
        <v>16.525</v>
      </c>
      <c r="AN101" s="65" t="n">
        <f aca="false">Persona!$AM101/25*100</f>
        <v>66.1</v>
      </c>
      <c r="AO101" s="65" t="n">
        <f aca="false">Persona!$AN101*0.4</f>
        <v>26.44</v>
      </c>
      <c r="AP101" s="65" t="n">
        <f aca="false">Capstones!AL100</f>
        <v>40</v>
      </c>
      <c r="AQ101" s="65" t="n">
        <f aca="false">Persona!$AO101+Persona!$AP101</f>
        <v>66.44</v>
      </c>
      <c r="AR101" s="65" t="str">
        <f aca="false">IF(AQ101&gt;=40,"Cleared","Not Cleared")</f>
        <v>Cleared</v>
      </c>
      <c r="AS101" s="86" t="n">
        <f aca="false">IFERROR(VLOOKUP(D101,[1]Internal!B$4:CB$231,70,FALSE()),"0")</f>
        <v>3.29166666666667</v>
      </c>
      <c r="AT101" s="86" t="n">
        <f aca="false">IFERROR(VLOOKUP(D101,[1]Internal!B$4:CB$231,71,FALSE()),"0")</f>
        <v>1.75</v>
      </c>
      <c r="AU101" s="86" t="n">
        <f aca="false">IFERROR(VLOOKUP(D101,[1]Internal!B$4:CB$231,72,FALSE()),"0")</f>
        <v>2.33333333333333</v>
      </c>
      <c r="AV101" s="86" t="n">
        <f aca="false">IFERROR(VLOOKUP(D101,[1]Internal!B$4:CB$231,73,FALSE()),"0")</f>
        <v>3</v>
      </c>
      <c r="AW101" s="86"/>
      <c r="AX101" s="86" t="n">
        <f aca="false">IFERROR(VLOOKUP(D101,[1]Internal!B$4:CB$231,75,FALSE()),"0")</f>
        <v>3.19444444444444</v>
      </c>
      <c r="AY101" s="86" t="n">
        <f aca="false">IFERROR(VLOOKUP(D101,[1]Internal!B$4:CB$231,75,FALSE()),"0")</f>
        <v>3.19444444444444</v>
      </c>
      <c r="AZ101" s="86" t="n">
        <f aca="false">AS101+AT101+AU101+AV101+AW101+AX101+AY101</f>
        <v>16.7638888888889</v>
      </c>
      <c r="BA101" s="65" t="n">
        <f aca="false">AZ101*100/30</f>
        <v>55.8796296296296</v>
      </c>
      <c r="BB101" s="65" t="n">
        <f aca="false">BA101*0.4</f>
        <v>22.3518518518519</v>
      </c>
      <c r="BC101" s="65" t="n">
        <f aca="false">Capstones!AW100</f>
        <v>32</v>
      </c>
      <c r="BD101" s="65" t="n">
        <f aca="false">BB101+BC101</f>
        <v>54.3518518518519</v>
      </c>
      <c r="BE101" s="88" t="str">
        <f aca="false">IF(BD101&gt;=40,"Cleared","Not Cleared")</f>
        <v>Cleared</v>
      </c>
    </row>
    <row r="102" s="17" customFormat="true" ht="21.75" hidden="false" customHeight="true" outlineLevel="0" collapsed="false">
      <c r="A102" s="64" t="n">
        <v>98</v>
      </c>
      <c r="B102" s="86" t="s">
        <v>13</v>
      </c>
      <c r="C102" s="86" t="s">
        <v>31</v>
      </c>
      <c r="D102" s="86" t="s">
        <v>215</v>
      </c>
      <c r="E102" s="87" t="s">
        <v>216</v>
      </c>
      <c r="F102" s="65" t="n">
        <v>2</v>
      </c>
      <c r="G102" s="65" t="n">
        <v>1</v>
      </c>
      <c r="H102" s="65" t="n">
        <v>1</v>
      </c>
      <c r="I102" s="65" t="n">
        <v>3</v>
      </c>
      <c r="J102" s="65" t="n">
        <v>4</v>
      </c>
      <c r="K102" s="65" t="n">
        <v>2</v>
      </c>
      <c r="L102" s="65" t="n">
        <v>3</v>
      </c>
      <c r="M102" s="64" t="n">
        <f aca="false">F102+G102+H102+I102+J102+K102+L102</f>
        <v>16</v>
      </c>
      <c r="N102" s="65" t="n">
        <f aca="false">M102/35*100</f>
        <v>45.7142857142857</v>
      </c>
      <c r="O102" s="65" t="n">
        <v>0</v>
      </c>
      <c r="P102" s="65" t="n">
        <f aca="false">Capstones!O101</f>
        <v>67.7777777777778</v>
      </c>
      <c r="Q102" s="65" t="n">
        <f aca="false">N102*0.5</f>
        <v>22.8571428571429</v>
      </c>
      <c r="R102" s="65" t="str">
        <f aca="false">IF(N102&gt;=20,"Cleared","Not Cleared")</f>
        <v>Cleared</v>
      </c>
      <c r="S102" s="65" t="n">
        <v>2.33333333333333</v>
      </c>
      <c r="T102" s="65" t="n">
        <v>2.55208333333333</v>
      </c>
      <c r="U102" s="65" t="n">
        <v>3</v>
      </c>
      <c r="V102" s="65" t="n">
        <v>2</v>
      </c>
      <c r="W102" s="65" t="n">
        <v>1</v>
      </c>
      <c r="X102" s="65" t="n">
        <v>2.73333333333333</v>
      </c>
      <c r="Y102" s="65" t="n">
        <v>1.5</v>
      </c>
      <c r="Z102" s="65" t="n">
        <f aca="false">S102+T102+U102+V102+W102+X102+Y102</f>
        <v>15.11875</v>
      </c>
      <c r="AA102" s="65" t="n">
        <f aca="false">Persona!$Z102/35*100</f>
        <v>43.1964285714286</v>
      </c>
      <c r="AB102" s="65" t="n">
        <f aca="false">AA102*0.4</f>
        <v>17.2785714285714</v>
      </c>
      <c r="AC102" s="65" t="n">
        <f aca="false">Capstones!AA101</f>
        <v>36</v>
      </c>
      <c r="AD102" s="65" t="n">
        <f aca="false">(Persona!$AB102+Persona!$AC102)*0.5</f>
        <v>26.6392857142857</v>
      </c>
      <c r="AE102" s="65" t="str">
        <f aca="false">IF(AD102&gt;=20,"Cleared","Not Cleared")</f>
        <v>Cleared</v>
      </c>
      <c r="AF102" s="86"/>
      <c r="AG102" s="86" t="s">
        <v>511</v>
      </c>
      <c r="AH102" s="86" t="s">
        <v>511</v>
      </c>
      <c r="AI102" s="86" t="n">
        <v>0</v>
      </c>
      <c r="AJ102" s="86" t="s">
        <v>511</v>
      </c>
      <c r="AK102" s="86"/>
      <c r="AL102" s="86" t="s">
        <v>511</v>
      </c>
      <c r="AM102" s="86" t="n">
        <f aca="false">AF102+AG102+AH102+AI102+AJ102+AK102+AL102</f>
        <v>0</v>
      </c>
      <c r="AN102" s="65" t="n">
        <f aca="false">Persona!$AM102/25*100</f>
        <v>0</v>
      </c>
      <c r="AO102" s="65" t="n">
        <f aca="false">Persona!$AN102*0.4</f>
        <v>0</v>
      </c>
      <c r="AP102" s="65" t="n">
        <f aca="false">Capstones!AL101</f>
        <v>46</v>
      </c>
      <c r="AQ102" s="65" t="n">
        <f aca="false">Persona!$AO102+Persona!$AP102</f>
        <v>46</v>
      </c>
      <c r="AR102" s="65" t="str">
        <f aca="false">IF(AQ102&gt;=40,"Cleared","Not Cleared")</f>
        <v>Cleared</v>
      </c>
      <c r="AS102" s="86" t="n">
        <f aca="false">IFERROR(VLOOKUP(D102,[1]Internal!B$4:CB$231,70,FALSE()),"0")</f>
        <v>2.41666666666667</v>
      </c>
      <c r="AT102" s="86" t="n">
        <f aca="false">IFERROR(VLOOKUP(D102,[1]Internal!B$4:CB$231,71,FALSE()),"0")</f>
        <v>2.7</v>
      </c>
      <c r="AU102" s="86" t="n">
        <f aca="false">IFERROR(VLOOKUP(D102,[1]Internal!B$4:CB$231,72,FALSE()),"0")</f>
        <v>1.66666666666667</v>
      </c>
      <c r="AV102" s="86" t="n">
        <f aca="false">IFERROR(VLOOKUP(D102,[1]Internal!B$4:CB$231,73,FALSE()),"0")</f>
        <v>3</v>
      </c>
      <c r="AW102" s="86"/>
      <c r="AX102" s="86" t="n">
        <f aca="false">IFERROR(VLOOKUP(D102,[1]Internal!B$4:CB$231,75,FALSE()),"0")</f>
        <v>2.58333333333333</v>
      </c>
      <c r="AY102" s="86" t="n">
        <f aca="false">IFERROR(VLOOKUP(D102,[1]Internal!B$4:CB$231,75,FALSE()),"0")</f>
        <v>2.58333333333333</v>
      </c>
      <c r="AZ102" s="86" t="n">
        <f aca="false">AS102+AT102+AU102+AV102+AW102+AX102+AY102</f>
        <v>14.95</v>
      </c>
      <c r="BA102" s="65" t="n">
        <f aca="false">AZ102*100/30</f>
        <v>49.8333333333333</v>
      </c>
      <c r="BB102" s="65" t="n">
        <f aca="false">BA102*0.4</f>
        <v>19.9333333333333</v>
      </c>
      <c r="BC102" s="65" t="n">
        <f aca="false">Capstones!AW101</f>
        <v>36</v>
      </c>
      <c r="BD102" s="65" t="n">
        <f aca="false">BB102+BC102</f>
        <v>55.9333333333333</v>
      </c>
      <c r="BE102" s="88" t="str">
        <f aca="false">IF(BD102&gt;=40,"Cleared","Not Cleared")</f>
        <v>Cleared</v>
      </c>
    </row>
    <row r="103" s="17" customFormat="true" ht="21.75" hidden="false" customHeight="true" outlineLevel="0" collapsed="false">
      <c r="A103" s="64" t="n">
        <v>99</v>
      </c>
      <c r="B103" s="86" t="s">
        <v>17</v>
      </c>
      <c r="C103" s="86" t="s">
        <v>38</v>
      </c>
      <c r="D103" s="86" t="s">
        <v>217</v>
      </c>
      <c r="E103" s="87" t="s">
        <v>218</v>
      </c>
      <c r="F103" s="65" t="n">
        <v>2</v>
      </c>
      <c r="G103" s="65" t="n">
        <v>2</v>
      </c>
      <c r="H103" s="65" t="n">
        <v>3</v>
      </c>
      <c r="I103" s="65" t="n">
        <v>2</v>
      </c>
      <c r="J103" s="65" t="n">
        <v>1</v>
      </c>
      <c r="K103" s="65" t="n">
        <v>4</v>
      </c>
      <c r="L103" s="65" t="n">
        <v>1</v>
      </c>
      <c r="M103" s="64" t="n">
        <f aca="false">F103+G103+H103+I103+J103+K103+L103</f>
        <v>15</v>
      </c>
      <c r="N103" s="65" t="n">
        <f aca="false">M103/35*100</f>
        <v>42.8571428571429</v>
      </c>
      <c r="O103" s="65" t="n">
        <v>0</v>
      </c>
      <c r="P103" s="65" t="n">
        <f aca="false">Capstones!O102</f>
        <v>47.2222222222222</v>
      </c>
      <c r="Q103" s="65" t="n">
        <f aca="false">N103*0.5</f>
        <v>21.4285714285714</v>
      </c>
      <c r="R103" s="65" t="str">
        <f aca="false">IF(N103&gt;=20,"Cleared","Not Cleared")</f>
        <v>Cleared</v>
      </c>
      <c r="S103" s="65" t="n">
        <v>1.83333333333333</v>
      </c>
      <c r="T103" s="65" t="n">
        <v>2.0625</v>
      </c>
      <c r="U103" s="65" t="n">
        <v>2</v>
      </c>
      <c r="V103" s="65" t="n">
        <v>2</v>
      </c>
      <c r="W103" s="65" t="n">
        <v>2</v>
      </c>
      <c r="X103" s="65" t="n">
        <v>1.86666666666667</v>
      </c>
      <c r="Y103" s="65" t="n">
        <v>1.75</v>
      </c>
      <c r="Z103" s="65" t="n">
        <f aca="false">S103+T103+U103+V103+W103+X103+Y103</f>
        <v>13.5125</v>
      </c>
      <c r="AA103" s="65" t="n">
        <f aca="false">Persona!$Z103/35*100</f>
        <v>38.6071428571429</v>
      </c>
      <c r="AB103" s="65" t="n">
        <f aca="false">AA103*0.4</f>
        <v>15.4428571428571</v>
      </c>
      <c r="AC103" s="65" t="n">
        <f aca="false">Capstones!AA102</f>
        <v>26.4</v>
      </c>
      <c r="AD103" s="65" t="n">
        <f aca="false">(Persona!$AB103+Persona!$AC103)*0.5</f>
        <v>20.9214285714286</v>
      </c>
      <c r="AE103" s="65" t="str">
        <f aca="false">IF(AD103&gt;=20,"Cleared","Not Cleared")</f>
        <v>Cleared</v>
      </c>
      <c r="AF103" s="86"/>
      <c r="AG103" s="86" t="n">
        <v>2.18333333333333</v>
      </c>
      <c r="AH103" s="86" t="n">
        <v>1.41666666666667</v>
      </c>
      <c r="AI103" s="86" t="n">
        <v>1.25</v>
      </c>
      <c r="AJ103" s="86" t="n">
        <v>2</v>
      </c>
      <c r="AK103" s="86"/>
      <c r="AL103" s="86" t="n">
        <v>1.5</v>
      </c>
      <c r="AM103" s="86" t="n">
        <f aca="false">AF103+AG103+AH103+AI103+AJ103+AK103+AL103</f>
        <v>8.35</v>
      </c>
      <c r="AN103" s="65" t="n">
        <f aca="false">Persona!$AM103/25*100</f>
        <v>33.4</v>
      </c>
      <c r="AO103" s="65" t="n">
        <f aca="false">Persona!$AN103*0.4</f>
        <v>13.36</v>
      </c>
      <c r="AP103" s="65" t="n">
        <f aca="false">Capstones!AL102</f>
        <v>30</v>
      </c>
      <c r="AQ103" s="65" t="n">
        <f aca="false">Persona!$AO103+Persona!$AP103</f>
        <v>43.36</v>
      </c>
      <c r="AR103" s="65" t="str">
        <f aca="false">IF(AQ103&gt;=40,"Cleared","Not Cleared")</f>
        <v>Cleared</v>
      </c>
      <c r="AS103" s="86" t="n">
        <f aca="false">IFERROR(VLOOKUP(D103,[1]Internal!B$4:CB$231,70,FALSE()),"0")</f>
        <v>0.666666666666667</v>
      </c>
      <c r="AT103" s="86" t="n">
        <f aca="false">IFERROR(VLOOKUP(D103,[1]Internal!B$4:CB$231,71,FALSE()),"0")</f>
        <v>2.1</v>
      </c>
      <c r="AU103" s="86" t="n">
        <f aca="false">IFERROR(VLOOKUP(D103,[1]Internal!B$4:CB$231,72,FALSE()),"0")</f>
        <v>0.333333333333333</v>
      </c>
      <c r="AV103" s="86" t="n">
        <f aca="false">IFERROR(VLOOKUP(D103,[1]Internal!B$4:CB$231,73,FALSE()),"0")</f>
        <v>1</v>
      </c>
      <c r="AW103" s="86"/>
      <c r="AX103" s="86" t="n">
        <f aca="false">IFERROR(VLOOKUP(D103,[1]Internal!B$4:CB$231,75,FALSE()),"0")</f>
        <v>1</v>
      </c>
      <c r="AY103" s="86" t="n">
        <f aca="false">IFERROR(VLOOKUP(D103,[1]Internal!B$4:CB$231,75,FALSE()),"0")</f>
        <v>1</v>
      </c>
      <c r="AZ103" s="86" t="n">
        <f aca="false">AS103+AT103+AU103+AV103+AW103+AX103+AY103</f>
        <v>6.1</v>
      </c>
      <c r="BA103" s="65" t="n">
        <f aca="false">AZ103*100/30</f>
        <v>20.3333333333333</v>
      </c>
      <c r="BB103" s="65" t="n">
        <f aca="false">BA103*0.4</f>
        <v>8.13333333333333</v>
      </c>
      <c r="BC103" s="65" t="n">
        <f aca="false">Capstones!AW102</f>
        <v>26.4</v>
      </c>
      <c r="BD103" s="65" t="n">
        <f aca="false">BB103+BC103</f>
        <v>34.5333333333333</v>
      </c>
      <c r="BE103" s="88" t="str">
        <f aca="false">IF(BD103&gt;=40,"Cleared","Not Cleared")</f>
        <v>Not Cleared</v>
      </c>
    </row>
    <row r="104" s="17" customFormat="true" ht="21.75" hidden="false" customHeight="true" outlineLevel="0" collapsed="false">
      <c r="A104" s="64" t="n">
        <v>100</v>
      </c>
      <c r="B104" s="86" t="s">
        <v>17</v>
      </c>
      <c r="C104" s="86" t="s">
        <v>14</v>
      </c>
      <c r="D104" s="86" t="s">
        <v>219</v>
      </c>
      <c r="E104" s="87" t="s">
        <v>220</v>
      </c>
      <c r="F104" s="65" t="n">
        <v>2</v>
      </c>
      <c r="G104" s="65" t="n">
        <v>3</v>
      </c>
      <c r="H104" s="65" t="n">
        <v>4</v>
      </c>
      <c r="I104" s="65" t="n">
        <v>3</v>
      </c>
      <c r="J104" s="65" t="n">
        <v>1</v>
      </c>
      <c r="K104" s="65" t="n">
        <v>2</v>
      </c>
      <c r="L104" s="65" t="n">
        <v>1</v>
      </c>
      <c r="M104" s="64" t="n">
        <f aca="false">F104+G104+H104+I104+J104+K104+L104</f>
        <v>16</v>
      </c>
      <c r="N104" s="65" t="n">
        <f aca="false">M104/35*100</f>
        <v>45.7142857142857</v>
      </c>
      <c r="O104" s="65" t="n">
        <v>0</v>
      </c>
      <c r="P104" s="65" t="n">
        <f aca="false">Capstones!O103</f>
        <v>36.1111111111111</v>
      </c>
      <c r="Q104" s="65" t="n">
        <f aca="false">N104*0.5</f>
        <v>22.8571428571429</v>
      </c>
      <c r="R104" s="65" t="str">
        <f aca="false">IF(N104&gt;=20,"Cleared","Not Cleared")</f>
        <v>Cleared</v>
      </c>
      <c r="S104" s="65" t="n">
        <v>0.666666666666667</v>
      </c>
      <c r="T104" s="65" t="n">
        <v>1.125</v>
      </c>
      <c r="U104" s="65" t="n">
        <v>0.666666666666667</v>
      </c>
      <c r="V104" s="65" t="n">
        <v>1</v>
      </c>
      <c r="W104" s="65" t="n">
        <v>3.66666666666667</v>
      </c>
      <c r="X104" s="65" t="n">
        <v>1.05</v>
      </c>
      <c r="Y104" s="65" t="n">
        <v>1.25</v>
      </c>
      <c r="Z104" s="65" t="n">
        <f aca="false">S104+T104+U104+V104+W104+X104+Y104</f>
        <v>9.425</v>
      </c>
      <c r="AA104" s="65" t="n">
        <f aca="false">Persona!$Z104/35*100</f>
        <v>26.9285714285714</v>
      </c>
      <c r="AB104" s="65" t="n">
        <f aca="false">AA104*0.4</f>
        <v>10.7714285714286</v>
      </c>
      <c r="AC104" s="65" t="n">
        <f aca="false">Capstones!AA103</f>
        <v>27.2</v>
      </c>
      <c r="AD104" s="65" t="n">
        <f aca="false">(Persona!$AB104+Persona!$AC104)*0.5</f>
        <v>18.9857142857143</v>
      </c>
      <c r="AE104" s="65" t="str">
        <f aca="false">IF(AD104&gt;=20,"Cleared","Not Cleared")</f>
        <v>Not Cleared</v>
      </c>
      <c r="AF104" s="86"/>
      <c r="AG104" s="86" t="n">
        <v>1.21666666666667</v>
      </c>
      <c r="AH104" s="86" t="n">
        <v>1.75</v>
      </c>
      <c r="AI104" s="86" t="n">
        <v>1.375</v>
      </c>
      <c r="AJ104" s="86" t="n">
        <v>1.75</v>
      </c>
      <c r="AK104" s="86"/>
      <c r="AL104" s="86" t="n">
        <v>1.33333333333333</v>
      </c>
      <c r="AM104" s="86" t="n">
        <f aca="false">AF104+AG104+AH104+AI104+AJ104+AK104+AL104</f>
        <v>7.425</v>
      </c>
      <c r="AN104" s="65" t="n">
        <f aca="false">Persona!$AM104/25*100</f>
        <v>29.7</v>
      </c>
      <c r="AO104" s="65" t="n">
        <f aca="false">Persona!$AN104*0.4</f>
        <v>11.88</v>
      </c>
      <c r="AP104" s="65" t="n">
        <f aca="false">Capstones!AL103</f>
        <v>44</v>
      </c>
      <c r="AQ104" s="65" t="n">
        <f aca="false">Persona!$AO104+Persona!$AP104</f>
        <v>55.88</v>
      </c>
      <c r="AR104" s="65" t="str">
        <f aca="false">IF(AQ104&gt;=40,"Cleared","Not Cleared")</f>
        <v>Cleared</v>
      </c>
      <c r="AS104" s="86" t="n">
        <f aca="false">IFERROR(VLOOKUP(D104,[1]Internal!B$4:CB$231,70,FALSE()),"0")</f>
        <v>0.666666666666667</v>
      </c>
      <c r="AT104" s="86" t="n">
        <f aca="false">IFERROR(VLOOKUP(D104,[1]Internal!B$4:CB$231,71,FALSE()),"0")</f>
        <v>1.29047619047619</v>
      </c>
      <c r="AU104" s="86" t="n">
        <f aca="false">IFERROR(VLOOKUP(D104,[1]Internal!B$4:CB$231,72,FALSE()),"0")</f>
        <v>0.333333333333333</v>
      </c>
      <c r="AV104" s="86" t="n">
        <f aca="false">IFERROR(VLOOKUP(D104,[1]Internal!B$4:CB$231,73,FALSE()),"0")</f>
        <v>1</v>
      </c>
      <c r="AW104" s="86"/>
      <c r="AX104" s="86" t="n">
        <f aca="false">IFERROR(VLOOKUP(D104,[1]Internal!B$4:CB$231,75,FALSE()),"0")</f>
        <v>1.33333333333333</v>
      </c>
      <c r="AY104" s="86" t="n">
        <f aca="false">IFERROR(VLOOKUP(D104,[1]Internal!B$4:CB$231,75,FALSE()),"0")</f>
        <v>1.33333333333333</v>
      </c>
      <c r="AZ104" s="86" t="n">
        <f aca="false">AS104+AT104+AU104+AV104+AW104+AX104+AY104</f>
        <v>5.95714285714286</v>
      </c>
      <c r="BA104" s="65" t="n">
        <f aca="false">AZ104*100/30</f>
        <v>19.8571428571429</v>
      </c>
      <c r="BB104" s="65" t="n">
        <f aca="false">BA104*0.4</f>
        <v>7.94285714285714</v>
      </c>
      <c r="BC104" s="65" t="n">
        <f aca="false">Capstones!AW103</f>
        <v>27.2</v>
      </c>
      <c r="BD104" s="65" t="n">
        <f aca="false">BB104+BC104</f>
        <v>35.1428571428571</v>
      </c>
      <c r="BE104" s="88" t="str">
        <f aca="false">IF(BD104&gt;=40,"Cleared","Not Cleared")</f>
        <v>Not Cleared</v>
      </c>
    </row>
    <row r="105" s="17" customFormat="true" ht="21.75" hidden="false" customHeight="true" outlineLevel="0" collapsed="false">
      <c r="A105" s="64" t="n">
        <v>101</v>
      </c>
      <c r="B105" s="86" t="s">
        <v>17</v>
      </c>
      <c r="C105" s="86" t="s">
        <v>31</v>
      </c>
      <c r="D105" s="86" t="s">
        <v>221</v>
      </c>
      <c r="E105" s="87" t="s">
        <v>222</v>
      </c>
      <c r="F105" s="65" t="n">
        <v>3</v>
      </c>
      <c r="G105" s="65" t="n">
        <v>1</v>
      </c>
      <c r="H105" s="65" t="n">
        <v>4</v>
      </c>
      <c r="I105" s="65" t="n">
        <v>2</v>
      </c>
      <c r="J105" s="65" t="n">
        <v>2</v>
      </c>
      <c r="K105" s="65" t="n">
        <v>3</v>
      </c>
      <c r="L105" s="65" t="n">
        <v>1</v>
      </c>
      <c r="M105" s="64" t="n">
        <f aca="false">F105+G105+H105+I105+J105+K105+L105</f>
        <v>16</v>
      </c>
      <c r="N105" s="65" t="n">
        <f aca="false">M105/35*100</f>
        <v>45.7142857142857</v>
      </c>
      <c r="O105" s="65" t="n">
        <v>0</v>
      </c>
      <c r="P105" s="65" t="n">
        <f aca="false">Capstones!O104</f>
        <v>75.5555555555555</v>
      </c>
      <c r="Q105" s="65" t="n">
        <f aca="false">N105*0.5</f>
        <v>22.8571428571429</v>
      </c>
      <c r="R105" s="65" t="str">
        <f aca="false">IF(N105&gt;=20,"Cleared","Not Cleared")</f>
        <v>Cleared</v>
      </c>
      <c r="S105" s="65" t="n">
        <v>1.58333333333333</v>
      </c>
      <c r="T105" s="65" t="n">
        <v>2.25</v>
      </c>
      <c r="U105" s="65" t="n">
        <v>1</v>
      </c>
      <c r="V105" s="65" t="n">
        <v>0</v>
      </c>
      <c r="W105" s="65" t="n">
        <v>2</v>
      </c>
      <c r="X105" s="65" t="n">
        <v>1.6</v>
      </c>
      <c r="Y105" s="65" t="n">
        <v>1.25</v>
      </c>
      <c r="Z105" s="65" t="n">
        <f aca="false">S105+T105+U105+V105+W105+X105+Y105</f>
        <v>9.68333333333333</v>
      </c>
      <c r="AA105" s="65" t="n">
        <f aca="false">Persona!$Z105/35*100</f>
        <v>27.6666666666667</v>
      </c>
      <c r="AB105" s="65" t="n">
        <f aca="false">AA105*0.4</f>
        <v>11.0666666666667</v>
      </c>
      <c r="AC105" s="65" t="n">
        <f aca="false">Capstones!AA104</f>
        <v>38.4</v>
      </c>
      <c r="AD105" s="65" t="n">
        <f aca="false">(Persona!$AB105+Persona!$AC105)*0.5</f>
        <v>24.7333333333333</v>
      </c>
      <c r="AE105" s="65" t="str">
        <f aca="false">IF(AD105&gt;=20,"Cleared","Not Cleared")</f>
        <v>Cleared</v>
      </c>
      <c r="AF105" s="86"/>
      <c r="AG105" s="86" t="n">
        <v>2.8</v>
      </c>
      <c r="AH105" s="86" t="n">
        <v>2</v>
      </c>
      <c r="AI105" s="86" t="n">
        <v>1</v>
      </c>
      <c r="AJ105" s="86" t="n">
        <v>1.33333333333333</v>
      </c>
      <c r="AK105" s="86"/>
      <c r="AL105" s="86" t="n">
        <v>2</v>
      </c>
      <c r="AM105" s="86" t="n">
        <f aca="false">AF105+AG105+AH105+AI105+AJ105+AK105+AL105</f>
        <v>9.13333333333333</v>
      </c>
      <c r="AN105" s="65" t="n">
        <f aca="false">Persona!$AM105/25*100</f>
        <v>36.5333333333333</v>
      </c>
      <c r="AO105" s="65" t="n">
        <f aca="false">Persona!$AN105*0.4</f>
        <v>14.6133333333333</v>
      </c>
      <c r="AP105" s="65" t="n">
        <f aca="false">Capstones!AL104</f>
        <v>46</v>
      </c>
      <c r="AQ105" s="65" t="n">
        <f aca="false">Persona!$AO105+Persona!$AP105</f>
        <v>60.6133333333333</v>
      </c>
      <c r="AR105" s="65" t="str">
        <f aca="false">IF(AQ105&gt;=40,"Cleared","Not Cleared")</f>
        <v>Cleared</v>
      </c>
      <c r="AS105" s="86" t="n">
        <f aca="false">IFERROR(VLOOKUP(D105,[1]Internal!B$4:CB$231,70,FALSE()),"0")</f>
        <v>3.66666666666667</v>
      </c>
      <c r="AT105" s="86" t="n">
        <f aca="false">IFERROR(VLOOKUP(D105,[1]Internal!B$4:CB$231,71,FALSE()),"0")</f>
        <v>3.35</v>
      </c>
      <c r="AU105" s="86" t="n">
        <f aca="false">IFERROR(VLOOKUP(D105,[1]Internal!B$4:CB$231,72,FALSE()),"0")</f>
        <v>2.66666666666667</v>
      </c>
      <c r="AV105" s="86" t="n">
        <f aca="false">IFERROR(VLOOKUP(D105,[1]Internal!B$4:CB$231,73,FALSE()),"0")</f>
        <v>2</v>
      </c>
      <c r="AW105" s="86"/>
      <c r="AX105" s="86" t="n">
        <f aca="false">IFERROR(VLOOKUP(D105,[1]Internal!B$4:CB$231,75,FALSE()),"0")</f>
        <v>3.58333333333333</v>
      </c>
      <c r="AY105" s="86" t="n">
        <f aca="false">IFERROR(VLOOKUP(D105,[1]Internal!B$4:CB$231,75,FALSE()),"0")</f>
        <v>3.58333333333333</v>
      </c>
      <c r="AZ105" s="86" t="n">
        <f aca="false">AS105+AT105+AU105+AV105+AW105+AX105+AY105</f>
        <v>18.85</v>
      </c>
      <c r="BA105" s="65" t="n">
        <f aca="false">AZ105*100/30</f>
        <v>62.8333333333333</v>
      </c>
      <c r="BB105" s="65" t="n">
        <f aca="false">BA105*0.4</f>
        <v>25.1333333333333</v>
      </c>
      <c r="BC105" s="65" t="n">
        <f aca="false">Capstones!AW104</f>
        <v>38.4</v>
      </c>
      <c r="BD105" s="65" t="n">
        <f aca="false">BB105+BC105</f>
        <v>63.5333333333333</v>
      </c>
      <c r="BE105" s="88" t="str">
        <f aca="false">IF(BD105&gt;=40,"Cleared","Not Cleared")</f>
        <v>Cleared</v>
      </c>
    </row>
    <row r="106" s="17" customFormat="true" ht="21.75" hidden="false" customHeight="true" outlineLevel="0" collapsed="false">
      <c r="A106" s="64" t="n">
        <v>102</v>
      </c>
      <c r="B106" s="86" t="s">
        <v>13</v>
      </c>
      <c r="C106" s="86" t="s">
        <v>31</v>
      </c>
      <c r="D106" s="86" t="s">
        <v>223</v>
      </c>
      <c r="E106" s="87" t="s">
        <v>224</v>
      </c>
      <c r="F106" s="65" t="n">
        <v>2</v>
      </c>
      <c r="G106" s="65" t="n">
        <v>1</v>
      </c>
      <c r="H106" s="65" t="n">
        <v>1</v>
      </c>
      <c r="I106" s="65" t="n">
        <v>3</v>
      </c>
      <c r="J106" s="65" t="n">
        <v>3</v>
      </c>
      <c r="K106" s="65" t="n">
        <v>2</v>
      </c>
      <c r="L106" s="65" t="n">
        <v>3</v>
      </c>
      <c r="M106" s="64" t="n">
        <f aca="false">F106+G106+H106+I106+J106+K106+L106</f>
        <v>15</v>
      </c>
      <c r="N106" s="65" t="n">
        <f aca="false">M106/35*100</f>
        <v>42.8571428571429</v>
      </c>
      <c r="O106" s="65" t="n">
        <v>0</v>
      </c>
      <c r="P106" s="65" t="n">
        <f aca="false">Capstones!O105</f>
        <v>67.7777777777778</v>
      </c>
      <c r="Q106" s="65" t="n">
        <f aca="false">N106*0.5</f>
        <v>21.4285714285714</v>
      </c>
      <c r="R106" s="65" t="str">
        <f aca="false">IF(N106&gt;=20,"Cleared","Not Cleared")</f>
        <v>Cleared</v>
      </c>
      <c r="S106" s="65" t="n">
        <v>1.33333333333333</v>
      </c>
      <c r="T106" s="65" t="n">
        <v>1.5</v>
      </c>
      <c r="U106" s="65" t="n">
        <v>1.33333333333333</v>
      </c>
      <c r="V106" s="65" t="n">
        <v>0</v>
      </c>
      <c r="W106" s="65" t="n">
        <v>1</v>
      </c>
      <c r="X106" s="65" t="n">
        <v>1.4</v>
      </c>
      <c r="Y106" s="65" t="n">
        <v>0.5</v>
      </c>
      <c r="Z106" s="65" t="n">
        <f aca="false">S106+T106+U106+V106+W106+X106+Y106</f>
        <v>7.06666666666667</v>
      </c>
      <c r="AA106" s="65" t="n">
        <f aca="false">Persona!$Z106/35*100</f>
        <v>20.1904761904762</v>
      </c>
      <c r="AB106" s="65" t="n">
        <f aca="false">AA106*0.4</f>
        <v>8.07619047619048</v>
      </c>
      <c r="AC106" s="65" t="n">
        <f aca="false">Capstones!AA105</f>
        <v>38.4</v>
      </c>
      <c r="AD106" s="65" t="n">
        <f aca="false">(Persona!$AB106+Persona!$AC106)*0.5</f>
        <v>23.2380952380952</v>
      </c>
      <c r="AE106" s="65" t="str">
        <f aca="false">IF(AD106&gt;=20,"Cleared","Not Cleared")</f>
        <v>Cleared</v>
      </c>
      <c r="AF106" s="86"/>
      <c r="AG106" s="86" t="s">
        <v>511</v>
      </c>
      <c r="AH106" s="86" t="s">
        <v>511</v>
      </c>
      <c r="AI106" s="86" t="n">
        <v>0</v>
      </c>
      <c r="AJ106" s="86" t="s">
        <v>511</v>
      </c>
      <c r="AK106" s="86"/>
      <c r="AL106" s="86" t="s">
        <v>511</v>
      </c>
      <c r="AM106" s="86" t="n">
        <f aca="false">AF106+AG106+AH106+AI106+AJ106+AK106+AL106</f>
        <v>0</v>
      </c>
      <c r="AN106" s="65" t="n">
        <f aca="false">Persona!$AM106/25*100</f>
        <v>0</v>
      </c>
      <c r="AO106" s="65" t="n">
        <f aca="false">Persona!$AN106*0.4</f>
        <v>0</v>
      </c>
      <c r="AP106" s="65" t="n">
        <f aca="false">Capstones!AL105</f>
        <v>0</v>
      </c>
      <c r="AQ106" s="65" t="n">
        <f aca="false">Persona!$AO106+Persona!$AP106</f>
        <v>0</v>
      </c>
      <c r="AR106" s="65" t="str">
        <f aca="false">IF(AQ106&gt;=40,"Cleared","Not Cleared")</f>
        <v>Not Cleared</v>
      </c>
      <c r="AS106" s="86" t="n">
        <f aca="false">IFERROR(VLOOKUP(D106,[1]Internal!B$4:CB$231,70,FALSE()),"0")</f>
        <v>2.83333333333333</v>
      </c>
      <c r="AT106" s="86" t="n">
        <f aca="false">IFERROR(VLOOKUP(D106,[1]Internal!B$4:CB$231,71,FALSE()),"0")</f>
        <v>3.125</v>
      </c>
      <c r="AU106" s="86" t="n">
        <f aca="false">IFERROR(VLOOKUP(D106,[1]Internal!B$4:CB$231,72,FALSE()),"0")</f>
        <v>1.66666666666667</v>
      </c>
      <c r="AV106" s="86" t="n">
        <f aca="false">IFERROR(VLOOKUP(D106,[1]Internal!B$4:CB$231,73,FALSE()),"0")</f>
        <v>3</v>
      </c>
      <c r="AW106" s="86"/>
      <c r="AX106" s="86" t="n">
        <f aca="false">IFERROR(VLOOKUP(D106,[1]Internal!B$4:CB$231,75,FALSE()),"0")</f>
        <v>3.22222222222222</v>
      </c>
      <c r="AY106" s="86" t="n">
        <f aca="false">IFERROR(VLOOKUP(D106,[1]Internal!B$4:CB$231,75,FALSE()),"0")</f>
        <v>3.22222222222222</v>
      </c>
      <c r="AZ106" s="86" t="n">
        <f aca="false">AS106+AT106+AU106+AV106+AW106+AX106+AY106</f>
        <v>17.0694444444444</v>
      </c>
      <c r="BA106" s="65" t="n">
        <f aca="false">AZ106*100/30</f>
        <v>56.8981481481482</v>
      </c>
      <c r="BB106" s="65" t="n">
        <f aca="false">BA106*0.4</f>
        <v>22.7592592592593</v>
      </c>
      <c r="BC106" s="65" t="n">
        <f aca="false">Capstones!AW105</f>
        <v>38.4</v>
      </c>
      <c r="BD106" s="65" t="n">
        <f aca="false">BB106+BC106</f>
        <v>61.1592592592593</v>
      </c>
      <c r="BE106" s="88" t="str">
        <f aca="false">IF(BD106&gt;=40,"Cleared","Not Cleared")</f>
        <v>Cleared</v>
      </c>
    </row>
    <row r="107" s="17" customFormat="true" ht="21.75" hidden="false" customHeight="true" outlineLevel="0" collapsed="false">
      <c r="A107" s="64" t="n">
        <v>103</v>
      </c>
      <c r="B107" s="86" t="s">
        <v>13</v>
      </c>
      <c r="C107" s="86" t="s">
        <v>14</v>
      </c>
      <c r="D107" s="86" t="s">
        <v>225</v>
      </c>
      <c r="E107" s="87" t="s">
        <v>226</v>
      </c>
      <c r="F107" s="65" t="n">
        <v>3</v>
      </c>
      <c r="G107" s="65" t="n">
        <v>3</v>
      </c>
      <c r="H107" s="65" t="n">
        <v>1</v>
      </c>
      <c r="I107" s="65" t="n">
        <v>4</v>
      </c>
      <c r="J107" s="65" t="n">
        <v>1</v>
      </c>
      <c r="K107" s="65" t="n">
        <v>2</v>
      </c>
      <c r="L107" s="65" t="n">
        <v>1</v>
      </c>
      <c r="M107" s="64" t="n">
        <f aca="false">F107+G107+H107+I107+J107+K107+L107</f>
        <v>15</v>
      </c>
      <c r="N107" s="65" t="n">
        <f aca="false">M107/35*100</f>
        <v>42.8571428571429</v>
      </c>
      <c r="O107" s="65" t="n">
        <v>0</v>
      </c>
      <c r="P107" s="65" t="n">
        <f aca="false">Capstones!O106</f>
        <v>27.7777777777778</v>
      </c>
      <c r="Q107" s="65" t="n">
        <f aca="false">N107*0.5</f>
        <v>21.4285714285714</v>
      </c>
      <c r="R107" s="65" t="str">
        <f aca="false">IF(N107&gt;=20,"Cleared","Not Cleared")</f>
        <v>Cleared</v>
      </c>
      <c r="S107" s="65" t="n">
        <v>1</v>
      </c>
      <c r="T107" s="65" t="n">
        <v>1.6875</v>
      </c>
      <c r="U107" s="65" t="n">
        <v>1</v>
      </c>
      <c r="V107" s="65" t="n">
        <v>1</v>
      </c>
      <c r="W107" s="65" t="n">
        <v>1</v>
      </c>
      <c r="X107" s="65" t="n">
        <v>1.25</v>
      </c>
      <c r="Y107" s="65" t="n">
        <v>1.25</v>
      </c>
      <c r="Z107" s="65" t="n">
        <f aca="false">S107+T107+U107+V107+W107+X107+Y107</f>
        <v>8.1875</v>
      </c>
      <c r="AA107" s="65" t="n">
        <f aca="false">Persona!$Z107/35*100</f>
        <v>23.3928571428571</v>
      </c>
      <c r="AB107" s="65" t="n">
        <f aca="false">AA107*0.4</f>
        <v>9.35714285714286</v>
      </c>
      <c r="AC107" s="65" t="n">
        <f aca="false">Capstones!AA106</f>
        <v>24</v>
      </c>
      <c r="AD107" s="65" t="n">
        <f aca="false">(Persona!$AB107+Persona!$AC107)*0.5</f>
        <v>16.6785714285714</v>
      </c>
      <c r="AE107" s="65" t="str">
        <f aca="false">IF(AD107&gt;=20,"Cleared","Not Cleared")</f>
        <v>Not Cleared</v>
      </c>
      <c r="AF107" s="86"/>
      <c r="AG107" s="86" t="n">
        <v>2.54166666666667</v>
      </c>
      <c r="AH107" s="86" t="n">
        <v>1.25</v>
      </c>
      <c r="AI107" s="86" t="n">
        <v>1.125</v>
      </c>
      <c r="AJ107" s="86" t="n">
        <v>1.75</v>
      </c>
      <c r="AK107" s="86"/>
      <c r="AL107" s="86" t="n">
        <v>1</v>
      </c>
      <c r="AM107" s="86" t="n">
        <f aca="false">AF107+AG107+AH107+AI107+AJ107+AK107+AL107</f>
        <v>7.66666666666667</v>
      </c>
      <c r="AN107" s="65" t="n">
        <f aca="false">Persona!$AM107/25*100</f>
        <v>30.6666666666667</v>
      </c>
      <c r="AO107" s="65" t="n">
        <f aca="false">Persona!$AN107*0.4</f>
        <v>12.2666666666667</v>
      </c>
      <c r="AP107" s="65" t="n">
        <f aca="false">Capstones!AL106</f>
        <v>56</v>
      </c>
      <c r="AQ107" s="65" t="n">
        <f aca="false">Persona!$AO107+Persona!$AP107</f>
        <v>68.2666666666667</v>
      </c>
      <c r="AR107" s="65" t="str">
        <f aca="false">IF(AQ107&gt;=40,"Cleared","Not Cleared")</f>
        <v>Cleared</v>
      </c>
      <c r="AS107" s="86" t="n">
        <f aca="false">IFERROR(VLOOKUP(D107,[1]Internal!B$4:CB$231,70,FALSE()),"0")</f>
        <v>2.16666666666667</v>
      </c>
      <c r="AT107" s="86" t="n">
        <f aca="false">IFERROR(VLOOKUP(D107,[1]Internal!B$4:CB$231,71,FALSE()),"0")</f>
        <v>2.21190476190476</v>
      </c>
      <c r="AU107" s="86" t="n">
        <f aca="false">IFERROR(VLOOKUP(D107,[1]Internal!B$4:CB$231,72,FALSE()),"0")</f>
        <v>1.33333333333333</v>
      </c>
      <c r="AV107" s="86" t="n">
        <f aca="false">IFERROR(VLOOKUP(D107,[1]Internal!B$4:CB$231,73,FALSE()),"0")</f>
        <v>3</v>
      </c>
      <c r="AW107" s="86"/>
      <c r="AX107" s="86" t="n">
        <f aca="false">IFERROR(VLOOKUP(D107,[1]Internal!B$4:CB$231,75,FALSE()),"0")</f>
        <v>2.22222222222222</v>
      </c>
      <c r="AY107" s="86" t="n">
        <f aca="false">IFERROR(VLOOKUP(D107,[1]Internal!B$4:CB$231,75,FALSE()),"0")</f>
        <v>2.22222222222222</v>
      </c>
      <c r="AZ107" s="86" t="n">
        <f aca="false">AS107+AT107+AU107+AV107+AW107+AX107+AY107</f>
        <v>13.1563492063492</v>
      </c>
      <c r="BA107" s="65" t="n">
        <f aca="false">AZ107*100/30</f>
        <v>43.8544973544973</v>
      </c>
      <c r="BB107" s="65" t="n">
        <f aca="false">BA107*0.4</f>
        <v>17.5417989417989</v>
      </c>
      <c r="BC107" s="65" t="n">
        <f aca="false">Capstones!AW106</f>
        <v>24</v>
      </c>
      <c r="BD107" s="65" t="n">
        <f aca="false">BB107+BC107</f>
        <v>41.5417989417989</v>
      </c>
      <c r="BE107" s="88" t="str">
        <f aca="false">IF(BD107&gt;=40,"Cleared","Not Cleared")</f>
        <v>Cleared</v>
      </c>
    </row>
    <row r="108" s="17" customFormat="true" ht="21.75" hidden="false" customHeight="true" outlineLevel="0" collapsed="false">
      <c r="A108" s="64" t="n">
        <v>104</v>
      </c>
      <c r="B108" s="86" t="s">
        <v>17</v>
      </c>
      <c r="C108" s="86" t="s">
        <v>14</v>
      </c>
      <c r="D108" s="86" t="s">
        <v>227</v>
      </c>
      <c r="E108" s="87" t="s">
        <v>228</v>
      </c>
      <c r="F108" s="65" t="n">
        <v>2</v>
      </c>
      <c r="G108" s="65" t="n">
        <v>1</v>
      </c>
      <c r="H108" s="65" t="n">
        <v>4</v>
      </c>
      <c r="I108" s="65" t="n">
        <v>3</v>
      </c>
      <c r="J108" s="65" t="n">
        <v>2</v>
      </c>
      <c r="K108" s="65" t="n">
        <v>2</v>
      </c>
      <c r="L108" s="65" t="n">
        <v>1</v>
      </c>
      <c r="M108" s="64" t="n">
        <f aca="false">F108+G108+H108+I108+J108+K108+L108</f>
        <v>15</v>
      </c>
      <c r="N108" s="65" t="n">
        <f aca="false">M108/35*100</f>
        <v>42.8571428571429</v>
      </c>
      <c r="O108" s="65" t="n">
        <v>0</v>
      </c>
      <c r="P108" s="65" t="n">
        <f aca="false">Capstones!O107</f>
        <v>53.3333333333333</v>
      </c>
      <c r="Q108" s="65" t="n">
        <f aca="false">N108*0.5</f>
        <v>21.4285714285714</v>
      </c>
      <c r="R108" s="65" t="str">
        <f aca="false">IF(N108&gt;=20,"Cleared","Not Cleared")</f>
        <v>Cleared</v>
      </c>
      <c r="S108" s="65" t="n">
        <v>3</v>
      </c>
      <c r="T108" s="65" t="n">
        <v>4.46875</v>
      </c>
      <c r="U108" s="65" t="n">
        <v>4</v>
      </c>
      <c r="V108" s="65" t="n">
        <v>4</v>
      </c>
      <c r="W108" s="65" t="n">
        <v>2</v>
      </c>
      <c r="X108" s="65" t="n">
        <v>3.7</v>
      </c>
      <c r="Y108" s="65" t="n">
        <v>2.75</v>
      </c>
      <c r="Z108" s="65" t="n">
        <f aca="false">S108+T108+U108+V108+W108+X108+Y108</f>
        <v>23.91875</v>
      </c>
      <c r="AA108" s="65" t="n">
        <f aca="false">Persona!$Z108/35*100</f>
        <v>68.3392857142857</v>
      </c>
      <c r="AB108" s="65" t="n">
        <f aca="false">AA108*0.4</f>
        <v>27.3357142857143</v>
      </c>
      <c r="AC108" s="65" t="n">
        <f aca="false">Capstones!AA107</f>
        <v>52.8</v>
      </c>
      <c r="AD108" s="65" t="n">
        <f aca="false">(Persona!$AB108+Persona!$AC108)*0.5</f>
        <v>40.0678571428571</v>
      </c>
      <c r="AE108" s="65" t="str">
        <f aca="false">IF(AD108&gt;=20,"Cleared","Not Cleared")</f>
        <v>Cleared</v>
      </c>
      <c r="AF108" s="86"/>
      <c r="AG108" s="86" t="n">
        <v>1.925</v>
      </c>
      <c r="AH108" s="86" t="n">
        <v>1.5</v>
      </c>
      <c r="AI108" s="86" t="n">
        <v>1.625</v>
      </c>
      <c r="AJ108" s="86" t="n">
        <v>2</v>
      </c>
      <c r="AK108" s="86"/>
      <c r="AL108" s="86" t="n">
        <v>0.5</v>
      </c>
      <c r="AM108" s="86" t="n">
        <f aca="false">AF108+AG108+AH108+AI108+AJ108+AK108+AL108</f>
        <v>7.55</v>
      </c>
      <c r="AN108" s="65" t="n">
        <f aca="false">Persona!$AM108/25*100</f>
        <v>30.2</v>
      </c>
      <c r="AO108" s="65" t="n">
        <f aca="false">Persona!$AN108*0.4</f>
        <v>12.08</v>
      </c>
      <c r="AP108" s="65" t="n">
        <f aca="false">Capstones!AL107</f>
        <v>40</v>
      </c>
      <c r="AQ108" s="65" t="n">
        <f aca="false">Persona!$AO108+Persona!$AP108</f>
        <v>52.08</v>
      </c>
      <c r="AR108" s="65" t="str">
        <f aca="false">IF(AQ108&gt;=40,"Cleared","Not Cleared")</f>
        <v>Cleared</v>
      </c>
      <c r="AS108" s="86" t="n">
        <f aca="false">IFERROR(VLOOKUP(D108,[1]Internal!B$4:CB$231,70,FALSE()),"0")</f>
        <v>3.58333333333333</v>
      </c>
      <c r="AT108" s="86" t="n">
        <f aca="false">IFERROR(VLOOKUP(D108,[1]Internal!B$4:CB$231,71,FALSE()),"0")</f>
        <v>2.34285714285714</v>
      </c>
      <c r="AU108" s="86" t="n">
        <f aca="false">IFERROR(VLOOKUP(D108,[1]Internal!B$4:CB$231,72,FALSE()),"0")</f>
        <v>2.33333333333333</v>
      </c>
      <c r="AV108" s="86" t="n">
        <f aca="false">IFERROR(VLOOKUP(D108,[1]Internal!B$4:CB$231,73,FALSE()),"0")</f>
        <v>3</v>
      </c>
      <c r="AW108" s="86"/>
      <c r="AX108" s="86" t="n">
        <f aca="false">IFERROR(VLOOKUP(D108,[1]Internal!B$4:CB$231,75,FALSE()),"0")</f>
        <v>3.77777777777778</v>
      </c>
      <c r="AY108" s="86" t="n">
        <f aca="false">IFERROR(VLOOKUP(D108,[1]Internal!B$4:CB$231,75,FALSE()),"0")</f>
        <v>3.77777777777778</v>
      </c>
      <c r="AZ108" s="86" t="n">
        <f aca="false">AS108+AT108+AU108+AV108+AW108+AX108+AY108</f>
        <v>18.8150793650794</v>
      </c>
      <c r="BA108" s="65" t="n">
        <f aca="false">AZ108*100/30</f>
        <v>62.7169312169312</v>
      </c>
      <c r="BB108" s="65" t="n">
        <f aca="false">BA108*0.4</f>
        <v>25.0867724867725</v>
      </c>
      <c r="BC108" s="65" t="n">
        <f aca="false">Capstones!AW107</f>
        <v>52.8</v>
      </c>
      <c r="BD108" s="65" t="n">
        <f aca="false">BB108+BC108</f>
        <v>77.8867724867725</v>
      </c>
      <c r="BE108" s="88" t="str">
        <f aca="false">IF(BD108&gt;=40,"Cleared","Not Cleared")</f>
        <v>Cleared</v>
      </c>
    </row>
    <row r="109" s="17" customFormat="true" ht="21.75" hidden="false" customHeight="true" outlineLevel="0" collapsed="false">
      <c r="A109" s="64" t="n">
        <v>105</v>
      </c>
      <c r="B109" s="86" t="s">
        <v>13</v>
      </c>
      <c r="C109" s="86" t="s">
        <v>14</v>
      </c>
      <c r="D109" s="86" t="s">
        <v>229</v>
      </c>
      <c r="E109" s="87" t="s">
        <v>230</v>
      </c>
      <c r="F109" s="65" t="n">
        <v>2</v>
      </c>
      <c r="G109" s="65" t="n">
        <v>1</v>
      </c>
      <c r="H109" s="65" t="n">
        <v>2</v>
      </c>
      <c r="I109" s="65" t="n">
        <v>1</v>
      </c>
      <c r="J109" s="65" t="n">
        <v>3</v>
      </c>
      <c r="K109" s="65" t="n">
        <v>3</v>
      </c>
      <c r="L109" s="65" t="n">
        <v>4</v>
      </c>
      <c r="M109" s="64" t="n">
        <f aca="false">F109+G109+H109+I109+J109+K109+L109</f>
        <v>16</v>
      </c>
      <c r="N109" s="65" t="n">
        <f aca="false">M109/35*100</f>
        <v>45.7142857142857</v>
      </c>
      <c r="O109" s="65" t="n">
        <v>0</v>
      </c>
      <c r="P109" s="65" t="n">
        <f aca="false">Capstones!O108</f>
        <v>56.6666666666667</v>
      </c>
      <c r="Q109" s="65" t="n">
        <f aca="false">N109*0.5</f>
        <v>22.8571428571429</v>
      </c>
      <c r="R109" s="65" t="str">
        <f aca="false">IF(N109&gt;=20,"Cleared","Not Cleared")</f>
        <v>Cleared</v>
      </c>
      <c r="S109" s="65" t="n">
        <v>3.66666666666667</v>
      </c>
      <c r="T109" s="65" t="n">
        <v>3.65625</v>
      </c>
      <c r="U109" s="65" t="n">
        <v>4.33333333333333</v>
      </c>
      <c r="V109" s="65" t="n">
        <v>3</v>
      </c>
      <c r="W109" s="65" t="n">
        <v>2</v>
      </c>
      <c r="X109" s="65" t="n">
        <v>3.43333333333333</v>
      </c>
      <c r="Y109" s="65" t="n">
        <v>2.5</v>
      </c>
      <c r="Z109" s="65" t="n">
        <f aca="false">S109+T109+U109+V109+W109+X109+Y109</f>
        <v>22.5895833333333</v>
      </c>
      <c r="AA109" s="65" t="n">
        <f aca="false">Persona!$Z109/35*100</f>
        <v>64.5416666666667</v>
      </c>
      <c r="AB109" s="65" t="n">
        <f aca="false">AA109*0.4</f>
        <v>25.8166666666667</v>
      </c>
      <c r="AC109" s="65" t="n">
        <f aca="false">Capstones!AA108</f>
        <v>49.6</v>
      </c>
      <c r="AD109" s="65" t="n">
        <f aca="false">(Persona!$AB109+Persona!$AC109)*0.5</f>
        <v>37.7083333333333</v>
      </c>
      <c r="AE109" s="65" t="str">
        <f aca="false">IF(AD109&gt;=20,"Cleared","Not Cleared")</f>
        <v>Cleared</v>
      </c>
      <c r="AF109" s="86"/>
      <c r="AG109" s="86" t="n">
        <v>2.98333333333333</v>
      </c>
      <c r="AH109" s="86" t="n">
        <v>1.66666666666667</v>
      </c>
      <c r="AI109" s="86" t="n">
        <v>3.375</v>
      </c>
      <c r="AJ109" s="86" t="n">
        <v>3.25</v>
      </c>
      <c r="AK109" s="86"/>
      <c r="AL109" s="86" t="n">
        <v>2.33333333333333</v>
      </c>
      <c r="AM109" s="86" t="n">
        <f aca="false">AF109+AG109+AH109+AI109+AJ109+AK109+AL109</f>
        <v>13.6083333333333</v>
      </c>
      <c r="AN109" s="65" t="n">
        <f aca="false">Persona!$AM109/25*100</f>
        <v>54.4333333333333</v>
      </c>
      <c r="AO109" s="65" t="n">
        <f aca="false">Persona!$AN109*0.4</f>
        <v>21.7733333333333</v>
      </c>
      <c r="AP109" s="65" t="n">
        <f aca="false">Capstones!AL108</f>
        <v>50</v>
      </c>
      <c r="AQ109" s="65" t="n">
        <f aca="false">Persona!$AO109+Persona!$AP109</f>
        <v>71.7733333333333</v>
      </c>
      <c r="AR109" s="65" t="str">
        <f aca="false">IF(AQ109&gt;=40,"Cleared","Not Cleared")</f>
        <v>Cleared</v>
      </c>
      <c r="AS109" s="86" t="n">
        <f aca="false">IFERROR(VLOOKUP(D109,[1]Internal!B$4:CB$231,70,FALSE()),"0")</f>
        <v>3.16666666666667</v>
      </c>
      <c r="AT109" s="86" t="n">
        <f aca="false">IFERROR(VLOOKUP(D109,[1]Internal!B$4:CB$231,71,FALSE()),"0")</f>
        <v>3.94285714285714</v>
      </c>
      <c r="AU109" s="86" t="n">
        <f aca="false">IFERROR(VLOOKUP(D109,[1]Internal!B$4:CB$231,72,FALSE()),"0")</f>
        <v>2.66666666666667</v>
      </c>
      <c r="AV109" s="86" t="n">
        <f aca="false">IFERROR(VLOOKUP(D109,[1]Internal!B$4:CB$231,73,FALSE()),"0")</f>
        <v>3</v>
      </c>
      <c r="AW109" s="86"/>
      <c r="AX109" s="86" t="n">
        <f aca="false">IFERROR(VLOOKUP(D109,[1]Internal!B$4:CB$231,75,FALSE()),"0")</f>
        <v>3.22222222222222</v>
      </c>
      <c r="AY109" s="86" t="n">
        <f aca="false">IFERROR(VLOOKUP(D109,[1]Internal!B$4:CB$231,75,FALSE()),"0")</f>
        <v>3.22222222222222</v>
      </c>
      <c r="AZ109" s="86" t="n">
        <f aca="false">AS109+AT109+AU109+AV109+AW109+AX109+AY109</f>
        <v>19.2206349206349</v>
      </c>
      <c r="BA109" s="65" t="n">
        <f aca="false">AZ109*100/30</f>
        <v>64.0687830687831</v>
      </c>
      <c r="BB109" s="65" t="n">
        <f aca="false">BA109*0.4</f>
        <v>25.6275132275132</v>
      </c>
      <c r="BC109" s="65" t="n">
        <f aca="false">Capstones!AW108</f>
        <v>49.6</v>
      </c>
      <c r="BD109" s="65" t="n">
        <f aca="false">BB109+BC109</f>
        <v>75.2275132275132</v>
      </c>
      <c r="BE109" s="88" t="str">
        <f aca="false">IF(BD109&gt;=40,"Cleared","Not Cleared")</f>
        <v>Cleared</v>
      </c>
    </row>
    <row r="110" s="17" customFormat="true" ht="21.75" hidden="false" customHeight="true" outlineLevel="0" collapsed="false">
      <c r="A110" s="64" t="n">
        <v>106</v>
      </c>
      <c r="B110" s="86" t="s">
        <v>17</v>
      </c>
      <c r="C110" s="86" t="s">
        <v>31</v>
      </c>
      <c r="D110" s="86" t="s">
        <v>231</v>
      </c>
      <c r="E110" s="87" t="s">
        <v>232</v>
      </c>
      <c r="F110" s="65" t="n">
        <v>3</v>
      </c>
      <c r="G110" s="65" t="n">
        <v>1</v>
      </c>
      <c r="H110" s="65" t="n">
        <v>3</v>
      </c>
      <c r="I110" s="65" t="n">
        <v>1</v>
      </c>
      <c r="J110" s="65" t="n">
        <v>1</v>
      </c>
      <c r="K110" s="65" t="n">
        <v>4</v>
      </c>
      <c r="L110" s="65" t="n">
        <v>1</v>
      </c>
      <c r="M110" s="64" t="n">
        <f aca="false">F110+G110+H110+I110+J110+K110+L110</f>
        <v>14</v>
      </c>
      <c r="N110" s="65" t="n">
        <f aca="false">M110/35*100</f>
        <v>40</v>
      </c>
      <c r="O110" s="65" t="n">
        <v>0</v>
      </c>
      <c r="P110" s="65" t="n">
        <f aca="false">Capstones!O109</f>
        <v>67.7777777777778</v>
      </c>
      <c r="Q110" s="65" t="n">
        <f aca="false">N110*0.5</f>
        <v>20</v>
      </c>
      <c r="R110" s="65" t="str">
        <f aca="false">IF(N110&gt;=20,"Cleared","Not Cleared")</f>
        <v>Cleared</v>
      </c>
      <c r="S110" s="65" t="n">
        <v>1</v>
      </c>
      <c r="T110" s="65" t="n">
        <v>1.64583333333333</v>
      </c>
      <c r="U110" s="65" t="n">
        <v>1.33333333333333</v>
      </c>
      <c r="V110" s="65" t="n">
        <v>3</v>
      </c>
      <c r="W110" s="65" t="n">
        <v>1</v>
      </c>
      <c r="X110" s="65" t="n">
        <v>1.26666666666667</v>
      </c>
      <c r="Y110" s="65" t="n">
        <v>1.5</v>
      </c>
      <c r="Z110" s="65" t="n">
        <f aca="false">S110+T110+U110+V110+W110+X110+Y110</f>
        <v>10.7458333333333</v>
      </c>
      <c r="AA110" s="65" t="n">
        <f aca="false">Persona!$Z110/35*100</f>
        <v>30.702380952381</v>
      </c>
      <c r="AB110" s="65" t="n">
        <f aca="false">AA110*0.4</f>
        <v>12.2809523809524</v>
      </c>
      <c r="AC110" s="65" t="n">
        <f aca="false">Capstones!AA109</f>
        <v>58.4</v>
      </c>
      <c r="AD110" s="65" t="n">
        <f aca="false">(Persona!$AB110+Persona!$AC110)*0.5</f>
        <v>35.3404761904762</v>
      </c>
      <c r="AE110" s="65" t="str">
        <f aca="false">IF(AD110&gt;=20,"Cleared","Not Cleared")</f>
        <v>Cleared</v>
      </c>
      <c r="AF110" s="86"/>
      <c r="AG110" s="86" t="n">
        <v>2.2</v>
      </c>
      <c r="AH110" s="86" t="n">
        <v>2</v>
      </c>
      <c r="AI110" s="86" t="n">
        <v>1</v>
      </c>
      <c r="AJ110" s="86" t="n">
        <v>1.33333333333333</v>
      </c>
      <c r="AK110" s="86"/>
      <c r="AL110" s="86" t="n">
        <v>2</v>
      </c>
      <c r="AM110" s="86" t="n">
        <f aca="false">AF110+AG110+AH110+AI110+AJ110+AK110+AL110</f>
        <v>8.53333333333333</v>
      </c>
      <c r="AN110" s="65" t="n">
        <f aca="false">Persona!$AM110/25*100</f>
        <v>34.1333333333333</v>
      </c>
      <c r="AO110" s="65" t="n">
        <f aca="false">Persona!$AN110*0.4</f>
        <v>13.6533333333333</v>
      </c>
      <c r="AP110" s="65" t="n">
        <f aca="false">Capstones!AL109</f>
        <v>32</v>
      </c>
      <c r="AQ110" s="65" t="n">
        <f aca="false">Persona!$AO110+Persona!$AP110</f>
        <v>45.6533333333333</v>
      </c>
      <c r="AR110" s="65" t="str">
        <f aca="false">IF(AQ110&gt;=40,"Cleared","Not Cleared")</f>
        <v>Cleared</v>
      </c>
      <c r="AS110" s="86" t="n">
        <f aca="false">IFERROR(VLOOKUP(D110,[1]Internal!B$4:CB$231,70,FALSE()),"0")</f>
        <v>2.5</v>
      </c>
      <c r="AT110" s="86" t="n">
        <f aca="false">IFERROR(VLOOKUP(D110,[1]Internal!B$4:CB$231,71,FALSE()),"0")</f>
        <v>2.85</v>
      </c>
      <c r="AU110" s="86" t="n">
        <f aca="false">IFERROR(VLOOKUP(D110,[1]Internal!B$4:CB$231,72,FALSE()),"0")</f>
        <v>2</v>
      </c>
      <c r="AV110" s="86" t="n">
        <f aca="false">IFERROR(VLOOKUP(D110,[1]Internal!B$4:CB$231,73,FALSE()),"0")</f>
        <v>3</v>
      </c>
      <c r="AW110" s="86"/>
      <c r="AX110" s="86" t="n">
        <f aca="false">IFERROR(VLOOKUP(D110,[1]Internal!B$4:CB$231,75,FALSE()),"0")</f>
        <v>3.27777777777778</v>
      </c>
      <c r="AY110" s="86" t="n">
        <f aca="false">IFERROR(VLOOKUP(D110,[1]Internal!B$4:CB$231,75,FALSE()),"0")</f>
        <v>3.27777777777778</v>
      </c>
      <c r="AZ110" s="86" t="n">
        <f aca="false">AS110+AT110+AU110+AV110+AW110+AX110+AY110</f>
        <v>16.9055555555556</v>
      </c>
      <c r="BA110" s="65" t="n">
        <f aca="false">AZ110*100/30</f>
        <v>56.3518518518518</v>
      </c>
      <c r="BB110" s="65" t="n">
        <f aca="false">BA110*0.4</f>
        <v>22.5407407407407</v>
      </c>
      <c r="BC110" s="65" t="n">
        <f aca="false">Capstones!AW109</f>
        <v>58.4</v>
      </c>
      <c r="BD110" s="65" t="n">
        <f aca="false">BB110+BC110</f>
        <v>80.9407407407407</v>
      </c>
      <c r="BE110" s="88" t="str">
        <f aca="false">IF(BD110&gt;=40,"Cleared","Not Cleared")</f>
        <v>Cleared</v>
      </c>
    </row>
    <row r="111" s="17" customFormat="true" ht="21.75" hidden="false" customHeight="true" outlineLevel="0" collapsed="false">
      <c r="A111" s="64" t="n">
        <v>107</v>
      </c>
      <c r="B111" s="86" t="s">
        <v>13</v>
      </c>
      <c r="C111" s="86" t="s">
        <v>31</v>
      </c>
      <c r="D111" s="86" t="s">
        <v>233</v>
      </c>
      <c r="E111" s="87" t="s">
        <v>234</v>
      </c>
      <c r="F111" s="65" t="n">
        <v>3</v>
      </c>
      <c r="G111" s="65" t="n">
        <v>1</v>
      </c>
      <c r="H111" s="65" t="n">
        <v>4</v>
      </c>
      <c r="I111" s="65" t="n">
        <v>3</v>
      </c>
      <c r="J111" s="65" t="n">
        <v>2</v>
      </c>
      <c r="K111" s="65" t="n">
        <v>2</v>
      </c>
      <c r="L111" s="65" t="n">
        <v>1</v>
      </c>
      <c r="M111" s="64" t="n">
        <f aca="false">F111+G111+H111+I111+J111+K111+L111</f>
        <v>16</v>
      </c>
      <c r="N111" s="65" t="n">
        <f aca="false">M111/35*100</f>
        <v>45.7142857142857</v>
      </c>
      <c r="O111" s="65" t="n">
        <v>0</v>
      </c>
      <c r="P111" s="65" t="n">
        <f aca="false">Capstones!O110</f>
        <v>82.2222222222222</v>
      </c>
      <c r="Q111" s="65" t="n">
        <f aca="false">N111*0.5</f>
        <v>22.8571428571429</v>
      </c>
      <c r="R111" s="65" t="str">
        <f aca="false">IF(N111&gt;=20,"Cleared","Not Cleared")</f>
        <v>Cleared</v>
      </c>
      <c r="S111" s="65" t="n">
        <v>1</v>
      </c>
      <c r="T111" s="65" t="n">
        <v>1.5</v>
      </c>
      <c r="U111" s="65" t="n">
        <v>1</v>
      </c>
      <c r="V111" s="65" t="n">
        <v>1</v>
      </c>
      <c r="W111" s="65" t="n">
        <v>1</v>
      </c>
      <c r="X111" s="65" t="n">
        <v>0.866666666666667</v>
      </c>
      <c r="Y111" s="65" t="n">
        <v>1.25</v>
      </c>
      <c r="Z111" s="65" t="n">
        <f aca="false">S111+T111+U111+V111+W111+X111+Y111</f>
        <v>7.61666666666667</v>
      </c>
      <c r="AA111" s="65" t="n">
        <f aca="false">Persona!$Z111/35*100</f>
        <v>21.7619047619048</v>
      </c>
      <c r="AB111" s="65" t="n">
        <f aca="false">AA111*0.4</f>
        <v>8.7047619047619</v>
      </c>
      <c r="AC111" s="65" t="n">
        <f aca="false">Capstones!AA110</f>
        <v>41.6</v>
      </c>
      <c r="AD111" s="65" t="n">
        <f aca="false">(Persona!$AB111+Persona!$AC111)*0.5</f>
        <v>25.152380952381</v>
      </c>
      <c r="AE111" s="65" t="str">
        <f aca="false">IF(AD111&gt;=20,"Cleared","Not Cleared")</f>
        <v>Cleared</v>
      </c>
      <c r="AF111" s="86"/>
      <c r="AG111" s="86" t="n">
        <v>2</v>
      </c>
      <c r="AH111" s="86" t="n">
        <v>2</v>
      </c>
      <c r="AI111" s="86" t="n">
        <v>1</v>
      </c>
      <c r="AJ111" s="86" t="n">
        <v>1.33333333333333</v>
      </c>
      <c r="AK111" s="86"/>
      <c r="AL111" s="86" t="n">
        <v>2</v>
      </c>
      <c r="AM111" s="86" t="n">
        <f aca="false">AF111+AG111+AH111+AI111+AJ111+AK111+AL111</f>
        <v>8.33333333333333</v>
      </c>
      <c r="AN111" s="65" t="n">
        <f aca="false">Persona!$AM111/25*100</f>
        <v>33.3333333333333</v>
      </c>
      <c r="AO111" s="65" t="n">
        <f aca="false">Persona!$AN111*0.4</f>
        <v>13.3333333333333</v>
      </c>
      <c r="AP111" s="65" t="n">
        <f aca="false">Capstones!AL110</f>
        <v>56</v>
      </c>
      <c r="AQ111" s="65" t="n">
        <f aca="false">Persona!$AO111+Persona!$AP111</f>
        <v>69.3333333333333</v>
      </c>
      <c r="AR111" s="65" t="str">
        <f aca="false">IF(AQ111&gt;=40,"Cleared","Not Cleared")</f>
        <v>Cleared</v>
      </c>
      <c r="AS111" s="86" t="n">
        <f aca="false">IFERROR(VLOOKUP(D111,[1]Internal!B$4:CB$231,70,FALSE()),"0")</f>
        <v>2.41666666666667</v>
      </c>
      <c r="AT111" s="86" t="n">
        <f aca="false">IFERROR(VLOOKUP(D111,[1]Internal!B$4:CB$231,71,FALSE()),"0")</f>
        <v>3.9875</v>
      </c>
      <c r="AU111" s="86" t="n">
        <f aca="false">IFERROR(VLOOKUP(D111,[1]Internal!B$4:CB$231,72,FALSE()),"0")</f>
        <v>2.33333333333333</v>
      </c>
      <c r="AV111" s="86" t="n">
        <f aca="false">IFERROR(VLOOKUP(D111,[1]Internal!B$4:CB$231,73,FALSE()),"0")</f>
        <v>2</v>
      </c>
      <c r="AW111" s="86"/>
      <c r="AX111" s="86" t="n">
        <f aca="false">IFERROR(VLOOKUP(D111,[1]Internal!B$4:CB$231,75,FALSE()),"0")</f>
        <v>2.77777777777778</v>
      </c>
      <c r="AY111" s="86" t="n">
        <f aca="false">IFERROR(VLOOKUP(D111,[1]Internal!B$4:CB$231,75,FALSE()),"0")</f>
        <v>2.77777777777778</v>
      </c>
      <c r="AZ111" s="86" t="n">
        <f aca="false">AS111+AT111+AU111+AV111+AW111+AX111+AY111</f>
        <v>16.2930555555556</v>
      </c>
      <c r="BA111" s="65" t="n">
        <f aca="false">AZ111*100/30</f>
        <v>54.3101851851852</v>
      </c>
      <c r="BB111" s="65" t="n">
        <f aca="false">BA111*0.4</f>
        <v>21.7240740740741</v>
      </c>
      <c r="BC111" s="65" t="n">
        <f aca="false">Capstones!AW110</f>
        <v>41.6</v>
      </c>
      <c r="BD111" s="65" t="n">
        <f aca="false">BB111+BC111</f>
        <v>63.3240740740741</v>
      </c>
      <c r="BE111" s="88" t="str">
        <f aca="false">IF(BD111&gt;=40,"Cleared","Not Cleared")</f>
        <v>Cleared</v>
      </c>
    </row>
    <row r="112" s="17" customFormat="true" ht="21.75" hidden="false" customHeight="true" outlineLevel="0" collapsed="false">
      <c r="A112" s="64" t="n">
        <v>108</v>
      </c>
      <c r="B112" s="86" t="s">
        <v>17</v>
      </c>
      <c r="C112" s="86" t="s">
        <v>38</v>
      </c>
      <c r="D112" s="86" t="s">
        <v>235</v>
      </c>
      <c r="E112" s="87" t="s">
        <v>236</v>
      </c>
      <c r="F112" s="65" t="n">
        <v>2</v>
      </c>
      <c r="G112" s="65" t="n">
        <v>1</v>
      </c>
      <c r="H112" s="65" t="n">
        <v>2</v>
      </c>
      <c r="I112" s="65" t="n">
        <v>2</v>
      </c>
      <c r="J112" s="65" t="n">
        <v>2</v>
      </c>
      <c r="K112" s="65" t="n">
        <v>1</v>
      </c>
      <c r="L112" s="65" t="n">
        <v>2</v>
      </c>
      <c r="M112" s="64" t="n">
        <f aca="false">F112+G112+H112+I112+J112+K112+L112</f>
        <v>12</v>
      </c>
      <c r="N112" s="65" t="n">
        <f aca="false">M112/35*100</f>
        <v>34.2857142857143</v>
      </c>
      <c r="O112" s="65" t="n">
        <v>0</v>
      </c>
      <c r="P112" s="65" t="n">
        <f aca="false">Capstones!O111</f>
        <v>47.2222222222222</v>
      </c>
      <c r="Q112" s="65" t="n">
        <f aca="false">N112*0.5</f>
        <v>17.1428571428571</v>
      </c>
      <c r="R112" s="65" t="str">
        <f aca="false">IF(N112&gt;=20,"Cleared","Not Cleared")</f>
        <v>Cleared</v>
      </c>
      <c r="S112" s="65" t="n">
        <v>1.83333333333333</v>
      </c>
      <c r="T112" s="65" t="n">
        <v>1.95833333333333</v>
      </c>
      <c r="U112" s="65" t="n">
        <v>2</v>
      </c>
      <c r="V112" s="65" t="n">
        <v>2</v>
      </c>
      <c r="W112" s="65" t="n">
        <v>2</v>
      </c>
      <c r="X112" s="65" t="n">
        <v>1.80833333333333</v>
      </c>
      <c r="Y112" s="65" t="n">
        <v>1.75</v>
      </c>
      <c r="Z112" s="65" t="n">
        <f aca="false">S112+T112+U112+V112+W112+X112+Y112</f>
        <v>13.35</v>
      </c>
      <c r="AA112" s="65" t="n">
        <f aca="false">Persona!$Z112/35*100</f>
        <v>38.1428571428571</v>
      </c>
      <c r="AB112" s="65" t="n">
        <f aca="false">AA112*0.4</f>
        <v>15.2571428571429</v>
      </c>
      <c r="AC112" s="65" t="n">
        <f aca="false">Capstones!AA111</f>
        <v>28.8</v>
      </c>
      <c r="AD112" s="65" t="n">
        <f aca="false">(Persona!$AB112+Persona!$AC112)*0.5</f>
        <v>22.0285714285714</v>
      </c>
      <c r="AE112" s="65" t="str">
        <f aca="false">IF(AD112&gt;=20,"Cleared","Not Cleared")</f>
        <v>Cleared</v>
      </c>
      <c r="AF112" s="86"/>
      <c r="AG112" s="86" t="n">
        <v>2.06666666666667</v>
      </c>
      <c r="AH112" s="86" t="n">
        <v>2.33333333333333</v>
      </c>
      <c r="AI112" s="86" t="n">
        <v>1.66666666666667</v>
      </c>
      <c r="AJ112" s="86" t="n">
        <v>2.5</v>
      </c>
      <c r="AK112" s="86"/>
      <c r="AL112" s="86" t="n">
        <v>2.5</v>
      </c>
      <c r="AM112" s="86" t="n">
        <f aca="false">AF112+AG112+AH112+AI112+AJ112+AK112+AL112</f>
        <v>11.0666666666667</v>
      </c>
      <c r="AN112" s="65" t="n">
        <f aca="false">Persona!$AM112/25*100</f>
        <v>44.2666666666667</v>
      </c>
      <c r="AO112" s="65" t="n">
        <f aca="false">Persona!$AN112*0.4</f>
        <v>17.7066666666667</v>
      </c>
      <c r="AP112" s="65" t="n">
        <f aca="false">Capstones!AL111</f>
        <v>38</v>
      </c>
      <c r="AQ112" s="65" t="n">
        <f aca="false">Persona!$AO112+Persona!$AP112</f>
        <v>55.7066666666667</v>
      </c>
      <c r="AR112" s="65" t="str">
        <f aca="false">IF(AQ112&gt;=40,"Cleared","Not Cleared")</f>
        <v>Cleared</v>
      </c>
      <c r="AS112" s="86" t="n">
        <f aca="false">IFERROR(VLOOKUP(D112,[1]Internal!B$4:CB$231,70,FALSE()),"0")</f>
        <v>2.25</v>
      </c>
      <c r="AT112" s="86" t="n">
        <f aca="false">IFERROR(VLOOKUP(D112,[1]Internal!B$4:CB$231,71,FALSE()),"0")</f>
        <v>2.12857142857143</v>
      </c>
      <c r="AU112" s="86" t="n">
        <f aca="false">IFERROR(VLOOKUP(D112,[1]Internal!B$4:CB$231,72,FALSE()),"0")</f>
        <v>1.66666666666667</v>
      </c>
      <c r="AV112" s="86" t="n">
        <f aca="false">IFERROR(VLOOKUP(D112,[1]Internal!B$4:CB$231,73,FALSE()),"0")</f>
        <v>2</v>
      </c>
      <c r="AW112" s="86"/>
      <c r="AX112" s="86" t="n">
        <f aca="false">IFERROR(VLOOKUP(D112,[1]Internal!B$4:CB$231,75,FALSE()),"0")</f>
        <v>2.41666666666667</v>
      </c>
      <c r="AY112" s="86" t="n">
        <f aca="false">IFERROR(VLOOKUP(D112,[1]Internal!B$4:CB$231,75,FALSE()),"0")</f>
        <v>2.41666666666667</v>
      </c>
      <c r="AZ112" s="86" t="n">
        <f aca="false">AS112+AT112+AU112+AV112+AW112+AX112+AY112</f>
        <v>12.8785714285714</v>
      </c>
      <c r="BA112" s="65" t="n">
        <f aca="false">AZ112*100/30</f>
        <v>42.9285714285714</v>
      </c>
      <c r="BB112" s="65" t="n">
        <f aca="false">BA112*0.4</f>
        <v>17.1714285714286</v>
      </c>
      <c r="BC112" s="65" t="n">
        <f aca="false">Capstones!AW111</f>
        <v>28.8</v>
      </c>
      <c r="BD112" s="65" t="n">
        <f aca="false">BB112+BC112</f>
        <v>45.9714285714286</v>
      </c>
      <c r="BE112" s="88" t="str">
        <f aca="false">IF(BD112&gt;=40,"Cleared","Not Cleared")</f>
        <v>Cleared</v>
      </c>
    </row>
    <row r="113" s="17" customFormat="true" ht="21.75" hidden="false" customHeight="true" outlineLevel="0" collapsed="false">
      <c r="A113" s="64" t="n">
        <v>109</v>
      </c>
      <c r="B113" s="86" t="s">
        <v>17</v>
      </c>
      <c r="C113" s="86" t="s">
        <v>38</v>
      </c>
      <c r="D113" s="86" t="s">
        <v>237</v>
      </c>
      <c r="E113" s="87" t="s">
        <v>238</v>
      </c>
      <c r="F113" s="65" t="n">
        <v>1</v>
      </c>
      <c r="G113" s="65" t="n">
        <v>1</v>
      </c>
      <c r="H113" s="65" t="n">
        <v>4</v>
      </c>
      <c r="I113" s="65" t="n">
        <v>2</v>
      </c>
      <c r="J113" s="65" t="n">
        <v>3</v>
      </c>
      <c r="K113" s="65" t="n">
        <v>2</v>
      </c>
      <c r="L113" s="65" t="n">
        <v>3</v>
      </c>
      <c r="M113" s="64" t="n">
        <f aca="false">F113+G113+H113+I113+J113+K113+L113</f>
        <v>16</v>
      </c>
      <c r="N113" s="65" t="n">
        <f aca="false">M113/35*100</f>
        <v>45.7142857142857</v>
      </c>
      <c r="O113" s="65" t="n">
        <v>0</v>
      </c>
      <c r="P113" s="65" t="n">
        <f aca="false">Capstones!O112</f>
        <v>67.7777777777778</v>
      </c>
      <c r="Q113" s="65" t="n">
        <f aca="false">N113*0.5</f>
        <v>22.8571428571429</v>
      </c>
      <c r="R113" s="65" t="str">
        <f aca="false">IF(N113&gt;=20,"Cleared","Not Cleared")</f>
        <v>Cleared</v>
      </c>
      <c r="S113" s="65" t="n">
        <v>2.66666666666667</v>
      </c>
      <c r="T113" s="65" t="n">
        <v>3.0625</v>
      </c>
      <c r="U113" s="65" t="n">
        <v>3</v>
      </c>
      <c r="V113" s="65" t="n">
        <v>3</v>
      </c>
      <c r="W113" s="65" t="n">
        <v>3</v>
      </c>
      <c r="X113" s="65" t="n">
        <v>2.8</v>
      </c>
      <c r="Y113" s="65" t="n">
        <v>2.75</v>
      </c>
      <c r="Z113" s="65" t="n">
        <f aca="false">S113+T113+U113+V113+W113+X113+Y113</f>
        <v>20.2791666666667</v>
      </c>
      <c r="AA113" s="65" t="n">
        <f aca="false">Persona!$Z113/35*100</f>
        <v>57.9404761904762</v>
      </c>
      <c r="AB113" s="65" t="n">
        <f aca="false">AA113*0.4</f>
        <v>23.1761904761905</v>
      </c>
      <c r="AC113" s="65" t="n">
        <f aca="false">Capstones!AA112</f>
        <v>44.8</v>
      </c>
      <c r="AD113" s="65" t="n">
        <f aca="false">(Persona!$AB113+Persona!$AC113)*0.5</f>
        <v>33.9880952380952</v>
      </c>
      <c r="AE113" s="65" t="str">
        <f aca="false">IF(AD113&gt;=20,"Cleared","Not Cleared")</f>
        <v>Cleared</v>
      </c>
      <c r="AF113" s="86"/>
      <c r="AG113" s="86" t="n">
        <v>3.11111111111111</v>
      </c>
      <c r="AH113" s="86" t="n">
        <v>3</v>
      </c>
      <c r="AI113" s="86" t="n">
        <v>2</v>
      </c>
      <c r="AJ113" s="86" t="n">
        <v>3</v>
      </c>
      <c r="AK113" s="86"/>
      <c r="AL113" s="86" t="n">
        <v>3</v>
      </c>
      <c r="AM113" s="86" t="n">
        <f aca="false">AF113+AG113+AH113+AI113+AJ113+AK113+AL113</f>
        <v>14.1111111111111</v>
      </c>
      <c r="AN113" s="65" t="n">
        <f aca="false">Persona!$AM113/25*100</f>
        <v>56.4444444444444</v>
      </c>
      <c r="AO113" s="65" t="n">
        <f aca="false">Persona!$AN113*0.4</f>
        <v>22.5777777777778</v>
      </c>
      <c r="AP113" s="65" t="n">
        <f aca="false">Capstones!AL112</f>
        <v>48</v>
      </c>
      <c r="AQ113" s="65" t="n">
        <f aca="false">Persona!$AO113+Persona!$AP113</f>
        <v>70.5777777777778</v>
      </c>
      <c r="AR113" s="65" t="str">
        <f aca="false">IF(AQ113&gt;=40,"Cleared","Not Cleared")</f>
        <v>Cleared</v>
      </c>
      <c r="AS113" s="86" t="n">
        <f aca="false">IFERROR(VLOOKUP(D113,[1]Internal!B$4:CB$231,70,FALSE()),"0")</f>
        <v>2.5</v>
      </c>
      <c r="AT113" s="86" t="n">
        <f aca="false">IFERROR(VLOOKUP(D113,[1]Internal!B$4:CB$231,71,FALSE()),"0")</f>
        <v>2.56428571428571</v>
      </c>
      <c r="AU113" s="86" t="n">
        <f aca="false">IFERROR(VLOOKUP(D113,[1]Internal!B$4:CB$231,72,FALSE()),"0")</f>
        <v>2.66666666666667</v>
      </c>
      <c r="AV113" s="86" t="n">
        <f aca="false">IFERROR(VLOOKUP(D113,[1]Internal!B$4:CB$231,73,FALSE()),"0")</f>
        <v>2</v>
      </c>
      <c r="AW113" s="86"/>
      <c r="AX113" s="86" t="n">
        <f aca="false">IFERROR(VLOOKUP(D113,[1]Internal!B$4:CB$231,75,FALSE()),"0")</f>
        <v>2.91666666666667</v>
      </c>
      <c r="AY113" s="86" t="n">
        <f aca="false">IFERROR(VLOOKUP(D113,[1]Internal!B$4:CB$231,75,FALSE()),"0")</f>
        <v>2.91666666666667</v>
      </c>
      <c r="AZ113" s="86" t="n">
        <f aca="false">AS113+AT113+AU113+AV113+AW113+AX113+AY113</f>
        <v>15.5642857142857</v>
      </c>
      <c r="BA113" s="65" t="n">
        <f aca="false">AZ113*100/30</f>
        <v>51.8809523809524</v>
      </c>
      <c r="BB113" s="65" t="n">
        <f aca="false">BA113*0.4</f>
        <v>20.752380952381</v>
      </c>
      <c r="BC113" s="65" t="n">
        <f aca="false">Capstones!AW112</f>
        <v>44.8</v>
      </c>
      <c r="BD113" s="65" t="n">
        <f aca="false">BB113+BC113</f>
        <v>65.5523809523809</v>
      </c>
      <c r="BE113" s="88" t="str">
        <f aca="false">IF(BD113&gt;=40,"Cleared","Not Cleared")</f>
        <v>Cleared</v>
      </c>
    </row>
    <row r="114" s="17" customFormat="true" ht="21.75" hidden="false" customHeight="true" outlineLevel="0" collapsed="false">
      <c r="A114" s="64" t="n">
        <v>110</v>
      </c>
      <c r="B114" s="86" t="s">
        <v>17</v>
      </c>
      <c r="C114" s="86" t="s">
        <v>38</v>
      </c>
      <c r="D114" s="86" t="s">
        <v>239</v>
      </c>
      <c r="E114" s="87" t="s">
        <v>240</v>
      </c>
      <c r="F114" s="65" t="n">
        <v>3</v>
      </c>
      <c r="G114" s="65" t="n">
        <v>1</v>
      </c>
      <c r="H114" s="65" t="n">
        <v>4</v>
      </c>
      <c r="I114" s="65" t="n">
        <v>2</v>
      </c>
      <c r="J114" s="65" t="n">
        <v>2</v>
      </c>
      <c r="K114" s="65" t="n">
        <v>1</v>
      </c>
      <c r="L114" s="65" t="n">
        <v>2</v>
      </c>
      <c r="M114" s="64" t="n">
        <f aca="false">F114+G114+H114+I114+J114+K114+L114</f>
        <v>15</v>
      </c>
      <c r="N114" s="65" t="n">
        <f aca="false">M114/35*100</f>
        <v>42.8571428571429</v>
      </c>
      <c r="O114" s="65" t="n">
        <v>0</v>
      </c>
      <c r="P114" s="65" t="n">
        <f aca="false">Capstones!O113</f>
        <v>63.3333333333333</v>
      </c>
      <c r="Q114" s="65" t="n">
        <f aca="false">N114*0.5</f>
        <v>21.4285714285714</v>
      </c>
      <c r="R114" s="65" t="str">
        <f aca="false">IF(N114&gt;=20,"Cleared","Not Cleared")</f>
        <v>Cleared</v>
      </c>
      <c r="S114" s="65" t="n">
        <v>3.04166666666667</v>
      </c>
      <c r="T114" s="65" t="n">
        <v>3.40625</v>
      </c>
      <c r="U114" s="65" t="n">
        <v>3.5</v>
      </c>
      <c r="V114" s="65" t="n">
        <v>4</v>
      </c>
      <c r="W114" s="65" t="n">
        <v>3.33333333333333</v>
      </c>
      <c r="X114" s="65" t="n">
        <v>3.25833333333333</v>
      </c>
      <c r="Y114" s="65" t="n">
        <v>3.375</v>
      </c>
      <c r="Z114" s="65" t="n">
        <f aca="false">S114+T114+U114+V114+W114+X114+Y114</f>
        <v>23.9145833333333</v>
      </c>
      <c r="AA114" s="65" t="n">
        <f aca="false">Persona!$Z114/35*100</f>
        <v>68.327380952381</v>
      </c>
      <c r="AB114" s="65" t="n">
        <f aca="false">AA114*0.4</f>
        <v>27.3309523809524</v>
      </c>
      <c r="AC114" s="65" t="n">
        <f aca="false">Capstones!AA113</f>
        <v>52</v>
      </c>
      <c r="AD114" s="65" t="n">
        <f aca="false">(Persona!$AB114+Persona!$AC114)*0.5</f>
        <v>39.6654761904762</v>
      </c>
      <c r="AE114" s="65" t="str">
        <f aca="false">IF(AD114&gt;=20,"Cleared","Not Cleared")</f>
        <v>Cleared</v>
      </c>
      <c r="AF114" s="86"/>
      <c r="AG114" s="86" t="n">
        <v>2.05833333333333</v>
      </c>
      <c r="AH114" s="86" t="n">
        <v>1.66666666666667</v>
      </c>
      <c r="AI114" s="86" t="n">
        <v>1.5</v>
      </c>
      <c r="AJ114" s="86" t="n">
        <v>1.66666666666667</v>
      </c>
      <c r="AK114" s="86"/>
      <c r="AL114" s="86" t="n">
        <v>1.79166666666667</v>
      </c>
      <c r="AM114" s="86" t="n">
        <f aca="false">AF114+AG114+AH114+AI114+AJ114+AK114+AL114</f>
        <v>8.68333333333333</v>
      </c>
      <c r="AN114" s="65" t="n">
        <f aca="false">Persona!$AM114/25*100</f>
        <v>34.7333333333333</v>
      </c>
      <c r="AO114" s="65" t="n">
        <f aca="false">Persona!$AN114*0.4</f>
        <v>13.8933333333333</v>
      </c>
      <c r="AP114" s="65" t="n">
        <f aca="false">Capstones!AL113</f>
        <v>54</v>
      </c>
      <c r="AQ114" s="65" t="n">
        <f aca="false">Persona!$AO114+Persona!$AP114</f>
        <v>67.8933333333333</v>
      </c>
      <c r="AR114" s="65" t="str">
        <f aca="false">IF(AQ114&gt;=40,"Cleared","Not Cleared")</f>
        <v>Cleared</v>
      </c>
      <c r="AS114" s="86" t="n">
        <f aca="false">IFERROR(VLOOKUP(D114,[1]Internal!B$4:CB$231,70,FALSE()),"0")</f>
        <v>1.83333333333333</v>
      </c>
      <c r="AT114" s="86" t="n">
        <f aca="false">IFERROR(VLOOKUP(D114,[1]Internal!B$4:CB$231,71,FALSE()),"0")</f>
        <v>2.17857142857143</v>
      </c>
      <c r="AU114" s="86" t="n">
        <f aca="false">IFERROR(VLOOKUP(D114,[1]Internal!B$4:CB$231,72,FALSE()),"0")</f>
        <v>1.33333333333333</v>
      </c>
      <c r="AV114" s="86" t="n">
        <f aca="false">IFERROR(VLOOKUP(D114,[1]Internal!B$4:CB$231,73,FALSE()),"0")</f>
        <v>2</v>
      </c>
      <c r="AW114" s="86"/>
      <c r="AX114" s="86" t="n">
        <f aca="false">IFERROR(VLOOKUP(D114,[1]Internal!B$4:CB$231,75,FALSE()),"0")</f>
        <v>2.11111111111111</v>
      </c>
      <c r="AY114" s="86" t="n">
        <f aca="false">IFERROR(VLOOKUP(D114,[1]Internal!B$4:CB$231,75,FALSE()),"0")</f>
        <v>2.11111111111111</v>
      </c>
      <c r="AZ114" s="86" t="n">
        <f aca="false">AS114+AT114+AU114+AV114+AW114+AX114+AY114</f>
        <v>11.5674603174603</v>
      </c>
      <c r="BA114" s="65" t="n">
        <f aca="false">AZ114*100/30</f>
        <v>38.558201058201</v>
      </c>
      <c r="BB114" s="65" t="n">
        <f aca="false">BA114*0.4</f>
        <v>15.4232804232804</v>
      </c>
      <c r="BC114" s="65" t="n">
        <f aca="false">Capstones!AW113</f>
        <v>52</v>
      </c>
      <c r="BD114" s="65" t="n">
        <f aca="false">BB114+BC114</f>
        <v>67.4232804232804</v>
      </c>
      <c r="BE114" s="88" t="str">
        <f aca="false">IF(BD114&gt;=40,"Cleared","Not Cleared")</f>
        <v>Cleared</v>
      </c>
    </row>
    <row r="115" s="17" customFormat="true" ht="21.75" hidden="false" customHeight="true" outlineLevel="0" collapsed="false">
      <c r="A115" s="64" t="n">
        <v>111</v>
      </c>
      <c r="B115" s="86" t="s">
        <v>17</v>
      </c>
      <c r="C115" s="86" t="s">
        <v>38</v>
      </c>
      <c r="D115" s="86" t="s">
        <v>241</v>
      </c>
      <c r="E115" s="87" t="s">
        <v>242</v>
      </c>
      <c r="F115" s="65" t="n">
        <v>3</v>
      </c>
      <c r="G115" s="65" t="n">
        <v>3</v>
      </c>
      <c r="H115" s="65" t="n">
        <v>4</v>
      </c>
      <c r="I115" s="65" t="n">
        <v>2</v>
      </c>
      <c r="J115" s="65" t="n">
        <v>1</v>
      </c>
      <c r="K115" s="65" t="n">
        <v>2</v>
      </c>
      <c r="L115" s="65" t="n">
        <v>1</v>
      </c>
      <c r="M115" s="64" t="n">
        <f aca="false">F115+G115+H115+I115+J115+K115+L115</f>
        <v>16</v>
      </c>
      <c r="N115" s="65" t="n">
        <f aca="false">M115/35*100</f>
        <v>45.7142857142857</v>
      </c>
      <c r="O115" s="65" t="n">
        <v>0</v>
      </c>
      <c r="P115" s="65" t="n">
        <f aca="false">Capstones!O114</f>
        <v>43.3333333333333</v>
      </c>
      <c r="Q115" s="65" t="n">
        <f aca="false">N115*0.5</f>
        <v>22.8571428571429</v>
      </c>
      <c r="R115" s="65" t="str">
        <f aca="false">IF(N115&gt;=20,"Cleared","Not Cleared")</f>
        <v>Cleared</v>
      </c>
      <c r="S115" s="65" t="n">
        <v>1.91666666666667</v>
      </c>
      <c r="T115" s="65" t="n">
        <v>2.0625</v>
      </c>
      <c r="U115" s="65" t="n">
        <v>2</v>
      </c>
      <c r="V115" s="65" t="n">
        <v>2</v>
      </c>
      <c r="W115" s="65" t="n">
        <v>2</v>
      </c>
      <c r="X115" s="65" t="n">
        <v>1.86666666666667</v>
      </c>
      <c r="Y115" s="65" t="n">
        <v>1.75</v>
      </c>
      <c r="Z115" s="65" t="n">
        <f aca="false">S115+T115+U115+V115+W115+X115+Y115</f>
        <v>13.5958333333333</v>
      </c>
      <c r="AA115" s="65" t="n">
        <f aca="false">Persona!$Z115/35*100</f>
        <v>38.8452380952381</v>
      </c>
      <c r="AB115" s="65" t="n">
        <f aca="false">AA115*0.4</f>
        <v>15.5380952380952</v>
      </c>
      <c r="AC115" s="65" t="n">
        <f aca="false">Capstones!AA114</f>
        <v>0</v>
      </c>
      <c r="AD115" s="65" t="n">
        <f aca="false">(Persona!$AB115+Persona!$AC115)*0.5</f>
        <v>7.76904761904762</v>
      </c>
      <c r="AE115" s="65" t="str">
        <f aca="false">IF(AD115&gt;=20,"Cleared","Not Cleared")</f>
        <v>Not Cleared</v>
      </c>
      <c r="AF115" s="86"/>
      <c r="AG115" s="86" t="n">
        <v>1.72222222222222</v>
      </c>
      <c r="AH115" s="86" t="n">
        <v>1</v>
      </c>
      <c r="AI115" s="86" t="n">
        <v>0.666666666666667</v>
      </c>
      <c r="AJ115" s="86" t="n">
        <v>1</v>
      </c>
      <c r="AK115" s="86"/>
      <c r="AL115" s="86" t="n">
        <v>1</v>
      </c>
      <c r="AM115" s="86" t="n">
        <f aca="false">AF115+AG115+AH115+AI115+AJ115+AK115+AL115</f>
        <v>5.38888888888889</v>
      </c>
      <c r="AN115" s="65" t="n">
        <f aca="false">Persona!$AM115/25*100</f>
        <v>21.5555555555556</v>
      </c>
      <c r="AO115" s="65" t="n">
        <f aca="false">Persona!$AN115*0.4</f>
        <v>8.62222222222222</v>
      </c>
      <c r="AP115" s="65" t="n">
        <f aca="false">Capstones!AL114</f>
        <v>10</v>
      </c>
      <c r="AQ115" s="65" t="n">
        <f aca="false">Persona!$AO115+Persona!$AP115</f>
        <v>18.6222222222222</v>
      </c>
      <c r="AR115" s="65" t="str">
        <f aca="false">IF(AQ115&gt;=40,"Cleared","Not Cleared")</f>
        <v>Not Cleared</v>
      </c>
      <c r="AS115" s="86" t="n">
        <f aca="false">IFERROR(VLOOKUP(D115,[1]Internal!B$4:CB$231,70,FALSE()),"0")</f>
        <v>2.16666666666667</v>
      </c>
      <c r="AT115" s="86" t="n">
        <f aca="false">IFERROR(VLOOKUP(D115,[1]Internal!B$4:CB$231,71,FALSE()),"0")</f>
        <v>2.3</v>
      </c>
      <c r="AU115" s="86" t="n">
        <f aca="false">IFERROR(VLOOKUP(D115,[1]Internal!B$4:CB$231,72,FALSE()),"0")</f>
        <v>1.33333333333333</v>
      </c>
      <c r="AV115" s="86" t="n">
        <f aca="false">IFERROR(VLOOKUP(D115,[1]Internal!B$4:CB$231,73,FALSE()),"0")</f>
        <v>3</v>
      </c>
      <c r="AW115" s="86"/>
      <c r="AX115" s="86" t="n">
        <f aca="false">IFERROR(VLOOKUP(D115,[1]Internal!B$4:CB$231,75,FALSE()),"0")</f>
        <v>2.11111111111111</v>
      </c>
      <c r="AY115" s="86" t="n">
        <f aca="false">IFERROR(VLOOKUP(D115,[1]Internal!B$4:CB$231,75,FALSE()),"0")</f>
        <v>2.11111111111111</v>
      </c>
      <c r="AZ115" s="86" t="n">
        <f aca="false">AS115+AT115+AU115+AV115+AW115+AX115+AY115</f>
        <v>13.0222222222222</v>
      </c>
      <c r="BA115" s="65" t="n">
        <f aca="false">AZ115*100/30</f>
        <v>43.4074074074074</v>
      </c>
      <c r="BB115" s="65" t="n">
        <f aca="false">BA115*0.4</f>
        <v>17.362962962963</v>
      </c>
      <c r="BC115" s="65" t="n">
        <f aca="false">Capstones!AW114</f>
        <v>0</v>
      </c>
      <c r="BD115" s="65" t="n">
        <f aca="false">BB115+BC115</f>
        <v>17.362962962963</v>
      </c>
      <c r="BE115" s="88" t="str">
        <f aca="false">IF(BD115&gt;=40,"Cleared","Not Cleared")</f>
        <v>Not Cleared</v>
      </c>
    </row>
    <row r="116" s="17" customFormat="true" ht="21.75" hidden="false" customHeight="true" outlineLevel="0" collapsed="false">
      <c r="A116" s="64" t="n">
        <v>112</v>
      </c>
      <c r="B116" s="86" t="s">
        <v>17</v>
      </c>
      <c r="C116" s="86" t="s">
        <v>14</v>
      </c>
      <c r="D116" s="86" t="s">
        <v>243</v>
      </c>
      <c r="E116" s="87" t="s">
        <v>244</v>
      </c>
      <c r="F116" s="65" t="n">
        <v>2</v>
      </c>
      <c r="G116" s="65" t="n">
        <v>1</v>
      </c>
      <c r="H116" s="65" t="n">
        <v>3</v>
      </c>
      <c r="I116" s="65" t="n">
        <v>3</v>
      </c>
      <c r="J116" s="65" t="n">
        <v>1</v>
      </c>
      <c r="K116" s="65" t="n">
        <v>2</v>
      </c>
      <c r="L116" s="65" t="n">
        <v>2</v>
      </c>
      <c r="M116" s="64" t="n">
        <f aca="false">F116+G116+H116+I116+J116+K116+L116</f>
        <v>14</v>
      </c>
      <c r="N116" s="65" t="n">
        <f aca="false">M116/35*100</f>
        <v>40</v>
      </c>
      <c r="O116" s="65" t="n">
        <v>0</v>
      </c>
      <c r="P116" s="65" t="n">
        <f aca="false">Capstones!O115</f>
        <v>20</v>
      </c>
      <c r="Q116" s="65" t="n">
        <f aca="false">N116*0.5</f>
        <v>20</v>
      </c>
      <c r="R116" s="65" t="str">
        <f aca="false">IF(N116&gt;=20,"Cleared","Not Cleared")</f>
        <v>Cleared</v>
      </c>
      <c r="S116" s="65" t="n">
        <v>1.16666666666667</v>
      </c>
      <c r="T116" s="65" t="n">
        <v>2.0625</v>
      </c>
      <c r="U116" s="65" t="n">
        <v>1</v>
      </c>
      <c r="V116" s="65" t="n">
        <v>1</v>
      </c>
      <c r="W116" s="65" t="n">
        <v>1</v>
      </c>
      <c r="X116" s="65" t="n">
        <v>1.6</v>
      </c>
      <c r="Y116" s="65" t="n">
        <v>1.25</v>
      </c>
      <c r="Z116" s="65" t="n">
        <f aca="false">S116+T116+U116+V116+W116+X116+Y116</f>
        <v>9.07916666666667</v>
      </c>
      <c r="AA116" s="65" t="n">
        <f aca="false">Persona!$Z116/35*100</f>
        <v>25.9404761904762</v>
      </c>
      <c r="AB116" s="65" t="n">
        <f aca="false">AA116*0.4</f>
        <v>10.3761904761905</v>
      </c>
      <c r="AC116" s="65" t="n">
        <f aca="false">Capstones!AA115</f>
        <v>36.8</v>
      </c>
      <c r="AD116" s="65" t="n">
        <f aca="false">(Persona!$AB116+Persona!$AC116)*0.5</f>
        <v>23.5880952380952</v>
      </c>
      <c r="AE116" s="65" t="str">
        <f aca="false">IF(AD116&gt;=20,"Cleared","Not Cleared")</f>
        <v>Cleared</v>
      </c>
      <c r="AF116" s="86"/>
      <c r="AG116" s="86" t="n">
        <v>3.04166666666667</v>
      </c>
      <c r="AH116" s="86" t="n">
        <v>1.5</v>
      </c>
      <c r="AI116" s="86" t="n">
        <v>1.5</v>
      </c>
      <c r="AJ116" s="86" t="n">
        <v>1.75</v>
      </c>
      <c r="AK116" s="86"/>
      <c r="AL116" s="86" t="n">
        <v>1</v>
      </c>
      <c r="AM116" s="86" t="n">
        <f aca="false">AF116+AG116+AH116+AI116+AJ116+AK116+AL116</f>
        <v>8.79166666666667</v>
      </c>
      <c r="AN116" s="65" t="n">
        <f aca="false">Persona!$AM116/25*100</f>
        <v>35.1666666666667</v>
      </c>
      <c r="AO116" s="65" t="n">
        <f aca="false">Persona!$AN116*0.4</f>
        <v>14.0666666666667</v>
      </c>
      <c r="AP116" s="65" t="n">
        <f aca="false">Capstones!AL115</f>
        <v>40</v>
      </c>
      <c r="AQ116" s="65" t="n">
        <f aca="false">Persona!$AO116+Persona!$AP116</f>
        <v>54.0666666666667</v>
      </c>
      <c r="AR116" s="65" t="str">
        <f aca="false">IF(AQ116&gt;=40,"Cleared","Not Cleared")</f>
        <v>Cleared</v>
      </c>
      <c r="AS116" s="86" t="n">
        <f aca="false">IFERROR(VLOOKUP(D116,[1]Internal!B$4:CB$231,70,FALSE()),"0")</f>
        <v>2.33333333333333</v>
      </c>
      <c r="AT116" s="86" t="n">
        <f aca="false">IFERROR(VLOOKUP(D116,[1]Internal!B$4:CB$231,71,FALSE()),"0")</f>
        <v>3.01666666666667</v>
      </c>
      <c r="AU116" s="86" t="n">
        <f aca="false">IFERROR(VLOOKUP(D116,[1]Internal!B$4:CB$231,72,FALSE()),"0")</f>
        <v>1.66666666666667</v>
      </c>
      <c r="AV116" s="86" t="n">
        <f aca="false">IFERROR(VLOOKUP(D116,[1]Internal!B$4:CB$231,73,FALSE()),"0")</f>
        <v>2</v>
      </c>
      <c r="AW116" s="86"/>
      <c r="AX116" s="86" t="n">
        <f aca="false">IFERROR(VLOOKUP(D116,[1]Internal!B$4:CB$231,75,FALSE()),"0")</f>
        <v>2.16666666666667</v>
      </c>
      <c r="AY116" s="86" t="n">
        <f aca="false">IFERROR(VLOOKUP(D116,[1]Internal!B$4:CB$231,75,FALSE()),"0")</f>
        <v>2.16666666666667</v>
      </c>
      <c r="AZ116" s="86" t="n">
        <f aca="false">AS116+AT116+AU116+AV116+AW116+AX116+AY116</f>
        <v>13.35</v>
      </c>
      <c r="BA116" s="65" t="n">
        <f aca="false">AZ116*100/30</f>
        <v>44.5</v>
      </c>
      <c r="BB116" s="65" t="n">
        <f aca="false">BA116*0.4</f>
        <v>17.8</v>
      </c>
      <c r="BC116" s="65" t="n">
        <f aca="false">Capstones!AW115</f>
        <v>36.8</v>
      </c>
      <c r="BD116" s="65" t="n">
        <f aca="false">BB116+BC116</f>
        <v>54.6</v>
      </c>
      <c r="BE116" s="88" t="str">
        <f aca="false">IF(BD116&gt;=40,"Cleared","Not Cleared")</f>
        <v>Cleared</v>
      </c>
    </row>
    <row r="117" s="17" customFormat="true" ht="21.75" hidden="false" customHeight="true" outlineLevel="0" collapsed="false">
      <c r="A117" s="64" t="n">
        <v>113</v>
      </c>
      <c r="B117" s="86" t="s">
        <v>17</v>
      </c>
      <c r="C117" s="86" t="s">
        <v>38</v>
      </c>
      <c r="D117" s="86" t="s">
        <v>245</v>
      </c>
      <c r="E117" s="87" t="s">
        <v>246</v>
      </c>
      <c r="F117" s="65" t="n">
        <v>4</v>
      </c>
      <c r="G117" s="65" t="n">
        <v>1</v>
      </c>
      <c r="H117" s="65" t="n">
        <v>1</v>
      </c>
      <c r="I117" s="65" t="n">
        <v>3</v>
      </c>
      <c r="J117" s="65" t="n">
        <v>2</v>
      </c>
      <c r="K117" s="65" t="n">
        <v>2</v>
      </c>
      <c r="L117" s="65" t="n">
        <v>3</v>
      </c>
      <c r="M117" s="64" t="n">
        <f aca="false">F117+G117+H117+I117+J117+K117+L117</f>
        <v>16</v>
      </c>
      <c r="N117" s="65" t="n">
        <f aca="false">M117/35*100</f>
        <v>45.7142857142857</v>
      </c>
      <c r="O117" s="65" t="n">
        <v>0</v>
      </c>
      <c r="P117" s="65" t="n">
        <f aca="false">Capstones!O116</f>
        <v>73.3333333333333</v>
      </c>
      <c r="Q117" s="65" t="n">
        <f aca="false">N117*0.5</f>
        <v>22.8571428571429</v>
      </c>
      <c r="R117" s="65" t="str">
        <f aca="false">IF(N117&gt;=20,"Cleared","Not Cleared")</f>
        <v>Cleared</v>
      </c>
      <c r="S117" s="65" t="n">
        <v>3.04166666666667</v>
      </c>
      <c r="T117" s="65" t="n">
        <v>3.40625</v>
      </c>
      <c r="U117" s="65" t="n">
        <v>3.5</v>
      </c>
      <c r="V117" s="65" t="n">
        <v>4</v>
      </c>
      <c r="W117" s="65" t="n">
        <v>3.33333333333333</v>
      </c>
      <c r="X117" s="65" t="n">
        <v>3.25833333333333</v>
      </c>
      <c r="Y117" s="65" t="n">
        <v>3.375</v>
      </c>
      <c r="Z117" s="65" t="n">
        <f aca="false">S117+T117+U117+V117+W117+X117+Y117</f>
        <v>23.9145833333333</v>
      </c>
      <c r="AA117" s="65" t="n">
        <f aca="false">Persona!$Z117/35*100</f>
        <v>68.327380952381</v>
      </c>
      <c r="AB117" s="65" t="n">
        <f aca="false">AA117*0.4</f>
        <v>27.3309523809524</v>
      </c>
      <c r="AC117" s="65" t="n">
        <f aca="false">Capstones!AA116</f>
        <v>41.6</v>
      </c>
      <c r="AD117" s="65" t="n">
        <f aca="false">(Persona!$AB117+Persona!$AC117)*0.5</f>
        <v>34.4654761904762</v>
      </c>
      <c r="AE117" s="65" t="str">
        <f aca="false">IF(AD117&gt;=20,"Cleared","Not Cleared")</f>
        <v>Cleared</v>
      </c>
      <c r="AF117" s="86"/>
      <c r="AG117" s="86" t="n">
        <v>1.40833333333333</v>
      </c>
      <c r="AH117" s="86" t="n">
        <v>2.25</v>
      </c>
      <c r="AI117" s="86" t="n">
        <v>1.875</v>
      </c>
      <c r="AJ117" s="86" t="n">
        <v>2.25</v>
      </c>
      <c r="AK117" s="86"/>
      <c r="AL117" s="86" t="n">
        <v>2.16666666666667</v>
      </c>
      <c r="AM117" s="86" t="n">
        <f aca="false">AF117+AG117+AH117+AI117+AJ117+AK117+AL117</f>
        <v>9.95</v>
      </c>
      <c r="AN117" s="65" t="n">
        <f aca="false">Persona!$AM117/25*100</f>
        <v>39.8</v>
      </c>
      <c r="AO117" s="65" t="n">
        <f aca="false">Persona!$AN117*0.4</f>
        <v>15.92</v>
      </c>
      <c r="AP117" s="65" t="n">
        <f aca="false">Capstones!AL116</f>
        <v>46</v>
      </c>
      <c r="AQ117" s="65" t="n">
        <f aca="false">Persona!$AO117+Persona!$AP117</f>
        <v>61.92</v>
      </c>
      <c r="AR117" s="65" t="str">
        <f aca="false">IF(AQ117&gt;=40,"Cleared","Not Cleared")</f>
        <v>Cleared</v>
      </c>
      <c r="AS117" s="86" t="n">
        <f aca="false">IFERROR(VLOOKUP(D117,[1]Internal!B$4:CB$231,70,FALSE()),"0")</f>
        <v>3.08333333333333</v>
      </c>
      <c r="AT117" s="86" t="n">
        <f aca="false">IFERROR(VLOOKUP(D117,[1]Internal!B$4:CB$231,71,FALSE()),"0")</f>
        <v>2.2</v>
      </c>
      <c r="AU117" s="86" t="n">
        <f aca="false">IFERROR(VLOOKUP(D117,[1]Internal!B$4:CB$231,72,FALSE()),"0")</f>
        <v>1.66666666666667</v>
      </c>
      <c r="AV117" s="86" t="n">
        <f aca="false">IFERROR(VLOOKUP(D117,[1]Internal!B$4:CB$231,73,FALSE()),"0")</f>
        <v>3</v>
      </c>
      <c r="AW117" s="86"/>
      <c r="AX117" s="86" t="n">
        <f aca="false">IFERROR(VLOOKUP(D117,[1]Internal!B$4:CB$231,75,FALSE()),"0")</f>
        <v>2.94444444444444</v>
      </c>
      <c r="AY117" s="86" t="n">
        <f aca="false">IFERROR(VLOOKUP(D117,[1]Internal!B$4:CB$231,75,FALSE()),"0")</f>
        <v>2.94444444444444</v>
      </c>
      <c r="AZ117" s="86" t="n">
        <f aca="false">AS117+AT117+AU117+AV117+AW117+AX117+AY117</f>
        <v>15.8388888888889</v>
      </c>
      <c r="BA117" s="65" t="n">
        <f aca="false">AZ117*100/30</f>
        <v>52.7962962962963</v>
      </c>
      <c r="BB117" s="65" t="n">
        <f aca="false">BA117*0.4</f>
        <v>21.1185185185185</v>
      </c>
      <c r="BC117" s="65" t="n">
        <f aca="false">Capstones!AW116</f>
        <v>41.6</v>
      </c>
      <c r="BD117" s="65" t="n">
        <f aca="false">BB117+BC117</f>
        <v>62.7185185185185</v>
      </c>
      <c r="BE117" s="88" t="str">
        <f aca="false">IF(BD117&gt;=40,"Cleared","Not Cleared")</f>
        <v>Cleared</v>
      </c>
    </row>
    <row r="118" s="17" customFormat="true" ht="21.75" hidden="false" customHeight="true" outlineLevel="0" collapsed="false">
      <c r="A118" s="64" t="n">
        <v>114</v>
      </c>
      <c r="B118" s="86" t="s">
        <v>17</v>
      </c>
      <c r="C118" s="86" t="s">
        <v>38</v>
      </c>
      <c r="D118" s="86" t="s">
        <v>247</v>
      </c>
      <c r="E118" s="87" t="s">
        <v>248</v>
      </c>
      <c r="F118" s="65" t="n">
        <v>1</v>
      </c>
      <c r="G118" s="65" t="n">
        <v>1</v>
      </c>
      <c r="H118" s="65" t="n">
        <v>3</v>
      </c>
      <c r="I118" s="65" t="n">
        <v>3</v>
      </c>
      <c r="J118" s="65" t="n">
        <v>2</v>
      </c>
      <c r="K118" s="65" t="n">
        <v>2</v>
      </c>
      <c r="L118" s="65" t="n">
        <v>4</v>
      </c>
      <c r="M118" s="64" t="n">
        <f aca="false">F118+G118+H118+I118+J118+K118+L118</f>
        <v>16</v>
      </c>
      <c r="N118" s="65" t="n">
        <f aca="false">M118/35*100</f>
        <v>45.7142857142857</v>
      </c>
      <c r="O118" s="65" t="n">
        <v>0</v>
      </c>
      <c r="P118" s="65" t="n">
        <f aca="false">Capstones!O117</f>
        <v>71.1111111111111</v>
      </c>
      <c r="Q118" s="65" t="n">
        <f aca="false">N118*0.5</f>
        <v>22.8571428571429</v>
      </c>
      <c r="R118" s="65" t="str">
        <f aca="false">IF(N118&gt;=20,"Cleared","Not Cleared")</f>
        <v>Cleared</v>
      </c>
      <c r="S118" s="65" t="n">
        <v>1.375</v>
      </c>
      <c r="T118" s="65" t="n">
        <v>1.53125</v>
      </c>
      <c r="U118" s="65" t="n">
        <v>1.5</v>
      </c>
      <c r="V118" s="65" t="n">
        <v>2</v>
      </c>
      <c r="W118" s="65" t="n">
        <v>1.33333333333333</v>
      </c>
      <c r="X118" s="65" t="n">
        <v>1.39166666666667</v>
      </c>
      <c r="Y118" s="65" t="n">
        <v>1.625</v>
      </c>
      <c r="Z118" s="65" t="n">
        <f aca="false">S118+T118+U118+V118+W118+X118+Y118</f>
        <v>10.75625</v>
      </c>
      <c r="AA118" s="65" t="n">
        <f aca="false">Persona!$Z118/35*100</f>
        <v>30.7321428571429</v>
      </c>
      <c r="AB118" s="65" t="n">
        <f aca="false">AA118*0.4</f>
        <v>12.2928571428571</v>
      </c>
      <c r="AC118" s="65" t="n">
        <f aca="false">Capstones!AA117</f>
        <v>35.2</v>
      </c>
      <c r="AD118" s="65" t="n">
        <f aca="false">(Persona!$AB118+Persona!$AC118)*0.5</f>
        <v>23.7464285714286</v>
      </c>
      <c r="AE118" s="65" t="str">
        <f aca="false">IF(AD118&gt;=20,"Cleared","Not Cleared")</f>
        <v>Cleared</v>
      </c>
      <c r="AF118" s="86"/>
      <c r="AG118" s="86" t="n">
        <v>1.11111111111111</v>
      </c>
      <c r="AH118" s="86" t="n">
        <v>2</v>
      </c>
      <c r="AI118" s="86" t="n">
        <v>1.33333333333333</v>
      </c>
      <c r="AJ118" s="86" t="n">
        <v>2</v>
      </c>
      <c r="AK118" s="86"/>
      <c r="AL118" s="86" t="n">
        <v>2</v>
      </c>
      <c r="AM118" s="86" t="n">
        <f aca="false">AF118+AG118+AH118+AI118+AJ118+AK118+AL118</f>
        <v>8.44444444444444</v>
      </c>
      <c r="AN118" s="65" t="n">
        <f aca="false">Persona!$AM118/25*100</f>
        <v>33.7777777777778</v>
      </c>
      <c r="AO118" s="65" t="n">
        <f aca="false">Persona!$AN118*0.4</f>
        <v>13.5111111111111</v>
      </c>
      <c r="AP118" s="65" t="n">
        <f aca="false">Capstones!AL117</f>
        <v>44</v>
      </c>
      <c r="AQ118" s="65" t="n">
        <f aca="false">Persona!$AO118+Persona!$AP118</f>
        <v>57.5111111111111</v>
      </c>
      <c r="AR118" s="65" t="str">
        <f aca="false">IF(AQ118&gt;=40,"Cleared","Not Cleared")</f>
        <v>Cleared</v>
      </c>
      <c r="AS118" s="86" t="n">
        <f aca="false">IFERROR(VLOOKUP(D118,[1]Internal!B$4:CB$231,70,FALSE()),"0")</f>
        <v>1.66666666666667</v>
      </c>
      <c r="AT118" s="86" t="n">
        <f aca="false">IFERROR(VLOOKUP(D118,[1]Internal!B$4:CB$231,71,FALSE()),"0")</f>
        <v>1.65714285714286</v>
      </c>
      <c r="AU118" s="86" t="n">
        <f aca="false">IFERROR(VLOOKUP(D118,[1]Internal!B$4:CB$231,72,FALSE()),"0")</f>
        <v>1.33333333333333</v>
      </c>
      <c r="AV118" s="86" t="n">
        <f aca="false">IFERROR(VLOOKUP(D118,[1]Internal!B$4:CB$231,73,FALSE()),"0")</f>
        <v>2</v>
      </c>
      <c r="AW118" s="86"/>
      <c r="AX118" s="86" t="n">
        <f aca="false">IFERROR(VLOOKUP(D118,[1]Internal!B$4:CB$231,75,FALSE()),"0")</f>
        <v>2</v>
      </c>
      <c r="AY118" s="86" t="n">
        <f aca="false">IFERROR(VLOOKUP(D118,[1]Internal!B$4:CB$231,75,FALSE()),"0")</f>
        <v>2</v>
      </c>
      <c r="AZ118" s="86" t="n">
        <f aca="false">AS118+AT118+AU118+AV118+AW118+AX118+AY118</f>
        <v>10.6571428571429</v>
      </c>
      <c r="BA118" s="65" t="n">
        <f aca="false">AZ118*100/30</f>
        <v>35.5238095238095</v>
      </c>
      <c r="BB118" s="65" t="n">
        <f aca="false">BA118*0.4</f>
        <v>14.2095238095238</v>
      </c>
      <c r="BC118" s="65" t="n">
        <f aca="false">Capstones!AW117</f>
        <v>35.2</v>
      </c>
      <c r="BD118" s="65" t="n">
        <f aca="false">BB118+BC118</f>
        <v>49.4095238095238</v>
      </c>
      <c r="BE118" s="88" t="str">
        <f aca="false">IF(BD118&gt;=40,"Cleared","Not Cleared")</f>
        <v>Cleared</v>
      </c>
    </row>
    <row r="119" s="17" customFormat="true" ht="21.75" hidden="false" customHeight="true" outlineLevel="0" collapsed="false">
      <c r="A119" s="64" t="n">
        <v>115</v>
      </c>
      <c r="B119" s="86" t="s">
        <v>17</v>
      </c>
      <c r="C119" s="86" t="s">
        <v>38</v>
      </c>
      <c r="D119" s="86" t="s">
        <v>249</v>
      </c>
      <c r="E119" s="87" t="s">
        <v>250</v>
      </c>
      <c r="F119" s="65" t="n">
        <v>1</v>
      </c>
      <c r="G119" s="65" t="n">
        <v>1</v>
      </c>
      <c r="H119" s="65" t="n">
        <v>3</v>
      </c>
      <c r="I119" s="65" t="n">
        <v>3</v>
      </c>
      <c r="J119" s="65" t="n">
        <v>2</v>
      </c>
      <c r="K119" s="65" t="n">
        <v>2</v>
      </c>
      <c r="L119" s="65" t="n">
        <v>3</v>
      </c>
      <c r="M119" s="64" t="n">
        <f aca="false">F119+G119+H119+I119+J119+K119+L119</f>
        <v>15</v>
      </c>
      <c r="N119" s="65" t="n">
        <f aca="false">M119/35*100</f>
        <v>42.8571428571429</v>
      </c>
      <c r="O119" s="65" t="n">
        <v>0</v>
      </c>
      <c r="P119" s="65" t="n">
        <f aca="false">Capstones!O118</f>
        <v>60</v>
      </c>
      <c r="Q119" s="65" t="n">
        <f aca="false">N119*0.5</f>
        <v>21.4285714285714</v>
      </c>
      <c r="R119" s="65" t="str">
        <f aca="false">IF(N119&gt;=20,"Cleared","Not Cleared")</f>
        <v>Cleared</v>
      </c>
      <c r="S119" s="65" t="n">
        <v>2.20833333333333</v>
      </c>
      <c r="T119" s="65" t="n">
        <v>2.46875</v>
      </c>
      <c r="U119" s="65" t="n">
        <v>2.5</v>
      </c>
      <c r="V119" s="65" t="n">
        <v>3</v>
      </c>
      <c r="W119" s="65" t="n">
        <v>2.33333333333333</v>
      </c>
      <c r="X119" s="65" t="n">
        <v>2.325</v>
      </c>
      <c r="Y119" s="65" t="n">
        <v>2.375</v>
      </c>
      <c r="Z119" s="65" t="n">
        <f aca="false">S119+T119+U119+V119+W119+X119+Y119</f>
        <v>17.2104166666667</v>
      </c>
      <c r="AA119" s="65" t="n">
        <f aca="false">Persona!$Z119/35*100</f>
        <v>49.1726190476191</v>
      </c>
      <c r="AB119" s="65" t="n">
        <f aca="false">AA119*0.4</f>
        <v>19.6690476190476</v>
      </c>
      <c r="AC119" s="65" t="n">
        <f aca="false">Capstones!AA118</f>
        <v>37.6</v>
      </c>
      <c r="AD119" s="65" t="n">
        <f aca="false">(Persona!$AB119+Persona!$AC119)*0.5</f>
        <v>28.6345238095238</v>
      </c>
      <c r="AE119" s="65" t="str">
        <f aca="false">IF(AD119&gt;=20,"Cleared","Not Cleared")</f>
        <v>Cleared</v>
      </c>
      <c r="AF119" s="86"/>
      <c r="AG119" s="86" t="n">
        <v>2.16666666666667</v>
      </c>
      <c r="AH119" s="86" t="n">
        <v>2</v>
      </c>
      <c r="AI119" s="86" t="n">
        <v>1.33333333333333</v>
      </c>
      <c r="AJ119" s="86" t="n">
        <v>2</v>
      </c>
      <c r="AK119" s="86"/>
      <c r="AL119" s="86" t="n">
        <v>2</v>
      </c>
      <c r="AM119" s="86" t="n">
        <f aca="false">AF119+AG119+AH119+AI119+AJ119+AK119+AL119</f>
        <v>9.5</v>
      </c>
      <c r="AN119" s="65" t="n">
        <f aca="false">Persona!$AM119/25*100</f>
        <v>38</v>
      </c>
      <c r="AO119" s="65" t="n">
        <f aca="false">Persona!$AN119*0.4</f>
        <v>15.2</v>
      </c>
      <c r="AP119" s="65" t="n">
        <f aca="false">Capstones!AL118</f>
        <v>40</v>
      </c>
      <c r="AQ119" s="65" t="n">
        <f aca="false">Persona!$AO119+Persona!$AP119</f>
        <v>55.2</v>
      </c>
      <c r="AR119" s="65" t="str">
        <f aca="false">IF(AQ119&gt;=40,"Cleared","Not Cleared")</f>
        <v>Cleared</v>
      </c>
      <c r="AS119" s="86" t="n">
        <f aca="false">IFERROR(VLOOKUP(D119,[1]Internal!B$4:CB$231,70,FALSE()),"0")</f>
        <v>2.5</v>
      </c>
      <c r="AT119" s="86" t="n">
        <f aca="false">IFERROR(VLOOKUP(D119,[1]Internal!B$4:CB$231,71,FALSE()),"0")</f>
        <v>2.07142857142857</v>
      </c>
      <c r="AU119" s="86" t="n">
        <f aca="false">IFERROR(VLOOKUP(D119,[1]Internal!B$4:CB$231,72,FALSE()),"0")</f>
        <v>1.66666666666667</v>
      </c>
      <c r="AV119" s="86" t="n">
        <f aca="false">IFERROR(VLOOKUP(D119,[1]Internal!B$4:CB$231,73,FALSE()),"0")</f>
        <v>2.5</v>
      </c>
      <c r="AW119" s="86"/>
      <c r="AX119" s="86" t="n">
        <f aca="false">IFERROR(VLOOKUP(D119,[1]Internal!B$4:CB$231,75,FALSE()),"0")</f>
        <v>2.5</v>
      </c>
      <c r="AY119" s="86" t="n">
        <f aca="false">IFERROR(VLOOKUP(D119,[1]Internal!B$4:CB$231,75,FALSE()),"0")</f>
        <v>2.5</v>
      </c>
      <c r="AZ119" s="86" t="n">
        <f aca="false">AS119+AT119+AU119+AV119+AW119+AX119+AY119</f>
        <v>13.7380952380952</v>
      </c>
      <c r="BA119" s="65" t="n">
        <f aca="false">AZ119*100/30</f>
        <v>45.7936507936508</v>
      </c>
      <c r="BB119" s="65" t="n">
        <f aca="false">BA119*0.4</f>
        <v>18.3174603174603</v>
      </c>
      <c r="BC119" s="65" t="n">
        <f aca="false">Capstones!AW118</f>
        <v>37.6</v>
      </c>
      <c r="BD119" s="65" t="n">
        <f aca="false">BB119+BC119</f>
        <v>55.9174603174603</v>
      </c>
      <c r="BE119" s="88" t="str">
        <f aca="false">IF(BD119&gt;=40,"Cleared","Not Cleared")</f>
        <v>Cleared</v>
      </c>
    </row>
    <row r="120" s="17" customFormat="true" ht="21.75" hidden="false" customHeight="true" outlineLevel="0" collapsed="false">
      <c r="A120" s="64" t="n">
        <v>116</v>
      </c>
      <c r="B120" s="86" t="s">
        <v>198</v>
      </c>
      <c r="C120" s="86" t="s">
        <v>31</v>
      </c>
      <c r="D120" s="86" t="s">
        <v>251</v>
      </c>
      <c r="E120" s="87" t="s">
        <v>252</v>
      </c>
      <c r="F120" s="65" t="n">
        <v>3</v>
      </c>
      <c r="G120" s="65" t="n">
        <v>1</v>
      </c>
      <c r="H120" s="65" t="n">
        <v>2</v>
      </c>
      <c r="I120" s="65" t="n">
        <v>4</v>
      </c>
      <c r="J120" s="65" t="n">
        <v>1</v>
      </c>
      <c r="K120" s="65" t="n">
        <v>3</v>
      </c>
      <c r="L120" s="65" t="n">
        <v>2</v>
      </c>
      <c r="M120" s="64" t="n">
        <f aca="false">F120+G120+H120+I120+J120+K120+L120</f>
        <v>16</v>
      </c>
      <c r="N120" s="65" t="n">
        <f aca="false">M120/35*100</f>
        <v>45.7142857142857</v>
      </c>
      <c r="O120" s="65" t="n">
        <v>0</v>
      </c>
      <c r="P120" s="65" t="n">
        <f aca="false">Capstones!O119</f>
        <v>83.3333333333333</v>
      </c>
      <c r="Q120" s="65" t="n">
        <f aca="false">N120*0.5</f>
        <v>22.8571428571429</v>
      </c>
      <c r="R120" s="65" t="str">
        <f aca="false">IF(N120&gt;=20,"Cleared","Not Cleared")</f>
        <v>Cleared</v>
      </c>
      <c r="S120" s="65" t="n">
        <v>1.33333333333333</v>
      </c>
      <c r="T120" s="65" t="n">
        <v>2.03125</v>
      </c>
      <c r="U120" s="65" t="n">
        <v>1.33333333333333</v>
      </c>
      <c r="V120" s="65" t="n">
        <v>0</v>
      </c>
      <c r="W120" s="65" t="n">
        <v>2</v>
      </c>
      <c r="X120" s="65" t="n">
        <v>1.65</v>
      </c>
      <c r="Y120" s="65" t="n">
        <v>1.25</v>
      </c>
      <c r="Z120" s="65" t="n">
        <f aca="false">S120+T120+U120+V120+W120+X120+Y120</f>
        <v>9.59791666666667</v>
      </c>
      <c r="AA120" s="65" t="n">
        <f aca="false">Persona!$Z120/35*100</f>
        <v>27.422619047619</v>
      </c>
      <c r="AB120" s="65" t="n">
        <f aca="false">AA120*0.4</f>
        <v>10.9690476190476</v>
      </c>
      <c r="AC120" s="65" t="n">
        <f aca="false">Capstones!AA119</f>
        <v>45.6</v>
      </c>
      <c r="AD120" s="65" t="n">
        <f aca="false">(Persona!$AB120+Persona!$AC120)*0.5</f>
        <v>28.2845238095238</v>
      </c>
      <c r="AE120" s="65" t="str">
        <f aca="false">IF(AD120&gt;=20,"Cleared","Not Cleared")</f>
        <v>Cleared</v>
      </c>
      <c r="AF120" s="86"/>
      <c r="AG120" s="86" t="s">
        <v>511</v>
      </c>
      <c r="AH120" s="86" t="s">
        <v>511</v>
      </c>
      <c r="AI120" s="86" t="n">
        <v>0</v>
      </c>
      <c r="AJ120" s="86" t="s">
        <v>511</v>
      </c>
      <c r="AK120" s="86"/>
      <c r="AL120" s="86" t="s">
        <v>511</v>
      </c>
      <c r="AM120" s="86" t="n">
        <f aca="false">AF120+AG120+AH120+AI120+AJ120+AK120+AL120</f>
        <v>0</v>
      </c>
      <c r="AN120" s="65" t="n">
        <f aca="false">Persona!$AM120/25*100</f>
        <v>0</v>
      </c>
      <c r="AO120" s="65" t="n">
        <f aca="false">Persona!$AN120*0.4</f>
        <v>0</v>
      </c>
      <c r="AP120" s="65" t="n">
        <f aca="false">Capstones!AL119</f>
        <v>56</v>
      </c>
      <c r="AQ120" s="65" t="n">
        <f aca="false">Persona!$AO120+Persona!$AP120</f>
        <v>56</v>
      </c>
      <c r="AR120" s="65" t="str">
        <f aca="false">IF(AQ120&gt;=40,"Cleared","Not Cleared")</f>
        <v>Cleared</v>
      </c>
      <c r="AS120" s="86" t="n">
        <f aca="false">IFERROR(VLOOKUP(D120,[1]Internal!B$4:CB$231,70,FALSE()),"0")</f>
        <v>4</v>
      </c>
      <c r="AT120" s="86" t="n">
        <f aca="false">IFERROR(VLOOKUP(D120,[1]Internal!B$4:CB$231,71,FALSE()),"0")</f>
        <v>3.75</v>
      </c>
      <c r="AU120" s="86" t="n">
        <f aca="false">IFERROR(VLOOKUP(D120,[1]Internal!B$4:CB$231,72,FALSE()),"0")</f>
        <v>2</v>
      </c>
      <c r="AV120" s="86" t="n">
        <f aca="false">IFERROR(VLOOKUP(D120,[1]Internal!B$4:CB$231,73,FALSE()),"0")</f>
        <v>4</v>
      </c>
      <c r="AW120" s="86"/>
      <c r="AX120" s="86" t="n">
        <f aca="false">IFERROR(VLOOKUP(D120,[1]Internal!B$4:CB$231,75,FALSE()),"0")</f>
        <v>3.88888888888889</v>
      </c>
      <c r="AY120" s="86" t="n">
        <f aca="false">IFERROR(VLOOKUP(D120,[1]Internal!B$4:CB$231,75,FALSE()),"0")</f>
        <v>3.88888888888889</v>
      </c>
      <c r="AZ120" s="86" t="n">
        <f aca="false">AS120+AT120+AU120+AV120+AW120+AX120+AY120</f>
        <v>21.5277777777778</v>
      </c>
      <c r="BA120" s="65" t="n">
        <f aca="false">AZ120*100/30</f>
        <v>71.7592592592593</v>
      </c>
      <c r="BB120" s="65" t="n">
        <f aca="false">BA120*0.4</f>
        <v>28.7037037037037</v>
      </c>
      <c r="BC120" s="65" t="n">
        <f aca="false">Capstones!AW119</f>
        <v>45.6</v>
      </c>
      <c r="BD120" s="65" t="n">
        <f aca="false">BB120+BC120</f>
        <v>74.3037037037037</v>
      </c>
      <c r="BE120" s="88" t="str">
        <f aca="false">IF(BD120&gt;=40,"Cleared","Not Cleared")</f>
        <v>Cleared</v>
      </c>
    </row>
    <row r="121" s="17" customFormat="true" ht="21.75" hidden="false" customHeight="true" outlineLevel="0" collapsed="false">
      <c r="A121" s="64" t="n">
        <v>117</v>
      </c>
      <c r="B121" s="86" t="s">
        <v>13</v>
      </c>
      <c r="C121" s="86" t="s">
        <v>38</v>
      </c>
      <c r="D121" s="86" t="s">
        <v>253</v>
      </c>
      <c r="E121" s="87" t="s">
        <v>254</v>
      </c>
      <c r="F121" s="65" t="n">
        <v>4</v>
      </c>
      <c r="G121" s="65" t="n">
        <v>1</v>
      </c>
      <c r="H121" s="65" t="n">
        <v>1</v>
      </c>
      <c r="I121" s="65" t="n">
        <v>3</v>
      </c>
      <c r="J121" s="65" t="n">
        <v>2</v>
      </c>
      <c r="K121" s="65" t="n">
        <v>3</v>
      </c>
      <c r="L121" s="65" t="n">
        <v>2</v>
      </c>
      <c r="M121" s="64" t="n">
        <f aca="false">F121+G121+H121+I121+J121+K121+L121</f>
        <v>16</v>
      </c>
      <c r="N121" s="65" t="n">
        <f aca="false">M121/35*100</f>
        <v>45.7142857142857</v>
      </c>
      <c r="O121" s="65" t="n">
        <v>0</v>
      </c>
      <c r="P121" s="65" t="n">
        <f aca="false">Capstones!O120</f>
        <v>86.6666666666667</v>
      </c>
      <c r="Q121" s="65" t="n">
        <f aca="false">N121*0.5</f>
        <v>22.8571428571429</v>
      </c>
      <c r="R121" s="65" t="str">
        <f aca="false">IF(N121&gt;=20,"Cleared","Not Cleared")</f>
        <v>Cleared</v>
      </c>
      <c r="S121" s="65" t="n">
        <v>2.875</v>
      </c>
      <c r="T121" s="65" t="n">
        <v>3.40625</v>
      </c>
      <c r="U121" s="65" t="n">
        <v>3.5</v>
      </c>
      <c r="V121" s="65" t="n">
        <v>4</v>
      </c>
      <c r="W121" s="65" t="n">
        <v>3.33333333333333</v>
      </c>
      <c r="X121" s="65" t="n">
        <v>3.19166666666667</v>
      </c>
      <c r="Y121" s="65" t="n">
        <v>3.125</v>
      </c>
      <c r="Z121" s="65" t="n">
        <f aca="false">S121+T121+U121+V121+W121+X121+Y121</f>
        <v>23.43125</v>
      </c>
      <c r="AA121" s="65" t="n">
        <f aca="false">Persona!$Z121/35*100</f>
        <v>66.9464285714286</v>
      </c>
      <c r="AB121" s="65" t="n">
        <f aca="false">AA121*0.4</f>
        <v>26.7785714285714</v>
      </c>
      <c r="AC121" s="65" t="n">
        <f aca="false">Capstones!AA120</f>
        <v>50.4</v>
      </c>
      <c r="AD121" s="65" t="n">
        <f aca="false">(Persona!$AB121+Persona!$AC121)*0.5</f>
        <v>38.5892857142857</v>
      </c>
      <c r="AE121" s="65" t="str">
        <f aca="false">IF(AD121&gt;=20,"Cleared","Not Cleared")</f>
        <v>Cleared</v>
      </c>
      <c r="AF121" s="86"/>
      <c r="AG121" s="86" t="n">
        <v>1.68888888888889</v>
      </c>
      <c r="AH121" s="86" t="n">
        <v>3.33333333333333</v>
      </c>
      <c r="AI121" s="86" t="n">
        <v>2.33333333333333</v>
      </c>
      <c r="AJ121" s="86" t="n">
        <v>3.5</v>
      </c>
      <c r="AK121" s="86"/>
      <c r="AL121" s="86" t="n">
        <v>3.25</v>
      </c>
      <c r="AM121" s="86" t="n">
        <f aca="false">AF121+AG121+AH121+AI121+AJ121+AK121+AL121</f>
        <v>14.1055555555556</v>
      </c>
      <c r="AN121" s="65" t="n">
        <f aca="false">Persona!$AM121/25*100</f>
        <v>56.4222222222222</v>
      </c>
      <c r="AO121" s="65" t="n">
        <f aca="false">Persona!$AN121*0.4</f>
        <v>22.5688888888889</v>
      </c>
      <c r="AP121" s="65" t="n">
        <f aca="false">Capstones!AL120</f>
        <v>44</v>
      </c>
      <c r="AQ121" s="65" t="n">
        <f aca="false">Persona!$AO121+Persona!$AP121</f>
        <v>66.5688888888889</v>
      </c>
      <c r="AR121" s="65" t="str">
        <f aca="false">IF(AQ121&gt;=40,"Cleared","Not Cleared")</f>
        <v>Cleared</v>
      </c>
      <c r="AS121" s="86" t="n">
        <f aca="false">IFERROR(VLOOKUP(D121,[1]Internal!B$4:CB$231,70,FALSE()),"0")</f>
        <v>3.5</v>
      </c>
      <c r="AT121" s="86" t="n">
        <f aca="false">IFERROR(VLOOKUP(D121,[1]Internal!B$4:CB$231,71,FALSE()),"0")</f>
        <v>1.99285714285714</v>
      </c>
      <c r="AU121" s="86" t="n">
        <f aca="false">IFERROR(VLOOKUP(D121,[1]Internal!B$4:CB$231,72,FALSE()),"0")</f>
        <v>2.66666666666667</v>
      </c>
      <c r="AV121" s="86" t="n">
        <f aca="false">IFERROR(VLOOKUP(D121,[1]Internal!B$4:CB$231,73,FALSE()),"0")</f>
        <v>4</v>
      </c>
      <c r="AW121" s="86"/>
      <c r="AX121" s="86" t="n">
        <f aca="false">IFERROR(VLOOKUP(D121,[1]Internal!B$4:CB$231,75,FALSE()),"0")</f>
        <v>3.66666666666667</v>
      </c>
      <c r="AY121" s="86" t="n">
        <f aca="false">IFERROR(VLOOKUP(D121,[1]Internal!B$4:CB$231,75,FALSE()),"0")</f>
        <v>3.66666666666667</v>
      </c>
      <c r="AZ121" s="86" t="n">
        <f aca="false">AS121+AT121+AU121+AV121+AW121+AX121+AY121</f>
        <v>19.4928571428571</v>
      </c>
      <c r="BA121" s="65" t="n">
        <f aca="false">AZ121*100/30</f>
        <v>64.9761904761905</v>
      </c>
      <c r="BB121" s="65" t="n">
        <f aca="false">BA121*0.4</f>
        <v>25.9904761904762</v>
      </c>
      <c r="BC121" s="65" t="n">
        <f aca="false">Capstones!AW120</f>
        <v>50.4</v>
      </c>
      <c r="BD121" s="65" t="n">
        <f aca="false">BB121+BC121</f>
        <v>76.3904761904762</v>
      </c>
      <c r="BE121" s="88" t="str">
        <f aca="false">IF(BD121&gt;=40,"Cleared","Not Cleared")</f>
        <v>Cleared</v>
      </c>
    </row>
    <row r="122" s="17" customFormat="true" ht="21.75" hidden="false" customHeight="true" outlineLevel="0" collapsed="false">
      <c r="A122" s="64" t="n">
        <v>118</v>
      </c>
      <c r="B122" s="86" t="s">
        <v>13</v>
      </c>
      <c r="C122" s="86" t="s">
        <v>31</v>
      </c>
      <c r="D122" s="86" t="s">
        <v>255</v>
      </c>
      <c r="E122" s="87" t="s">
        <v>256</v>
      </c>
      <c r="F122" s="65" t="n">
        <v>1</v>
      </c>
      <c r="G122" s="65" t="n">
        <v>2</v>
      </c>
      <c r="H122" s="65" t="n">
        <v>4</v>
      </c>
      <c r="I122" s="65" t="n">
        <v>2</v>
      </c>
      <c r="J122" s="65" t="n">
        <v>1</v>
      </c>
      <c r="K122" s="65" t="n">
        <v>3</v>
      </c>
      <c r="L122" s="65" t="n">
        <v>3</v>
      </c>
      <c r="M122" s="64" t="n">
        <f aca="false">F122+G122+H122+I122+J122+K122+L122</f>
        <v>16</v>
      </c>
      <c r="N122" s="65" t="n">
        <f aca="false">M122/35*100</f>
        <v>45.7142857142857</v>
      </c>
      <c r="O122" s="65" t="n">
        <v>0</v>
      </c>
      <c r="P122" s="65" t="n">
        <f aca="false">Capstones!O121</f>
        <v>63.3333333333333</v>
      </c>
      <c r="Q122" s="65" t="n">
        <f aca="false">N122*0.5</f>
        <v>22.8571428571429</v>
      </c>
      <c r="R122" s="65" t="str">
        <f aca="false">IF(N122&gt;=20,"Cleared","Not Cleared")</f>
        <v>Cleared</v>
      </c>
      <c r="S122" s="65" t="n">
        <v>1</v>
      </c>
      <c r="T122" s="65" t="n">
        <v>1.70833333333333</v>
      </c>
      <c r="U122" s="65" t="n">
        <v>1.66666666666667</v>
      </c>
      <c r="V122" s="65" t="n">
        <v>2</v>
      </c>
      <c r="W122" s="65" t="n">
        <v>3.66666666666667</v>
      </c>
      <c r="X122" s="65" t="n">
        <v>2.05</v>
      </c>
      <c r="Y122" s="65" t="n">
        <v>1.5</v>
      </c>
      <c r="Z122" s="65" t="n">
        <f aca="false">S122+T122+U122+V122+W122+X122+Y122</f>
        <v>13.5916666666667</v>
      </c>
      <c r="AA122" s="65" t="n">
        <f aca="false">Persona!$Z122/35*100</f>
        <v>38.8333333333333</v>
      </c>
      <c r="AB122" s="65" t="n">
        <f aca="false">AA122*0.4</f>
        <v>15.5333333333333</v>
      </c>
      <c r="AC122" s="65" t="n">
        <f aca="false">Capstones!AA121</f>
        <v>28.8</v>
      </c>
      <c r="AD122" s="65" t="n">
        <f aca="false">(Persona!$AB122+Persona!$AC122)*0.5</f>
        <v>22.1666666666667</v>
      </c>
      <c r="AE122" s="65" t="str">
        <f aca="false">IF(AD122&gt;=20,"Cleared","Not Cleared")</f>
        <v>Cleared</v>
      </c>
      <c r="AF122" s="86"/>
      <c r="AG122" s="86" t="s">
        <v>511</v>
      </c>
      <c r="AH122" s="86" t="s">
        <v>511</v>
      </c>
      <c r="AI122" s="86" t="n">
        <v>0</v>
      </c>
      <c r="AJ122" s="86" t="s">
        <v>511</v>
      </c>
      <c r="AK122" s="86"/>
      <c r="AL122" s="86" t="s">
        <v>511</v>
      </c>
      <c r="AM122" s="86" t="n">
        <f aca="false">AF122+AG122+AH122+AI122+AJ122+AK122+AL122</f>
        <v>0</v>
      </c>
      <c r="AN122" s="65" t="n">
        <f aca="false">Persona!$AM122/25*100</f>
        <v>0</v>
      </c>
      <c r="AO122" s="65" t="n">
        <f aca="false">Persona!$AN122*0.4</f>
        <v>0</v>
      </c>
      <c r="AP122" s="65" t="n">
        <f aca="false">Capstones!AL121</f>
        <v>28</v>
      </c>
      <c r="AQ122" s="65" t="n">
        <f aca="false">Persona!$AO122+Persona!$AP122</f>
        <v>28</v>
      </c>
      <c r="AR122" s="65" t="str">
        <f aca="false">IF(AQ122&gt;=40,"Cleared","Not Cleared")</f>
        <v>Not Cleared</v>
      </c>
      <c r="AS122" s="86" t="n">
        <f aca="false">IFERROR(VLOOKUP(D122,[1]Internal!B$4:CB$231,70,FALSE()),"0")</f>
        <v>2.33333333333333</v>
      </c>
      <c r="AT122" s="86" t="n">
        <f aca="false">IFERROR(VLOOKUP(D122,[1]Internal!B$4:CB$231,71,FALSE()),"0")</f>
        <v>2.5625</v>
      </c>
      <c r="AU122" s="86" t="n">
        <f aca="false">IFERROR(VLOOKUP(D122,[1]Internal!B$4:CB$231,72,FALSE()),"0")</f>
        <v>1.33333333333333</v>
      </c>
      <c r="AV122" s="86" t="n">
        <f aca="false">IFERROR(VLOOKUP(D122,[1]Internal!B$4:CB$231,73,FALSE()),"0")</f>
        <v>3</v>
      </c>
      <c r="AW122" s="86"/>
      <c r="AX122" s="86" t="n">
        <f aca="false">IFERROR(VLOOKUP(D122,[1]Internal!B$4:CB$231,75,FALSE()),"0")</f>
        <v>2.41666666666667</v>
      </c>
      <c r="AY122" s="86" t="n">
        <f aca="false">IFERROR(VLOOKUP(D122,[1]Internal!B$4:CB$231,75,FALSE()),"0")</f>
        <v>2.41666666666667</v>
      </c>
      <c r="AZ122" s="86" t="n">
        <f aca="false">AS122+AT122+AU122+AV122+AW122+AX122+AY122</f>
        <v>14.0625</v>
      </c>
      <c r="BA122" s="65" t="n">
        <f aca="false">AZ122*100/30</f>
        <v>46.875</v>
      </c>
      <c r="BB122" s="65" t="n">
        <f aca="false">BA122*0.4</f>
        <v>18.75</v>
      </c>
      <c r="BC122" s="65" t="n">
        <f aca="false">Capstones!AW121</f>
        <v>28.8</v>
      </c>
      <c r="BD122" s="65" t="n">
        <f aca="false">BB122+BC122</f>
        <v>47.55</v>
      </c>
      <c r="BE122" s="88" t="str">
        <f aca="false">IF(BD122&gt;=40,"Cleared","Not Cleared")</f>
        <v>Cleared</v>
      </c>
    </row>
    <row r="123" s="17" customFormat="true" ht="21.75" hidden="false" customHeight="true" outlineLevel="0" collapsed="false">
      <c r="A123" s="64" t="n">
        <v>119</v>
      </c>
      <c r="B123" s="86" t="s">
        <v>13</v>
      </c>
      <c r="C123" s="86" t="s">
        <v>31</v>
      </c>
      <c r="D123" s="86" t="s">
        <v>257</v>
      </c>
      <c r="E123" s="87" t="s">
        <v>258</v>
      </c>
      <c r="F123" s="65" t="n">
        <v>2</v>
      </c>
      <c r="G123" s="65" t="n">
        <v>1</v>
      </c>
      <c r="H123" s="65" t="n">
        <v>1</v>
      </c>
      <c r="I123" s="65" t="n">
        <v>3</v>
      </c>
      <c r="J123" s="65" t="n">
        <v>3</v>
      </c>
      <c r="K123" s="65" t="n">
        <v>2</v>
      </c>
      <c r="L123" s="65" t="n">
        <v>4</v>
      </c>
      <c r="M123" s="64" t="n">
        <f aca="false">F123+G123+H123+I123+J123+K123+L123</f>
        <v>16</v>
      </c>
      <c r="N123" s="65" t="n">
        <f aca="false">M123/35*100</f>
        <v>45.7142857142857</v>
      </c>
      <c r="O123" s="65" t="n">
        <v>0</v>
      </c>
      <c r="P123" s="65" t="n">
        <f aca="false">Capstones!O122</f>
        <v>68.8888888888889</v>
      </c>
      <c r="Q123" s="65" t="n">
        <f aca="false">N123*0.5</f>
        <v>22.8571428571429</v>
      </c>
      <c r="R123" s="65" t="str">
        <f aca="false">IF(N123&gt;=20,"Cleared","Not Cleared")</f>
        <v>Cleared</v>
      </c>
      <c r="S123" s="65" t="n">
        <v>0.333333333333333</v>
      </c>
      <c r="T123" s="65" t="n">
        <v>1.125</v>
      </c>
      <c r="U123" s="65" t="n">
        <v>0.333333333333333</v>
      </c>
      <c r="V123" s="65" t="n">
        <v>0</v>
      </c>
      <c r="W123" s="65" t="n">
        <v>1</v>
      </c>
      <c r="X123" s="65" t="n">
        <v>1.05</v>
      </c>
      <c r="Y123" s="65" t="n">
        <v>0.5</v>
      </c>
      <c r="Z123" s="65" t="n">
        <f aca="false">S123+T123+U123+V123+W123+X123+Y123</f>
        <v>4.34166666666667</v>
      </c>
      <c r="AA123" s="65" t="n">
        <f aca="false">Persona!$Z123/35*100</f>
        <v>12.4047619047619</v>
      </c>
      <c r="AB123" s="65" t="n">
        <f aca="false">AA123*0.4</f>
        <v>4.96190476190476</v>
      </c>
      <c r="AC123" s="65" t="n">
        <f aca="false">Capstones!AA122</f>
        <v>45.6</v>
      </c>
      <c r="AD123" s="65" t="n">
        <f aca="false">(Persona!$AB123+Persona!$AC123)*0.5</f>
        <v>25.2809523809524</v>
      </c>
      <c r="AE123" s="65" t="str">
        <f aca="false">IF(AD123&gt;=20,"Cleared","Not Cleared")</f>
        <v>Cleared</v>
      </c>
      <c r="AF123" s="86"/>
      <c r="AG123" s="86" t="n">
        <v>2</v>
      </c>
      <c r="AH123" s="86" t="n">
        <v>2</v>
      </c>
      <c r="AI123" s="86" t="n">
        <v>1</v>
      </c>
      <c r="AJ123" s="86" t="n">
        <v>1.33333333333333</v>
      </c>
      <c r="AK123" s="86"/>
      <c r="AL123" s="86" t="n">
        <v>2</v>
      </c>
      <c r="AM123" s="86" t="n">
        <f aca="false">AF123+AG123+AH123+AI123+AJ123+AK123+AL123</f>
        <v>8.33333333333333</v>
      </c>
      <c r="AN123" s="65" t="n">
        <f aca="false">Persona!$AM123/25*100</f>
        <v>33.3333333333333</v>
      </c>
      <c r="AO123" s="65" t="n">
        <f aca="false">Persona!$AN123*0.4</f>
        <v>13.3333333333333</v>
      </c>
      <c r="AP123" s="65" t="n">
        <f aca="false">Capstones!AL122</f>
        <v>35</v>
      </c>
      <c r="AQ123" s="65" t="n">
        <f aca="false">Persona!$AO123+Persona!$AP123</f>
        <v>48.3333333333333</v>
      </c>
      <c r="AR123" s="65" t="str">
        <f aca="false">IF(AQ123&gt;=40,"Cleared","Not Cleared")</f>
        <v>Cleared</v>
      </c>
      <c r="AS123" s="86" t="n">
        <f aca="false">IFERROR(VLOOKUP(D123,[1]Internal!B$4:CB$231,70,FALSE()),"0")</f>
        <v>3.79166666666667</v>
      </c>
      <c r="AT123" s="86" t="n">
        <f aca="false">IFERROR(VLOOKUP(D123,[1]Internal!B$4:CB$231,71,FALSE()),"0")</f>
        <v>3.5375</v>
      </c>
      <c r="AU123" s="86" t="n">
        <f aca="false">IFERROR(VLOOKUP(D123,[1]Internal!B$4:CB$231,72,FALSE()),"0")</f>
        <v>2.66666666666667</v>
      </c>
      <c r="AV123" s="86" t="n">
        <f aca="false">IFERROR(VLOOKUP(D123,[1]Internal!B$4:CB$231,73,FALSE()),"0")</f>
        <v>3.5</v>
      </c>
      <c r="AW123" s="86"/>
      <c r="AX123" s="86" t="n">
        <f aca="false">IFERROR(VLOOKUP(D123,[1]Internal!B$4:CB$231,75,FALSE()),"0")</f>
        <v>3.69444444444444</v>
      </c>
      <c r="AY123" s="86" t="n">
        <f aca="false">IFERROR(VLOOKUP(D123,[1]Internal!B$4:CB$231,75,FALSE()),"0")</f>
        <v>3.69444444444444</v>
      </c>
      <c r="AZ123" s="86" t="n">
        <f aca="false">AS123+AT123+AU123+AV123+AW123+AX123+AY123</f>
        <v>20.8847222222222</v>
      </c>
      <c r="BA123" s="65" t="n">
        <f aca="false">AZ123*100/30</f>
        <v>69.6157407407407</v>
      </c>
      <c r="BB123" s="65" t="n">
        <f aca="false">BA123*0.4</f>
        <v>27.8462962962963</v>
      </c>
      <c r="BC123" s="65" t="n">
        <f aca="false">Capstones!AW122</f>
        <v>45.6</v>
      </c>
      <c r="BD123" s="65" t="n">
        <f aca="false">BB123+BC123</f>
        <v>73.4462962962963</v>
      </c>
      <c r="BE123" s="88" t="str">
        <f aca="false">IF(BD123&gt;=40,"Cleared","Not Cleared")</f>
        <v>Cleared</v>
      </c>
    </row>
    <row r="124" s="17" customFormat="true" ht="21.75" hidden="false" customHeight="true" outlineLevel="0" collapsed="false">
      <c r="A124" s="64" t="n">
        <v>120</v>
      </c>
      <c r="B124" s="86" t="s">
        <v>17</v>
      </c>
      <c r="C124" s="86" t="s">
        <v>14</v>
      </c>
      <c r="D124" s="86" t="s">
        <v>259</v>
      </c>
      <c r="E124" s="87" t="s">
        <v>260</v>
      </c>
      <c r="F124" s="65" t="n">
        <v>3</v>
      </c>
      <c r="G124" s="65" t="n">
        <v>1</v>
      </c>
      <c r="H124" s="65" t="n">
        <v>4</v>
      </c>
      <c r="I124" s="65" t="n">
        <v>3</v>
      </c>
      <c r="J124" s="65" t="n">
        <v>1</v>
      </c>
      <c r="K124" s="65" t="n">
        <v>2</v>
      </c>
      <c r="L124" s="65" t="n">
        <v>2</v>
      </c>
      <c r="M124" s="64" t="n">
        <f aca="false">F124+G124+H124+I124+J124+K124+L124</f>
        <v>16</v>
      </c>
      <c r="N124" s="65" t="n">
        <f aca="false">M124/35*100</f>
        <v>45.7142857142857</v>
      </c>
      <c r="O124" s="65" t="n">
        <v>0</v>
      </c>
      <c r="P124" s="65" t="n">
        <f aca="false">Capstones!O123</f>
        <v>38.8888888888889</v>
      </c>
      <c r="Q124" s="65" t="n">
        <f aca="false">N124*0.5</f>
        <v>22.8571428571429</v>
      </c>
      <c r="R124" s="65" t="str">
        <f aca="false">IF(N124&gt;=20,"Cleared","Not Cleared")</f>
        <v>Cleared</v>
      </c>
      <c r="S124" s="65" t="n">
        <v>0.666666666666667</v>
      </c>
      <c r="T124" s="65" t="n">
        <v>1.94791666666667</v>
      </c>
      <c r="U124" s="65" t="n">
        <v>1</v>
      </c>
      <c r="V124" s="65" t="n">
        <v>0</v>
      </c>
      <c r="W124" s="65" t="n">
        <v>0</v>
      </c>
      <c r="X124" s="65" t="n">
        <v>1.13333333333333</v>
      </c>
      <c r="Y124" s="65" t="n">
        <v>1</v>
      </c>
      <c r="Z124" s="65" t="n">
        <v>0</v>
      </c>
      <c r="AA124" s="65" t="n">
        <f aca="false">Persona!$Z124/35*100</f>
        <v>0</v>
      </c>
      <c r="AB124" s="65" t="n">
        <f aca="false">AA124*0.4</f>
        <v>0</v>
      </c>
      <c r="AC124" s="65" t="n">
        <f aca="false">Capstones!AA123</f>
        <v>44.8</v>
      </c>
      <c r="AD124" s="65" t="n">
        <f aca="false">(Persona!$AB124+Persona!$AC124)*0.5</f>
        <v>22.4</v>
      </c>
      <c r="AE124" s="65" t="str">
        <f aca="false">IF(AD124&gt;=20,"Cleared","Not Cleared")</f>
        <v>Cleared</v>
      </c>
      <c r="AF124" s="86"/>
      <c r="AG124" s="86" t="n">
        <v>1.33333333333333</v>
      </c>
      <c r="AH124" s="86" t="n">
        <v>1</v>
      </c>
      <c r="AI124" s="86" t="n">
        <v>0.75</v>
      </c>
      <c r="AJ124" s="86" t="n">
        <v>0.75</v>
      </c>
      <c r="AK124" s="86"/>
      <c r="AL124" s="86" t="n">
        <v>0.75</v>
      </c>
      <c r="AM124" s="86" t="n">
        <f aca="false">AF124+AG124+AH124+AI124+AJ124+AK124+AL124</f>
        <v>4.58333333333333</v>
      </c>
      <c r="AN124" s="65" t="n">
        <f aca="false">Persona!$AM124/25*100</f>
        <v>18.3333333333333</v>
      </c>
      <c r="AO124" s="65" t="n">
        <f aca="false">Persona!$AN124*0.4</f>
        <v>7.33333333333333</v>
      </c>
      <c r="AP124" s="65" t="n">
        <f aca="false">Capstones!AL123</f>
        <v>42</v>
      </c>
      <c r="AQ124" s="65" t="n">
        <f aca="false">Persona!$AO124+Persona!$AP124</f>
        <v>49.3333333333333</v>
      </c>
      <c r="AR124" s="65" t="str">
        <f aca="false">IF(AQ124&gt;=40,"Cleared","Not Cleared")</f>
        <v>Cleared</v>
      </c>
      <c r="AS124" s="86" t="n">
        <f aca="false">IFERROR(VLOOKUP(D124,[1]Internal!B$4:CB$231,70,FALSE()),"0")</f>
        <v>1.83333333333333</v>
      </c>
      <c r="AT124" s="86" t="n">
        <f aca="false">IFERROR(VLOOKUP(D124,[1]Internal!B$4:CB$231,71,FALSE()),"0")</f>
        <v>1.25714285714286</v>
      </c>
      <c r="AU124" s="86" t="n">
        <f aca="false">IFERROR(VLOOKUP(D124,[1]Internal!B$4:CB$231,72,FALSE()),"0")</f>
        <v>1</v>
      </c>
      <c r="AV124" s="86" t="n">
        <f aca="false">IFERROR(VLOOKUP(D124,[1]Internal!B$4:CB$231,73,FALSE()),"0")</f>
        <v>3</v>
      </c>
      <c r="AW124" s="86"/>
      <c r="AX124" s="86" t="n">
        <f aca="false">IFERROR(VLOOKUP(D124,[1]Internal!B$4:CB$231,75,FALSE()),"0")</f>
        <v>2.08333333333333</v>
      </c>
      <c r="AY124" s="86" t="n">
        <f aca="false">IFERROR(VLOOKUP(D124,[1]Internal!B$4:CB$231,75,FALSE()),"0")</f>
        <v>2.08333333333333</v>
      </c>
      <c r="AZ124" s="86" t="n">
        <v>0</v>
      </c>
      <c r="BA124" s="65" t="n">
        <f aca="false">AZ124*100/30</f>
        <v>0</v>
      </c>
      <c r="BB124" s="65" t="n">
        <f aca="false">BA124*0.4</f>
        <v>0</v>
      </c>
      <c r="BC124" s="65" t="n">
        <f aca="false">Capstones!AW123</f>
        <v>44.8</v>
      </c>
      <c r="BD124" s="65" t="n">
        <f aca="false">BB124+BC124</f>
        <v>44.8</v>
      </c>
      <c r="BE124" s="88" t="str">
        <f aca="false">IF(BD124&gt;=40,"Cleared","Not Cleared")</f>
        <v>Cleared</v>
      </c>
    </row>
    <row r="125" s="17" customFormat="true" ht="21.75" hidden="false" customHeight="true" outlineLevel="0" collapsed="false">
      <c r="A125" s="64" t="n">
        <v>121</v>
      </c>
      <c r="B125" s="86" t="s">
        <v>17</v>
      </c>
      <c r="C125" s="86" t="s">
        <v>31</v>
      </c>
      <c r="D125" s="86" t="s">
        <v>261</v>
      </c>
      <c r="E125" s="87" t="s">
        <v>262</v>
      </c>
      <c r="F125" s="65" t="n">
        <v>2</v>
      </c>
      <c r="G125" s="65" t="n">
        <v>1</v>
      </c>
      <c r="H125" s="65" t="n">
        <v>4</v>
      </c>
      <c r="I125" s="65" t="n">
        <v>3</v>
      </c>
      <c r="J125" s="65" t="n">
        <v>1</v>
      </c>
      <c r="K125" s="65" t="n">
        <v>2</v>
      </c>
      <c r="L125" s="65" t="n">
        <v>3</v>
      </c>
      <c r="M125" s="64" t="n">
        <f aca="false">F125+G125+H125+I125+J125+K125+L125</f>
        <v>16</v>
      </c>
      <c r="N125" s="65" t="n">
        <f aca="false">M125/35*100</f>
        <v>45.7142857142857</v>
      </c>
      <c r="O125" s="65" t="n">
        <v>0</v>
      </c>
      <c r="P125" s="65" t="n">
        <f aca="false">Capstones!O124</f>
        <v>74.4444444444444</v>
      </c>
      <c r="Q125" s="65" t="n">
        <f aca="false">N125*0.5</f>
        <v>22.8571428571429</v>
      </c>
      <c r="R125" s="65" t="str">
        <f aca="false">IF(N125&gt;=20,"Cleared","Not Cleared")</f>
        <v>Cleared</v>
      </c>
      <c r="S125" s="65" t="n">
        <v>0.666666666666667</v>
      </c>
      <c r="T125" s="65" t="n">
        <v>1.59375</v>
      </c>
      <c r="U125" s="65" t="n">
        <v>0.666666666666667</v>
      </c>
      <c r="V125" s="65" t="n">
        <v>0</v>
      </c>
      <c r="W125" s="65" t="n">
        <v>3.66666666666667</v>
      </c>
      <c r="X125" s="65" t="n">
        <v>1.25</v>
      </c>
      <c r="Y125" s="65" t="n">
        <v>0.5</v>
      </c>
      <c r="Z125" s="65" t="n">
        <f aca="false">S125+T125+U125+V125+W125+X125+Y125</f>
        <v>8.34375</v>
      </c>
      <c r="AA125" s="65" t="n">
        <f aca="false">Persona!$Z125/35*100</f>
        <v>23.8392857142857</v>
      </c>
      <c r="AB125" s="65" t="n">
        <f aca="false">AA125*0.4</f>
        <v>9.53571428571429</v>
      </c>
      <c r="AC125" s="65" t="n">
        <f aca="false">Capstones!AA124</f>
        <v>24.8</v>
      </c>
      <c r="AD125" s="65" t="n">
        <f aca="false">(Persona!$AB125+Persona!$AC125)*0.5</f>
        <v>17.1678571428571</v>
      </c>
      <c r="AE125" s="65" t="str">
        <f aca="false">IF(AD125&gt;=20,"Cleared","Not Cleared")</f>
        <v>Not Cleared</v>
      </c>
      <c r="AF125" s="86"/>
      <c r="AG125" s="86" t="s">
        <v>511</v>
      </c>
      <c r="AH125" s="86" t="s">
        <v>511</v>
      </c>
      <c r="AI125" s="86" t="n">
        <v>0</v>
      </c>
      <c r="AJ125" s="86" t="s">
        <v>511</v>
      </c>
      <c r="AK125" s="86"/>
      <c r="AL125" s="86" t="s">
        <v>511</v>
      </c>
      <c r="AM125" s="86" t="n">
        <f aca="false">AF125+AG125+AH125+AI125+AJ125+AK125+AL125</f>
        <v>0</v>
      </c>
      <c r="AN125" s="65" t="n">
        <f aca="false">Persona!$AM125/25*100</f>
        <v>0</v>
      </c>
      <c r="AO125" s="65" t="n">
        <f aca="false">Persona!$AN125*0.4</f>
        <v>0</v>
      </c>
      <c r="AP125" s="65" t="n">
        <f aca="false">Capstones!AL124</f>
        <v>48</v>
      </c>
      <c r="AQ125" s="65" t="n">
        <f aca="false">Persona!$AO125+Persona!$AP125</f>
        <v>48</v>
      </c>
      <c r="AR125" s="65" t="str">
        <f aca="false">IF(AQ125&gt;=40,"Cleared","Not Cleared")</f>
        <v>Cleared</v>
      </c>
      <c r="AS125" s="86" t="n">
        <f aca="false">IFERROR(VLOOKUP(D125,[1]Internal!B$4:CB$231,70,FALSE()),"0")</f>
        <v>1.5</v>
      </c>
      <c r="AT125" s="86" t="n">
        <f aca="false">IFERROR(VLOOKUP(D125,[1]Internal!B$4:CB$231,71,FALSE()),"0")</f>
        <v>1.6625</v>
      </c>
      <c r="AU125" s="86" t="n">
        <f aca="false">IFERROR(VLOOKUP(D125,[1]Internal!B$4:CB$231,72,FALSE()),"0")</f>
        <v>0.666666666666667</v>
      </c>
      <c r="AV125" s="86" t="n">
        <f aca="false">IFERROR(VLOOKUP(D125,[1]Internal!B$4:CB$231,73,FALSE()),"0")</f>
        <v>2</v>
      </c>
      <c r="AW125" s="86"/>
      <c r="AX125" s="86" t="n">
        <f aca="false">IFERROR(VLOOKUP(D125,[1]Internal!B$4:CB$231,75,FALSE()),"0")</f>
        <v>2.08333333333333</v>
      </c>
      <c r="AY125" s="86" t="n">
        <f aca="false">IFERROR(VLOOKUP(D125,[1]Internal!B$4:CB$231,75,FALSE()),"0")</f>
        <v>2.08333333333333</v>
      </c>
      <c r="AZ125" s="86" t="n">
        <f aca="false">AS125+AT125+AU125+AV125+AW125+AX125+AY125</f>
        <v>9.99583333333333</v>
      </c>
      <c r="BA125" s="65" t="n">
        <f aca="false">AZ125*100/30</f>
        <v>33.3194444444444</v>
      </c>
      <c r="BB125" s="65" t="n">
        <f aca="false">BA125*0.4</f>
        <v>13.3277777777778</v>
      </c>
      <c r="BC125" s="65" t="n">
        <f aca="false">Capstones!AW124</f>
        <v>24.8</v>
      </c>
      <c r="BD125" s="65" t="n">
        <f aca="false">BB125+BC125</f>
        <v>38.1277777777778</v>
      </c>
      <c r="BE125" s="88" t="str">
        <f aca="false">IF(BD125&gt;=40,"Cleared","Not Cleared")</f>
        <v>Not Cleared</v>
      </c>
    </row>
    <row r="126" s="17" customFormat="true" ht="21.75" hidden="false" customHeight="true" outlineLevel="0" collapsed="false">
      <c r="A126" s="64" t="n">
        <v>122</v>
      </c>
      <c r="B126" s="86" t="s">
        <v>17</v>
      </c>
      <c r="C126" s="86" t="s">
        <v>31</v>
      </c>
      <c r="D126" s="86" t="s">
        <v>263</v>
      </c>
      <c r="E126" s="87" t="s">
        <v>264</v>
      </c>
      <c r="F126" s="65" t="n">
        <v>1</v>
      </c>
      <c r="G126" s="65" t="n">
        <v>1</v>
      </c>
      <c r="H126" s="65" t="n">
        <v>3</v>
      </c>
      <c r="I126" s="65" t="n">
        <v>3</v>
      </c>
      <c r="J126" s="65" t="n">
        <v>2</v>
      </c>
      <c r="K126" s="65" t="n">
        <v>2</v>
      </c>
      <c r="L126" s="65" t="n">
        <v>2</v>
      </c>
      <c r="M126" s="64" t="n">
        <f aca="false">F126+G126+H126+I126+J126+K126+L126</f>
        <v>14</v>
      </c>
      <c r="N126" s="65" t="n">
        <f aca="false">M126/35*100</f>
        <v>40</v>
      </c>
      <c r="O126" s="65" t="n">
        <v>0</v>
      </c>
      <c r="P126" s="65" t="n">
        <f aca="false">Capstones!O125</f>
        <v>72.2222222222222</v>
      </c>
      <c r="Q126" s="65" t="n">
        <f aca="false">N126*0.5</f>
        <v>20</v>
      </c>
      <c r="R126" s="65" t="str">
        <f aca="false">IF(N126&gt;=20,"Cleared","Not Cleared")</f>
        <v>Cleared</v>
      </c>
      <c r="S126" s="65" t="n">
        <v>0.666666666666667</v>
      </c>
      <c r="T126" s="65" t="n">
        <v>1.4375</v>
      </c>
      <c r="U126" s="65" t="n">
        <v>0.666666666666667</v>
      </c>
      <c r="V126" s="65" t="n">
        <v>0</v>
      </c>
      <c r="W126" s="65" t="n">
        <v>2</v>
      </c>
      <c r="X126" s="65" t="n">
        <v>1.25</v>
      </c>
      <c r="Y126" s="65" t="n">
        <v>0.5</v>
      </c>
      <c r="Z126" s="65" t="n">
        <v>0</v>
      </c>
      <c r="AA126" s="65" t="n">
        <f aca="false">Persona!$Z126/35*100</f>
        <v>0</v>
      </c>
      <c r="AB126" s="65" t="n">
        <f aca="false">AA126*0.4</f>
        <v>0</v>
      </c>
      <c r="AC126" s="65" t="n">
        <f aca="false">Capstones!AA125</f>
        <v>40</v>
      </c>
      <c r="AD126" s="65" t="n">
        <f aca="false">(Persona!$AB126+Persona!$AC126)*0.5</f>
        <v>20</v>
      </c>
      <c r="AE126" s="65" t="str">
        <f aca="false">IF(AD126&gt;=20,"Cleared","Not Cleared")</f>
        <v>Cleared</v>
      </c>
      <c r="AF126" s="86"/>
      <c r="AG126" s="86" t="n">
        <v>2</v>
      </c>
      <c r="AH126" s="86" t="n">
        <v>2</v>
      </c>
      <c r="AI126" s="86" t="n">
        <v>1</v>
      </c>
      <c r="AJ126" s="86" t="n">
        <v>1.33333333333333</v>
      </c>
      <c r="AK126" s="86"/>
      <c r="AL126" s="86" t="n">
        <v>2</v>
      </c>
      <c r="AM126" s="86" t="n">
        <f aca="false">AF126+AG126+AH126+AI126+AJ126+AK126+AL126</f>
        <v>8.33333333333333</v>
      </c>
      <c r="AN126" s="65" t="n">
        <f aca="false">Persona!$AM126/25*100</f>
        <v>33.3333333333333</v>
      </c>
      <c r="AO126" s="65" t="n">
        <f aca="false">Persona!$AN126*0.4</f>
        <v>13.3333333333333</v>
      </c>
      <c r="AP126" s="65" t="n">
        <f aca="false">Capstones!AL125</f>
        <v>35</v>
      </c>
      <c r="AQ126" s="65" t="n">
        <f aca="false">Persona!$AO126+Persona!$AP126</f>
        <v>48.3333333333333</v>
      </c>
      <c r="AR126" s="65" t="str">
        <f aca="false">IF(AQ126&gt;=40,"Cleared","Not Cleared")</f>
        <v>Cleared</v>
      </c>
      <c r="AS126" s="86" t="n">
        <f aca="false">IFERROR(VLOOKUP(D126,[1]Internal!B$4:CB$231,70,FALSE()),"0")</f>
        <v>3.33333333333333</v>
      </c>
      <c r="AT126" s="86" t="n">
        <f aca="false">IFERROR(VLOOKUP(D126,[1]Internal!B$4:CB$231,71,FALSE()),"0")</f>
        <v>3.8</v>
      </c>
      <c r="AU126" s="86" t="n">
        <f aca="false">IFERROR(VLOOKUP(D126,[1]Internal!B$4:CB$231,72,FALSE()),"0")</f>
        <v>2.66666666666667</v>
      </c>
      <c r="AV126" s="86" t="n">
        <f aca="false">IFERROR(VLOOKUP(D126,[1]Internal!B$4:CB$231,73,FALSE()),"0")</f>
        <v>3</v>
      </c>
      <c r="AW126" s="86"/>
      <c r="AX126" s="86" t="n">
        <f aca="false">IFERROR(VLOOKUP(D126,[1]Internal!B$4:CB$231,75,FALSE()),"0")</f>
        <v>3.41666666666667</v>
      </c>
      <c r="AY126" s="86" t="n">
        <f aca="false">IFERROR(VLOOKUP(D126,[1]Internal!B$4:CB$231,75,FALSE()),"0")</f>
        <v>3.41666666666667</v>
      </c>
      <c r="AZ126" s="86" t="n">
        <v>0</v>
      </c>
      <c r="BA126" s="65" t="n">
        <f aca="false">AZ126*100/30</f>
        <v>0</v>
      </c>
      <c r="BB126" s="65" t="n">
        <f aca="false">BA126*0.4</f>
        <v>0</v>
      </c>
      <c r="BC126" s="65" t="n">
        <f aca="false">Capstones!AW125</f>
        <v>40</v>
      </c>
      <c r="BD126" s="65" t="n">
        <f aca="false">BB126+BC126</f>
        <v>40</v>
      </c>
      <c r="BE126" s="88" t="str">
        <f aca="false">IF(BD126&gt;=40,"Cleared","Not Cleared")</f>
        <v>Cleared</v>
      </c>
    </row>
    <row r="127" s="17" customFormat="true" ht="21.75" hidden="false" customHeight="true" outlineLevel="0" collapsed="false">
      <c r="A127" s="64" t="n">
        <v>123</v>
      </c>
      <c r="B127" s="86" t="s">
        <v>17</v>
      </c>
      <c r="C127" s="86" t="s">
        <v>31</v>
      </c>
      <c r="D127" s="86" t="s">
        <v>265</v>
      </c>
      <c r="E127" s="87" t="s">
        <v>266</v>
      </c>
      <c r="F127" s="65" t="n">
        <v>3</v>
      </c>
      <c r="G127" s="65" t="n">
        <v>1</v>
      </c>
      <c r="H127" s="65" t="n">
        <v>3</v>
      </c>
      <c r="I127" s="65" t="n">
        <v>4</v>
      </c>
      <c r="J127" s="65" t="n">
        <v>2</v>
      </c>
      <c r="K127" s="65" t="n">
        <v>1</v>
      </c>
      <c r="L127" s="65" t="n">
        <v>2</v>
      </c>
      <c r="M127" s="64" t="n">
        <f aca="false">F127+G127+H127+I127+J127+K127+L127</f>
        <v>16</v>
      </c>
      <c r="N127" s="65" t="n">
        <f aca="false">M127/35*100</f>
        <v>45.7142857142857</v>
      </c>
      <c r="O127" s="65" t="n">
        <v>0</v>
      </c>
      <c r="P127" s="65" t="n">
        <f aca="false">Capstones!O126</f>
        <v>65.5555555555555</v>
      </c>
      <c r="Q127" s="65" t="n">
        <f aca="false">N127*0.5</f>
        <v>22.8571428571429</v>
      </c>
      <c r="R127" s="65" t="str">
        <f aca="false">IF(N127&gt;=20,"Cleared","Not Cleared")</f>
        <v>Cleared</v>
      </c>
      <c r="S127" s="65" t="n">
        <v>1.33333333333333</v>
      </c>
      <c r="T127" s="65" t="n">
        <v>1.5625</v>
      </c>
      <c r="U127" s="65" t="n">
        <v>1.33333333333333</v>
      </c>
      <c r="V127" s="65" t="n">
        <v>0</v>
      </c>
      <c r="W127" s="65" t="n">
        <v>1</v>
      </c>
      <c r="X127" s="65" t="n">
        <v>1.65</v>
      </c>
      <c r="Y127" s="65" t="n">
        <v>1.25</v>
      </c>
      <c r="Z127" s="65" t="n">
        <f aca="false">S127+T127+U127+V127+W127+X127+Y127</f>
        <v>8.12916666666667</v>
      </c>
      <c r="AA127" s="65" t="n">
        <f aca="false">Persona!$Z127/35*100</f>
        <v>23.2261904761905</v>
      </c>
      <c r="AB127" s="65" t="n">
        <f aca="false">AA127*0.4</f>
        <v>9.29047619047619</v>
      </c>
      <c r="AC127" s="65" t="n">
        <f aca="false">Capstones!AA126</f>
        <v>43.2</v>
      </c>
      <c r="AD127" s="65" t="n">
        <f aca="false">(Persona!$AB127+Persona!$AC127)*0.5</f>
        <v>26.2452380952381</v>
      </c>
      <c r="AE127" s="65" t="str">
        <f aca="false">IF(AD127&gt;=20,"Cleared","Not Cleared")</f>
        <v>Cleared</v>
      </c>
      <c r="AF127" s="86"/>
      <c r="AG127" s="86" t="s">
        <v>511</v>
      </c>
      <c r="AH127" s="86" t="s">
        <v>511</v>
      </c>
      <c r="AI127" s="86" t="n">
        <v>0</v>
      </c>
      <c r="AJ127" s="86" t="s">
        <v>511</v>
      </c>
      <c r="AK127" s="86"/>
      <c r="AL127" s="86" t="s">
        <v>511</v>
      </c>
      <c r="AM127" s="86" t="n">
        <f aca="false">AF127+AG127+AH127+AI127+AJ127+AK127+AL127</f>
        <v>0</v>
      </c>
      <c r="AN127" s="65" t="n">
        <f aca="false">Persona!$AM127/25*100</f>
        <v>0</v>
      </c>
      <c r="AO127" s="65" t="n">
        <f aca="false">Persona!$AN127*0.4</f>
        <v>0</v>
      </c>
      <c r="AP127" s="65" t="n">
        <f aca="false">Capstones!AL126</f>
        <v>52</v>
      </c>
      <c r="AQ127" s="65" t="n">
        <f aca="false">Persona!$AO127+Persona!$AP127</f>
        <v>52</v>
      </c>
      <c r="AR127" s="65" t="str">
        <f aca="false">IF(AQ127&gt;=40,"Cleared","Not Cleared")</f>
        <v>Cleared</v>
      </c>
      <c r="AS127" s="86" t="n">
        <f aca="false">IFERROR(VLOOKUP(D127,[1]Internal!B$4:CB$231,70,FALSE()),"0")</f>
        <v>3.66666666666667</v>
      </c>
      <c r="AT127" s="86" t="n">
        <f aca="false">IFERROR(VLOOKUP(D127,[1]Internal!B$4:CB$231,71,FALSE()),"0")</f>
        <v>3.2625</v>
      </c>
      <c r="AU127" s="86" t="n">
        <f aca="false">IFERROR(VLOOKUP(D127,[1]Internal!B$4:CB$231,72,FALSE()),"0")</f>
        <v>2.33333333333333</v>
      </c>
      <c r="AV127" s="86" t="n">
        <f aca="false">IFERROR(VLOOKUP(D127,[1]Internal!B$4:CB$231,73,FALSE()),"0")</f>
        <v>3</v>
      </c>
      <c r="AW127" s="86"/>
      <c r="AX127" s="86" t="n">
        <f aca="false">IFERROR(VLOOKUP(D127,[1]Internal!B$4:CB$231,75,FALSE()),"0")</f>
        <v>3.80555555555556</v>
      </c>
      <c r="AY127" s="86" t="n">
        <f aca="false">IFERROR(VLOOKUP(D127,[1]Internal!B$4:CB$231,75,FALSE()),"0")</f>
        <v>3.80555555555556</v>
      </c>
      <c r="AZ127" s="86" t="n">
        <f aca="false">AS127+AT127+AU127+AV127+AW127+AX127+AY127</f>
        <v>19.8736111111111</v>
      </c>
      <c r="BA127" s="65" t="n">
        <f aca="false">AZ127*100/30</f>
        <v>66.2453703703704</v>
      </c>
      <c r="BB127" s="65" t="n">
        <f aca="false">BA127*0.4</f>
        <v>26.4981481481482</v>
      </c>
      <c r="BC127" s="65" t="n">
        <f aca="false">Capstones!AW126</f>
        <v>43.2</v>
      </c>
      <c r="BD127" s="65" t="n">
        <f aca="false">BB127+BC127</f>
        <v>69.6981481481482</v>
      </c>
      <c r="BE127" s="88" t="str">
        <f aca="false">IF(BD127&gt;=40,"Cleared","Not Cleared")</f>
        <v>Cleared</v>
      </c>
    </row>
    <row r="128" s="17" customFormat="true" ht="21.75" hidden="false" customHeight="true" outlineLevel="0" collapsed="false">
      <c r="A128" s="64" t="n">
        <v>124</v>
      </c>
      <c r="B128" s="86" t="s">
        <v>17</v>
      </c>
      <c r="C128" s="86" t="s">
        <v>14</v>
      </c>
      <c r="D128" s="86" t="s">
        <v>267</v>
      </c>
      <c r="E128" s="87" t="s">
        <v>268</v>
      </c>
      <c r="F128" s="65" t="n">
        <v>2</v>
      </c>
      <c r="G128" s="65" t="n">
        <v>1</v>
      </c>
      <c r="H128" s="65" t="n">
        <v>1</v>
      </c>
      <c r="I128" s="65" t="n">
        <v>4</v>
      </c>
      <c r="J128" s="65" t="n">
        <v>3</v>
      </c>
      <c r="K128" s="65" t="n">
        <v>3</v>
      </c>
      <c r="L128" s="65" t="n">
        <v>1</v>
      </c>
      <c r="M128" s="64" t="n">
        <f aca="false">F128+G128+H128+I128+J128+K128+L128</f>
        <v>15</v>
      </c>
      <c r="N128" s="65" t="n">
        <f aca="false">M128/35*100</f>
        <v>42.8571428571429</v>
      </c>
      <c r="O128" s="65" t="n">
        <v>0</v>
      </c>
      <c r="P128" s="65" t="n">
        <f aca="false">Capstones!O127</f>
        <v>31.1111111111111</v>
      </c>
      <c r="Q128" s="65" t="n">
        <f aca="false">N128*0.5</f>
        <v>21.4285714285714</v>
      </c>
      <c r="R128" s="65" t="str">
        <f aca="false">IF(N128&gt;=20,"Cleared","Not Cleared")</f>
        <v>Cleared</v>
      </c>
      <c r="S128" s="65" t="n">
        <v>1.33333333333333</v>
      </c>
      <c r="T128" s="65" t="n">
        <v>2.125</v>
      </c>
      <c r="U128" s="65" t="n">
        <v>2</v>
      </c>
      <c r="V128" s="65" t="n">
        <v>0</v>
      </c>
      <c r="W128" s="65" t="n">
        <v>3</v>
      </c>
      <c r="X128" s="65" t="n">
        <v>1.6</v>
      </c>
      <c r="Y128" s="65" t="n">
        <v>1.25</v>
      </c>
      <c r="Z128" s="65" t="n">
        <f aca="false">S128+T128+U128+V128+W128+X128+Y128</f>
        <v>11.3083333333333</v>
      </c>
      <c r="AA128" s="65" t="n">
        <f aca="false">Persona!$Z128/35*100</f>
        <v>32.3095238095238</v>
      </c>
      <c r="AB128" s="65" t="n">
        <f aca="false">AA128*0.4</f>
        <v>12.9238095238095</v>
      </c>
      <c r="AC128" s="65" t="n">
        <f aca="false">Capstones!AA127</f>
        <v>59.2</v>
      </c>
      <c r="AD128" s="65" t="n">
        <f aca="false">(Persona!$AB128+Persona!$AC128)*0.5</f>
        <v>36.0619047619048</v>
      </c>
      <c r="AE128" s="65" t="str">
        <f aca="false">IF(AD128&gt;=20,"Cleared","Not Cleared")</f>
        <v>Cleared</v>
      </c>
      <c r="AF128" s="86"/>
      <c r="AG128" s="86" t="n">
        <v>2.19166666666667</v>
      </c>
      <c r="AH128" s="86" t="n">
        <v>1.83333333333333</v>
      </c>
      <c r="AI128" s="86" t="n">
        <v>2.25</v>
      </c>
      <c r="AJ128" s="86" t="n">
        <v>2.75</v>
      </c>
      <c r="AK128" s="86"/>
      <c r="AL128" s="86" t="n">
        <v>2.25</v>
      </c>
      <c r="AM128" s="86" t="n">
        <f aca="false">AF128+AG128+AH128+AI128+AJ128+AK128+AL128</f>
        <v>11.275</v>
      </c>
      <c r="AN128" s="65" t="n">
        <f aca="false">Persona!$AM128/25*100</f>
        <v>45.1</v>
      </c>
      <c r="AO128" s="65" t="n">
        <f aca="false">Persona!$AN128*0.4</f>
        <v>18.04</v>
      </c>
      <c r="AP128" s="65" t="n">
        <f aca="false">Capstones!AL127</f>
        <v>46</v>
      </c>
      <c r="AQ128" s="65" t="n">
        <f aca="false">Persona!$AO128+Persona!$AP128</f>
        <v>64.04</v>
      </c>
      <c r="AR128" s="65" t="str">
        <f aca="false">IF(AQ128&gt;=40,"Cleared","Not Cleared")</f>
        <v>Cleared</v>
      </c>
      <c r="AS128" s="86" t="n">
        <f aca="false">IFERROR(VLOOKUP(D128,[1]Internal!B$4:CB$231,70,FALSE()),"0")</f>
        <v>3.16666666666667</v>
      </c>
      <c r="AT128" s="86" t="n">
        <f aca="false">IFERROR(VLOOKUP(D128,[1]Internal!B$4:CB$231,71,FALSE()),"0")</f>
        <v>2.58095238095238</v>
      </c>
      <c r="AU128" s="86" t="n">
        <f aca="false">IFERROR(VLOOKUP(D128,[1]Internal!B$4:CB$231,72,FALSE()),"0")</f>
        <v>2.16666666666667</v>
      </c>
      <c r="AV128" s="86" t="n">
        <f aca="false">IFERROR(VLOOKUP(D128,[1]Internal!B$4:CB$231,73,FALSE()),"0")</f>
        <v>3.5</v>
      </c>
      <c r="AW128" s="86"/>
      <c r="AX128" s="86" t="n">
        <f aca="false">IFERROR(VLOOKUP(D128,[1]Internal!B$4:CB$231,75,FALSE()),"0")</f>
        <v>3.29166666666667</v>
      </c>
      <c r="AY128" s="86" t="n">
        <f aca="false">IFERROR(VLOOKUP(D128,[1]Internal!B$4:CB$231,75,FALSE()),"0")</f>
        <v>3.29166666666667</v>
      </c>
      <c r="AZ128" s="86" t="n">
        <f aca="false">AS128+AT128+AU128+AV128+AW128+AX128+AY128</f>
        <v>17.997619047619</v>
      </c>
      <c r="BA128" s="65" t="n">
        <f aca="false">AZ128*100/30</f>
        <v>59.9920634920635</v>
      </c>
      <c r="BB128" s="65" t="n">
        <f aca="false">BA128*0.4</f>
        <v>23.9968253968254</v>
      </c>
      <c r="BC128" s="65" t="n">
        <f aca="false">Capstones!AW127</f>
        <v>59.2</v>
      </c>
      <c r="BD128" s="65" t="n">
        <f aca="false">BB128+BC128</f>
        <v>83.1968253968254</v>
      </c>
      <c r="BE128" s="88" t="str">
        <f aca="false">IF(BD128&gt;=40,"Cleared","Not Cleared")</f>
        <v>Cleared</v>
      </c>
    </row>
    <row r="129" s="17" customFormat="true" ht="21.75" hidden="false" customHeight="true" outlineLevel="0" collapsed="false">
      <c r="A129" s="64" t="n">
        <v>125</v>
      </c>
      <c r="B129" s="86" t="s">
        <v>13</v>
      </c>
      <c r="C129" s="86" t="s">
        <v>38</v>
      </c>
      <c r="D129" s="86" t="s">
        <v>269</v>
      </c>
      <c r="E129" s="87" t="s">
        <v>270</v>
      </c>
      <c r="F129" s="65" t="n">
        <v>3</v>
      </c>
      <c r="G129" s="65" t="n">
        <v>1</v>
      </c>
      <c r="H129" s="65" t="n">
        <v>4</v>
      </c>
      <c r="I129" s="65" t="n">
        <v>1</v>
      </c>
      <c r="J129" s="65" t="n">
        <v>2</v>
      </c>
      <c r="K129" s="65" t="n">
        <v>3</v>
      </c>
      <c r="L129" s="65" t="n">
        <v>1</v>
      </c>
      <c r="M129" s="64" t="n">
        <f aca="false">F129+G129+H129+I129+J129+K129+L129</f>
        <v>15</v>
      </c>
      <c r="N129" s="65" t="n">
        <f aca="false">M129/35*100</f>
        <v>42.8571428571429</v>
      </c>
      <c r="O129" s="65" t="n">
        <v>0</v>
      </c>
      <c r="P129" s="65" t="n">
        <f aca="false">Capstones!O128</f>
        <v>75.5555555555555</v>
      </c>
      <c r="Q129" s="65" t="n">
        <f aca="false">N129*0.5</f>
        <v>21.4285714285714</v>
      </c>
      <c r="R129" s="65" t="str">
        <f aca="false">IF(N129&gt;=20,"Cleared","Not Cleared")</f>
        <v>Cleared</v>
      </c>
      <c r="S129" s="65" t="n">
        <v>3.08333333333333</v>
      </c>
      <c r="T129" s="65" t="n">
        <v>3.40625</v>
      </c>
      <c r="U129" s="65" t="n">
        <v>3.5</v>
      </c>
      <c r="V129" s="65" t="n">
        <v>4</v>
      </c>
      <c r="W129" s="65" t="n">
        <v>3.33333333333333</v>
      </c>
      <c r="X129" s="65" t="n">
        <v>3.29166666666667</v>
      </c>
      <c r="Y129" s="65" t="n">
        <v>3.375</v>
      </c>
      <c r="Z129" s="65" t="n">
        <f aca="false">S129+T129+U129+V129+W129+X129+Y129</f>
        <v>23.9895833333333</v>
      </c>
      <c r="AA129" s="65" t="n">
        <f aca="false">Persona!$Z129/35*100</f>
        <v>68.5416666666667</v>
      </c>
      <c r="AB129" s="65" t="n">
        <f aca="false">AA129*0.4</f>
        <v>27.4166666666667</v>
      </c>
      <c r="AC129" s="65" t="n">
        <f aca="false">Capstones!AA128</f>
        <v>55.2</v>
      </c>
      <c r="AD129" s="65" t="n">
        <f aca="false">(Persona!$AB129+Persona!$AC129)*0.5</f>
        <v>41.3083333333333</v>
      </c>
      <c r="AE129" s="65" t="str">
        <f aca="false">IF(AD129&gt;=20,"Cleared","Not Cleared")</f>
        <v>Cleared</v>
      </c>
      <c r="AF129" s="86"/>
      <c r="AG129" s="86" t="n">
        <v>2.375</v>
      </c>
      <c r="AH129" s="86" t="n">
        <v>2.75</v>
      </c>
      <c r="AI129" s="86" t="n">
        <v>2.5</v>
      </c>
      <c r="AJ129" s="86" t="n">
        <v>2.75</v>
      </c>
      <c r="AK129" s="86"/>
      <c r="AL129" s="86" t="n">
        <v>2.75</v>
      </c>
      <c r="AM129" s="86" t="n">
        <f aca="false">AF129+AG129+AH129+AI129+AJ129+AK129+AL129</f>
        <v>13.125</v>
      </c>
      <c r="AN129" s="65" t="n">
        <f aca="false">Persona!$AM129/25*100</f>
        <v>52.5</v>
      </c>
      <c r="AO129" s="65" t="n">
        <f aca="false">Persona!$AN129*0.4</f>
        <v>21</v>
      </c>
      <c r="AP129" s="65" t="n">
        <f aca="false">Capstones!AL128</f>
        <v>43</v>
      </c>
      <c r="AQ129" s="65" t="n">
        <f aca="false">Persona!$AO129+Persona!$AP129</f>
        <v>64</v>
      </c>
      <c r="AR129" s="65" t="str">
        <f aca="false">IF(AQ129&gt;=40,"Cleared","Not Cleared")</f>
        <v>Cleared</v>
      </c>
      <c r="AS129" s="86" t="n">
        <f aca="false">IFERROR(VLOOKUP(D129,[1]Internal!B$4:CB$231,70,FALSE()),"0")</f>
        <v>3.45833333333333</v>
      </c>
      <c r="AT129" s="86" t="n">
        <f aca="false">IFERROR(VLOOKUP(D129,[1]Internal!B$4:CB$231,71,FALSE()),"0")</f>
        <v>2.45</v>
      </c>
      <c r="AU129" s="86" t="n">
        <f aca="false">IFERROR(VLOOKUP(D129,[1]Internal!B$4:CB$231,72,FALSE()),"0")</f>
        <v>2.33333333333333</v>
      </c>
      <c r="AV129" s="86" t="n">
        <f aca="false">IFERROR(VLOOKUP(D129,[1]Internal!B$4:CB$231,73,FALSE()),"0")</f>
        <v>3</v>
      </c>
      <c r="AW129" s="86"/>
      <c r="AX129" s="86" t="n">
        <f aca="false">IFERROR(VLOOKUP(D129,[1]Internal!B$4:CB$231,75,FALSE()),"0")</f>
        <v>3.44444444444444</v>
      </c>
      <c r="AY129" s="86" t="n">
        <f aca="false">IFERROR(VLOOKUP(D129,[1]Internal!B$4:CB$231,75,FALSE()),"0")</f>
        <v>3.44444444444444</v>
      </c>
      <c r="AZ129" s="86" t="n">
        <f aca="false">AS129+AT129+AU129+AV129+AW129+AX129+AY129</f>
        <v>18.1305555555556</v>
      </c>
      <c r="BA129" s="65" t="n">
        <f aca="false">AZ129*100/30</f>
        <v>60.4351851851852</v>
      </c>
      <c r="BB129" s="65" t="n">
        <f aca="false">BA129*0.4</f>
        <v>24.1740740740741</v>
      </c>
      <c r="BC129" s="65" t="n">
        <f aca="false">Capstones!AW128</f>
        <v>55.2</v>
      </c>
      <c r="BD129" s="65" t="n">
        <f aca="false">BB129+BC129</f>
        <v>79.3740740740741</v>
      </c>
      <c r="BE129" s="88" t="str">
        <f aca="false">IF(BD129&gt;=40,"Cleared","Not Cleared")</f>
        <v>Cleared</v>
      </c>
    </row>
    <row r="130" s="17" customFormat="true" ht="21.75" hidden="false" customHeight="true" outlineLevel="0" collapsed="false">
      <c r="A130" s="64" t="n">
        <v>126</v>
      </c>
      <c r="B130" s="86" t="s">
        <v>13</v>
      </c>
      <c r="C130" s="86" t="s">
        <v>38</v>
      </c>
      <c r="D130" s="86" t="s">
        <v>271</v>
      </c>
      <c r="E130" s="87" t="s">
        <v>272</v>
      </c>
      <c r="F130" s="65" t="n">
        <v>1</v>
      </c>
      <c r="G130" s="65" t="n">
        <v>1</v>
      </c>
      <c r="H130" s="65" t="n">
        <v>3</v>
      </c>
      <c r="I130" s="65" t="n">
        <v>4</v>
      </c>
      <c r="J130" s="65" t="n">
        <v>2</v>
      </c>
      <c r="K130" s="65" t="n">
        <v>2</v>
      </c>
      <c r="L130" s="65" t="n">
        <v>3</v>
      </c>
      <c r="M130" s="64" t="n">
        <f aca="false">F130+G130+H130+I130+J130+K130+L130</f>
        <v>16</v>
      </c>
      <c r="N130" s="65" t="n">
        <f aca="false">M130/35*100</f>
        <v>45.7142857142857</v>
      </c>
      <c r="O130" s="65" t="n">
        <v>0</v>
      </c>
      <c r="P130" s="65" t="n">
        <f aca="false">Capstones!O129</f>
        <v>65.5555555555555</v>
      </c>
      <c r="Q130" s="65" t="n">
        <f aca="false">N130*0.5</f>
        <v>22.8571428571429</v>
      </c>
      <c r="R130" s="65" t="str">
        <f aca="false">IF(N130&gt;=20,"Cleared","Not Cleared")</f>
        <v>Cleared</v>
      </c>
      <c r="S130" s="65" t="n">
        <v>2.04166666666667</v>
      </c>
      <c r="T130" s="65" t="n">
        <v>2.40625</v>
      </c>
      <c r="U130" s="65" t="n">
        <v>2.5</v>
      </c>
      <c r="V130" s="65" t="n">
        <v>3</v>
      </c>
      <c r="W130" s="65" t="n">
        <v>2.33333333333333</v>
      </c>
      <c r="X130" s="65" t="n">
        <v>2.25833333333333</v>
      </c>
      <c r="Y130" s="65" t="n">
        <v>2.375</v>
      </c>
      <c r="Z130" s="65" t="n">
        <f aca="false">S130+T130+U130+V130+W130+X130+Y130</f>
        <v>16.9145833333333</v>
      </c>
      <c r="AA130" s="65" t="n">
        <f aca="false">Persona!$Z130/35*100</f>
        <v>48.327380952381</v>
      </c>
      <c r="AB130" s="65" t="n">
        <f aca="false">AA130*0.4</f>
        <v>19.3309523809524</v>
      </c>
      <c r="AC130" s="65" t="n">
        <f aca="false">Capstones!AA129</f>
        <v>30.4</v>
      </c>
      <c r="AD130" s="65" t="n">
        <f aca="false">(Persona!$AB130+Persona!$AC130)*0.5</f>
        <v>24.8654761904762</v>
      </c>
      <c r="AE130" s="65" t="str">
        <f aca="false">IF(AD130&gt;=20,"Cleared","Not Cleared")</f>
        <v>Cleared</v>
      </c>
      <c r="AF130" s="86"/>
      <c r="AG130" s="86" t="n">
        <v>2.9</v>
      </c>
      <c r="AH130" s="86" t="n">
        <v>2.33333333333333</v>
      </c>
      <c r="AI130" s="86" t="n">
        <v>1.66666666666667</v>
      </c>
      <c r="AJ130" s="86" t="n">
        <v>2.5</v>
      </c>
      <c r="AK130" s="86"/>
      <c r="AL130" s="86" t="n">
        <v>2.5</v>
      </c>
      <c r="AM130" s="86" t="n">
        <f aca="false">AF130+AG130+AH130+AI130+AJ130+AK130+AL130</f>
        <v>11.9</v>
      </c>
      <c r="AN130" s="65" t="n">
        <f aca="false">Persona!$AM130/25*100</f>
        <v>47.6</v>
      </c>
      <c r="AO130" s="65" t="n">
        <f aca="false">Persona!$AN130*0.4</f>
        <v>19.04</v>
      </c>
      <c r="AP130" s="65" t="n">
        <f aca="false">Capstones!AL129</f>
        <v>36</v>
      </c>
      <c r="AQ130" s="65" t="n">
        <f aca="false">Persona!$AO130+Persona!$AP130</f>
        <v>55.04</v>
      </c>
      <c r="AR130" s="65" t="str">
        <f aca="false">IF(AQ130&gt;=40,"Cleared","Not Cleared")</f>
        <v>Cleared</v>
      </c>
      <c r="AS130" s="86" t="n">
        <f aca="false">IFERROR(VLOOKUP(D130,[1]Internal!B$4:CB$231,70,FALSE()),"0")</f>
        <v>2</v>
      </c>
      <c r="AT130" s="86" t="n">
        <f aca="false">IFERROR(VLOOKUP(D130,[1]Internal!B$4:CB$231,71,FALSE()),"0")</f>
        <v>2.3</v>
      </c>
      <c r="AU130" s="86" t="n">
        <f aca="false">IFERROR(VLOOKUP(D130,[1]Internal!B$4:CB$231,72,FALSE()),"0")</f>
        <v>1.33333333333333</v>
      </c>
      <c r="AV130" s="86" t="n">
        <f aca="false">IFERROR(VLOOKUP(D130,[1]Internal!B$4:CB$231,73,FALSE()),"0")</f>
        <v>2</v>
      </c>
      <c r="AW130" s="86"/>
      <c r="AX130" s="86" t="n">
        <f aca="false">IFERROR(VLOOKUP(D130,[1]Internal!B$4:CB$231,75,FALSE()),"0")</f>
        <v>2</v>
      </c>
      <c r="AY130" s="86" t="n">
        <f aca="false">IFERROR(VLOOKUP(D130,[1]Internal!B$4:CB$231,75,FALSE()),"0")</f>
        <v>2</v>
      </c>
      <c r="AZ130" s="86" t="n">
        <f aca="false">AS130+AT130+AU130+AV130+AW130+AX130+AY130</f>
        <v>11.6333333333333</v>
      </c>
      <c r="BA130" s="65" t="n">
        <f aca="false">AZ130*100/30</f>
        <v>38.7777777777778</v>
      </c>
      <c r="BB130" s="65" t="n">
        <f aca="false">BA130*0.4</f>
        <v>15.5111111111111</v>
      </c>
      <c r="BC130" s="65" t="n">
        <f aca="false">Capstones!AW129</f>
        <v>30.4</v>
      </c>
      <c r="BD130" s="65" t="n">
        <f aca="false">BB130+BC130</f>
        <v>45.9111111111111</v>
      </c>
      <c r="BE130" s="88" t="str">
        <f aca="false">IF(BD130&gt;=40,"Cleared","Not Cleared")</f>
        <v>Cleared</v>
      </c>
    </row>
    <row r="131" s="17" customFormat="true" ht="21.75" hidden="false" customHeight="true" outlineLevel="0" collapsed="false">
      <c r="A131" s="64" t="n">
        <v>127</v>
      </c>
      <c r="B131" s="86" t="s">
        <v>13</v>
      </c>
      <c r="C131" s="86" t="s">
        <v>31</v>
      </c>
      <c r="D131" s="86" t="s">
        <v>273</v>
      </c>
      <c r="E131" s="87" t="s">
        <v>274</v>
      </c>
      <c r="F131" s="65" t="n">
        <v>2</v>
      </c>
      <c r="G131" s="65" t="n">
        <v>1</v>
      </c>
      <c r="H131" s="65" t="n">
        <v>4</v>
      </c>
      <c r="I131" s="65" t="n">
        <v>3</v>
      </c>
      <c r="J131" s="65" t="n">
        <v>1</v>
      </c>
      <c r="K131" s="65" t="n">
        <v>2</v>
      </c>
      <c r="L131" s="65" t="n">
        <v>3</v>
      </c>
      <c r="M131" s="64" t="n">
        <f aca="false">F131+G131+H131+I131+J131+K131+L131</f>
        <v>16</v>
      </c>
      <c r="N131" s="65" t="n">
        <f aca="false">M131/35*100</f>
        <v>45.7142857142857</v>
      </c>
      <c r="O131" s="65" t="n">
        <v>0</v>
      </c>
      <c r="P131" s="65" t="n">
        <f aca="false">Capstones!O130</f>
        <v>57.7777777777778</v>
      </c>
      <c r="Q131" s="65" t="n">
        <f aca="false">N131*0.5</f>
        <v>22.8571428571429</v>
      </c>
      <c r="R131" s="65" t="str">
        <f aca="false">IF(N131&gt;=20,"Cleared","Not Cleared")</f>
        <v>Cleared</v>
      </c>
      <c r="S131" s="65" t="n">
        <v>1</v>
      </c>
      <c r="T131" s="65" t="n">
        <v>1.91666666666667</v>
      </c>
      <c r="U131" s="65" t="n">
        <v>1.33333333333333</v>
      </c>
      <c r="V131" s="65" t="n">
        <v>1</v>
      </c>
      <c r="W131" s="65" t="n">
        <v>1</v>
      </c>
      <c r="X131" s="65" t="n">
        <v>1.98333333333333</v>
      </c>
      <c r="Y131" s="65" t="n">
        <v>1.25</v>
      </c>
      <c r="Z131" s="65" t="n">
        <f aca="false">S131+T131+U131+V131+W131+X131+Y131</f>
        <v>9.48333333333333</v>
      </c>
      <c r="AA131" s="65" t="n">
        <f aca="false">Persona!$Z131/35*100</f>
        <v>27.0952380952381</v>
      </c>
      <c r="AB131" s="65" t="n">
        <f aca="false">AA131*0.4</f>
        <v>10.8380952380952</v>
      </c>
      <c r="AC131" s="65" t="n">
        <f aca="false">Capstones!AA130</f>
        <v>52.8</v>
      </c>
      <c r="AD131" s="65" t="n">
        <f aca="false">(Persona!$AB131+Persona!$AC131)*0.5</f>
        <v>31.8190476190476</v>
      </c>
      <c r="AE131" s="65" t="str">
        <f aca="false">IF(AD131&gt;=20,"Cleared","Not Cleared")</f>
        <v>Cleared</v>
      </c>
      <c r="AF131" s="86"/>
      <c r="AG131" s="86" t="s">
        <v>511</v>
      </c>
      <c r="AH131" s="86" t="s">
        <v>511</v>
      </c>
      <c r="AI131" s="86" t="n">
        <v>0</v>
      </c>
      <c r="AJ131" s="86" t="s">
        <v>511</v>
      </c>
      <c r="AK131" s="86"/>
      <c r="AL131" s="86" t="s">
        <v>511</v>
      </c>
      <c r="AM131" s="86" t="n">
        <f aca="false">AF131+AG131+AH131+AI131+AJ131+AK131+AL131</f>
        <v>0</v>
      </c>
      <c r="AN131" s="65" t="n">
        <f aca="false">Persona!$AM131/25*100</f>
        <v>0</v>
      </c>
      <c r="AO131" s="65" t="n">
        <f aca="false">Persona!$AN131*0.4</f>
        <v>0</v>
      </c>
      <c r="AP131" s="65" t="n">
        <f aca="false">Capstones!AL130</f>
        <v>54</v>
      </c>
      <c r="AQ131" s="65" t="n">
        <f aca="false">Persona!$AO131+Persona!$AP131</f>
        <v>54</v>
      </c>
      <c r="AR131" s="65" t="str">
        <f aca="false">IF(AQ131&gt;=40,"Cleared","Not Cleared")</f>
        <v>Cleared</v>
      </c>
      <c r="AS131" s="86" t="n">
        <f aca="false">IFERROR(VLOOKUP(D131,[1]Internal!B$4:CB$231,70,FALSE()),"0")</f>
        <v>2.33333333333333</v>
      </c>
      <c r="AT131" s="86" t="n">
        <f aca="false">IFERROR(VLOOKUP(D131,[1]Internal!B$4:CB$231,71,FALSE()),"0")</f>
        <v>2.125</v>
      </c>
      <c r="AU131" s="86" t="n">
        <f aca="false">IFERROR(VLOOKUP(D131,[1]Internal!B$4:CB$231,72,FALSE()),"0")</f>
        <v>1.5</v>
      </c>
      <c r="AV131" s="86" t="n">
        <f aca="false">IFERROR(VLOOKUP(D131,[1]Internal!B$4:CB$231,73,FALSE()),"0")</f>
        <v>2</v>
      </c>
      <c r="AW131" s="86"/>
      <c r="AX131" s="86" t="n">
        <f aca="false">IFERROR(VLOOKUP(D131,[1]Internal!B$4:CB$231,75,FALSE()),"0")</f>
        <v>2.20833333333333</v>
      </c>
      <c r="AY131" s="86" t="n">
        <f aca="false">IFERROR(VLOOKUP(D131,[1]Internal!B$4:CB$231,75,FALSE()),"0")</f>
        <v>2.20833333333333</v>
      </c>
      <c r="AZ131" s="86" t="n">
        <f aca="false">AS131+AT131+AU131+AV131+AW131+AX131+AY131</f>
        <v>12.375</v>
      </c>
      <c r="BA131" s="65" t="n">
        <f aca="false">AZ131*100/30</f>
        <v>41.25</v>
      </c>
      <c r="BB131" s="65" t="n">
        <f aca="false">BA131*0.4</f>
        <v>16.5</v>
      </c>
      <c r="BC131" s="65" t="n">
        <f aca="false">Capstones!AW130</f>
        <v>52.8</v>
      </c>
      <c r="BD131" s="65" t="n">
        <f aca="false">BB131+BC131</f>
        <v>69.3</v>
      </c>
      <c r="BE131" s="88" t="str">
        <f aca="false">IF(BD131&gt;=40,"Cleared","Not Cleared")</f>
        <v>Cleared</v>
      </c>
    </row>
    <row r="132" s="17" customFormat="true" ht="21.75" hidden="false" customHeight="true" outlineLevel="0" collapsed="false">
      <c r="A132" s="64" t="n">
        <v>128</v>
      </c>
      <c r="B132" s="86" t="s">
        <v>17</v>
      </c>
      <c r="C132" s="86" t="s">
        <v>31</v>
      </c>
      <c r="D132" s="86" t="s">
        <v>275</v>
      </c>
      <c r="E132" s="87" t="s">
        <v>276</v>
      </c>
      <c r="F132" s="65" t="n">
        <v>1</v>
      </c>
      <c r="G132" s="65" t="n">
        <v>1</v>
      </c>
      <c r="H132" s="65" t="n">
        <v>4</v>
      </c>
      <c r="I132" s="65" t="n">
        <v>3</v>
      </c>
      <c r="J132" s="65" t="n">
        <v>1</v>
      </c>
      <c r="K132" s="65" t="n">
        <v>3</v>
      </c>
      <c r="L132" s="65" t="n">
        <v>2</v>
      </c>
      <c r="M132" s="64" t="n">
        <f aca="false">F132+G132+H132+I132+J132+K132+L132</f>
        <v>15</v>
      </c>
      <c r="N132" s="65" t="n">
        <f aca="false">M132/35*100</f>
        <v>42.8571428571429</v>
      </c>
      <c r="O132" s="65" t="n">
        <v>0</v>
      </c>
      <c r="P132" s="65" t="n">
        <f aca="false">Capstones!O131</f>
        <v>57.7777777777778</v>
      </c>
      <c r="Q132" s="65" t="n">
        <f aca="false">N132*0.5</f>
        <v>21.4285714285714</v>
      </c>
      <c r="R132" s="65" t="str">
        <f aca="false">IF(N132&gt;=20,"Cleared","Not Cleared")</f>
        <v>Cleared</v>
      </c>
      <c r="S132" s="65" t="n">
        <v>1.66666666666667</v>
      </c>
      <c r="T132" s="65" t="n">
        <v>2.15625</v>
      </c>
      <c r="U132" s="65" t="n">
        <v>1.66666666666667</v>
      </c>
      <c r="V132" s="65" t="n">
        <v>1</v>
      </c>
      <c r="W132" s="65" t="n">
        <v>1</v>
      </c>
      <c r="X132" s="65" t="n">
        <v>2.18333333333333</v>
      </c>
      <c r="Y132" s="65" t="n">
        <v>2</v>
      </c>
      <c r="Z132" s="65" t="n">
        <f aca="false">S132+T132+U132+V132+W132+X132+Y132</f>
        <v>11.6729166666667</v>
      </c>
      <c r="AA132" s="65" t="n">
        <f aca="false">Persona!$Z132/35*100</f>
        <v>33.3511904761905</v>
      </c>
      <c r="AB132" s="65" t="n">
        <f aca="false">AA132*0.4</f>
        <v>13.3404761904762</v>
      </c>
      <c r="AC132" s="65" t="n">
        <f aca="false">Capstones!AA131</f>
        <v>0</v>
      </c>
      <c r="AD132" s="65" t="n">
        <f aca="false">(Persona!$AB132+Persona!$AC132)*0.5</f>
        <v>6.6702380952381</v>
      </c>
      <c r="AE132" s="65" t="str">
        <f aca="false">IF(AD132&gt;=20,"Cleared","Not Cleared")</f>
        <v>Not Cleared</v>
      </c>
      <c r="AF132" s="86"/>
      <c r="AG132" s="86" t="s">
        <v>511</v>
      </c>
      <c r="AH132" s="86" t="s">
        <v>511</v>
      </c>
      <c r="AI132" s="86" t="n">
        <v>0</v>
      </c>
      <c r="AJ132" s="86" t="s">
        <v>511</v>
      </c>
      <c r="AK132" s="86"/>
      <c r="AL132" s="86" t="s">
        <v>511</v>
      </c>
      <c r="AM132" s="86" t="n">
        <f aca="false">AF132+AG132+AH132+AI132+AJ132+AK132+AL132</f>
        <v>0</v>
      </c>
      <c r="AN132" s="65" t="n">
        <f aca="false">Persona!$AM132/25*100</f>
        <v>0</v>
      </c>
      <c r="AO132" s="65" t="n">
        <f aca="false">Persona!$AN132*0.4</f>
        <v>0</v>
      </c>
      <c r="AP132" s="65" t="n">
        <f aca="false">Capstones!AL131</f>
        <v>40</v>
      </c>
      <c r="AQ132" s="65" t="n">
        <f aca="false">Persona!$AO132+Persona!$AP132</f>
        <v>40</v>
      </c>
      <c r="AR132" s="65" t="str">
        <f aca="false">IF(AQ132&gt;=40,"Cleared","Not Cleared")</f>
        <v>Cleared</v>
      </c>
      <c r="AS132" s="86" t="n">
        <f aca="false">IFERROR(VLOOKUP(D132,[1]Internal!B$4:CB$231,70,FALSE()),"0")</f>
        <v>2.58333333333333</v>
      </c>
      <c r="AT132" s="86" t="n">
        <f aca="false">IFERROR(VLOOKUP(D132,[1]Internal!B$4:CB$231,71,FALSE()),"0")</f>
        <v>3.05</v>
      </c>
      <c r="AU132" s="86" t="n">
        <f aca="false">IFERROR(VLOOKUP(D132,[1]Internal!B$4:CB$231,72,FALSE()),"0")</f>
        <v>2</v>
      </c>
      <c r="AV132" s="86" t="n">
        <f aca="false">IFERROR(VLOOKUP(D132,[1]Internal!B$4:CB$231,73,FALSE()),"0")</f>
        <v>3</v>
      </c>
      <c r="AW132" s="86"/>
      <c r="AX132" s="86" t="n">
        <f aca="false">IFERROR(VLOOKUP(D132,[1]Internal!B$4:CB$231,75,FALSE()),"0")</f>
        <v>2.69444444444444</v>
      </c>
      <c r="AY132" s="86" t="n">
        <f aca="false">IFERROR(VLOOKUP(D132,[1]Internal!B$4:CB$231,75,FALSE()),"0")</f>
        <v>2.69444444444444</v>
      </c>
      <c r="AZ132" s="86" t="n">
        <f aca="false">AS132+AT132+AU132+AV132+AW132+AX132+AY132</f>
        <v>16.0222222222222</v>
      </c>
      <c r="BA132" s="65" t="n">
        <f aca="false">AZ132*100/30</f>
        <v>53.4074074074074</v>
      </c>
      <c r="BB132" s="65" t="n">
        <f aca="false">BA132*0.4</f>
        <v>21.362962962963</v>
      </c>
      <c r="BC132" s="65" t="n">
        <f aca="false">Capstones!AW131</f>
        <v>0</v>
      </c>
      <c r="BD132" s="65" t="n">
        <f aca="false">BB132+BC132</f>
        <v>21.362962962963</v>
      </c>
      <c r="BE132" s="88" t="str">
        <f aca="false">IF(BD132&gt;=40,"Cleared","Not Cleared")</f>
        <v>Not Cleared</v>
      </c>
    </row>
    <row r="133" s="17" customFormat="true" ht="21.75" hidden="false" customHeight="true" outlineLevel="0" collapsed="false">
      <c r="A133" s="64" t="n">
        <v>129</v>
      </c>
      <c r="B133" s="86" t="s">
        <v>13</v>
      </c>
      <c r="C133" s="86" t="s">
        <v>38</v>
      </c>
      <c r="D133" s="86" t="s">
        <v>277</v>
      </c>
      <c r="E133" s="87" t="s">
        <v>278</v>
      </c>
      <c r="F133" s="65" t="n">
        <v>1</v>
      </c>
      <c r="G133" s="65" t="n">
        <v>1</v>
      </c>
      <c r="H133" s="65" t="n">
        <v>4</v>
      </c>
      <c r="I133" s="65" t="n">
        <v>2</v>
      </c>
      <c r="J133" s="65" t="n">
        <v>2</v>
      </c>
      <c r="K133" s="65" t="n">
        <v>3</v>
      </c>
      <c r="L133" s="65" t="n">
        <v>3</v>
      </c>
      <c r="M133" s="64" t="n">
        <f aca="false">F133+G133+H133+I133+J133+K133+L133</f>
        <v>16</v>
      </c>
      <c r="N133" s="65" t="n">
        <f aca="false">M133/35*100</f>
        <v>45.7142857142857</v>
      </c>
      <c r="O133" s="65" t="n">
        <v>0</v>
      </c>
      <c r="P133" s="65" t="n">
        <f aca="false">Capstones!O132</f>
        <v>70</v>
      </c>
      <c r="Q133" s="65" t="n">
        <f aca="false">N133*0.5</f>
        <v>22.8571428571429</v>
      </c>
      <c r="R133" s="65" t="str">
        <f aca="false">IF(N133&gt;=20,"Cleared","Not Cleared")</f>
        <v>Cleared</v>
      </c>
      <c r="S133" s="65" t="n">
        <v>1.83333333333333</v>
      </c>
      <c r="T133" s="65" t="n">
        <v>2.0625</v>
      </c>
      <c r="U133" s="65" t="n">
        <v>2</v>
      </c>
      <c r="V133" s="65" t="n">
        <v>2</v>
      </c>
      <c r="W133" s="65" t="n">
        <v>2</v>
      </c>
      <c r="X133" s="65" t="n">
        <v>1.86666666666667</v>
      </c>
      <c r="Y133" s="65" t="n">
        <v>1.75</v>
      </c>
      <c r="Z133" s="65" t="n">
        <f aca="false">S133+T133+U133+V133+W133+X133+Y133</f>
        <v>13.5125</v>
      </c>
      <c r="AA133" s="65" t="n">
        <f aca="false">Persona!$Z133/35*100</f>
        <v>38.6071428571429</v>
      </c>
      <c r="AB133" s="65" t="n">
        <f aca="false">AA133*0.4</f>
        <v>15.4428571428571</v>
      </c>
      <c r="AC133" s="65" t="n">
        <f aca="false">Capstones!AA132</f>
        <v>56.8</v>
      </c>
      <c r="AD133" s="65" t="n">
        <f aca="false">(Persona!$AB133+Persona!$AC133)*0.5</f>
        <v>36.1214285714286</v>
      </c>
      <c r="AE133" s="65" t="str">
        <f aca="false">IF(AD133&gt;=20,"Cleared","Not Cleared")</f>
        <v>Cleared</v>
      </c>
      <c r="AF133" s="86"/>
      <c r="AG133" s="86" t="n">
        <v>1.22222222222222</v>
      </c>
      <c r="AH133" s="86" t="n">
        <v>2</v>
      </c>
      <c r="AI133" s="86" t="n">
        <v>1.33333333333333</v>
      </c>
      <c r="AJ133" s="86" t="n">
        <v>2</v>
      </c>
      <c r="AK133" s="86"/>
      <c r="AL133" s="86" t="n">
        <v>2</v>
      </c>
      <c r="AM133" s="86" t="n">
        <f aca="false">AF133+AG133+AH133+AI133+AJ133+AK133+AL133</f>
        <v>8.55555555555556</v>
      </c>
      <c r="AN133" s="65" t="n">
        <f aca="false">Persona!$AM133/25*100</f>
        <v>34.2222222222222</v>
      </c>
      <c r="AO133" s="65" t="n">
        <f aca="false">Persona!$AN133*0.4</f>
        <v>13.6888888888889</v>
      </c>
      <c r="AP133" s="65" t="n">
        <f aca="false">Capstones!AL132</f>
        <v>38</v>
      </c>
      <c r="AQ133" s="65" t="n">
        <f aca="false">Persona!$AO133+Persona!$AP133</f>
        <v>51.6888888888889</v>
      </c>
      <c r="AR133" s="65" t="str">
        <f aca="false">IF(AQ133&gt;=40,"Cleared","Not Cleared")</f>
        <v>Cleared</v>
      </c>
      <c r="AS133" s="86" t="n">
        <f aca="false">IFERROR(VLOOKUP(D133,[1]Internal!B$4:CB$231,70,FALSE()),"0")</f>
        <v>2.91666666666667</v>
      </c>
      <c r="AT133" s="86" t="n">
        <f aca="false">IFERROR(VLOOKUP(D133,[1]Internal!B$4:CB$231,71,FALSE()),"0")</f>
        <v>1.68571428571429</v>
      </c>
      <c r="AU133" s="86" t="n">
        <f aca="false">IFERROR(VLOOKUP(D133,[1]Internal!B$4:CB$231,72,FALSE()),"0")</f>
        <v>2.33333333333333</v>
      </c>
      <c r="AV133" s="86" t="n">
        <f aca="false">IFERROR(VLOOKUP(D133,[1]Internal!B$4:CB$231,73,FALSE()),"0")</f>
        <v>2</v>
      </c>
      <c r="AW133" s="86"/>
      <c r="AX133" s="86" t="n">
        <f aca="false">IFERROR(VLOOKUP(D133,[1]Internal!B$4:CB$231,75,FALSE()),"0")</f>
        <v>2.75</v>
      </c>
      <c r="AY133" s="86" t="n">
        <f aca="false">IFERROR(VLOOKUP(D133,[1]Internal!B$4:CB$231,75,FALSE()),"0")</f>
        <v>2.75</v>
      </c>
      <c r="AZ133" s="86" t="n">
        <f aca="false">AS133+AT133+AU133+AV133+AW133+AX133+AY133</f>
        <v>14.4357142857143</v>
      </c>
      <c r="BA133" s="65" t="n">
        <f aca="false">AZ133*100/30</f>
        <v>48.1190476190476</v>
      </c>
      <c r="BB133" s="65" t="n">
        <f aca="false">BA133*0.4</f>
        <v>19.247619047619</v>
      </c>
      <c r="BC133" s="65" t="n">
        <f aca="false">Capstones!AW132</f>
        <v>56.8</v>
      </c>
      <c r="BD133" s="65" t="n">
        <f aca="false">BB133+BC133</f>
        <v>76.0476190476191</v>
      </c>
      <c r="BE133" s="88" t="str">
        <f aca="false">IF(BD133&gt;=40,"Cleared","Not Cleared")</f>
        <v>Cleared</v>
      </c>
    </row>
    <row r="134" s="17" customFormat="true" ht="21.75" hidden="false" customHeight="true" outlineLevel="0" collapsed="false">
      <c r="A134" s="64" t="n">
        <v>130</v>
      </c>
      <c r="B134" s="86" t="s">
        <v>17</v>
      </c>
      <c r="C134" s="86" t="s">
        <v>14</v>
      </c>
      <c r="D134" s="86" t="s">
        <v>279</v>
      </c>
      <c r="E134" s="87" t="s">
        <v>280</v>
      </c>
      <c r="F134" s="65" t="n">
        <v>1</v>
      </c>
      <c r="G134" s="65" t="n">
        <v>2</v>
      </c>
      <c r="H134" s="65" t="n">
        <v>4</v>
      </c>
      <c r="I134" s="65" t="n">
        <v>3</v>
      </c>
      <c r="J134" s="65" t="n">
        <v>1</v>
      </c>
      <c r="K134" s="65" t="n">
        <v>3</v>
      </c>
      <c r="L134" s="65" t="n">
        <v>1</v>
      </c>
      <c r="M134" s="64" t="n">
        <f aca="false">F134+G134+H134+I134+J134+K134+L134</f>
        <v>15</v>
      </c>
      <c r="N134" s="65" t="n">
        <f aca="false">M134/35*100</f>
        <v>42.8571428571429</v>
      </c>
      <c r="O134" s="65" t="n">
        <v>0</v>
      </c>
      <c r="P134" s="65" t="n">
        <f aca="false">Capstones!O133</f>
        <v>36.6666666666667</v>
      </c>
      <c r="Q134" s="65" t="n">
        <f aca="false">N134*0.5</f>
        <v>21.4285714285714</v>
      </c>
      <c r="R134" s="65" t="str">
        <f aca="false">IF(N134&gt;=20,"Cleared","Not Cleared")</f>
        <v>Cleared</v>
      </c>
      <c r="S134" s="65" t="n">
        <v>2.33333333333333</v>
      </c>
      <c r="T134" s="65" t="n">
        <v>2.70833333333333</v>
      </c>
      <c r="U134" s="65" t="n">
        <v>2.66666666666667</v>
      </c>
      <c r="V134" s="65" t="n">
        <v>3</v>
      </c>
      <c r="W134" s="65" t="n">
        <v>1</v>
      </c>
      <c r="X134" s="65" t="n">
        <v>3.45</v>
      </c>
      <c r="Y134" s="65" t="n">
        <v>3</v>
      </c>
      <c r="Z134" s="65" t="n">
        <f aca="false">S134+T134+U134+V134+W134+X134+Y134</f>
        <v>18.1583333333333</v>
      </c>
      <c r="AA134" s="65" t="n">
        <f aca="false">Persona!$Z134/35*100</f>
        <v>51.8809523809524</v>
      </c>
      <c r="AB134" s="65" t="n">
        <f aca="false">AA134*0.4</f>
        <v>20.752380952381</v>
      </c>
      <c r="AC134" s="65" t="n">
        <f aca="false">Capstones!AA133</f>
        <v>46.4</v>
      </c>
      <c r="AD134" s="65" t="n">
        <f aca="false">(Persona!$AB134+Persona!$AC134)*0.5</f>
        <v>33.5761904761905</v>
      </c>
      <c r="AE134" s="65" t="str">
        <f aca="false">IF(AD134&gt;=20,"Cleared","Not Cleared")</f>
        <v>Cleared</v>
      </c>
      <c r="AF134" s="86"/>
      <c r="AG134" s="86" t="n">
        <v>1.11428571428571</v>
      </c>
      <c r="AH134" s="86" t="n">
        <v>1.11111111111111</v>
      </c>
      <c r="AI134" s="86" t="n">
        <v>1</v>
      </c>
      <c r="AJ134" s="86" t="n">
        <v>1</v>
      </c>
      <c r="AK134" s="86"/>
      <c r="AL134" s="86" t="n">
        <v>0.777777777777778</v>
      </c>
      <c r="AM134" s="86" t="n">
        <f aca="false">AF134+AG134+AH134+AI134+AJ134+AK134+AL134</f>
        <v>5.0031746031746</v>
      </c>
      <c r="AN134" s="65" t="n">
        <f aca="false">Persona!$AM134/25*100</f>
        <v>20.0126984126984</v>
      </c>
      <c r="AO134" s="65" t="n">
        <f aca="false">Persona!$AN134*0.4</f>
        <v>8.00507936507937</v>
      </c>
      <c r="AP134" s="65" t="n">
        <f aca="false">Capstones!AL133</f>
        <v>48</v>
      </c>
      <c r="AQ134" s="65" t="n">
        <f aca="false">Persona!$AO134+Persona!$AP134</f>
        <v>56.0050793650794</v>
      </c>
      <c r="AR134" s="65" t="str">
        <f aca="false">IF(AQ134&gt;=40,"Cleared","Not Cleared")</f>
        <v>Cleared</v>
      </c>
      <c r="AS134" s="86" t="n">
        <f aca="false">IFERROR(VLOOKUP(D134,[1]Internal!B$4:CB$231,70,FALSE()),"0")</f>
        <v>3.41666666666667</v>
      </c>
      <c r="AT134" s="86" t="n">
        <f aca="false">IFERROR(VLOOKUP(D134,[1]Internal!B$4:CB$231,71,FALSE()),"0")</f>
        <v>1.84642857142857</v>
      </c>
      <c r="AU134" s="86" t="n">
        <f aca="false">IFERROR(VLOOKUP(D134,[1]Internal!B$4:CB$231,72,FALSE()),"0")</f>
        <v>2.33333333333333</v>
      </c>
      <c r="AV134" s="86" t="n">
        <f aca="false">IFERROR(VLOOKUP(D134,[1]Internal!B$4:CB$231,73,FALSE()),"0")</f>
        <v>3.5</v>
      </c>
      <c r="AW134" s="86"/>
      <c r="AX134" s="86" t="n">
        <f aca="false">IFERROR(VLOOKUP(D134,[1]Internal!B$4:CB$231,75,FALSE()),"0")</f>
        <v>3.38888888888889</v>
      </c>
      <c r="AY134" s="86" t="n">
        <f aca="false">IFERROR(VLOOKUP(D134,[1]Internal!B$4:CB$231,75,FALSE()),"0")</f>
        <v>3.38888888888889</v>
      </c>
      <c r="AZ134" s="86" t="n">
        <f aca="false">AS134+AT134+AU134+AV134+AW134+AX134+AY134</f>
        <v>17.8742063492064</v>
      </c>
      <c r="BA134" s="65" t="n">
        <f aca="false">AZ134*100/30</f>
        <v>59.5806878306878</v>
      </c>
      <c r="BB134" s="65" t="n">
        <f aca="false">BA134*0.4</f>
        <v>23.8322751322751</v>
      </c>
      <c r="BC134" s="65" t="n">
        <f aca="false">Capstones!AW133</f>
        <v>46.4</v>
      </c>
      <c r="BD134" s="65" t="n">
        <f aca="false">BB134+BC134</f>
        <v>70.2322751322751</v>
      </c>
      <c r="BE134" s="88" t="str">
        <f aca="false">IF(BD134&gt;=40,"Cleared","Not Cleared")</f>
        <v>Cleared</v>
      </c>
    </row>
    <row r="135" s="17" customFormat="true" ht="21.75" hidden="false" customHeight="true" outlineLevel="0" collapsed="false">
      <c r="A135" s="64" t="n">
        <v>131</v>
      </c>
      <c r="B135" s="86" t="s">
        <v>13</v>
      </c>
      <c r="C135" s="86" t="s">
        <v>38</v>
      </c>
      <c r="D135" s="86" t="s">
        <v>281</v>
      </c>
      <c r="E135" s="87" t="s">
        <v>282</v>
      </c>
      <c r="F135" s="65" t="n">
        <v>4</v>
      </c>
      <c r="G135" s="65" t="n">
        <v>2</v>
      </c>
      <c r="H135" s="65" t="n">
        <v>2</v>
      </c>
      <c r="I135" s="65" t="n">
        <v>3</v>
      </c>
      <c r="J135" s="65" t="n">
        <v>1</v>
      </c>
      <c r="K135" s="65" t="n">
        <v>3</v>
      </c>
      <c r="L135" s="65" t="n">
        <v>1</v>
      </c>
      <c r="M135" s="64" t="n">
        <f aca="false">F135+G135+H135+I135+J135+K135+L135</f>
        <v>16</v>
      </c>
      <c r="N135" s="65" t="n">
        <f aca="false">M135/35*100</f>
        <v>45.7142857142857</v>
      </c>
      <c r="O135" s="65" t="n">
        <v>0</v>
      </c>
      <c r="P135" s="65" t="n">
        <f aca="false">Capstones!O134</f>
        <v>93.3333333333333</v>
      </c>
      <c r="Q135" s="65" t="n">
        <f aca="false">N135*0.5</f>
        <v>22.8571428571429</v>
      </c>
      <c r="R135" s="65" t="str">
        <f aca="false">IF(N135&gt;=20,"Cleared","Not Cleared")</f>
        <v>Cleared</v>
      </c>
      <c r="S135" s="65" t="n">
        <v>3.5</v>
      </c>
      <c r="T135" s="65" t="n">
        <v>3.79166666666667</v>
      </c>
      <c r="U135" s="65" t="n">
        <v>4</v>
      </c>
      <c r="V135" s="65" t="n">
        <v>4</v>
      </c>
      <c r="W135" s="65" t="n">
        <v>4</v>
      </c>
      <c r="X135" s="65" t="n">
        <v>3.61666666666667</v>
      </c>
      <c r="Y135" s="65" t="n">
        <v>3.5</v>
      </c>
      <c r="Z135" s="65" t="n">
        <f aca="false">S135+T135+U135+V135+W135+X135+Y135</f>
        <v>26.4083333333333</v>
      </c>
      <c r="AA135" s="65" t="n">
        <f aca="false">Persona!$Z135/35*100</f>
        <v>75.452380952381</v>
      </c>
      <c r="AB135" s="65" t="n">
        <f aca="false">AA135*0.4</f>
        <v>30.1809523809524</v>
      </c>
      <c r="AC135" s="65" t="n">
        <f aca="false">Capstones!AA134</f>
        <v>58.4</v>
      </c>
      <c r="AD135" s="65" t="n">
        <f aca="false">(Persona!$AB135+Persona!$AC135)*0.5</f>
        <v>44.2904761904762</v>
      </c>
      <c r="AE135" s="65" t="str">
        <f aca="false">IF(AD135&gt;=20,"Cleared","Not Cleared")</f>
        <v>Cleared</v>
      </c>
      <c r="AF135" s="86"/>
      <c r="AG135" s="86" t="n">
        <v>2.05833333333333</v>
      </c>
      <c r="AH135" s="86" t="n">
        <v>3.66666666666667</v>
      </c>
      <c r="AI135" s="86" t="n">
        <v>3.5</v>
      </c>
      <c r="AJ135" s="86" t="n">
        <v>4.08333333333333</v>
      </c>
      <c r="AK135" s="86"/>
      <c r="AL135" s="86" t="n">
        <v>3.91666666666667</v>
      </c>
      <c r="AM135" s="86" t="n">
        <f aca="false">AF135+AG135+AH135+AI135+AJ135+AK135+AL135</f>
        <v>17.225</v>
      </c>
      <c r="AN135" s="65" t="n">
        <f aca="false">Persona!$AM135/25*100</f>
        <v>68.9</v>
      </c>
      <c r="AO135" s="65" t="n">
        <f aca="false">Persona!$AN135*0.4</f>
        <v>27.56</v>
      </c>
      <c r="AP135" s="65" t="n">
        <f aca="false">Capstones!AL134</f>
        <v>39</v>
      </c>
      <c r="AQ135" s="65" t="n">
        <f aca="false">Persona!$AO135+Persona!$AP135</f>
        <v>66.56</v>
      </c>
      <c r="AR135" s="65" t="str">
        <f aca="false">IF(AQ135&gt;=40,"Cleared","Not Cleared")</f>
        <v>Cleared</v>
      </c>
      <c r="AS135" s="86" t="n">
        <f aca="false">IFERROR(VLOOKUP(D135,[1]Internal!B$4:CB$231,70,FALSE()),"0")</f>
        <v>3.33333333333333</v>
      </c>
      <c r="AT135" s="86" t="n">
        <f aca="false">IFERROR(VLOOKUP(D135,[1]Internal!B$4:CB$231,71,FALSE()),"0")</f>
        <v>2.17142857142857</v>
      </c>
      <c r="AU135" s="86" t="n">
        <f aca="false">IFERROR(VLOOKUP(D135,[1]Internal!B$4:CB$231,72,FALSE()),"0")</f>
        <v>2.66666666666667</v>
      </c>
      <c r="AV135" s="86" t="n">
        <f aca="false">IFERROR(VLOOKUP(D135,[1]Internal!B$4:CB$231,73,FALSE()),"0")</f>
        <v>4</v>
      </c>
      <c r="AW135" s="86"/>
      <c r="AX135" s="86" t="n">
        <f aca="false">IFERROR(VLOOKUP(D135,[1]Internal!B$4:CB$231,75,FALSE()),"0")</f>
        <v>4</v>
      </c>
      <c r="AY135" s="86" t="n">
        <f aca="false">IFERROR(VLOOKUP(D135,[1]Internal!B$4:CB$231,75,FALSE()),"0")</f>
        <v>4</v>
      </c>
      <c r="AZ135" s="86" t="n">
        <f aca="false">AS135+AT135+AU135+AV135+AW135+AX135+AY135</f>
        <v>20.1714285714286</v>
      </c>
      <c r="BA135" s="65" t="n">
        <f aca="false">AZ135*100/30</f>
        <v>67.2380952380952</v>
      </c>
      <c r="BB135" s="65" t="n">
        <f aca="false">BA135*0.4</f>
        <v>26.8952380952381</v>
      </c>
      <c r="BC135" s="65" t="n">
        <f aca="false">Capstones!AW134</f>
        <v>58.4</v>
      </c>
      <c r="BD135" s="65" t="n">
        <f aca="false">BB135+BC135</f>
        <v>85.2952380952381</v>
      </c>
      <c r="BE135" s="88" t="str">
        <f aca="false">IF(BD135&gt;=40,"Cleared","Not Cleared")</f>
        <v>Cleared</v>
      </c>
    </row>
    <row r="136" s="17" customFormat="true" ht="21.75" hidden="false" customHeight="true" outlineLevel="0" collapsed="false">
      <c r="A136" s="64" t="n">
        <v>132</v>
      </c>
      <c r="B136" s="86" t="s">
        <v>13</v>
      </c>
      <c r="C136" s="86" t="s">
        <v>14</v>
      </c>
      <c r="D136" s="86" t="s">
        <v>283</v>
      </c>
      <c r="E136" s="87" t="s">
        <v>284</v>
      </c>
      <c r="F136" s="65" t="n">
        <v>2</v>
      </c>
      <c r="G136" s="65" t="n">
        <v>2</v>
      </c>
      <c r="H136" s="65" t="n">
        <v>3</v>
      </c>
      <c r="I136" s="65" t="n">
        <v>3</v>
      </c>
      <c r="J136" s="65" t="n">
        <v>1</v>
      </c>
      <c r="K136" s="65" t="n">
        <v>3</v>
      </c>
      <c r="L136" s="65" t="n">
        <v>1</v>
      </c>
      <c r="M136" s="64" t="n">
        <f aca="false">F136+G136+H136+I136+J136+K136+L136</f>
        <v>15</v>
      </c>
      <c r="N136" s="65" t="n">
        <f aca="false">M136/35*100</f>
        <v>42.8571428571429</v>
      </c>
      <c r="O136" s="65" t="n">
        <v>0</v>
      </c>
      <c r="P136" s="65" t="n">
        <f aca="false">Capstones!O135</f>
        <v>38.3333333333333</v>
      </c>
      <c r="Q136" s="65" t="n">
        <f aca="false">N136*0.5</f>
        <v>21.4285714285714</v>
      </c>
      <c r="R136" s="65" t="str">
        <f aca="false">IF(N136&gt;=20,"Cleared","Not Cleared")</f>
        <v>Cleared</v>
      </c>
      <c r="S136" s="65" t="n">
        <v>2.91666666666667</v>
      </c>
      <c r="T136" s="65" t="n">
        <v>2.97916666666667</v>
      </c>
      <c r="U136" s="65" t="n">
        <v>3</v>
      </c>
      <c r="V136" s="65" t="n">
        <v>2</v>
      </c>
      <c r="W136" s="65" t="n">
        <v>0</v>
      </c>
      <c r="X136" s="65" t="n">
        <v>2.8</v>
      </c>
      <c r="Y136" s="65" t="n">
        <v>2.5</v>
      </c>
      <c r="Z136" s="65" t="n">
        <f aca="false">S136+T136+U136+V136+W136+X136+Y136</f>
        <v>16.1958333333333</v>
      </c>
      <c r="AA136" s="65" t="n">
        <f aca="false">Persona!$Z136/35*100</f>
        <v>46.2738095238095</v>
      </c>
      <c r="AB136" s="65" t="n">
        <f aca="false">AA136*0.4</f>
        <v>18.5095238095238</v>
      </c>
      <c r="AC136" s="65" t="n">
        <f aca="false">Capstones!AA135</f>
        <v>41.6</v>
      </c>
      <c r="AD136" s="65" t="n">
        <f aca="false">(Persona!$AB136+Persona!$AC136)*0.5</f>
        <v>30.0547619047619</v>
      </c>
      <c r="AE136" s="65" t="str">
        <f aca="false">IF(AD136&gt;=20,"Cleared","Not Cleared")</f>
        <v>Cleared</v>
      </c>
      <c r="AF136" s="86"/>
      <c r="AG136" s="86" t="n">
        <v>3.04166666666667</v>
      </c>
      <c r="AH136" s="86" t="n">
        <v>1.25</v>
      </c>
      <c r="AI136" s="86" t="n">
        <v>0.875</v>
      </c>
      <c r="AJ136" s="86" t="n">
        <v>0.75</v>
      </c>
      <c r="AK136" s="86"/>
      <c r="AL136" s="86" t="n">
        <v>1.08333333333333</v>
      </c>
      <c r="AM136" s="86" t="n">
        <f aca="false">AF136+AG136+AH136+AI136+AJ136+AK136+AL136</f>
        <v>7</v>
      </c>
      <c r="AN136" s="65" t="n">
        <f aca="false">Persona!$AM136/25*100</f>
        <v>28</v>
      </c>
      <c r="AO136" s="65" t="n">
        <f aca="false">Persona!$AN136*0.4</f>
        <v>11.2</v>
      </c>
      <c r="AP136" s="65" t="n">
        <f aca="false">Capstones!AL135</f>
        <v>38</v>
      </c>
      <c r="AQ136" s="65" t="n">
        <f aca="false">Persona!$AO136+Persona!$AP136</f>
        <v>49.2</v>
      </c>
      <c r="AR136" s="65" t="str">
        <f aca="false">IF(AQ136&gt;=40,"Cleared","Not Cleared")</f>
        <v>Cleared</v>
      </c>
      <c r="AS136" s="86" t="n">
        <f aca="false">IFERROR(VLOOKUP(D136,[1]Internal!B$4:CB$231,70,FALSE()),"0")</f>
        <v>2.875</v>
      </c>
      <c r="AT136" s="86" t="n">
        <f aca="false">IFERROR(VLOOKUP(D136,[1]Internal!B$4:CB$231,71,FALSE()),"0")</f>
        <v>2.96111111111111</v>
      </c>
      <c r="AU136" s="86" t="n">
        <f aca="false">IFERROR(VLOOKUP(D136,[1]Internal!B$4:CB$231,72,FALSE()),"0")</f>
        <v>1</v>
      </c>
      <c r="AV136" s="86" t="n">
        <f aca="false">IFERROR(VLOOKUP(D136,[1]Internal!B$4:CB$231,73,FALSE()),"0")</f>
        <v>3</v>
      </c>
      <c r="AW136" s="86"/>
      <c r="AX136" s="86" t="n">
        <f aca="false">IFERROR(VLOOKUP(D136,[1]Internal!B$4:CB$231,75,FALSE()),"0")</f>
        <v>2.5</v>
      </c>
      <c r="AY136" s="86" t="n">
        <f aca="false">IFERROR(VLOOKUP(D136,[1]Internal!B$4:CB$231,75,FALSE()),"0")</f>
        <v>2.5</v>
      </c>
      <c r="AZ136" s="86" t="n">
        <f aca="false">AS136+AT136+AU136+AV136+AW136+AX136+AY136</f>
        <v>14.8361111111111</v>
      </c>
      <c r="BA136" s="65" t="n">
        <f aca="false">AZ136*100/30</f>
        <v>49.4537037037037</v>
      </c>
      <c r="BB136" s="65" t="n">
        <f aca="false">BA136*0.4</f>
        <v>19.7814814814815</v>
      </c>
      <c r="BC136" s="65" t="n">
        <f aca="false">Capstones!AW135</f>
        <v>41.6</v>
      </c>
      <c r="BD136" s="65" t="n">
        <f aca="false">BB136+BC136</f>
        <v>61.3814814814815</v>
      </c>
      <c r="BE136" s="88" t="str">
        <f aca="false">IF(BD136&gt;=40,"Cleared","Not Cleared")</f>
        <v>Cleared</v>
      </c>
    </row>
    <row r="137" s="17" customFormat="true" ht="21.75" hidden="false" customHeight="true" outlineLevel="0" collapsed="false">
      <c r="A137" s="64" t="n">
        <v>133</v>
      </c>
      <c r="B137" s="86" t="s">
        <v>17</v>
      </c>
      <c r="C137" s="86" t="s">
        <v>14</v>
      </c>
      <c r="D137" s="86" t="s">
        <v>285</v>
      </c>
      <c r="E137" s="87" t="s">
        <v>286</v>
      </c>
      <c r="F137" s="65" t="n">
        <v>1</v>
      </c>
      <c r="G137" s="65" t="n">
        <v>1</v>
      </c>
      <c r="H137" s="65" t="n">
        <v>3</v>
      </c>
      <c r="I137" s="65" t="n">
        <v>3</v>
      </c>
      <c r="J137" s="65" t="n">
        <v>2</v>
      </c>
      <c r="K137" s="65" t="n">
        <v>2</v>
      </c>
      <c r="L137" s="65" t="n">
        <v>3</v>
      </c>
      <c r="M137" s="64" t="n">
        <f aca="false">F137+G137+H137+I137+J137+K137+L137</f>
        <v>15</v>
      </c>
      <c r="N137" s="65" t="n">
        <f aca="false">M137/35*100</f>
        <v>42.8571428571429</v>
      </c>
      <c r="O137" s="65" t="n">
        <v>0</v>
      </c>
      <c r="P137" s="65" t="n">
        <f aca="false">Capstones!O136</f>
        <v>25.5555555555556</v>
      </c>
      <c r="Q137" s="65" t="n">
        <f aca="false">N137*0.5</f>
        <v>21.4285714285714</v>
      </c>
      <c r="R137" s="65" t="str">
        <f aca="false">IF(N137&gt;=20,"Cleared","Not Cleared")</f>
        <v>Cleared</v>
      </c>
      <c r="S137" s="65" t="n">
        <v>1.33333333333333</v>
      </c>
      <c r="T137" s="65" t="n">
        <v>1.5</v>
      </c>
      <c r="U137" s="65" t="n">
        <v>1</v>
      </c>
      <c r="V137" s="65" t="n">
        <v>2</v>
      </c>
      <c r="W137" s="65" t="n">
        <v>0</v>
      </c>
      <c r="X137" s="65" t="n">
        <v>1.78333333333333</v>
      </c>
      <c r="Y137" s="65" t="n">
        <v>2</v>
      </c>
      <c r="Z137" s="65" t="n">
        <f aca="false">S137+T137+U137+V137+W137+X137+Y137</f>
        <v>9.61666666666667</v>
      </c>
      <c r="AA137" s="65" t="n">
        <f aca="false">Persona!$Z137/35*100</f>
        <v>27.4761904761905</v>
      </c>
      <c r="AB137" s="65" t="n">
        <f aca="false">AA137*0.4</f>
        <v>10.9904761904762</v>
      </c>
      <c r="AC137" s="65" t="n">
        <f aca="false">Capstones!AA136</f>
        <v>33.6</v>
      </c>
      <c r="AD137" s="65" t="n">
        <f aca="false">(Persona!$AB137+Persona!$AC137)*0.5</f>
        <v>22.2952380952381</v>
      </c>
      <c r="AE137" s="65" t="str">
        <f aca="false">IF(AD137&gt;=20,"Cleared","Not Cleared")</f>
        <v>Cleared</v>
      </c>
      <c r="AF137" s="86"/>
      <c r="AG137" s="86" t="n">
        <v>2.53333333333333</v>
      </c>
      <c r="AH137" s="86" t="n">
        <v>0.75</v>
      </c>
      <c r="AI137" s="86" t="n">
        <v>0.75</v>
      </c>
      <c r="AJ137" s="86" t="n">
        <v>0.75</v>
      </c>
      <c r="AK137" s="86"/>
      <c r="AL137" s="86" t="n">
        <v>0.75</v>
      </c>
      <c r="AM137" s="86" t="n">
        <f aca="false">AF137+AG137+AH137+AI137+AJ137+AK137+AL137</f>
        <v>5.53333333333333</v>
      </c>
      <c r="AN137" s="65" t="n">
        <f aca="false">Persona!$AM137/25*100</f>
        <v>22.1333333333333</v>
      </c>
      <c r="AO137" s="65" t="n">
        <f aca="false">Persona!$AN137*0.4</f>
        <v>8.85333333333333</v>
      </c>
      <c r="AP137" s="65" t="n">
        <f aca="false">Capstones!AL136</f>
        <v>40</v>
      </c>
      <c r="AQ137" s="65" t="n">
        <f aca="false">Persona!$AO137+Persona!$AP137</f>
        <v>48.8533333333333</v>
      </c>
      <c r="AR137" s="65" t="str">
        <f aca="false">IF(AQ137&gt;=40,"Cleared","Not Cleared")</f>
        <v>Cleared</v>
      </c>
      <c r="AS137" s="86" t="n">
        <f aca="false">IFERROR(VLOOKUP(D137,[1]Internal!B$4:CB$231,70,FALSE()),"0")</f>
        <v>1.41666666666667</v>
      </c>
      <c r="AT137" s="86" t="n">
        <f aca="false">IFERROR(VLOOKUP(D137,[1]Internal!B$4:CB$231,71,FALSE()),"0")</f>
        <v>2.60952380952381</v>
      </c>
      <c r="AU137" s="86" t="n">
        <f aca="false">IFERROR(VLOOKUP(D137,[1]Internal!B$4:CB$231,72,FALSE()),"0")</f>
        <v>0.833333333333333</v>
      </c>
      <c r="AV137" s="86" t="n">
        <f aca="false">IFERROR(VLOOKUP(D137,[1]Internal!B$4:CB$231,73,FALSE()),"0")</f>
        <v>2</v>
      </c>
      <c r="AW137" s="86"/>
      <c r="AX137" s="86" t="n">
        <f aca="false">IFERROR(VLOOKUP(D137,[1]Internal!B$4:CB$231,75,FALSE()),"0")</f>
        <v>1.47222222222222</v>
      </c>
      <c r="AY137" s="86" t="n">
        <f aca="false">IFERROR(VLOOKUP(D137,[1]Internal!B$4:CB$231,75,FALSE()),"0")</f>
        <v>1.47222222222222</v>
      </c>
      <c r="AZ137" s="86" t="n">
        <f aca="false">AS137+AT137+AU137+AV137+AW137+AX137+AY137</f>
        <v>9.80396825396825</v>
      </c>
      <c r="BA137" s="65" t="n">
        <f aca="false">AZ137*100/30</f>
        <v>32.6798941798942</v>
      </c>
      <c r="BB137" s="65" t="n">
        <f aca="false">BA137*0.4</f>
        <v>13.0719576719577</v>
      </c>
      <c r="BC137" s="65" t="n">
        <f aca="false">Capstones!AW136</f>
        <v>33.6</v>
      </c>
      <c r="BD137" s="65" t="n">
        <f aca="false">BB137+BC137</f>
        <v>46.6719576719577</v>
      </c>
      <c r="BE137" s="88" t="str">
        <f aca="false">IF(BD137&gt;=40,"Cleared","Not Cleared")</f>
        <v>Cleared</v>
      </c>
    </row>
    <row r="138" s="17" customFormat="true" ht="21.75" hidden="false" customHeight="true" outlineLevel="0" collapsed="false">
      <c r="A138" s="64" t="n">
        <v>134</v>
      </c>
      <c r="B138" s="86" t="s">
        <v>17</v>
      </c>
      <c r="C138" s="86" t="s">
        <v>38</v>
      </c>
      <c r="D138" s="86" t="s">
        <v>287</v>
      </c>
      <c r="E138" s="87" t="s">
        <v>288</v>
      </c>
      <c r="F138" s="65" t="n">
        <v>1</v>
      </c>
      <c r="G138" s="65" t="n">
        <v>1</v>
      </c>
      <c r="H138" s="65" t="n">
        <v>3</v>
      </c>
      <c r="I138" s="65" t="n">
        <v>3</v>
      </c>
      <c r="J138" s="65" t="n">
        <v>2</v>
      </c>
      <c r="K138" s="65" t="n">
        <v>2</v>
      </c>
      <c r="L138" s="65" t="n">
        <v>3</v>
      </c>
      <c r="M138" s="64" t="n">
        <f aca="false">F138+G138+H138+I138+J138+K138+L138</f>
        <v>15</v>
      </c>
      <c r="N138" s="65" t="n">
        <f aca="false">M138/35*100</f>
        <v>42.8571428571429</v>
      </c>
      <c r="O138" s="65" t="n">
        <v>0</v>
      </c>
      <c r="P138" s="65" t="n">
        <f aca="false">Capstones!O137</f>
        <v>50</v>
      </c>
      <c r="Q138" s="65" t="n">
        <f aca="false">N138*0.5</f>
        <v>21.4285714285714</v>
      </c>
      <c r="R138" s="65" t="str">
        <f aca="false">IF(N138&gt;=20,"Cleared","Not Cleared")</f>
        <v>Cleared</v>
      </c>
      <c r="S138" s="65" t="n">
        <v>1</v>
      </c>
      <c r="T138" s="65" t="n">
        <v>1.125</v>
      </c>
      <c r="U138" s="65" t="n">
        <v>1</v>
      </c>
      <c r="V138" s="65" t="n">
        <v>1</v>
      </c>
      <c r="W138" s="65" t="n">
        <v>1</v>
      </c>
      <c r="X138" s="65" t="n">
        <v>1</v>
      </c>
      <c r="Y138" s="65" t="n">
        <v>1</v>
      </c>
      <c r="Z138" s="65" t="n">
        <f aca="false">S138+T138+U138+V138+W138+X138+Y138</f>
        <v>7.125</v>
      </c>
      <c r="AA138" s="65" t="n">
        <f aca="false">Persona!$Z138/35*100</f>
        <v>20.3571428571429</v>
      </c>
      <c r="AB138" s="65" t="n">
        <f aca="false">AA138*0.4</f>
        <v>8.14285714285714</v>
      </c>
      <c r="AC138" s="65" t="n">
        <f aca="false">Capstones!AA137</f>
        <v>19.2</v>
      </c>
      <c r="AD138" s="65" t="n">
        <f aca="false">(Persona!$AB138+Persona!$AC138)*0.5</f>
        <v>13.6714285714286</v>
      </c>
      <c r="AE138" s="65" t="str">
        <f aca="false">IF(AD138&gt;=20,"Cleared","Not Cleared")</f>
        <v>Not Cleared</v>
      </c>
      <c r="AF138" s="86"/>
      <c r="AG138" s="86" t="n">
        <v>1.4</v>
      </c>
      <c r="AH138" s="86" t="n">
        <v>1.41666666666667</v>
      </c>
      <c r="AI138" s="86" t="n">
        <v>1.125</v>
      </c>
      <c r="AJ138" s="86" t="n">
        <v>1.91666666666667</v>
      </c>
      <c r="AK138" s="86"/>
      <c r="AL138" s="86" t="n">
        <v>1.79166666666667</v>
      </c>
      <c r="AM138" s="86" t="n">
        <f aca="false">AF138+AG138+AH138+AI138+AJ138+AK138+AL138</f>
        <v>7.65</v>
      </c>
      <c r="AN138" s="65" t="n">
        <f aca="false">Persona!$AM138/25*100</f>
        <v>30.6</v>
      </c>
      <c r="AO138" s="65" t="n">
        <f aca="false">Persona!$AN138*0.4</f>
        <v>12.24</v>
      </c>
      <c r="AP138" s="65" t="n">
        <f aca="false">Capstones!AL137</f>
        <v>28</v>
      </c>
      <c r="AQ138" s="65" t="n">
        <f aca="false">Persona!$AO138+Persona!$AP138</f>
        <v>40.24</v>
      </c>
      <c r="AR138" s="65" t="str">
        <f aca="false">IF(AQ138&gt;=40,"Cleared","Not Cleared")</f>
        <v>Cleared</v>
      </c>
      <c r="AS138" s="86" t="n">
        <f aca="false">IFERROR(VLOOKUP(D138,[1]Internal!B$4:CB$231,70,FALSE()),"0")</f>
        <v>2</v>
      </c>
      <c r="AT138" s="86" t="n">
        <f aca="false">IFERROR(VLOOKUP(D138,[1]Internal!B$4:CB$231,71,FALSE()),"0")</f>
        <v>1.52142857142857</v>
      </c>
      <c r="AU138" s="86" t="n">
        <f aca="false">IFERROR(VLOOKUP(D138,[1]Internal!B$4:CB$231,72,FALSE()),"0")</f>
        <v>2</v>
      </c>
      <c r="AV138" s="86" t="n">
        <f aca="false">IFERROR(VLOOKUP(D138,[1]Internal!B$4:CB$231,73,FALSE()),"0")</f>
        <v>2</v>
      </c>
      <c r="AW138" s="86"/>
      <c r="AX138" s="86" t="n">
        <f aca="false">IFERROR(VLOOKUP(D138,[1]Internal!B$4:CB$231,75,FALSE()),"0")</f>
        <v>2.47222222222222</v>
      </c>
      <c r="AY138" s="86" t="n">
        <f aca="false">IFERROR(VLOOKUP(D138,[1]Internal!B$4:CB$231,75,FALSE()),"0")</f>
        <v>2.47222222222222</v>
      </c>
      <c r="AZ138" s="86" t="n">
        <f aca="false">AS138+AT138+AU138+AV138+AW138+AX138+AY138</f>
        <v>12.465873015873</v>
      </c>
      <c r="BA138" s="65" t="n">
        <f aca="false">AZ138*100/30</f>
        <v>41.5529100529101</v>
      </c>
      <c r="BB138" s="65" t="n">
        <f aca="false">BA138*0.4</f>
        <v>16.621164021164</v>
      </c>
      <c r="BC138" s="65" t="n">
        <f aca="false">Capstones!AW137</f>
        <v>19.2</v>
      </c>
      <c r="BD138" s="65" t="n">
        <f aca="false">BB138+BC138</f>
        <v>35.821164021164</v>
      </c>
      <c r="BE138" s="88" t="str">
        <f aca="false">IF(BD138&gt;=40,"Cleared","Not Cleared")</f>
        <v>Not Cleared</v>
      </c>
    </row>
    <row r="139" s="17" customFormat="true" ht="21.75" hidden="false" customHeight="true" outlineLevel="0" collapsed="false">
      <c r="A139" s="64" t="n">
        <v>135</v>
      </c>
      <c r="B139" s="86" t="s">
        <v>17</v>
      </c>
      <c r="C139" s="86" t="s">
        <v>31</v>
      </c>
      <c r="D139" s="86" t="s">
        <v>289</v>
      </c>
      <c r="E139" s="87" t="s">
        <v>290</v>
      </c>
      <c r="F139" s="65" t="n">
        <v>3</v>
      </c>
      <c r="G139" s="65" t="n">
        <v>1</v>
      </c>
      <c r="H139" s="65" t="n">
        <v>4</v>
      </c>
      <c r="I139" s="65" t="n">
        <v>2</v>
      </c>
      <c r="J139" s="65" t="n">
        <v>1</v>
      </c>
      <c r="K139" s="65" t="n">
        <v>3</v>
      </c>
      <c r="L139" s="65" t="n">
        <v>2</v>
      </c>
      <c r="M139" s="64" t="n">
        <f aca="false">F139+G139+H139+I139+J139+K139+L139</f>
        <v>16</v>
      </c>
      <c r="N139" s="65" t="n">
        <f aca="false">M139/35*100</f>
        <v>45.7142857142857</v>
      </c>
      <c r="O139" s="65" t="n">
        <v>0</v>
      </c>
      <c r="P139" s="65" t="n">
        <f aca="false">Capstones!O138</f>
        <v>58.8888888888889</v>
      </c>
      <c r="Q139" s="65" t="n">
        <f aca="false">N139*0.5</f>
        <v>22.8571428571429</v>
      </c>
      <c r="R139" s="65" t="str">
        <f aca="false">IF(N139&gt;=20,"Cleared","Not Cleared")</f>
        <v>Cleared</v>
      </c>
      <c r="S139" s="65" t="n">
        <v>0</v>
      </c>
      <c r="T139" s="65" t="n">
        <v>0.625</v>
      </c>
      <c r="U139" s="65" t="n">
        <v>0</v>
      </c>
      <c r="V139" s="65" t="n">
        <v>0</v>
      </c>
      <c r="W139" s="65" t="n">
        <v>1</v>
      </c>
      <c r="X139" s="65" t="n">
        <v>0</v>
      </c>
      <c r="Y139" s="65" t="n">
        <v>0</v>
      </c>
      <c r="Z139" s="65" t="n">
        <f aca="false">S139+T139+U139+V139+W139+X139+Y139</f>
        <v>1.625</v>
      </c>
      <c r="AA139" s="65" t="n">
        <f aca="false">Persona!$Z139/35*100</f>
        <v>4.64285714285714</v>
      </c>
      <c r="AB139" s="65" t="n">
        <f aca="false">AA139*0.4</f>
        <v>1.85714285714286</v>
      </c>
      <c r="AC139" s="65" t="n">
        <f aca="false">Capstones!AA138</f>
        <v>35.2</v>
      </c>
      <c r="AD139" s="65" t="n">
        <f aca="false">(Persona!$AB139+Persona!$AC139)*0.5</f>
        <v>18.5285714285714</v>
      </c>
      <c r="AE139" s="65" t="str">
        <f aca="false">IF(AD139&gt;=20,"Cleared","Not Cleared")</f>
        <v>Not Cleared</v>
      </c>
      <c r="AF139" s="86"/>
      <c r="AG139" s="86" t="n">
        <v>2</v>
      </c>
      <c r="AH139" s="86" t="n">
        <v>2</v>
      </c>
      <c r="AI139" s="86" t="n">
        <v>1</v>
      </c>
      <c r="AJ139" s="86" t="n">
        <v>1.33333333333333</v>
      </c>
      <c r="AK139" s="86"/>
      <c r="AL139" s="86" t="n">
        <v>2</v>
      </c>
      <c r="AM139" s="86" t="n">
        <f aca="false">AF139+AG139+AH139+AI139+AJ139+AK139+AL139</f>
        <v>8.33333333333333</v>
      </c>
      <c r="AN139" s="65" t="n">
        <f aca="false">Persona!$AM139/25*100</f>
        <v>33.3333333333333</v>
      </c>
      <c r="AO139" s="65" t="n">
        <f aca="false">Persona!$AN139*0.4</f>
        <v>13.3333333333333</v>
      </c>
      <c r="AP139" s="65" t="n">
        <f aca="false">Capstones!AL138</f>
        <v>38</v>
      </c>
      <c r="AQ139" s="65" t="n">
        <f aca="false">Persona!$AO139+Persona!$AP139</f>
        <v>51.3333333333333</v>
      </c>
      <c r="AR139" s="65" t="str">
        <f aca="false">IF(AQ139&gt;=40,"Cleared","Not Cleared")</f>
        <v>Cleared</v>
      </c>
      <c r="AS139" s="86" t="n">
        <f aca="false">IFERROR(VLOOKUP(D139,[1]Internal!B$4:CB$231,70,FALSE()),"0")</f>
        <v>1.5</v>
      </c>
      <c r="AT139" s="86" t="n">
        <f aca="false">IFERROR(VLOOKUP(D139,[1]Internal!B$4:CB$231,71,FALSE()),"0")</f>
        <v>2.5625</v>
      </c>
      <c r="AU139" s="86" t="n">
        <f aca="false">IFERROR(VLOOKUP(D139,[1]Internal!B$4:CB$231,72,FALSE()),"0")</f>
        <v>1.33333333333333</v>
      </c>
      <c r="AV139" s="86" t="n">
        <f aca="false">IFERROR(VLOOKUP(D139,[1]Internal!B$4:CB$231,73,FALSE()),"0")</f>
        <v>2</v>
      </c>
      <c r="AW139" s="86"/>
      <c r="AX139" s="86" t="n">
        <f aca="false">IFERROR(VLOOKUP(D139,[1]Internal!B$4:CB$231,75,FALSE()),"0")</f>
        <v>2.41666666666667</v>
      </c>
      <c r="AY139" s="86" t="n">
        <f aca="false">IFERROR(VLOOKUP(D139,[1]Internal!B$4:CB$231,75,FALSE()),"0")</f>
        <v>2.41666666666667</v>
      </c>
      <c r="AZ139" s="86" t="n">
        <f aca="false">AS139+AT139+AU139+AV139+AW139+AX139+AY139</f>
        <v>12.2291666666667</v>
      </c>
      <c r="BA139" s="65" t="n">
        <f aca="false">AZ139*100/30</f>
        <v>40.7638888888889</v>
      </c>
      <c r="BB139" s="65" t="n">
        <f aca="false">BA139*0.4</f>
        <v>16.3055555555556</v>
      </c>
      <c r="BC139" s="65" t="n">
        <f aca="false">Capstones!AW138</f>
        <v>35.2</v>
      </c>
      <c r="BD139" s="65" t="n">
        <f aca="false">BB139+BC139</f>
        <v>51.5055555555555</v>
      </c>
      <c r="BE139" s="88" t="str">
        <f aca="false">IF(BD139&gt;=40,"Cleared","Not Cleared")</f>
        <v>Cleared</v>
      </c>
    </row>
    <row r="140" s="17" customFormat="true" ht="21.75" hidden="false" customHeight="true" outlineLevel="0" collapsed="false">
      <c r="A140" s="64" t="n">
        <v>136</v>
      </c>
      <c r="B140" s="86" t="s">
        <v>13</v>
      </c>
      <c r="C140" s="86" t="s">
        <v>31</v>
      </c>
      <c r="D140" s="86" t="s">
        <v>291</v>
      </c>
      <c r="E140" s="87" t="s">
        <v>292</v>
      </c>
      <c r="F140" s="65" t="n">
        <v>3</v>
      </c>
      <c r="G140" s="65" t="n">
        <v>1</v>
      </c>
      <c r="H140" s="65" t="n">
        <v>2</v>
      </c>
      <c r="I140" s="65" t="n">
        <v>3</v>
      </c>
      <c r="J140" s="65" t="n">
        <v>1</v>
      </c>
      <c r="K140" s="65" t="n">
        <v>4</v>
      </c>
      <c r="L140" s="65" t="n">
        <v>2</v>
      </c>
      <c r="M140" s="64" t="n">
        <f aca="false">F140+G140+H140+I140+J140+K140+L140</f>
        <v>16</v>
      </c>
      <c r="N140" s="65" t="n">
        <f aca="false">M140/35*100</f>
        <v>45.7142857142857</v>
      </c>
      <c r="O140" s="65" t="n">
        <v>0</v>
      </c>
      <c r="P140" s="65" t="n">
        <f aca="false">Capstones!O139</f>
        <v>40</v>
      </c>
      <c r="Q140" s="65" t="n">
        <f aca="false">N140*0.5</f>
        <v>22.8571428571429</v>
      </c>
      <c r="R140" s="65" t="str">
        <f aca="false">IF(N140&gt;=20,"Cleared","Not Cleared")</f>
        <v>Cleared</v>
      </c>
      <c r="S140" s="65" t="n">
        <v>1.33333333333333</v>
      </c>
      <c r="T140" s="65" t="n">
        <v>2.09375</v>
      </c>
      <c r="U140" s="65" t="n">
        <v>1.33333333333333</v>
      </c>
      <c r="V140" s="65" t="n">
        <v>0</v>
      </c>
      <c r="W140" s="65" t="n">
        <v>2.66666666666667</v>
      </c>
      <c r="X140" s="65" t="n">
        <v>1.65</v>
      </c>
      <c r="Y140" s="65" t="n">
        <v>1.25</v>
      </c>
      <c r="Z140" s="65" t="n">
        <f aca="false">S140+T140+U140+V140+W140+X140+Y140</f>
        <v>10.3270833333333</v>
      </c>
      <c r="AA140" s="65" t="n">
        <f aca="false">Persona!$Z140/35*100</f>
        <v>29.5059523809524</v>
      </c>
      <c r="AB140" s="65" t="n">
        <f aca="false">AA140*0.4</f>
        <v>11.802380952381</v>
      </c>
      <c r="AC140" s="65" t="n">
        <f aca="false">Capstones!AA139</f>
        <v>45.6</v>
      </c>
      <c r="AD140" s="65" t="n">
        <f aca="false">(Persona!$AB140+Persona!$AC140)*0.5</f>
        <v>28.7011904761905</v>
      </c>
      <c r="AE140" s="65" t="str">
        <f aca="false">IF(AD140&gt;=20,"Cleared","Not Cleared")</f>
        <v>Cleared</v>
      </c>
      <c r="AF140" s="86"/>
      <c r="AG140" s="86" t="s">
        <v>511</v>
      </c>
      <c r="AH140" s="86" t="s">
        <v>511</v>
      </c>
      <c r="AI140" s="86" t="n">
        <v>0</v>
      </c>
      <c r="AJ140" s="86" t="s">
        <v>511</v>
      </c>
      <c r="AK140" s="86"/>
      <c r="AL140" s="86" t="s">
        <v>511</v>
      </c>
      <c r="AM140" s="86" t="n">
        <f aca="false">AF140+AG140+AH140+AI140+AJ140+AK140+AL140</f>
        <v>0</v>
      </c>
      <c r="AN140" s="65" t="n">
        <f aca="false">Persona!$AM140/25*100</f>
        <v>0</v>
      </c>
      <c r="AO140" s="65" t="n">
        <f aca="false">Persona!$AN140*0.4</f>
        <v>0</v>
      </c>
      <c r="AP140" s="65" t="n">
        <f aca="false">Capstones!AL139</f>
        <v>48</v>
      </c>
      <c r="AQ140" s="65" t="n">
        <f aca="false">Persona!$AO140+Persona!$AP140</f>
        <v>48</v>
      </c>
      <c r="AR140" s="65" t="str">
        <f aca="false">IF(AQ140&gt;=40,"Cleared","Not Cleared")</f>
        <v>Cleared</v>
      </c>
      <c r="AS140" s="86" t="n">
        <f aca="false">IFERROR(VLOOKUP(D140,[1]Internal!B$4:CB$231,70,FALSE()),"0")</f>
        <v>2.25</v>
      </c>
      <c r="AT140" s="86" t="n">
        <f aca="false">IFERROR(VLOOKUP(D140,[1]Internal!B$4:CB$231,71,FALSE()),"0")</f>
        <v>2.7125</v>
      </c>
      <c r="AU140" s="86" t="n">
        <f aca="false">IFERROR(VLOOKUP(D140,[1]Internal!B$4:CB$231,72,FALSE()),"0")</f>
        <v>1.33333333333333</v>
      </c>
      <c r="AV140" s="86" t="n">
        <f aca="false">IFERROR(VLOOKUP(D140,[1]Internal!B$4:CB$231,73,FALSE()),"0")</f>
        <v>3</v>
      </c>
      <c r="AW140" s="86"/>
      <c r="AX140" s="86" t="n">
        <f aca="false">IFERROR(VLOOKUP(D140,[1]Internal!B$4:CB$231,75,FALSE()),"0")</f>
        <v>2.11111111111111</v>
      </c>
      <c r="AY140" s="86" t="n">
        <f aca="false">IFERROR(VLOOKUP(D140,[1]Internal!B$4:CB$231,75,FALSE()),"0")</f>
        <v>2.11111111111111</v>
      </c>
      <c r="AZ140" s="86" t="n">
        <f aca="false">AS140+AT140+AU140+AV140+AW140+AX140+AY140</f>
        <v>13.5180555555556</v>
      </c>
      <c r="BA140" s="65" t="n">
        <f aca="false">AZ140*100/30</f>
        <v>45.0601851851852</v>
      </c>
      <c r="BB140" s="65" t="n">
        <f aca="false">BA140*0.4</f>
        <v>18.0240740740741</v>
      </c>
      <c r="BC140" s="65" t="n">
        <f aca="false">Capstones!AW139</f>
        <v>45.6</v>
      </c>
      <c r="BD140" s="65" t="n">
        <f aca="false">BB140+BC140</f>
        <v>63.6240740740741</v>
      </c>
      <c r="BE140" s="88" t="str">
        <f aca="false">IF(BD140&gt;=40,"Cleared","Not Cleared")</f>
        <v>Cleared</v>
      </c>
    </row>
    <row r="141" s="17" customFormat="true" ht="21.75" hidden="false" customHeight="true" outlineLevel="0" collapsed="false">
      <c r="A141" s="64" t="n">
        <v>137</v>
      </c>
      <c r="B141" s="86" t="s">
        <v>13</v>
      </c>
      <c r="C141" s="86" t="s">
        <v>38</v>
      </c>
      <c r="D141" s="86" t="s">
        <v>293</v>
      </c>
      <c r="E141" s="87" t="s">
        <v>294</v>
      </c>
      <c r="F141" s="65" t="n">
        <v>2</v>
      </c>
      <c r="G141" s="65" t="n">
        <v>2</v>
      </c>
      <c r="H141" s="65" t="n">
        <v>4</v>
      </c>
      <c r="I141" s="65" t="n">
        <v>3</v>
      </c>
      <c r="J141" s="65" t="n">
        <v>1</v>
      </c>
      <c r="K141" s="65" t="n">
        <v>3</v>
      </c>
      <c r="L141" s="65" t="n">
        <v>1</v>
      </c>
      <c r="M141" s="64" t="n">
        <f aca="false">F141+G141+H141+I141+J141+K141+L141</f>
        <v>16</v>
      </c>
      <c r="N141" s="65" t="n">
        <f aca="false">M141/35*100</f>
        <v>45.7142857142857</v>
      </c>
      <c r="O141" s="65" t="n">
        <v>0</v>
      </c>
      <c r="P141" s="65" t="n">
        <f aca="false">Capstones!O140</f>
        <v>61.1111111111111</v>
      </c>
      <c r="Q141" s="65" t="n">
        <f aca="false">N141*0.5</f>
        <v>22.8571428571429</v>
      </c>
      <c r="R141" s="65" t="str">
        <f aca="false">IF(N141&gt;=20,"Cleared","Not Cleared")</f>
        <v>Cleared</v>
      </c>
      <c r="S141" s="65" t="n">
        <v>2.04166666666667</v>
      </c>
      <c r="T141" s="65" t="n">
        <v>2.40625</v>
      </c>
      <c r="U141" s="65" t="n">
        <v>2.5</v>
      </c>
      <c r="V141" s="65" t="n">
        <v>3</v>
      </c>
      <c r="W141" s="65" t="n">
        <v>2.33333333333333</v>
      </c>
      <c r="X141" s="65" t="n">
        <v>2.25833333333333</v>
      </c>
      <c r="Y141" s="65" t="n">
        <v>2.375</v>
      </c>
      <c r="Z141" s="65" t="n">
        <f aca="false">S141+T141+U141+V141+W141+X141+Y141</f>
        <v>16.9145833333333</v>
      </c>
      <c r="AA141" s="65" t="n">
        <f aca="false">Persona!$Z141/35*100</f>
        <v>48.327380952381</v>
      </c>
      <c r="AB141" s="65" t="n">
        <f aca="false">AA141*0.4</f>
        <v>19.3309523809524</v>
      </c>
      <c r="AC141" s="65" t="n">
        <f aca="false">Capstones!AA140</f>
        <v>35.2</v>
      </c>
      <c r="AD141" s="65" t="n">
        <f aca="false">(Persona!$AB141+Persona!$AC141)*0.5</f>
        <v>27.2654761904762</v>
      </c>
      <c r="AE141" s="65" t="str">
        <f aca="false">IF(AD141&gt;=20,"Cleared","Not Cleared")</f>
        <v>Cleared</v>
      </c>
      <c r="AF141" s="86"/>
      <c r="AG141" s="86" t="n">
        <v>2.82222222222222</v>
      </c>
      <c r="AH141" s="86" t="n">
        <v>2.66666666666667</v>
      </c>
      <c r="AI141" s="86" t="n">
        <v>1.66666666666667</v>
      </c>
      <c r="AJ141" s="86" t="n">
        <v>2.5</v>
      </c>
      <c r="AK141" s="86"/>
      <c r="AL141" s="86" t="n">
        <v>2.5</v>
      </c>
      <c r="AM141" s="86" t="n">
        <f aca="false">AF141+AG141+AH141+AI141+AJ141+AK141+AL141</f>
        <v>12.1555555555556</v>
      </c>
      <c r="AN141" s="65" t="n">
        <f aca="false">Persona!$AM141/25*100</f>
        <v>48.6222222222222</v>
      </c>
      <c r="AO141" s="65" t="n">
        <f aca="false">Persona!$AN141*0.4</f>
        <v>19.4488888888889</v>
      </c>
      <c r="AP141" s="65" t="n">
        <f aca="false">Capstones!AL140</f>
        <v>41</v>
      </c>
      <c r="AQ141" s="65" t="n">
        <f aca="false">Persona!$AO141+Persona!$AP141</f>
        <v>60.4488888888889</v>
      </c>
      <c r="AR141" s="65" t="str">
        <f aca="false">IF(AQ141&gt;=40,"Cleared","Not Cleared")</f>
        <v>Cleared</v>
      </c>
      <c r="AS141" s="86" t="n">
        <f aca="false">IFERROR(VLOOKUP(D141,[1]Internal!B$4:CB$231,70,FALSE()),"0")</f>
        <v>2</v>
      </c>
      <c r="AT141" s="86" t="n">
        <f aca="false">IFERROR(VLOOKUP(D141,[1]Internal!B$4:CB$231,71,FALSE()),"0")</f>
        <v>2.65833333333333</v>
      </c>
      <c r="AU141" s="86" t="n">
        <f aca="false">IFERROR(VLOOKUP(D141,[1]Internal!B$4:CB$231,72,FALSE()),"0")</f>
        <v>0.666666666666667</v>
      </c>
      <c r="AV141" s="86" t="n">
        <f aca="false">IFERROR(VLOOKUP(D141,[1]Internal!B$4:CB$231,73,FALSE()),"0")</f>
        <v>2</v>
      </c>
      <c r="AW141" s="86"/>
      <c r="AX141" s="86" t="n">
        <f aca="false">IFERROR(VLOOKUP(D141,[1]Internal!B$4:CB$231,75,FALSE()),"0")</f>
        <v>2</v>
      </c>
      <c r="AY141" s="86" t="n">
        <f aca="false">IFERROR(VLOOKUP(D141,[1]Internal!B$4:CB$231,75,FALSE()),"0")</f>
        <v>2</v>
      </c>
      <c r="AZ141" s="86" t="n">
        <f aca="false">AS141+AT141+AU141+AV141+AW141+AX141+AY141</f>
        <v>11.325</v>
      </c>
      <c r="BA141" s="65" t="n">
        <f aca="false">AZ141*100/30</f>
        <v>37.75</v>
      </c>
      <c r="BB141" s="65" t="n">
        <f aca="false">BA141*0.4</f>
        <v>15.1</v>
      </c>
      <c r="BC141" s="65" t="n">
        <f aca="false">Capstones!AW140</f>
        <v>35.2</v>
      </c>
      <c r="BD141" s="65" t="n">
        <f aca="false">BB141+BC141</f>
        <v>50.3</v>
      </c>
      <c r="BE141" s="88" t="str">
        <f aca="false">IF(BD141&gt;=40,"Cleared","Not Cleared")</f>
        <v>Cleared</v>
      </c>
    </row>
    <row r="142" s="17" customFormat="true" ht="21.75" hidden="false" customHeight="true" outlineLevel="0" collapsed="false">
      <c r="A142" s="64" t="n">
        <v>138</v>
      </c>
      <c r="B142" s="86" t="s">
        <v>13</v>
      </c>
      <c r="C142" s="86" t="s">
        <v>38</v>
      </c>
      <c r="D142" s="86" t="s">
        <v>295</v>
      </c>
      <c r="E142" s="87" t="s">
        <v>296</v>
      </c>
      <c r="F142" s="65" t="n">
        <v>2</v>
      </c>
      <c r="G142" s="65" t="n">
        <v>1</v>
      </c>
      <c r="H142" s="65" t="n">
        <v>4</v>
      </c>
      <c r="I142" s="65" t="n">
        <v>3</v>
      </c>
      <c r="J142" s="65" t="n">
        <v>1</v>
      </c>
      <c r="K142" s="65" t="n">
        <v>3</v>
      </c>
      <c r="L142" s="65" t="n">
        <v>2</v>
      </c>
      <c r="M142" s="64" t="n">
        <f aca="false">F142+G142+H142+I142+J142+K142+L142</f>
        <v>16</v>
      </c>
      <c r="N142" s="65" t="n">
        <f aca="false">M142/35*100</f>
        <v>45.7142857142857</v>
      </c>
      <c r="O142" s="65" t="n">
        <v>0</v>
      </c>
      <c r="P142" s="65" t="n">
        <f aca="false">Capstones!O141</f>
        <v>58.8888888888889</v>
      </c>
      <c r="Q142" s="65" t="n">
        <f aca="false">N142*0.5</f>
        <v>22.8571428571429</v>
      </c>
      <c r="R142" s="65" t="str">
        <f aca="false">IF(N142&gt;=20,"Cleared","Not Cleared")</f>
        <v>Cleared</v>
      </c>
      <c r="S142" s="65" t="n">
        <v>2.83333333333333</v>
      </c>
      <c r="T142" s="65" t="n">
        <v>2.89583333333333</v>
      </c>
      <c r="U142" s="65" t="n">
        <v>3</v>
      </c>
      <c r="V142" s="65" t="n">
        <v>3</v>
      </c>
      <c r="W142" s="65" t="n">
        <v>3</v>
      </c>
      <c r="X142" s="65" t="n">
        <v>2.80833333333333</v>
      </c>
      <c r="Y142" s="65" t="n">
        <v>2.75</v>
      </c>
      <c r="Z142" s="65" t="n">
        <f aca="false">S142+T142+U142+V142+W142+X142+Y142</f>
        <v>20.2875</v>
      </c>
      <c r="AA142" s="65" t="n">
        <f aca="false">Persona!$Z142/35*100</f>
        <v>57.9642857142857</v>
      </c>
      <c r="AB142" s="65" t="n">
        <f aca="false">AA142*0.4</f>
        <v>23.1857142857143</v>
      </c>
      <c r="AC142" s="65" t="n">
        <f aca="false">Capstones!AA141</f>
        <v>26.4</v>
      </c>
      <c r="AD142" s="65" t="n">
        <f aca="false">(Persona!$AB142+Persona!$AC142)*0.5</f>
        <v>24.7928571428571</v>
      </c>
      <c r="AE142" s="65" t="str">
        <f aca="false">IF(AD142&gt;=20,"Cleared","Not Cleared")</f>
        <v>Cleared</v>
      </c>
      <c r="AF142" s="86"/>
      <c r="AG142" s="86" t="n">
        <v>2.22222222222222</v>
      </c>
      <c r="AH142" s="86" t="n">
        <v>3</v>
      </c>
      <c r="AI142" s="86" t="n">
        <v>2</v>
      </c>
      <c r="AJ142" s="86" t="n">
        <v>3</v>
      </c>
      <c r="AK142" s="86"/>
      <c r="AL142" s="86" t="n">
        <v>3</v>
      </c>
      <c r="AM142" s="86" t="n">
        <f aca="false">AF142+AG142+AH142+AI142+AJ142+AK142+AL142</f>
        <v>13.2222222222222</v>
      </c>
      <c r="AN142" s="65" t="n">
        <f aca="false">Persona!$AM142/25*100</f>
        <v>52.8888888888889</v>
      </c>
      <c r="AO142" s="65" t="n">
        <f aca="false">Persona!$AN142*0.4</f>
        <v>21.1555555555556</v>
      </c>
      <c r="AP142" s="65" t="n">
        <f aca="false">Capstones!AL141</f>
        <v>36</v>
      </c>
      <c r="AQ142" s="65" t="n">
        <f aca="false">Persona!$AO142+Persona!$AP142</f>
        <v>57.1555555555556</v>
      </c>
      <c r="AR142" s="65" t="str">
        <f aca="false">IF(AQ142&gt;=40,"Cleared","Not Cleared")</f>
        <v>Cleared</v>
      </c>
      <c r="AS142" s="86" t="n">
        <f aca="false">IFERROR(VLOOKUP(D142,[1]Internal!B$4:CB$231,70,FALSE()),"0")</f>
        <v>2.91666666666667</v>
      </c>
      <c r="AT142" s="86" t="n">
        <f aca="false">IFERROR(VLOOKUP(D142,[1]Internal!B$4:CB$231,71,FALSE()),"0")</f>
        <v>2.57857142857143</v>
      </c>
      <c r="AU142" s="86" t="n">
        <f aca="false">IFERROR(VLOOKUP(D142,[1]Internal!B$4:CB$231,72,FALSE()),"0")</f>
        <v>1.66666666666667</v>
      </c>
      <c r="AV142" s="86" t="n">
        <f aca="false">IFERROR(VLOOKUP(D142,[1]Internal!B$4:CB$231,73,FALSE()),"0")</f>
        <v>3</v>
      </c>
      <c r="AW142" s="86"/>
      <c r="AX142" s="86" t="n">
        <f aca="false">IFERROR(VLOOKUP(D142,[1]Internal!B$4:CB$231,75,FALSE()),"0")</f>
        <v>2.91666666666667</v>
      </c>
      <c r="AY142" s="86" t="n">
        <f aca="false">IFERROR(VLOOKUP(D142,[1]Internal!B$4:CB$231,75,FALSE()),"0")</f>
        <v>2.91666666666667</v>
      </c>
      <c r="AZ142" s="86" t="n">
        <f aca="false">AS142+AT142+AU142+AV142+AW142+AX142+AY142</f>
        <v>15.9952380952381</v>
      </c>
      <c r="BA142" s="65" t="n">
        <f aca="false">AZ142*100/30</f>
        <v>53.3174603174603</v>
      </c>
      <c r="BB142" s="65" t="n">
        <f aca="false">BA142*0.4</f>
        <v>21.3269841269841</v>
      </c>
      <c r="BC142" s="65" t="n">
        <f aca="false">Capstones!AW141</f>
        <v>26.4</v>
      </c>
      <c r="BD142" s="65" t="n">
        <f aca="false">BB142+BC142</f>
        <v>47.7269841269841</v>
      </c>
      <c r="BE142" s="88" t="str">
        <f aca="false">IF(BD142&gt;=40,"Cleared","Not Cleared")</f>
        <v>Cleared</v>
      </c>
    </row>
    <row r="143" s="17" customFormat="true" ht="21.75" hidden="false" customHeight="true" outlineLevel="0" collapsed="false">
      <c r="A143" s="64" t="n">
        <v>139</v>
      </c>
      <c r="B143" s="86" t="s">
        <v>17</v>
      </c>
      <c r="C143" s="86" t="s">
        <v>14</v>
      </c>
      <c r="D143" s="86" t="s">
        <v>297</v>
      </c>
      <c r="E143" s="87" t="s">
        <v>298</v>
      </c>
      <c r="F143" s="65" t="n">
        <v>1</v>
      </c>
      <c r="G143" s="65" t="n">
        <v>1</v>
      </c>
      <c r="H143" s="65" t="n">
        <v>4</v>
      </c>
      <c r="I143" s="65" t="n">
        <v>3</v>
      </c>
      <c r="J143" s="65" t="n">
        <v>2</v>
      </c>
      <c r="K143" s="65" t="n">
        <v>3</v>
      </c>
      <c r="L143" s="65" t="n">
        <v>2</v>
      </c>
      <c r="M143" s="64" t="n">
        <f aca="false">F143+G143+H143+I143+J143+K143+L143</f>
        <v>16</v>
      </c>
      <c r="N143" s="65" t="n">
        <f aca="false">M143/35*100</f>
        <v>45.7142857142857</v>
      </c>
      <c r="O143" s="65" t="n">
        <v>0</v>
      </c>
      <c r="P143" s="65" t="n">
        <f aca="false">Capstones!O142</f>
        <v>40</v>
      </c>
      <c r="Q143" s="65" t="n">
        <f aca="false">N143*0.5</f>
        <v>22.8571428571429</v>
      </c>
      <c r="R143" s="65" t="str">
        <f aca="false">IF(N143&gt;=20,"Cleared","Not Cleared")</f>
        <v>Cleared</v>
      </c>
      <c r="S143" s="65" t="n">
        <v>1</v>
      </c>
      <c r="T143" s="65" t="n">
        <v>2.21875</v>
      </c>
      <c r="U143" s="65" t="n">
        <v>1</v>
      </c>
      <c r="V143" s="65" t="n">
        <v>0</v>
      </c>
      <c r="W143" s="65" t="n">
        <v>1</v>
      </c>
      <c r="X143" s="65" t="n">
        <v>1.25</v>
      </c>
      <c r="Y143" s="65" t="n">
        <v>0.75</v>
      </c>
      <c r="Z143" s="65" t="n">
        <f aca="false">S143+T143+U143+V143+W143+X143+Y143</f>
        <v>7.21875</v>
      </c>
      <c r="AA143" s="65" t="n">
        <f aca="false">Persona!$Z143/35*100</f>
        <v>20.625</v>
      </c>
      <c r="AB143" s="65" t="n">
        <f aca="false">AA143*0.4</f>
        <v>8.25</v>
      </c>
      <c r="AC143" s="65" t="n">
        <f aca="false">Capstones!AA142</f>
        <v>37.6</v>
      </c>
      <c r="AD143" s="65" t="n">
        <f aca="false">(Persona!$AB143+Persona!$AC143)*0.5</f>
        <v>22.925</v>
      </c>
      <c r="AE143" s="65" t="str">
        <f aca="false">IF(AD143&gt;=20,"Cleared","Not Cleared")</f>
        <v>Cleared</v>
      </c>
      <c r="AF143" s="86"/>
      <c r="AG143" s="86" t="n">
        <v>1.31666666666667</v>
      </c>
      <c r="AH143" s="86" t="n">
        <v>0.5</v>
      </c>
      <c r="AI143" s="86" t="n">
        <v>1</v>
      </c>
      <c r="AJ143" s="86" t="n">
        <v>1.25</v>
      </c>
      <c r="AK143" s="86"/>
      <c r="AL143" s="86" t="n">
        <v>0.5</v>
      </c>
      <c r="AM143" s="86" t="n">
        <f aca="false">AF143+AG143+AH143+AI143+AJ143+AK143+AL143</f>
        <v>4.56666666666667</v>
      </c>
      <c r="AN143" s="65" t="n">
        <f aca="false">Persona!$AM143/25*100</f>
        <v>18.2666666666667</v>
      </c>
      <c r="AO143" s="65" t="n">
        <f aca="false">Persona!$AN143*0.4</f>
        <v>7.30666666666667</v>
      </c>
      <c r="AP143" s="65" t="n">
        <f aca="false">Capstones!AL142</f>
        <v>50</v>
      </c>
      <c r="AQ143" s="65" t="n">
        <f aca="false">Persona!$AO143+Persona!$AP143</f>
        <v>57.3066666666667</v>
      </c>
      <c r="AR143" s="65" t="str">
        <f aca="false">IF(AQ143&gt;=40,"Cleared","Not Cleared")</f>
        <v>Cleared</v>
      </c>
      <c r="AS143" s="86" t="n">
        <f aca="false">IFERROR(VLOOKUP(D143,[1]Internal!B$4:CB$231,70,FALSE()),"0")</f>
        <v>2.33333333333333</v>
      </c>
      <c r="AT143" s="86" t="n">
        <f aca="false">IFERROR(VLOOKUP(D143,[1]Internal!B$4:CB$231,71,FALSE()),"0")</f>
        <v>2</v>
      </c>
      <c r="AU143" s="86" t="n">
        <f aca="false">IFERROR(VLOOKUP(D143,[1]Internal!B$4:CB$231,72,FALSE()),"0")</f>
        <v>1.33333333333333</v>
      </c>
      <c r="AV143" s="86" t="n">
        <f aca="false">IFERROR(VLOOKUP(D143,[1]Internal!B$4:CB$231,73,FALSE()),"0")</f>
        <v>2</v>
      </c>
      <c r="AW143" s="86"/>
      <c r="AX143" s="86" t="n">
        <f aca="false">IFERROR(VLOOKUP(D143,[1]Internal!B$4:CB$231,75,FALSE()),"0")</f>
        <v>2.58333333333333</v>
      </c>
      <c r="AY143" s="86" t="n">
        <f aca="false">IFERROR(VLOOKUP(D143,[1]Internal!B$4:CB$231,75,FALSE()),"0")</f>
        <v>2.58333333333333</v>
      </c>
      <c r="AZ143" s="86" t="n">
        <f aca="false">AS143+AT143+AU143+AV143+AW143+AX143+AY143</f>
        <v>12.8333333333333</v>
      </c>
      <c r="BA143" s="65" t="n">
        <f aca="false">AZ143*100/30</f>
        <v>42.7777777777778</v>
      </c>
      <c r="BB143" s="65" t="n">
        <f aca="false">BA143*0.4</f>
        <v>17.1111111111111</v>
      </c>
      <c r="BC143" s="65" t="n">
        <f aca="false">Capstones!AW142</f>
        <v>37.6</v>
      </c>
      <c r="BD143" s="65" t="n">
        <f aca="false">BB143+BC143</f>
        <v>54.7111111111111</v>
      </c>
      <c r="BE143" s="88" t="str">
        <f aca="false">IF(BD143&gt;=40,"Cleared","Not Cleared")</f>
        <v>Cleared</v>
      </c>
    </row>
    <row r="144" s="17" customFormat="true" ht="21.75" hidden="false" customHeight="true" outlineLevel="0" collapsed="false">
      <c r="A144" s="64" t="n">
        <v>140</v>
      </c>
      <c r="B144" s="86" t="s">
        <v>17</v>
      </c>
      <c r="C144" s="86" t="s">
        <v>31</v>
      </c>
      <c r="D144" s="86" t="s">
        <v>299</v>
      </c>
      <c r="E144" s="87" t="s">
        <v>300</v>
      </c>
      <c r="F144" s="65" t="n">
        <v>1</v>
      </c>
      <c r="G144" s="65" t="n">
        <v>1</v>
      </c>
      <c r="H144" s="65" t="n">
        <v>4</v>
      </c>
      <c r="I144" s="65" t="n">
        <v>3</v>
      </c>
      <c r="J144" s="65" t="n">
        <v>1</v>
      </c>
      <c r="K144" s="65" t="n">
        <v>3</v>
      </c>
      <c r="L144" s="65" t="n">
        <v>2</v>
      </c>
      <c r="M144" s="64" t="n">
        <f aca="false">F144+G144+H144+I144+J144+K144+L144</f>
        <v>15</v>
      </c>
      <c r="N144" s="65" t="n">
        <f aca="false">M144/35*100</f>
        <v>42.8571428571429</v>
      </c>
      <c r="O144" s="65" t="n">
        <v>0</v>
      </c>
      <c r="P144" s="65" t="n">
        <f aca="false">Capstones!O143</f>
        <v>40</v>
      </c>
      <c r="Q144" s="65" t="n">
        <f aca="false">N144*0.5</f>
        <v>21.4285714285714</v>
      </c>
      <c r="R144" s="65" t="str">
        <f aca="false">IF(N144&gt;=20,"Cleared","Not Cleared")</f>
        <v>Cleared</v>
      </c>
      <c r="S144" s="65" t="n">
        <v>0.666666666666667</v>
      </c>
      <c r="T144" s="65" t="n">
        <v>1.78125</v>
      </c>
      <c r="U144" s="65" t="n">
        <v>1</v>
      </c>
      <c r="V144" s="65" t="n">
        <v>0</v>
      </c>
      <c r="W144" s="65" t="n">
        <v>4</v>
      </c>
      <c r="X144" s="65" t="n">
        <v>1.45</v>
      </c>
      <c r="Y144" s="65" t="n">
        <v>1.25</v>
      </c>
      <c r="Z144" s="65" t="n">
        <f aca="false">S144+T144+U144+V144+W144+X144+Y144</f>
        <v>10.1479166666667</v>
      </c>
      <c r="AA144" s="65" t="n">
        <f aca="false">Persona!$Z144/35*100</f>
        <v>28.9940476190476</v>
      </c>
      <c r="AB144" s="65" t="n">
        <f aca="false">AA144*0.4</f>
        <v>11.597619047619</v>
      </c>
      <c r="AC144" s="65" t="n">
        <f aca="false">Capstones!AA143</f>
        <v>34.4</v>
      </c>
      <c r="AD144" s="65" t="n">
        <f aca="false">(Persona!$AB144+Persona!$AC144)*0.5</f>
        <v>22.9988095238095</v>
      </c>
      <c r="AE144" s="65" t="str">
        <f aca="false">IF(AD144&gt;=20,"Cleared","Not Cleared")</f>
        <v>Cleared</v>
      </c>
      <c r="AF144" s="86"/>
      <c r="AG144" s="86" t="s">
        <v>511</v>
      </c>
      <c r="AH144" s="86" t="s">
        <v>511</v>
      </c>
      <c r="AI144" s="86" t="n">
        <v>0</v>
      </c>
      <c r="AJ144" s="86" t="s">
        <v>511</v>
      </c>
      <c r="AK144" s="86"/>
      <c r="AL144" s="86" t="s">
        <v>511</v>
      </c>
      <c r="AM144" s="86" t="n">
        <f aca="false">AF144+AG144+AH144+AI144+AJ144+AK144+AL144</f>
        <v>0</v>
      </c>
      <c r="AN144" s="65" t="n">
        <f aca="false">Persona!$AM144/25*100</f>
        <v>0</v>
      </c>
      <c r="AO144" s="65" t="n">
        <f aca="false">Persona!$AN144*0.4</f>
        <v>0</v>
      </c>
      <c r="AP144" s="65" t="n">
        <f aca="false">Capstones!AL143</f>
        <v>38</v>
      </c>
      <c r="AQ144" s="65" t="n">
        <f aca="false">Persona!$AO144+Persona!$AP144</f>
        <v>38</v>
      </c>
      <c r="AR144" s="65" t="str">
        <f aca="false">IF(AQ144&gt;=40,"Cleared","Not Cleared")</f>
        <v>Not Cleared</v>
      </c>
      <c r="AS144" s="86" t="n">
        <f aca="false">IFERROR(VLOOKUP(D144,[1]Internal!B$4:CB$231,70,FALSE()),"0")</f>
        <v>1.83333333333333</v>
      </c>
      <c r="AT144" s="86" t="n">
        <f aca="false">IFERROR(VLOOKUP(D144,[1]Internal!B$4:CB$231,71,FALSE()),"0")</f>
        <v>2.075</v>
      </c>
      <c r="AU144" s="86" t="n">
        <f aca="false">IFERROR(VLOOKUP(D144,[1]Internal!B$4:CB$231,72,FALSE()),"0")</f>
        <v>1</v>
      </c>
      <c r="AV144" s="86" t="n">
        <f aca="false">IFERROR(VLOOKUP(D144,[1]Internal!B$4:CB$231,73,FALSE()),"0")</f>
        <v>2</v>
      </c>
      <c r="AW144" s="86"/>
      <c r="AX144" s="86" t="n">
        <f aca="false">IFERROR(VLOOKUP(D144,[1]Internal!B$4:CB$231,75,FALSE()),"0")</f>
        <v>1.88888888888889</v>
      </c>
      <c r="AY144" s="86" t="n">
        <f aca="false">IFERROR(VLOOKUP(D144,[1]Internal!B$4:CB$231,75,FALSE()),"0")</f>
        <v>1.88888888888889</v>
      </c>
      <c r="AZ144" s="86" t="n">
        <f aca="false">AS144+AT144+AU144+AV144+AW144+AX144+AY144</f>
        <v>10.6861111111111</v>
      </c>
      <c r="BA144" s="65" t="n">
        <f aca="false">AZ144*100/30</f>
        <v>35.6203703703704</v>
      </c>
      <c r="BB144" s="65" t="n">
        <f aca="false">BA144*0.4</f>
        <v>14.2481481481481</v>
      </c>
      <c r="BC144" s="65" t="n">
        <f aca="false">Capstones!AW143</f>
        <v>34.4</v>
      </c>
      <c r="BD144" s="65" t="n">
        <f aca="false">BB144+BC144</f>
        <v>48.6481481481482</v>
      </c>
      <c r="BE144" s="88" t="str">
        <f aca="false">IF(BD144&gt;=40,"Cleared","Not Cleared")</f>
        <v>Cleared</v>
      </c>
    </row>
    <row r="145" s="17" customFormat="true" ht="21.75" hidden="false" customHeight="true" outlineLevel="0" collapsed="false">
      <c r="A145" s="64" t="n">
        <v>141</v>
      </c>
      <c r="B145" s="86" t="s">
        <v>17</v>
      </c>
      <c r="C145" s="86" t="s">
        <v>38</v>
      </c>
      <c r="D145" s="86" t="s">
        <v>301</v>
      </c>
      <c r="E145" s="87" t="s">
        <v>302</v>
      </c>
      <c r="F145" s="65" t="n">
        <v>2</v>
      </c>
      <c r="G145" s="65" t="n">
        <v>1</v>
      </c>
      <c r="H145" s="65" t="n">
        <v>4</v>
      </c>
      <c r="I145" s="65" t="n">
        <v>1</v>
      </c>
      <c r="J145" s="65" t="n">
        <v>3</v>
      </c>
      <c r="K145" s="65" t="n">
        <v>3</v>
      </c>
      <c r="L145" s="65" t="n">
        <v>1</v>
      </c>
      <c r="M145" s="64" t="n">
        <f aca="false">F145+G145+H145+I145+J145+K145+L145</f>
        <v>15</v>
      </c>
      <c r="N145" s="65" t="n">
        <f aca="false">M145/35*100</f>
        <v>42.8571428571429</v>
      </c>
      <c r="O145" s="65" t="n">
        <v>0</v>
      </c>
      <c r="P145" s="65" t="n">
        <f aca="false">Capstones!O144</f>
        <v>77.7777777777778</v>
      </c>
      <c r="Q145" s="65" t="n">
        <f aca="false">N145*0.5</f>
        <v>21.4285714285714</v>
      </c>
      <c r="R145" s="65" t="str">
        <f aca="false">IF(N145&gt;=20,"Cleared","Not Cleared")</f>
        <v>Cleared</v>
      </c>
      <c r="S145" s="65" t="n">
        <v>2.83333333333333</v>
      </c>
      <c r="T145" s="65" t="n">
        <v>3.10416666666667</v>
      </c>
      <c r="U145" s="65" t="n">
        <v>3</v>
      </c>
      <c r="V145" s="65" t="n">
        <v>3</v>
      </c>
      <c r="W145" s="65" t="n">
        <v>3</v>
      </c>
      <c r="X145" s="65" t="n">
        <v>2.925</v>
      </c>
      <c r="Y145" s="65" t="n">
        <v>2.75</v>
      </c>
      <c r="Z145" s="65" t="n">
        <f aca="false">S145+T145+U145+V145+W145+X145+Y145</f>
        <v>20.6125</v>
      </c>
      <c r="AA145" s="65" t="n">
        <f aca="false">Persona!$Z145/35*100</f>
        <v>58.8928571428571</v>
      </c>
      <c r="AB145" s="65" t="n">
        <f aca="false">AA145*0.4</f>
        <v>23.5571428571429</v>
      </c>
      <c r="AC145" s="65" t="n">
        <f aca="false">Capstones!AA144</f>
        <v>49.6</v>
      </c>
      <c r="AD145" s="65" t="n">
        <f aca="false">(Persona!$AB145+Persona!$AC145)*0.5</f>
        <v>36.5785714285714</v>
      </c>
      <c r="AE145" s="65" t="str">
        <f aca="false">IF(AD145&gt;=20,"Cleared","Not Cleared")</f>
        <v>Cleared</v>
      </c>
      <c r="AF145" s="86"/>
      <c r="AG145" s="86" t="n">
        <v>2.91666666666667</v>
      </c>
      <c r="AH145" s="86" t="n">
        <v>2.41666666666667</v>
      </c>
      <c r="AI145" s="86" t="n">
        <v>1.875</v>
      </c>
      <c r="AJ145" s="86" t="n">
        <v>2.16666666666667</v>
      </c>
      <c r="AK145" s="86"/>
      <c r="AL145" s="86" t="n">
        <v>2.33333333333333</v>
      </c>
      <c r="AM145" s="86" t="n">
        <f aca="false">AF145+AG145+AH145+AI145+AJ145+AK145+AL145</f>
        <v>11.7083333333333</v>
      </c>
      <c r="AN145" s="65" t="n">
        <f aca="false">Persona!$AM145/25*100</f>
        <v>46.8333333333333</v>
      </c>
      <c r="AO145" s="65" t="n">
        <f aca="false">Persona!$AN145*0.4</f>
        <v>18.7333333333333</v>
      </c>
      <c r="AP145" s="65" t="n">
        <f aca="false">Capstones!AL144</f>
        <v>39</v>
      </c>
      <c r="AQ145" s="65" t="n">
        <f aca="false">Persona!$AO145+Persona!$AP145</f>
        <v>57.7333333333333</v>
      </c>
      <c r="AR145" s="65" t="str">
        <f aca="false">IF(AQ145&gt;=40,"Cleared","Not Cleared")</f>
        <v>Cleared</v>
      </c>
      <c r="AS145" s="86" t="n">
        <f aca="false">IFERROR(VLOOKUP(D145,[1]Internal!B$4:CB$231,70,FALSE()),"0")</f>
        <v>3.16666666666667</v>
      </c>
      <c r="AT145" s="86" t="n">
        <f aca="false">IFERROR(VLOOKUP(D145,[1]Internal!B$4:CB$231,71,FALSE()),"0")</f>
        <v>2.64642857142857</v>
      </c>
      <c r="AU145" s="86" t="n">
        <f aca="false">IFERROR(VLOOKUP(D145,[1]Internal!B$4:CB$231,72,FALSE()),"0")</f>
        <v>2.16666666666667</v>
      </c>
      <c r="AV145" s="86" t="n">
        <f aca="false">IFERROR(VLOOKUP(D145,[1]Internal!B$4:CB$231,73,FALSE()),"0")</f>
        <v>2.5</v>
      </c>
      <c r="AW145" s="86"/>
      <c r="AX145" s="86" t="n">
        <f aca="false">IFERROR(VLOOKUP(D145,[1]Internal!B$4:CB$231,75,FALSE()),"0")</f>
        <v>2.94444444444444</v>
      </c>
      <c r="AY145" s="86" t="n">
        <f aca="false">IFERROR(VLOOKUP(D145,[1]Internal!B$4:CB$231,75,FALSE()),"0")</f>
        <v>2.94444444444444</v>
      </c>
      <c r="AZ145" s="86" t="n">
        <f aca="false">AS145+AT145+AU145+AV145+AW145+AX145+AY145</f>
        <v>16.3686507936508</v>
      </c>
      <c r="BA145" s="65" t="n">
        <f aca="false">AZ145*100/30</f>
        <v>54.5621693121693</v>
      </c>
      <c r="BB145" s="65" t="n">
        <f aca="false">BA145*0.4</f>
        <v>21.8248677248677</v>
      </c>
      <c r="BC145" s="65" t="n">
        <f aca="false">Capstones!AW144</f>
        <v>49.6</v>
      </c>
      <c r="BD145" s="65" t="n">
        <f aca="false">BB145+BC145</f>
        <v>71.4248677248677</v>
      </c>
      <c r="BE145" s="88" t="str">
        <f aca="false">IF(BD145&gt;=40,"Cleared","Not Cleared")</f>
        <v>Cleared</v>
      </c>
    </row>
    <row r="146" s="17" customFormat="true" ht="21.75" hidden="false" customHeight="true" outlineLevel="0" collapsed="false">
      <c r="A146" s="64" t="n">
        <v>142</v>
      </c>
      <c r="B146" s="86" t="s">
        <v>13</v>
      </c>
      <c r="C146" s="86" t="s">
        <v>38</v>
      </c>
      <c r="D146" s="86" t="s">
        <v>303</v>
      </c>
      <c r="E146" s="87" t="s">
        <v>304</v>
      </c>
      <c r="F146" s="65" t="n">
        <v>3</v>
      </c>
      <c r="G146" s="65" t="n">
        <v>1</v>
      </c>
      <c r="H146" s="65" t="n">
        <v>4</v>
      </c>
      <c r="I146" s="65" t="n">
        <v>2</v>
      </c>
      <c r="J146" s="65" t="n">
        <v>2</v>
      </c>
      <c r="K146" s="65" t="n">
        <v>3</v>
      </c>
      <c r="L146" s="65" t="n">
        <v>1</v>
      </c>
      <c r="M146" s="64" t="n">
        <f aca="false">F146+G146+H146+I146+J146+K146+L146</f>
        <v>16</v>
      </c>
      <c r="N146" s="65" t="n">
        <f aca="false">M146/35*100</f>
        <v>45.7142857142857</v>
      </c>
      <c r="O146" s="65" t="n">
        <v>0</v>
      </c>
      <c r="P146" s="65" t="n">
        <f aca="false">Capstones!O145</f>
        <v>62.2222222222222</v>
      </c>
      <c r="Q146" s="65" t="n">
        <f aca="false">N146*0.5</f>
        <v>22.8571428571429</v>
      </c>
      <c r="R146" s="65" t="str">
        <f aca="false">IF(N146&gt;=20,"Cleared","Not Cleared")</f>
        <v>Cleared</v>
      </c>
      <c r="S146" s="65" t="n">
        <v>2.04166666666667</v>
      </c>
      <c r="T146" s="65" t="n">
        <v>2.46875</v>
      </c>
      <c r="U146" s="65" t="n">
        <v>2.5</v>
      </c>
      <c r="V146" s="65" t="n">
        <v>3</v>
      </c>
      <c r="W146" s="65" t="n">
        <v>2.33333333333333</v>
      </c>
      <c r="X146" s="65" t="n">
        <v>2.25833333333333</v>
      </c>
      <c r="Y146" s="65" t="n">
        <v>2.375</v>
      </c>
      <c r="Z146" s="65" t="n">
        <f aca="false">S146+T146+U146+V146+W146+X146+Y146</f>
        <v>16.9770833333333</v>
      </c>
      <c r="AA146" s="65" t="n">
        <f aca="false">Persona!$Z146/35*100</f>
        <v>48.5059523809524</v>
      </c>
      <c r="AB146" s="65" t="n">
        <f aca="false">AA146*0.4</f>
        <v>19.402380952381</v>
      </c>
      <c r="AC146" s="65" t="n">
        <f aca="false">Capstones!AA145</f>
        <v>35.2</v>
      </c>
      <c r="AD146" s="65" t="n">
        <f aca="false">(Persona!$AB146+Persona!$AC146)*0.5</f>
        <v>27.3011904761905</v>
      </c>
      <c r="AE146" s="65" t="str">
        <f aca="false">IF(AD146&gt;=20,"Cleared","Not Cleared")</f>
        <v>Cleared</v>
      </c>
      <c r="AF146" s="86"/>
      <c r="AG146" s="86" t="n">
        <v>1.55555555555556</v>
      </c>
      <c r="AH146" s="86" t="n">
        <v>3</v>
      </c>
      <c r="AI146" s="86" t="n">
        <v>2</v>
      </c>
      <c r="AJ146" s="86" t="n">
        <v>3</v>
      </c>
      <c r="AK146" s="86"/>
      <c r="AL146" s="86" t="n">
        <v>3</v>
      </c>
      <c r="AM146" s="86" t="n">
        <f aca="false">AF146+AG146+AH146+AI146+AJ146+AK146+AL146</f>
        <v>12.5555555555556</v>
      </c>
      <c r="AN146" s="65" t="n">
        <f aca="false">Persona!$AM146/25*100</f>
        <v>50.2222222222222</v>
      </c>
      <c r="AO146" s="65" t="n">
        <f aca="false">Persona!$AN146*0.4</f>
        <v>20.0888888888889</v>
      </c>
      <c r="AP146" s="65" t="n">
        <f aca="false">Capstones!AL145</f>
        <v>42</v>
      </c>
      <c r="AQ146" s="65" t="n">
        <f aca="false">Persona!$AO146+Persona!$AP146</f>
        <v>62.0888888888889</v>
      </c>
      <c r="AR146" s="65" t="str">
        <f aca="false">IF(AQ146&gt;=40,"Cleared","Not Cleared")</f>
        <v>Cleared</v>
      </c>
      <c r="AS146" s="86" t="n">
        <f aca="false">IFERROR(VLOOKUP(D146,[1]Internal!B$4:CB$231,70,FALSE()),"0")</f>
        <v>3.33333333333333</v>
      </c>
      <c r="AT146" s="86" t="n">
        <f aca="false">IFERROR(VLOOKUP(D146,[1]Internal!B$4:CB$231,71,FALSE()),"0")</f>
        <v>2.2</v>
      </c>
      <c r="AU146" s="86" t="n">
        <f aca="false">IFERROR(VLOOKUP(D146,[1]Internal!B$4:CB$231,72,FALSE()),"0")</f>
        <v>2</v>
      </c>
      <c r="AV146" s="86" t="n">
        <f aca="false">IFERROR(VLOOKUP(D146,[1]Internal!B$4:CB$231,73,FALSE()),"0")</f>
        <v>3</v>
      </c>
      <c r="AW146" s="86"/>
      <c r="AX146" s="86" t="n">
        <f aca="false">IFERROR(VLOOKUP(D146,[1]Internal!B$4:CB$231,75,FALSE()),"0")</f>
        <v>3</v>
      </c>
      <c r="AY146" s="86" t="n">
        <f aca="false">IFERROR(VLOOKUP(D146,[1]Internal!B$4:CB$231,75,FALSE()),"0")</f>
        <v>3</v>
      </c>
      <c r="AZ146" s="86" t="n">
        <f aca="false">AS146+AT146+AU146+AV146+AW146+AX146+AY146</f>
        <v>16.5333333333333</v>
      </c>
      <c r="BA146" s="65" t="n">
        <f aca="false">AZ146*100/30</f>
        <v>55.1111111111111</v>
      </c>
      <c r="BB146" s="65" t="n">
        <f aca="false">BA146*0.4</f>
        <v>22.0444444444444</v>
      </c>
      <c r="BC146" s="65" t="n">
        <f aca="false">Capstones!AW145</f>
        <v>35.2</v>
      </c>
      <c r="BD146" s="65" t="n">
        <f aca="false">BB146+BC146</f>
        <v>57.2444444444444</v>
      </c>
      <c r="BE146" s="88" t="str">
        <f aca="false">IF(BD146&gt;=40,"Cleared","Not Cleared")</f>
        <v>Cleared</v>
      </c>
    </row>
    <row r="147" s="17" customFormat="true" ht="21.75" hidden="false" customHeight="true" outlineLevel="0" collapsed="false">
      <c r="A147" s="64" t="n">
        <v>143</v>
      </c>
      <c r="B147" s="86" t="s">
        <v>17</v>
      </c>
      <c r="C147" s="86" t="s">
        <v>38</v>
      </c>
      <c r="D147" s="86" t="s">
        <v>305</v>
      </c>
      <c r="E147" s="87" t="s">
        <v>306</v>
      </c>
      <c r="F147" s="65" t="n">
        <v>2</v>
      </c>
      <c r="G147" s="65" t="n">
        <v>3</v>
      </c>
      <c r="H147" s="65" t="n">
        <v>4</v>
      </c>
      <c r="I147" s="65" t="n">
        <v>1</v>
      </c>
      <c r="J147" s="65" t="n">
        <v>1</v>
      </c>
      <c r="K147" s="65" t="n">
        <v>3</v>
      </c>
      <c r="L147" s="65" t="n">
        <v>1</v>
      </c>
      <c r="M147" s="64" t="n">
        <f aca="false">F147+G147+H147+I147+J147+K147+L147</f>
        <v>15</v>
      </c>
      <c r="N147" s="65" t="n">
        <f aca="false">M147/35*100</f>
        <v>42.8571428571429</v>
      </c>
      <c r="O147" s="65" t="n">
        <v>0</v>
      </c>
      <c r="P147" s="65" t="n">
        <f aca="false">Capstones!O146</f>
        <v>56.6666666666667</v>
      </c>
      <c r="Q147" s="65" t="n">
        <f aca="false">N147*0.5</f>
        <v>21.4285714285714</v>
      </c>
      <c r="R147" s="65" t="str">
        <f aca="false">IF(N147&gt;=20,"Cleared","Not Cleared")</f>
        <v>Cleared</v>
      </c>
      <c r="S147" s="65" t="n">
        <v>2.04166666666667</v>
      </c>
      <c r="T147" s="65" t="n">
        <v>2.46875</v>
      </c>
      <c r="U147" s="65" t="n">
        <v>2.5</v>
      </c>
      <c r="V147" s="65" t="n">
        <v>3</v>
      </c>
      <c r="W147" s="65" t="n">
        <v>2.33333333333333</v>
      </c>
      <c r="X147" s="65" t="n">
        <v>2.25833333333333</v>
      </c>
      <c r="Y147" s="65" t="n">
        <v>2.375</v>
      </c>
      <c r="Z147" s="65" t="n">
        <f aca="false">S147+T147+U147+V147+W147+X147+Y147</f>
        <v>16.9770833333333</v>
      </c>
      <c r="AA147" s="65" t="n">
        <f aca="false">Persona!$Z147/35*100</f>
        <v>48.5059523809524</v>
      </c>
      <c r="AB147" s="65" t="n">
        <f aca="false">AA147*0.4</f>
        <v>19.402380952381</v>
      </c>
      <c r="AC147" s="65" t="n">
        <f aca="false">Capstones!AA146</f>
        <v>24.8</v>
      </c>
      <c r="AD147" s="65" t="n">
        <f aca="false">(Persona!$AB147+Persona!$AC147)*0.5</f>
        <v>22.1011904761905</v>
      </c>
      <c r="AE147" s="65" t="str">
        <f aca="false">IF(AD147&gt;=20,"Cleared","Not Cleared")</f>
        <v>Cleared</v>
      </c>
      <c r="AF147" s="86"/>
      <c r="AG147" s="86" t="n">
        <v>2.55555555555556</v>
      </c>
      <c r="AH147" s="86" t="n">
        <v>2</v>
      </c>
      <c r="AI147" s="86" t="n">
        <v>1.33333333333333</v>
      </c>
      <c r="AJ147" s="86" t="n">
        <v>2</v>
      </c>
      <c r="AK147" s="86"/>
      <c r="AL147" s="86" t="n">
        <v>2</v>
      </c>
      <c r="AM147" s="86" t="n">
        <f aca="false">AF147+AG147+AH147+AI147+AJ147+AK147+AL147</f>
        <v>9.88888888888889</v>
      </c>
      <c r="AN147" s="65" t="n">
        <f aca="false">Persona!$AM147/25*100</f>
        <v>39.5555555555556</v>
      </c>
      <c r="AO147" s="65" t="n">
        <f aca="false">Persona!$AN147*0.4</f>
        <v>15.8222222222222</v>
      </c>
      <c r="AP147" s="65" t="n">
        <f aca="false">Capstones!AL146</f>
        <v>54</v>
      </c>
      <c r="AQ147" s="65" t="n">
        <f aca="false">Persona!$AO147+Persona!$AP147</f>
        <v>69.8222222222222</v>
      </c>
      <c r="AR147" s="65" t="str">
        <f aca="false">IF(AQ147&gt;=40,"Cleared","Not Cleared")</f>
        <v>Cleared</v>
      </c>
      <c r="AS147" s="86" t="n">
        <f aca="false">IFERROR(VLOOKUP(D147,[1]Internal!B$4:CB$231,70,FALSE()),"0")</f>
        <v>2.66666666666667</v>
      </c>
      <c r="AT147" s="86" t="n">
        <f aca="false">IFERROR(VLOOKUP(D147,[1]Internal!B$4:CB$231,71,FALSE()),"0")</f>
        <v>2.48571428571429</v>
      </c>
      <c r="AU147" s="86" t="n">
        <f aca="false">IFERROR(VLOOKUP(D147,[1]Internal!B$4:CB$231,72,FALSE()),"0")</f>
        <v>2</v>
      </c>
      <c r="AV147" s="86" t="n">
        <f aca="false">IFERROR(VLOOKUP(D147,[1]Internal!B$4:CB$231,73,FALSE()),"0")</f>
        <v>3</v>
      </c>
      <c r="AW147" s="86"/>
      <c r="AX147" s="86" t="n">
        <f aca="false">IFERROR(VLOOKUP(D147,[1]Internal!B$4:CB$231,75,FALSE()),"0")</f>
        <v>3</v>
      </c>
      <c r="AY147" s="86" t="n">
        <f aca="false">IFERROR(VLOOKUP(D147,[1]Internal!B$4:CB$231,75,FALSE()),"0")</f>
        <v>3</v>
      </c>
      <c r="AZ147" s="86" t="n">
        <f aca="false">AS147+AT147+AU147+AV147+AW147+AX147+AY147</f>
        <v>16.152380952381</v>
      </c>
      <c r="BA147" s="65" t="n">
        <f aca="false">AZ147*100/30</f>
        <v>53.8412698412698</v>
      </c>
      <c r="BB147" s="65" t="n">
        <f aca="false">BA147*0.4</f>
        <v>21.5365079365079</v>
      </c>
      <c r="BC147" s="65" t="n">
        <f aca="false">Capstones!AW146</f>
        <v>24.8</v>
      </c>
      <c r="BD147" s="65" t="n">
        <f aca="false">BB147+BC147</f>
        <v>46.3365079365079</v>
      </c>
      <c r="BE147" s="88" t="str">
        <f aca="false">IF(BD147&gt;=40,"Cleared","Not Cleared")</f>
        <v>Cleared</v>
      </c>
    </row>
    <row r="148" s="17" customFormat="true" ht="21.75" hidden="false" customHeight="true" outlineLevel="0" collapsed="false">
      <c r="A148" s="64" t="n">
        <v>144</v>
      </c>
      <c r="B148" s="86" t="s">
        <v>17</v>
      </c>
      <c r="C148" s="86" t="s">
        <v>38</v>
      </c>
      <c r="D148" s="86" t="s">
        <v>307</v>
      </c>
      <c r="E148" s="87" t="s">
        <v>308</v>
      </c>
      <c r="F148" s="65" t="n">
        <v>3</v>
      </c>
      <c r="G148" s="65" t="n">
        <v>1</v>
      </c>
      <c r="H148" s="65" t="n">
        <v>4</v>
      </c>
      <c r="I148" s="65" t="n">
        <v>2</v>
      </c>
      <c r="J148" s="65" t="n">
        <v>1</v>
      </c>
      <c r="K148" s="65" t="n">
        <v>3</v>
      </c>
      <c r="L148" s="65" t="n">
        <v>1</v>
      </c>
      <c r="M148" s="64" t="n">
        <f aca="false">F148+G148+H148+I148+J148+K148+L148</f>
        <v>15</v>
      </c>
      <c r="N148" s="65" t="n">
        <f aca="false">M148/35*100</f>
        <v>42.8571428571429</v>
      </c>
      <c r="O148" s="65" t="n">
        <v>0</v>
      </c>
      <c r="P148" s="65" t="n">
        <f aca="false">Capstones!O147</f>
        <v>81.1111111111111</v>
      </c>
      <c r="Q148" s="65" t="n">
        <f aca="false">N148*0.5</f>
        <v>21.4285714285714</v>
      </c>
      <c r="R148" s="65" t="str">
        <f aca="false">IF(N148&gt;=20,"Cleared","Not Cleared")</f>
        <v>Cleared</v>
      </c>
      <c r="S148" s="65" t="n">
        <v>2.83333333333333</v>
      </c>
      <c r="T148" s="65" t="n">
        <v>3</v>
      </c>
      <c r="U148" s="65" t="n">
        <v>3</v>
      </c>
      <c r="V148" s="65" t="n">
        <v>3</v>
      </c>
      <c r="W148" s="65" t="n">
        <v>3</v>
      </c>
      <c r="X148" s="65" t="n">
        <v>2.86666666666667</v>
      </c>
      <c r="Y148" s="65" t="n">
        <v>2.75</v>
      </c>
      <c r="Z148" s="65" t="n">
        <f aca="false">S148+T148+U148+V148+W148+X148+Y148</f>
        <v>20.45</v>
      </c>
      <c r="AA148" s="65" t="n">
        <f aca="false">Persona!$Z148/35*100</f>
        <v>58.4285714285714</v>
      </c>
      <c r="AB148" s="65" t="n">
        <f aca="false">AA148*0.4</f>
        <v>23.3714285714286</v>
      </c>
      <c r="AC148" s="65" t="n">
        <f aca="false">Capstones!AA147</f>
        <v>44</v>
      </c>
      <c r="AD148" s="65" t="n">
        <f aca="false">(Persona!$AB148+Persona!$AC148)*0.5</f>
        <v>33.6857142857143</v>
      </c>
      <c r="AE148" s="65" t="str">
        <f aca="false">IF(AD148&gt;=20,"Cleared","Not Cleared")</f>
        <v>Cleared</v>
      </c>
      <c r="AF148" s="86"/>
      <c r="AG148" s="86" t="n">
        <v>3.43333333333333</v>
      </c>
      <c r="AH148" s="86" t="n">
        <v>2.91666666666667</v>
      </c>
      <c r="AI148" s="86" t="n">
        <v>3</v>
      </c>
      <c r="AJ148" s="86" t="n">
        <v>3.5</v>
      </c>
      <c r="AK148" s="86"/>
      <c r="AL148" s="86" t="n">
        <v>3.33333333333333</v>
      </c>
      <c r="AM148" s="86" t="n">
        <f aca="false">AF148+AG148+AH148+AI148+AJ148+AK148+AL148</f>
        <v>16.1833333333333</v>
      </c>
      <c r="AN148" s="65" t="n">
        <f aca="false">Persona!$AM148/25*100</f>
        <v>64.7333333333333</v>
      </c>
      <c r="AO148" s="65" t="n">
        <f aca="false">Persona!$AN148*0.4</f>
        <v>25.8933333333333</v>
      </c>
      <c r="AP148" s="65" t="n">
        <f aca="false">Capstones!AL147</f>
        <v>44</v>
      </c>
      <c r="AQ148" s="65" t="n">
        <f aca="false">Persona!$AO148+Persona!$AP148</f>
        <v>69.8933333333333</v>
      </c>
      <c r="AR148" s="65" t="str">
        <f aca="false">IF(AQ148&gt;=40,"Cleared","Not Cleared")</f>
        <v>Cleared</v>
      </c>
      <c r="AS148" s="86" t="n">
        <f aca="false">IFERROR(VLOOKUP(D148,[1]Internal!B$4:CB$231,70,FALSE()),"0")</f>
        <v>3</v>
      </c>
      <c r="AT148" s="86" t="n">
        <f aca="false">IFERROR(VLOOKUP(D148,[1]Internal!B$4:CB$231,71,FALSE()),"0")</f>
        <v>3.53571428571429</v>
      </c>
      <c r="AU148" s="86" t="n">
        <f aca="false">IFERROR(VLOOKUP(D148,[1]Internal!B$4:CB$231,72,FALSE()),"0")</f>
        <v>2</v>
      </c>
      <c r="AV148" s="86" t="n">
        <f aca="false">IFERROR(VLOOKUP(D148,[1]Internal!B$4:CB$231,73,FALSE()),"0")</f>
        <v>3</v>
      </c>
      <c r="AW148" s="86"/>
      <c r="AX148" s="86" t="n">
        <f aca="false">IFERROR(VLOOKUP(D148,[1]Internal!B$4:CB$231,75,FALSE()),"0")</f>
        <v>3.11111111111111</v>
      </c>
      <c r="AY148" s="86" t="n">
        <f aca="false">IFERROR(VLOOKUP(D148,[1]Internal!B$4:CB$231,75,FALSE()),"0")</f>
        <v>3.11111111111111</v>
      </c>
      <c r="AZ148" s="86" t="n">
        <f aca="false">AS148+AT148+AU148+AV148+AW148+AX148+AY148</f>
        <v>17.7579365079365</v>
      </c>
      <c r="BA148" s="65" t="n">
        <f aca="false">AZ148*100/30</f>
        <v>59.1931216931217</v>
      </c>
      <c r="BB148" s="65" t="n">
        <f aca="false">BA148*0.4</f>
        <v>23.6772486772487</v>
      </c>
      <c r="BC148" s="65" t="n">
        <f aca="false">Capstones!AW147</f>
        <v>44</v>
      </c>
      <c r="BD148" s="65" t="n">
        <f aca="false">BB148+BC148</f>
        <v>67.6772486772487</v>
      </c>
      <c r="BE148" s="88" t="str">
        <f aca="false">IF(BD148&gt;=40,"Cleared","Not Cleared")</f>
        <v>Cleared</v>
      </c>
    </row>
    <row r="149" s="17" customFormat="true" ht="21.75" hidden="false" customHeight="true" outlineLevel="0" collapsed="false">
      <c r="A149" s="64" t="n">
        <v>145</v>
      </c>
      <c r="B149" s="86" t="s">
        <v>13</v>
      </c>
      <c r="C149" s="86" t="s">
        <v>31</v>
      </c>
      <c r="D149" s="86" t="s">
        <v>309</v>
      </c>
      <c r="E149" s="87" t="s">
        <v>310</v>
      </c>
      <c r="F149" s="65" t="n">
        <v>2</v>
      </c>
      <c r="G149" s="65" t="n">
        <v>1</v>
      </c>
      <c r="H149" s="65" t="n">
        <v>4</v>
      </c>
      <c r="I149" s="65" t="n">
        <v>3</v>
      </c>
      <c r="J149" s="65" t="n">
        <v>2</v>
      </c>
      <c r="K149" s="65" t="n">
        <v>3</v>
      </c>
      <c r="L149" s="65" t="n">
        <v>1</v>
      </c>
      <c r="M149" s="64" t="n">
        <f aca="false">F149+G149+H149+I149+J149+K149+L149</f>
        <v>16</v>
      </c>
      <c r="N149" s="65" t="n">
        <f aca="false">M149/35*100</f>
        <v>45.7142857142857</v>
      </c>
      <c r="O149" s="65" t="n">
        <v>0</v>
      </c>
      <c r="P149" s="65" t="n">
        <f aca="false">Capstones!O148</f>
        <v>54.4444444444444</v>
      </c>
      <c r="Q149" s="65" t="n">
        <f aca="false">N149*0.5</f>
        <v>22.8571428571429</v>
      </c>
      <c r="R149" s="65" t="str">
        <f aca="false">IF(N149&gt;=20,"Cleared","Not Cleared")</f>
        <v>Cleared</v>
      </c>
      <c r="S149" s="65" t="n">
        <v>1.33333333333333</v>
      </c>
      <c r="T149" s="65" t="n">
        <v>1.82291666666667</v>
      </c>
      <c r="U149" s="65" t="n">
        <v>1.66666666666667</v>
      </c>
      <c r="V149" s="65" t="n">
        <v>0</v>
      </c>
      <c r="W149" s="65" t="n">
        <v>2</v>
      </c>
      <c r="X149" s="65" t="n">
        <v>1.78333333333333</v>
      </c>
      <c r="Y149" s="65" t="n">
        <v>1.75</v>
      </c>
      <c r="Z149" s="65" t="n">
        <f aca="false">S149+T149+U149+V149+W149+X149+Y149</f>
        <v>10.35625</v>
      </c>
      <c r="AA149" s="65" t="n">
        <f aca="false">Persona!$Z149/35*100</f>
        <v>29.5892857142857</v>
      </c>
      <c r="AB149" s="65" t="n">
        <f aca="false">AA149*0.4</f>
        <v>11.8357142857143</v>
      </c>
      <c r="AC149" s="65" t="n">
        <f aca="false">Capstones!AA148</f>
        <v>34.4</v>
      </c>
      <c r="AD149" s="65" t="n">
        <f aca="false">(Persona!$AB149+Persona!$AC149)*0.5</f>
        <v>23.1178571428571</v>
      </c>
      <c r="AE149" s="65" t="str">
        <f aca="false">IF(AD149&gt;=20,"Cleared","Not Cleared")</f>
        <v>Cleared</v>
      </c>
      <c r="AF149" s="86"/>
      <c r="AG149" s="86" t="n">
        <v>2</v>
      </c>
      <c r="AH149" s="86" t="n">
        <v>2</v>
      </c>
      <c r="AI149" s="86" t="n">
        <v>1</v>
      </c>
      <c r="AJ149" s="86" t="n">
        <v>1.33333333333333</v>
      </c>
      <c r="AK149" s="86"/>
      <c r="AL149" s="86" t="n">
        <v>2</v>
      </c>
      <c r="AM149" s="86" t="n">
        <f aca="false">AF149+AG149+AH149+AI149+AJ149+AK149+AL149</f>
        <v>8.33333333333333</v>
      </c>
      <c r="AN149" s="65" t="n">
        <f aca="false">Persona!$AM149/25*100</f>
        <v>33.3333333333333</v>
      </c>
      <c r="AO149" s="65" t="n">
        <f aca="false">Persona!$AN149*0.4</f>
        <v>13.3333333333333</v>
      </c>
      <c r="AP149" s="65" t="n">
        <f aca="false">Capstones!AL148</f>
        <v>44</v>
      </c>
      <c r="AQ149" s="65" t="n">
        <f aca="false">Persona!$AO149+Persona!$AP149</f>
        <v>57.3333333333333</v>
      </c>
      <c r="AR149" s="65" t="str">
        <f aca="false">IF(AQ149&gt;=40,"Cleared","Not Cleared")</f>
        <v>Cleared</v>
      </c>
      <c r="AS149" s="86" t="n">
        <f aca="false">IFERROR(VLOOKUP(D149,[1]Internal!B$4:CB$231,70,FALSE()),"0")</f>
        <v>2.83333333333333</v>
      </c>
      <c r="AT149" s="86" t="n">
        <f aca="false">IFERROR(VLOOKUP(D149,[1]Internal!B$4:CB$231,71,FALSE()),"0")</f>
        <v>2.70625</v>
      </c>
      <c r="AU149" s="86" t="n">
        <f aca="false">IFERROR(VLOOKUP(D149,[1]Internal!B$4:CB$231,72,FALSE()),"0")</f>
        <v>1.83333333333333</v>
      </c>
      <c r="AV149" s="86" t="n">
        <f aca="false">IFERROR(VLOOKUP(D149,[1]Internal!B$4:CB$231,73,FALSE()),"0")</f>
        <v>3</v>
      </c>
      <c r="AW149" s="86"/>
      <c r="AX149" s="86" t="n">
        <f aca="false">IFERROR(VLOOKUP(D149,[1]Internal!B$4:CB$231,75,FALSE()),"0")</f>
        <v>2.79166666666667</v>
      </c>
      <c r="AY149" s="86" t="n">
        <f aca="false">IFERROR(VLOOKUP(D149,[1]Internal!B$4:CB$231,75,FALSE()),"0")</f>
        <v>2.79166666666667</v>
      </c>
      <c r="AZ149" s="86" t="n">
        <f aca="false">AS149+AT149+AU149+AV149+AW149+AX149+AY149</f>
        <v>15.95625</v>
      </c>
      <c r="BA149" s="65" t="n">
        <f aca="false">AZ149*100/30</f>
        <v>53.1875</v>
      </c>
      <c r="BB149" s="65" t="n">
        <f aca="false">BA149*0.4</f>
        <v>21.275</v>
      </c>
      <c r="BC149" s="65" t="n">
        <f aca="false">Capstones!AW148</f>
        <v>34.4</v>
      </c>
      <c r="BD149" s="65" t="n">
        <f aca="false">BB149+BC149</f>
        <v>55.675</v>
      </c>
      <c r="BE149" s="88" t="str">
        <f aca="false">IF(BD149&gt;=40,"Cleared","Not Cleared")</f>
        <v>Cleared</v>
      </c>
    </row>
    <row r="150" s="17" customFormat="true" ht="21.75" hidden="false" customHeight="true" outlineLevel="0" collapsed="false">
      <c r="A150" s="64" t="n">
        <v>146</v>
      </c>
      <c r="B150" s="86" t="s">
        <v>13</v>
      </c>
      <c r="C150" s="86" t="s">
        <v>31</v>
      </c>
      <c r="D150" s="86" t="s">
        <v>311</v>
      </c>
      <c r="E150" s="87" t="s">
        <v>312</v>
      </c>
      <c r="F150" s="65" t="n">
        <v>3</v>
      </c>
      <c r="G150" s="65" t="n">
        <v>2</v>
      </c>
      <c r="H150" s="65" t="n">
        <v>3</v>
      </c>
      <c r="I150" s="65" t="n">
        <v>1</v>
      </c>
      <c r="J150" s="65" t="n">
        <v>2</v>
      </c>
      <c r="K150" s="65" t="n">
        <v>4</v>
      </c>
      <c r="L150" s="65" t="n">
        <v>1</v>
      </c>
      <c r="M150" s="64" t="n">
        <f aca="false">F150+G150+H150+I150+J150+K150+L150</f>
        <v>16</v>
      </c>
      <c r="N150" s="65" t="n">
        <f aca="false">M150/35*100</f>
        <v>45.7142857142857</v>
      </c>
      <c r="O150" s="65" t="n">
        <v>0</v>
      </c>
      <c r="P150" s="65" t="n">
        <f aca="false">Capstones!O149</f>
        <v>87.7777777777778</v>
      </c>
      <c r="Q150" s="65" t="n">
        <f aca="false">N150*0.5</f>
        <v>22.8571428571429</v>
      </c>
      <c r="R150" s="65" t="str">
        <f aca="false">IF(N150&gt;=20,"Cleared","Not Cleared")</f>
        <v>Cleared</v>
      </c>
      <c r="S150" s="65" t="n">
        <v>2</v>
      </c>
      <c r="T150" s="65" t="n">
        <v>2.53125</v>
      </c>
      <c r="U150" s="65" t="n">
        <v>1.66666666666667</v>
      </c>
      <c r="V150" s="65" t="n">
        <v>2</v>
      </c>
      <c r="W150" s="65" t="n">
        <v>1</v>
      </c>
      <c r="X150" s="65" t="n">
        <v>2.18333333333333</v>
      </c>
      <c r="Y150" s="65" t="n">
        <v>2.5</v>
      </c>
      <c r="Z150" s="65" t="n">
        <f aca="false">S150+T150+U150+V150+W150+X150+Y150</f>
        <v>13.88125</v>
      </c>
      <c r="AA150" s="65" t="n">
        <f aca="false">Persona!$Z150/35*100</f>
        <v>39.6607142857143</v>
      </c>
      <c r="AB150" s="65" t="n">
        <f aca="false">AA150*0.4</f>
        <v>15.8642857142857</v>
      </c>
      <c r="AC150" s="65" t="n">
        <f aca="false">Capstones!AA149</f>
        <v>60</v>
      </c>
      <c r="AD150" s="65" t="n">
        <f aca="false">(Persona!$AB150+Persona!$AC150)*0.5</f>
        <v>37.9321428571429</v>
      </c>
      <c r="AE150" s="65" t="str">
        <f aca="false">IF(AD150&gt;=20,"Cleared","Not Cleared")</f>
        <v>Cleared</v>
      </c>
      <c r="AF150" s="86"/>
      <c r="AG150" s="86" t="n">
        <v>2</v>
      </c>
      <c r="AH150" s="86" t="n">
        <v>2</v>
      </c>
      <c r="AI150" s="86" t="n">
        <v>1</v>
      </c>
      <c r="AJ150" s="86" t="n">
        <v>1.33333333333333</v>
      </c>
      <c r="AK150" s="86"/>
      <c r="AL150" s="86" t="n">
        <v>2</v>
      </c>
      <c r="AM150" s="86" t="n">
        <f aca="false">AF150+AG150+AH150+AI150+AJ150+AK150+AL150</f>
        <v>8.33333333333333</v>
      </c>
      <c r="AN150" s="65" t="n">
        <f aca="false">Persona!$AM150/25*100</f>
        <v>33.3333333333333</v>
      </c>
      <c r="AO150" s="65" t="n">
        <f aca="false">Persona!$AN150*0.4</f>
        <v>13.3333333333333</v>
      </c>
      <c r="AP150" s="65" t="n">
        <f aca="false">Capstones!AL149</f>
        <v>47</v>
      </c>
      <c r="AQ150" s="65" t="n">
        <f aca="false">Persona!$AO150+Persona!$AP150</f>
        <v>60.3333333333333</v>
      </c>
      <c r="AR150" s="65" t="str">
        <f aca="false">IF(AQ150&gt;=40,"Cleared","Not Cleared")</f>
        <v>Cleared</v>
      </c>
      <c r="AS150" s="86" t="n">
        <f aca="false">IFERROR(VLOOKUP(D150,[1]Internal!B$4:CB$231,70,FALSE()),"0")</f>
        <v>4.33333333333333</v>
      </c>
      <c r="AT150" s="86" t="n">
        <f aca="false">IFERROR(VLOOKUP(D150,[1]Internal!B$4:CB$231,71,FALSE()),"0")</f>
        <v>4.0625</v>
      </c>
      <c r="AU150" s="86" t="n">
        <f aca="false">IFERROR(VLOOKUP(D150,[1]Internal!B$4:CB$231,72,FALSE()),"0")</f>
        <v>2.66666666666667</v>
      </c>
      <c r="AV150" s="86" t="n">
        <f aca="false">IFERROR(VLOOKUP(D150,[1]Internal!B$4:CB$231,73,FALSE()),"0")</f>
        <v>4</v>
      </c>
      <c r="AW150" s="86"/>
      <c r="AX150" s="86" t="n">
        <f aca="false">IFERROR(VLOOKUP(D150,[1]Internal!B$4:CB$231,75,FALSE()),"0")</f>
        <v>4.47222222222222</v>
      </c>
      <c r="AY150" s="86" t="n">
        <f aca="false">IFERROR(VLOOKUP(D150,[1]Internal!B$4:CB$231,75,FALSE()),"0")</f>
        <v>4.47222222222222</v>
      </c>
      <c r="AZ150" s="86" t="n">
        <f aca="false">AS150+AT150+AU150+AV150+AW150+AX150+AY150</f>
        <v>24.0069444444444</v>
      </c>
      <c r="BA150" s="65" t="n">
        <f aca="false">AZ150*100/30</f>
        <v>80.0231481481481</v>
      </c>
      <c r="BB150" s="65" t="n">
        <f aca="false">BA150*0.4</f>
        <v>32.0092592592593</v>
      </c>
      <c r="BC150" s="65" t="n">
        <f aca="false">Capstones!AW149</f>
        <v>60</v>
      </c>
      <c r="BD150" s="65" t="n">
        <f aca="false">BB150+BC150</f>
        <v>92.0092592592593</v>
      </c>
      <c r="BE150" s="88" t="str">
        <f aca="false">IF(BD150&gt;=40,"Cleared","Not Cleared")</f>
        <v>Cleared</v>
      </c>
    </row>
    <row r="151" s="17" customFormat="true" ht="21.75" hidden="false" customHeight="true" outlineLevel="0" collapsed="false">
      <c r="A151" s="64" t="n">
        <v>147</v>
      </c>
      <c r="B151" s="86" t="s">
        <v>17</v>
      </c>
      <c r="C151" s="86" t="s">
        <v>14</v>
      </c>
      <c r="D151" s="86" t="s">
        <v>313</v>
      </c>
      <c r="E151" s="87" t="s">
        <v>314</v>
      </c>
      <c r="F151" s="65" t="n">
        <v>3</v>
      </c>
      <c r="G151" s="65" t="n">
        <v>1</v>
      </c>
      <c r="H151" s="65" t="n">
        <v>1</v>
      </c>
      <c r="I151" s="65" t="n">
        <v>2</v>
      </c>
      <c r="J151" s="65" t="n">
        <v>2</v>
      </c>
      <c r="K151" s="65" t="n">
        <v>4</v>
      </c>
      <c r="L151" s="65" t="n">
        <v>2</v>
      </c>
      <c r="M151" s="64" t="n">
        <f aca="false">F151+G151+H151+I151+J151+K151+L151</f>
        <v>15</v>
      </c>
      <c r="N151" s="65" t="n">
        <f aca="false">M151/35*100</f>
        <v>42.8571428571429</v>
      </c>
      <c r="O151" s="65" t="n">
        <v>0</v>
      </c>
      <c r="P151" s="65" t="n">
        <f aca="false">Capstones!O150</f>
        <v>21.6666666666667</v>
      </c>
      <c r="Q151" s="65" t="n">
        <f aca="false">N151*0.5</f>
        <v>21.4285714285714</v>
      </c>
      <c r="R151" s="65" t="str">
        <f aca="false">IF(N151&gt;=20,"Cleared","Not Cleared")</f>
        <v>Cleared</v>
      </c>
      <c r="S151" s="65" t="n">
        <v>2.25</v>
      </c>
      <c r="T151" s="65" t="n">
        <v>2.8125</v>
      </c>
      <c r="U151" s="65" t="n">
        <v>2</v>
      </c>
      <c r="V151" s="65" t="n">
        <v>0</v>
      </c>
      <c r="W151" s="65" t="n">
        <v>1</v>
      </c>
      <c r="X151" s="65" t="n">
        <v>1.85</v>
      </c>
      <c r="Y151" s="65" t="n">
        <v>1.5</v>
      </c>
      <c r="Z151" s="65" t="n">
        <f aca="false">S151+T151+U151+V151+W151+X151+Y151</f>
        <v>11.4125</v>
      </c>
      <c r="AA151" s="65" t="n">
        <f aca="false">Persona!$Z151/35*100</f>
        <v>32.6071428571429</v>
      </c>
      <c r="AB151" s="65" t="n">
        <f aca="false">AA151*0.4</f>
        <v>13.0428571428571</v>
      </c>
      <c r="AC151" s="65" t="n">
        <f aca="false">Capstones!AA150</f>
        <v>36</v>
      </c>
      <c r="AD151" s="65" t="n">
        <f aca="false">(Persona!$AB151+Persona!$AC151)*0.5</f>
        <v>24.5214285714286</v>
      </c>
      <c r="AE151" s="65" t="str">
        <f aca="false">IF(AD151&gt;=20,"Cleared","Not Cleared")</f>
        <v>Cleared</v>
      </c>
      <c r="AF151" s="86"/>
      <c r="AG151" s="86" t="n">
        <v>2.65833333333333</v>
      </c>
      <c r="AH151" s="86" t="n">
        <v>1.5</v>
      </c>
      <c r="AI151" s="86" t="n">
        <v>1.5</v>
      </c>
      <c r="AJ151" s="86" t="n">
        <v>1.25</v>
      </c>
      <c r="AK151" s="86"/>
      <c r="AL151" s="86" t="n">
        <v>0.5</v>
      </c>
      <c r="AM151" s="86" t="n">
        <f aca="false">AF151+AG151+AH151+AI151+AJ151+AK151+AL151</f>
        <v>7.40833333333333</v>
      </c>
      <c r="AN151" s="65" t="n">
        <f aca="false">Persona!$AM151/25*100</f>
        <v>29.6333333333333</v>
      </c>
      <c r="AO151" s="65" t="n">
        <f aca="false">Persona!$AN151*0.4</f>
        <v>11.8533333333333</v>
      </c>
      <c r="AP151" s="65" t="n">
        <f aca="false">Capstones!AL150</f>
        <v>40</v>
      </c>
      <c r="AQ151" s="65" t="n">
        <f aca="false">Persona!$AO151+Persona!$AP151</f>
        <v>51.8533333333333</v>
      </c>
      <c r="AR151" s="65" t="str">
        <f aca="false">IF(AQ151&gt;=40,"Cleared","Not Cleared")</f>
        <v>Cleared</v>
      </c>
      <c r="AS151" s="86" t="n">
        <f aca="false">IFERROR(VLOOKUP(D151,[1]Internal!B$4:CB$231,70,FALSE()),"0")</f>
        <v>3</v>
      </c>
      <c r="AT151" s="86" t="n">
        <f aca="false">IFERROR(VLOOKUP(D151,[1]Internal!B$4:CB$231,71,FALSE()),"0")</f>
        <v>3.00476190476191</v>
      </c>
      <c r="AU151" s="86" t="n">
        <f aca="false">IFERROR(VLOOKUP(D151,[1]Internal!B$4:CB$231,72,FALSE()),"0")</f>
        <v>2</v>
      </c>
      <c r="AV151" s="86" t="n">
        <f aca="false">IFERROR(VLOOKUP(D151,[1]Internal!B$4:CB$231,73,FALSE()),"0")</f>
        <v>3</v>
      </c>
      <c r="AW151" s="86"/>
      <c r="AX151" s="86" t="n">
        <f aca="false">IFERROR(VLOOKUP(D151,[1]Internal!B$4:CB$231,75,FALSE()),"0")</f>
        <v>2.97222222222222</v>
      </c>
      <c r="AY151" s="86" t="n">
        <f aca="false">IFERROR(VLOOKUP(D151,[1]Internal!B$4:CB$231,75,FALSE()),"0")</f>
        <v>2.97222222222222</v>
      </c>
      <c r="AZ151" s="86" t="n">
        <f aca="false">AS151+AT151+AU151+AV151+AW151+AX151+AY151</f>
        <v>16.9492063492064</v>
      </c>
      <c r="BA151" s="65" t="n">
        <f aca="false">AZ151*100/30</f>
        <v>56.4973544973545</v>
      </c>
      <c r="BB151" s="65" t="n">
        <f aca="false">BA151*0.4</f>
        <v>22.5989417989418</v>
      </c>
      <c r="BC151" s="65" t="n">
        <f aca="false">Capstones!AW150</f>
        <v>36</v>
      </c>
      <c r="BD151" s="65" t="n">
        <f aca="false">BB151+BC151</f>
        <v>58.5989417989418</v>
      </c>
      <c r="BE151" s="88" t="str">
        <f aca="false">IF(BD151&gt;=40,"Cleared","Not Cleared")</f>
        <v>Cleared</v>
      </c>
    </row>
    <row r="152" s="17" customFormat="true" ht="21.75" hidden="false" customHeight="true" outlineLevel="0" collapsed="false">
      <c r="A152" s="64" t="n">
        <v>148</v>
      </c>
      <c r="B152" s="86" t="s">
        <v>17</v>
      </c>
      <c r="C152" s="86" t="s">
        <v>31</v>
      </c>
      <c r="D152" s="86" t="s">
        <v>315</v>
      </c>
      <c r="E152" s="87" t="s">
        <v>316</v>
      </c>
      <c r="F152" s="65" t="n">
        <v>2</v>
      </c>
      <c r="G152" s="65" t="n">
        <v>3</v>
      </c>
      <c r="H152" s="65" t="n">
        <v>1</v>
      </c>
      <c r="I152" s="65" t="n">
        <v>4</v>
      </c>
      <c r="J152" s="65" t="n">
        <v>1</v>
      </c>
      <c r="K152" s="65" t="n">
        <v>3</v>
      </c>
      <c r="L152" s="65" t="n">
        <v>1</v>
      </c>
      <c r="M152" s="64" t="n">
        <f aca="false">F152+G152+H152+I152+J152+K152+L152</f>
        <v>15</v>
      </c>
      <c r="N152" s="65" t="n">
        <f aca="false">M152/35*100</f>
        <v>42.8571428571429</v>
      </c>
      <c r="O152" s="65" t="n">
        <v>0</v>
      </c>
      <c r="P152" s="65" t="n">
        <f aca="false">Capstones!O151</f>
        <v>62.2222222222222</v>
      </c>
      <c r="Q152" s="65" t="n">
        <f aca="false">N152*0.5</f>
        <v>21.4285714285714</v>
      </c>
      <c r="R152" s="65" t="str">
        <f aca="false">IF(N152&gt;=20,"Cleared","Not Cleared")</f>
        <v>Cleared</v>
      </c>
      <c r="S152" s="65" t="n">
        <v>1.33333333333333</v>
      </c>
      <c r="T152" s="65" t="n">
        <v>1.6875</v>
      </c>
      <c r="U152" s="65" t="n">
        <v>1.33333333333333</v>
      </c>
      <c r="V152" s="65" t="n">
        <v>0</v>
      </c>
      <c r="W152" s="65" t="n">
        <v>1</v>
      </c>
      <c r="X152" s="65" t="n">
        <v>1.65</v>
      </c>
      <c r="Y152" s="65" t="n">
        <v>1.25</v>
      </c>
      <c r="Z152" s="65" t="n">
        <f aca="false">S152+T152+U152+V152+W152+X152+Y152</f>
        <v>8.25416666666667</v>
      </c>
      <c r="AA152" s="65" t="n">
        <f aca="false">Persona!$Z152/35*100</f>
        <v>23.5833333333333</v>
      </c>
      <c r="AB152" s="65" t="n">
        <f aca="false">AA152*0.4</f>
        <v>9.43333333333334</v>
      </c>
      <c r="AC152" s="65" t="n">
        <f aca="false">Capstones!AA151</f>
        <v>34.4</v>
      </c>
      <c r="AD152" s="65" t="n">
        <f aca="false">(Persona!$AB152+Persona!$AC152)*0.5</f>
        <v>21.9166666666667</v>
      </c>
      <c r="AE152" s="65" t="str">
        <f aca="false">IF(AD152&gt;=20,"Cleared","Not Cleared")</f>
        <v>Cleared</v>
      </c>
      <c r="AF152" s="86"/>
      <c r="AG152" s="86" t="s">
        <v>511</v>
      </c>
      <c r="AH152" s="86" t="s">
        <v>511</v>
      </c>
      <c r="AI152" s="86" t="n">
        <v>0</v>
      </c>
      <c r="AJ152" s="86" t="s">
        <v>511</v>
      </c>
      <c r="AK152" s="86"/>
      <c r="AL152" s="86" t="s">
        <v>511</v>
      </c>
      <c r="AM152" s="86" t="n">
        <f aca="false">AF152+AG152+AH152+AI152+AJ152+AK152+AL152</f>
        <v>0</v>
      </c>
      <c r="AN152" s="65" t="n">
        <f aca="false">Persona!$AM152/25*100</f>
        <v>0</v>
      </c>
      <c r="AO152" s="65" t="n">
        <f aca="false">Persona!$AN152*0.4</f>
        <v>0</v>
      </c>
      <c r="AP152" s="65" t="n">
        <f aca="false">Capstones!AL151</f>
        <v>38</v>
      </c>
      <c r="AQ152" s="65" t="n">
        <f aca="false">Persona!$AO152+Persona!$AP152</f>
        <v>38</v>
      </c>
      <c r="AR152" s="65" t="str">
        <f aca="false">IF(AQ152&gt;=40,"Cleared","Not Cleared")</f>
        <v>Not Cleared</v>
      </c>
      <c r="AS152" s="86" t="n">
        <f aca="false">IFERROR(VLOOKUP(D152,[1]Internal!B$4:CB$231,70,FALSE()),"0")</f>
        <v>2</v>
      </c>
      <c r="AT152" s="86" t="n">
        <f aca="false">IFERROR(VLOOKUP(D152,[1]Internal!B$4:CB$231,71,FALSE()),"0")</f>
        <v>2.2625</v>
      </c>
      <c r="AU152" s="86" t="n">
        <f aca="false">IFERROR(VLOOKUP(D152,[1]Internal!B$4:CB$231,72,FALSE()),"0")</f>
        <v>1.66666666666667</v>
      </c>
      <c r="AV152" s="86" t="n">
        <f aca="false">IFERROR(VLOOKUP(D152,[1]Internal!B$4:CB$231,73,FALSE()),"0")</f>
        <v>2</v>
      </c>
      <c r="AW152" s="86"/>
      <c r="AX152" s="86" t="n">
        <f aca="false">IFERROR(VLOOKUP(D152,[1]Internal!B$4:CB$231,75,FALSE()),"0")</f>
        <v>1.88888888888889</v>
      </c>
      <c r="AY152" s="86" t="n">
        <f aca="false">IFERROR(VLOOKUP(D152,[1]Internal!B$4:CB$231,75,FALSE()),"0")</f>
        <v>1.88888888888889</v>
      </c>
      <c r="AZ152" s="86" t="n">
        <f aca="false">AS152+AT152+AU152+AV152+AW152+AX152+AY152</f>
        <v>11.7069444444444</v>
      </c>
      <c r="BA152" s="65" t="n">
        <f aca="false">AZ152*100/30</f>
        <v>39.0231481481482</v>
      </c>
      <c r="BB152" s="65" t="n">
        <f aca="false">BA152*0.4</f>
        <v>15.6092592592593</v>
      </c>
      <c r="BC152" s="65" t="n">
        <f aca="false">Capstones!AW151</f>
        <v>34.4</v>
      </c>
      <c r="BD152" s="65" t="n">
        <f aca="false">BB152+BC152</f>
        <v>50.0092592592593</v>
      </c>
      <c r="BE152" s="88" t="str">
        <f aca="false">IF(BD152&gt;=40,"Cleared","Not Cleared")</f>
        <v>Cleared</v>
      </c>
    </row>
    <row r="153" s="17" customFormat="true" ht="21.75" hidden="false" customHeight="true" outlineLevel="0" collapsed="false">
      <c r="A153" s="64" t="n">
        <v>149</v>
      </c>
      <c r="B153" s="86" t="s">
        <v>17</v>
      </c>
      <c r="C153" s="86" t="s">
        <v>14</v>
      </c>
      <c r="D153" s="86" t="s">
        <v>317</v>
      </c>
      <c r="E153" s="87" t="s">
        <v>318</v>
      </c>
      <c r="F153" s="65" t="n">
        <v>2</v>
      </c>
      <c r="G153" s="65" t="n">
        <v>2</v>
      </c>
      <c r="H153" s="65" t="n">
        <v>4</v>
      </c>
      <c r="I153" s="65" t="n">
        <v>3</v>
      </c>
      <c r="J153" s="65" t="n">
        <v>1</v>
      </c>
      <c r="K153" s="65" t="n">
        <v>3</v>
      </c>
      <c r="L153" s="65" t="n">
        <v>1</v>
      </c>
      <c r="M153" s="64" t="n">
        <f aca="false">F153+G153+H153+I153+J153+K153+L153</f>
        <v>16</v>
      </c>
      <c r="N153" s="65" t="n">
        <f aca="false">M153/35*100</f>
        <v>45.7142857142857</v>
      </c>
      <c r="O153" s="65" t="n">
        <v>0</v>
      </c>
      <c r="P153" s="65" t="n">
        <f aca="false">Capstones!O152</f>
        <v>10</v>
      </c>
      <c r="Q153" s="65" t="n">
        <f aca="false">N153*0.5</f>
        <v>22.8571428571429</v>
      </c>
      <c r="R153" s="65" t="str">
        <f aca="false">IF(N153&gt;=20,"Cleared","Not Cleared")</f>
        <v>Cleared</v>
      </c>
      <c r="S153" s="65" t="n">
        <v>1</v>
      </c>
      <c r="T153" s="65" t="n">
        <v>1.4375</v>
      </c>
      <c r="U153" s="65" t="n">
        <v>1.33333333333333</v>
      </c>
      <c r="V153" s="65" t="n">
        <v>1</v>
      </c>
      <c r="W153" s="65" t="n">
        <v>1</v>
      </c>
      <c r="X153" s="65" t="n">
        <v>1.3</v>
      </c>
      <c r="Y153" s="65" t="n">
        <v>1.25</v>
      </c>
      <c r="Z153" s="65" t="n">
        <f aca="false">S153+T153+U153+V153+W153+X153+Y153</f>
        <v>8.32083333333333</v>
      </c>
      <c r="AA153" s="65" t="n">
        <f aca="false">Persona!$Z153/35*100</f>
        <v>23.7738095238095</v>
      </c>
      <c r="AB153" s="65" t="n">
        <f aca="false">AA153*0.4</f>
        <v>9.50952380952381</v>
      </c>
      <c r="AC153" s="65" t="n">
        <f aca="false">Capstones!AA152</f>
        <v>38.4</v>
      </c>
      <c r="AD153" s="65" t="n">
        <f aca="false">(Persona!$AB153+Persona!$AC153)*0.5</f>
        <v>23.9547619047619</v>
      </c>
      <c r="AE153" s="65" t="str">
        <f aca="false">IF(AD153&gt;=20,"Cleared","Not Cleared")</f>
        <v>Cleared</v>
      </c>
      <c r="AF153" s="86"/>
      <c r="AG153" s="86" t="n">
        <v>0.625</v>
      </c>
      <c r="AH153" s="86" t="n">
        <v>0.583333333333333</v>
      </c>
      <c r="AI153" s="86" t="n">
        <v>0.75</v>
      </c>
      <c r="AJ153" s="86" t="n">
        <v>0.75</v>
      </c>
      <c r="AK153" s="86"/>
      <c r="AL153" s="86" t="n">
        <v>0.583333333333333</v>
      </c>
      <c r="AM153" s="86" t="n">
        <f aca="false">AF153+AG153+AH153+AI153+AJ153+AK153+AL153</f>
        <v>3.29166666666667</v>
      </c>
      <c r="AN153" s="65" t="n">
        <f aca="false">Persona!$AM153/25*100</f>
        <v>13.1666666666667</v>
      </c>
      <c r="AO153" s="65" t="n">
        <f aca="false">Persona!$AN153*0.4</f>
        <v>5.26666666666667</v>
      </c>
      <c r="AP153" s="65" t="n">
        <f aca="false">Capstones!AL152</f>
        <v>38</v>
      </c>
      <c r="AQ153" s="65" t="n">
        <f aca="false">Persona!$AO153+Persona!$AP153</f>
        <v>43.2666666666667</v>
      </c>
      <c r="AR153" s="65" t="str">
        <f aca="false">IF(AQ153&gt;=40,"Cleared","Not Cleared")</f>
        <v>Cleared</v>
      </c>
      <c r="AS153" s="86" t="n">
        <f aca="false">IFERROR(VLOOKUP(D153,[1]Internal!B$4:CB$231,70,FALSE()),"0")</f>
        <v>3</v>
      </c>
      <c r="AT153" s="86" t="n">
        <f aca="false">IFERROR(VLOOKUP(D153,[1]Internal!B$4:CB$231,71,FALSE()),"0")</f>
        <v>1.35</v>
      </c>
      <c r="AU153" s="86" t="n">
        <f aca="false">IFERROR(VLOOKUP(D153,[1]Internal!B$4:CB$231,72,FALSE()),"0")</f>
        <v>1.33333333333333</v>
      </c>
      <c r="AV153" s="86" t="n">
        <f aca="false">IFERROR(VLOOKUP(D153,[1]Internal!B$4:CB$231,73,FALSE()),"0")</f>
        <v>3</v>
      </c>
      <c r="AW153" s="86"/>
      <c r="AX153" s="86" t="n">
        <f aca="false">IFERROR(VLOOKUP(D153,[1]Internal!B$4:CB$231,75,FALSE()),"0")</f>
        <v>2.77777777777778</v>
      </c>
      <c r="AY153" s="86" t="n">
        <f aca="false">IFERROR(VLOOKUP(D153,[1]Internal!B$4:CB$231,75,FALSE()),"0")</f>
        <v>2.77777777777778</v>
      </c>
      <c r="AZ153" s="86" t="n">
        <f aca="false">AS153+AT153+AU153+AV153+AW153+AX153+AY153</f>
        <v>14.2388888888889</v>
      </c>
      <c r="BA153" s="65" t="n">
        <f aca="false">AZ153*100/30</f>
        <v>47.462962962963</v>
      </c>
      <c r="BB153" s="65" t="n">
        <f aca="false">BA153*0.4</f>
        <v>18.9851851851852</v>
      </c>
      <c r="BC153" s="65" t="n">
        <f aca="false">Capstones!AW152</f>
        <v>38.4</v>
      </c>
      <c r="BD153" s="65" t="n">
        <f aca="false">BB153+BC153</f>
        <v>57.3851851851852</v>
      </c>
      <c r="BE153" s="88" t="str">
        <f aca="false">IF(BD153&gt;=40,"Cleared","Not Cleared")</f>
        <v>Cleared</v>
      </c>
    </row>
    <row r="154" s="17" customFormat="true" ht="21.75" hidden="false" customHeight="true" outlineLevel="0" collapsed="false">
      <c r="A154" s="64" t="n">
        <v>150</v>
      </c>
      <c r="B154" s="86" t="s">
        <v>13</v>
      </c>
      <c r="C154" s="86" t="s">
        <v>31</v>
      </c>
      <c r="D154" s="86" t="s">
        <v>319</v>
      </c>
      <c r="E154" s="87" t="s">
        <v>320</v>
      </c>
      <c r="F154" s="65" t="n">
        <v>4</v>
      </c>
      <c r="G154" s="65" t="n">
        <v>1</v>
      </c>
      <c r="H154" s="65" t="n">
        <v>1</v>
      </c>
      <c r="I154" s="65" t="n">
        <v>3</v>
      </c>
      <c r="J154" s="65" t="n">
        <v>2</v>
      </c>
      <c r="K154" s="65" t="n">
        <v>3</v>
      </c>
      <c r="L154" s="65" t="n">
        <v>2</v>
      </c>
      <c r="M154" s="64" t="n">
        <f aca="false">F154+G154+H154+I154+J154+K154+L154</f>
        <v>16</v>
      </c>
      <c r="N154" s="65" t="n">
        <f aca="false">M154/35*100</f>
        <v>45.7142857142857</v>
      </c>
      <c r="O154" s="65" t="n">
        <v>0</v>
      </c>
      <c r="P154" s="65" t="n">
        <f aca="false">Capstones!O153</f>
        <v>65.5555555555555</v>
      </c>
      <c r="Q154" s="65" t="n">
        <f aca="false">N154*0.5</f>
        <v>22.8571428571429</v>
      </c>
      <c r="R154" s="65" t="str">
        <f aca="false">IF(N154&gt;=20,"Cleared","Not Cleared")</f>
        <v>Cleared</v>
      </c>
      <c r="S154" s="65" t="n">
        <v>1.33333333333333</v>
      </c>
      <c r="T154" s="65" t="n">
        <v>1.875</v>
      </c>
      <c r="U154" s="65" t="n">
        <v>1.33333333333333</v>
      </c>
      <c r="V154" s="65" t="n">
        <v>0</v>
      </c>
      <c r="W154" s="65" t="n">
        <v>3.66666666666667</v>
      </c>
      <c r="X154" s="65" t="n">
        <v>1.65</v>
      </c>
      <c r="Y154" s="65" t="n">
        <v>1.25</v>
      </c>
      <c r="Z154" s="65" t="n">
        <f aca="false">S154+T154+U154+V154+W154+X154+Y154</f>
        <v>11.1083333333333</v>
      </c>
      <c r="AA154" s="65" t="n">
        <f aca="false">Persona!$Z154/35*100</f>
        <v>31.7380952380952</v>
      </c>
      <c r="AB154" s="65" t="n">
        <f aca="false">AA154*0.4</f>
        <v>12.6952380952381</v>
      </c>
      <c r="AC154" s="65" t="n">
        <f aca="false">Capstones!AA153</f>
        <v>48.8</v>
      </c>
      <c r="AD154" s="65" t="n">
        <f aca="false">(Persona!$AB154+Persona!$AC154)*0.5</f>
        <v>30.747619047619</v>
      </c>
      <c r="AE154" s="65" t="str">
        <f aca="false">IF(AD154&gt;=20,"Cleared","Not Cleared")</f>
        <v>Cleared</v>
      </c>
      <c r="AF154" s="86"/>
      <c r="AG154" s="86" t="s">
        <v>511</v>
      </c>
      <c r="AH154" s="86" t="s">
        <v>511</v>
      </c>
      <c r="AI154" s="86" t="n">
        <v>0</v>
      </c>
      <c r="AJ154" s="86" t="s">
        <v>511</v>
      </c>
      <c r="AK154" s="86"/>
      <c r="AL154" s="86" t="s">
        <v>511</v>
      </c>
      <c r="AM154" s="86" t="n">
        <f aca="false">AF154+AG154+AH154+AI154+AJ154+AK154+AL154</f>
        <v>0</v>
      </c>
      <c r="AN154" s="65" t="n">
        <f aca="false">Persona!$AM154/25*100</f>
        <v>0</v>
      </c>
      <c r="AO154" s="65" t="n">
        <f aca="false">Persona!$AN154*0.4</f>
        <v>0</v>
      </c>
      <c r="AP154" s="65" t="n">
        <f aca="false">Capstones!AL153</f>
        <v>50</v>
      </c>
      <c r="AQ154" s="65" t="n">
        <f aca="false">Persona!$AO154+Persona!$AP154</f>
        <v>50</v>
      </c>
      <c r="AR154" s="65" t="str">
        <f aca="false">IF(AQ154&gt;=40,"Cleared","Not Cleared")</f>
        <v>Cleared</v>
      </c>
      <c r="AS154" s="86" t="n">
        <f aca="false">IFERROR(VLOOKUP(D154,[1]Internal!B$4:CB$231,70,FALSE()),"0")</f>
        <v>3.33333333333333</v>
      </c>
      <c r="AT154" s="86" t="n">
        <f aca="false">IFERROR(VLOOKUP(D154,[1]Internal!B$4:CB$231,71,FALSE()),"0")</f>
        <v>2.5625</v>
      </c>
      <c r="AU154" s="86" t="n">
        <f aca="false">IFERROR(VLOOKUP(D154,[1]Internal!B$4:CB$231,72,FALSE()),"0")</f>
        <v>1.66666666666667</v>
      </c>
      <c r="AV154" s="86" t="n">
        <f aca="false">IFERROR(VLOOKUP(D154,[1]Internal!B$4:CB$231,73,FALSE()),"0")</f>
        <v>3</v>
      </c>
      <c r="AW154" s="86"/>
      <c r="AX154" s="86" t="n">
        <f aca="false">IFERROR(VLOOKUP(D154,[1]Internal!B$4:CB$231,75,FALSE()),"0")</f>
        <v>3.36111111111111</v>
      </c>
      <c r="AY154" s="86" t="n">
        <f aca="false">IFERROR(VLOOKUP(D154,[1]Internal!B$4:CB$231,75,FALSE()),"0")</f>
        <v>3.36111111111111</v>
      </c>
      <c r="AZ154" s="86" t="n">
        <f aca="false">AS154+AT154+AU154+AV154+AW154+AX154+AY154</f>
        <v>17.2847222222222</v>
      </c>
      <c r="BA154" s="65" t="n">
        <f aca="false">AZ154*100/30</f>
        <v>57.6157407407407</v>
      </c>
      <c r="BB154" s="65" t="n">
        <f aca="false">BA154*0.4</f>
        <v>23.0462962962963</v>
      </c>
      <c r="BC154" s="65" t="n">
        <f aca="false">Capstones!AW153</f>
        <v>48.8</v>
      </c>
      <c r="BD154" s="65" t="n">
        <f aca="false">BB154+BC154</f>
        <v>71.8462962962963</v>
      </c>
      <c r="BE154" s="88" t="str">
        <f aca="false">IF(BD154&gt;=40,"Cleared","Not Cleared")</f>
        <v>Cleared</v>
      </c>
    </row>
    <row r="155" s="17" customFormat="true" ht="21.75" hidden="false" customHeight="true" outlineLevel="0" collapsed="false">
      <c r="A155" s="64" t="n">
        <v>151</v>
      </c>
      <c r="B155" s="86" t="s">
        <v>17</v>
      </c>
      <c r="C155" s="86" t="s">
        <v>14</v>
      </c>
      <c r="D155" s="86" t="s">
        <v>321</v>
      </c>
      <c r="E155" s="87" t="s">
        <v>322</v>
      </c>
      <c r="F155" s="65" t="n">
        <v>2</v>
      </c>
      <c r="G155" s="65" t="n">
        <v>1</v>
      </c>
      <c r="H155" s="65" t="n">
        <v>4</v>
      </c>
      <c r="I155" s="65" t="n">
        <v>2</v>
      </c>
      <c r="J155" s="65" t="n">
        <v>1</v>
      </c>
      <c r="K155" s="65" t="n">
        <v>3</v>
      </c>
      <c r="L155" s="65" t="n">
        <v>2</v>
      </c>
      <c r="M155" s="64" t="n">
        <f aca="false">F155+G155+H155+I155+J155+K155+L155</f>
        <v>15</v>
      </c>
      <c r="N155" s="65" t="n">
        <f aca="false">M155/35*100</f>
        <v>42.8571428571429</v>
      </c>
      <c r="O155" s="65" t="n">
        <v>0</v>
      </c>
      <c r="P155" s="65" t="n">
        <f aca="false">Capstones!O154</f>
        <v>40</v>
      </c>
      <c r="Q155" s="65" t="n">
        <f aca="false">N155*0.5</f>
        <v>21.4285714285714</v>
      </c>
      <c r="R155" s="65" t="str">
        <f aca="false">IF(N155&gt;=20,"Cleared","Not Cleared")</f>
        <v>Cleared</v>
      </c>
      <c r="S155" s="65" t="n">
        <v>2.66666666666667</v>
      </c>
      <c r="T155" s="65" t="n">
        <v>2.85416666666667</v>
      </c>
      <c r="U155" s="65" t="n">
        <v>2.33333333333333</v>
      </c>
      <c r="V155" s="65" t="n">
        <v>2</v>
      </c>
      <c r="W155" s="65" t="n">
        <v>2.66666666666667</v>
      </c>
      <c r="X155" s="65" t="n">
        <v>2.53333333333333</v>
      </c>
      <c r="Y155" s="65" t="n">
        <v>2.5</v>
      </c>
      <c r="Z155" s="65" t="n">
        <f aca="false">S155+T155+U155+V155+W155+X155+Y155</f>
        <v>17.5541666666667</v>
      </c>
      <c r="AA155" s="65" t="n">
        <f aca="false">Persona!$Z155/35*100</f>
        <v>50.1547619047619</v>
      </c>
      <c r="AB155" s="65" t="n">
        <f aca="false">AA155*0.4</f>
        <v>20.0619047619048</v>
      </c>
      <c r="AC155" s="65" t="n">
        <f aca="false">Capstones!AA154</f>
        <v>57.6</v>
      </c>
      <c r="AD155" s="65" t="n">
        <f aca="false">(Persona!$AB155+Persona!$AC155)*0.5</f>
        <v>38.8309523809524</v>
      </c>
      <c r="AE155" s="65" t="str">
        <f aca="false">IF(AD155&gt;=20,"Cleared","Not Cleared")</f>
        <v>Cleared</v>
      </c>
      <c r="AF155" s="86"/>
      <c r="AG155" s="86" t="n">
        <v>1.39166666666667</v>
      </c>
      <c r="AH155" s="86" t="n">
        <v>0.5</v>
      </c>
      <c r="AI155" s="86" t="n">
        <v>0.75</v>
      </c>
      <c r="AJ155" s="86" t="n">
        <v>0.5</v>
      </c>
      <c r="AK155" s="86"/>
      <c r="AL155" s="86" t="n">
        <v>0.75</v>
      </c>
      <c r="AM155" s="86" t="n">
        <f aca="false">AF155+AG155+AH155+AI155+AJ155+AK155+AL155</f>
        <v>3.89166666666667</v>
      </c>
      <c r="AN155" s="65" t="n">
        <f aca="false">Persona!$AM155/25*100</f>
        <v>15.5666666666667</v>
      </c>
      <c r="AO155" s="65" t="n">
        <f aca="false">Persona!$AN155*0.4</f>
        <v>6.22666666666667</v>
      </c>
      <c r="AP155" s="65" t="n">
        <f aca="false">Capstones!AL154</f>
        <v>54</v>
      </c>
      <c r="AQ155" s="65" t="n">
        <f aca="false">Persona!$AO155+Persona!$AP155</f>
        <v>60.2266666666667</v>
      </c>
      <c r="AR155" s="65" t="str">
        <f aca="false">IF(AQ155&gt;=40,"Cleared","Not Cleared")</f>
        <v>Cleared</v>
      </c>
      <c r="AS155" s="86" t="n">
        <f aca="false">IFERROR(VLOOKUP(D155,[1]Internal!B$4:CB$231,70,FALSE()),"0")</f>
        <v>3.16666666666667</v>
      </c>
      <c r="AT155" s="86" t="n">
        <f aca="false">IFERROR(VLOOKUP(D155,[1]Internal!B$4:CB$231,71,FALSE()),"0")</f>
        <v>1.95952380952381</v>
      </c>
      <c r="AU155" s="86" t="n">
        <f aca="false">IFERROR(VLOOKUP(D155,[1]Internal!B$4:CB$231,72,FALSE()),"0")</f>
        <v>2</v>
      </c>
      <c r="AV155" s="86" t="n">
        <f aca="false">IFERROR(VLOOKUP(D155,[1]Internal!B$4:CB$231,73,FALSE()),"0")</f>
        <v>3</v>
      </c>
      <c r="AW155" s="86"/>
      <c r="AX155" s="86" t="n">
        <f aca="false">IFERROR(VLOOKUP(D155,[1]Internal!B$4:CB$231,75,FALSE()),"0")</f>
        <v>3.11111111111111</v>
      </c>
      <c r="AY155" s="86" t="n">
        <f aca="false">IFERROR(VLOOKUP(D155,[1]Internal!B$4:CB$231,75,FALSE()),"0")</f>
        <v>3.11111111111111</v>
      </c>
      <c r="AZ155" s="86" t="n">
        <f aca="false">AS155+AT155+AU155+AV155+AW155+AX155+AY155</f>
        <v>16.3484126984127</v>
      </c>
      <c r="BA155" s="65" t="n">
        <f aca="false">AZ155*100/30</f>
        <v>54.494708994709</v>
      </c>
      <c r="BB155" s="65" t="n">
        <f aca="false">BA155*0.4</f>
        <v>21.7978835978836</v>
      </c>
      <c r="BC155" s="65" t="n">
        <f aca="false">Capstones!AW154</f>
        <v>57.6</v>
      </c>
      <c r="BD155" s="65" t="n">
        <f aca="false">BB155+BC155</f>
        <v>79.3978835978836</v>
      </c>
      <c r="BE155" s="88" t="str">
        <f aca="false">IF(BD155&gt;=40,"Cleared","Not Cleared")</f>
        <v>Cleared</v>
      </c>
    </row>
    <row r="156" s="17" customFormat="true" ht="21.75" hidden="false" customHeight="true" outlineLevel="0" collapsed="false">
      <c r="A156" s="64" t="n">
        <v>152</v>
      </c>
      <c r="B156" s="86" t="s">
        <v>17</v>
      </c>
      <c r="C156" s="86" t="s">
        <v>14</v>
      </c>
      <c r="D156" s="86" t="s">
        <v>323</v>
      </c>
      <c r="E156" s="87" t="s">
        <v>324</v>
      </c>
      <c r="F156" s="65" t="n">
        <v>2</v>
      </c>
      <c r="G156" s="65" t="n">
        <v>1</v>
      </c>
      <c r="H156" s="65" t="n">
        <v>3</v>
      </c>
      <c r="I156" s="65" t="n">
        <v>3</v>
      </c>
      <c r="J156" s="65" t="n">
        <v>2</v>
      </c>
      <c r="K156" s="65" t="n">
        <v>4</v>
      </c>
      <c r="L156" s="65" t="n">
        <v>1</v>
      </c>
      <c r="M156" s="64" t="n">
        <f aca="false">F156+G156+H156+I156+J156+K156+L156</f>
        <v>16</v>
      </c>
      <c r="N156" s="65" t="n">
        <f aca="false">M156/35*100</f>
        <v>45.7142857142857</v>
      </c>
      <c r="O156" s="65" t="n">
        <v>0</v>
      </c>
      <c r="P156" s="65" t="n">
        <f aca="false">Capstones!O155</f>
        <v>60</v>
      </c>
      <c r="Q156" s="65" t="n">
        <f aca="false">N156*0.5</f>
        <v>22.8571428571429</v>
      </c>
      <c r="R156" s="65" t="str">
        <f aca="false">IF(N156&gt;=20,"Cleared","Not Cleared")</f>
        <v>Cleared</v>
      </c>
      <c r="S156" s="65" t="n">
        <v>0.666666666666667</v>
      </c>
      <c r="T156" s="65" t="n">
        <v>1.52083333333333</v>
      </c>
      <c r="U156" s="65" t="n">
        <v>0.666666666666667</v>
      </c>
      <c r="V156" s="65" t="n">
        <v>2</v>
      </c>
      <c r="W156" s="65" t="n">
        <v>0</v>
      </c>
      <c r="X156" s="65" t="n">
        <v>1.53333333333333</v>
      </c>
      <c r="Y156" s="65" t="n">
        <v>0.75</v>
      </c>
      <c r="Z156" s="65" t="n">
        <f aca="false">S156+T156+U156+V156+W156+X156+Y156</f>
        <v>7.1375</v>
      </c>
      <c r="AA156" s="65" t="n">
        <f aca="false">Persona!$Z156/35*100</f>
        <v>20.3928571428571</v>
      </c>
      <c r="AB156" s="65" t="n">
        <f aca="false">AA156*0.4</f>
        <v>8.15714285714286</v>
      </c>
      <c r="AC156" s="65" t="n">
        <f aca="false">Capstones!AA155</f>
        <v>60</v>
      </c>
      <c r="AD156" s="65" t="n">
        <f aca="false">(Persona!$AB156+Persona!$AC156)*0.5</f>
        <v>34.0785714285714</v>
      </c>
      <c r="AE156" s="65" t="str">
        <f aca="false">IF(AD156&gt;=20,"Cleared","Not Cleared")</f>
        <v>Cleared</v>
      </c>
      <c r="AF156" s="86"/>
      <c r="AG156" s="86" t="n">
        <v>2.08333333333333</v>
      </c>
      <c r="AH156" s="86" t="n">
        <v>0.5</v>
      </c>
      <c r="AI156" s="86" t="n">
        <v>0.75</v>
      </c>
      <c r="AJ156" s="86" t="n">
        <v>0.75</v>
      </c>
      <c r="AK156" s="86"/>
      <c r="AL156" s="86" t="n">
        <v>0.5</v>
      </c>
      <c r="AM156" s="86" t="n">
        <f aca="false">AF156+AG156+AH156+AI156+AJ156+AK156+AL156</f>
        <v>4.58333333333333</v>
      </c>
      <c r="AN156" s="65" t="n">
        <f aca="false">Persona!$AM156/25*100</f>
        <v>18.3333333333333</v>
      </c>
      <c r="AO156" s="65" t="n">
        <f aca="false">Persona!$AN156*0.4</f>
        <v>7.33333333333333</v>
      </c>
      <c r="AP156" s="65" t="n">
        <f aca="false">Capstones!AL155</f>
        <v>50</v>
      </c>
      <c r="AQ156" s="65" t="n">
        <f aca="false">Persona!$AO156+Persona!$AP156</f>
        <v>57.3333333333333</v>
      </c>
      <c r="AR156" s="65" t="str">
        <f aca="false">IF(AQ156&gt;=40,"Cleared","Not Cleared")</f>
        <v>Cleared</v>
      </c>
      <c r="AS156" s="86" t="n">
        <f aca="false">IFERROR(VLOOKUP(D156,[1]Internal!B$4:CB$231,70,FALSE()),"0")</f>
        <v>3.66666666666667</v>
      </c>
      <c r="AT156" s="86" t="n">
        <f aca="false">IFERROR(VLOOKUP(D156,[1]Internal!B$4:CB$231,71,FALSE()),"0")</f>
        <v>2.83333333333333</v>
      </c>
      <c r="AU156" s="86" t="n">
        <f aca="false">IFERROR(VLOOKUP(D156,[1]Internal!B$4:CB$231,72,FALSE()),"0")</f>
        <v>2.66666666666667</v>
      </c>
      <c r="AV156" s="86" t="n">
        <f aca="false">IFERROR(VLOOKUP(D156,[1]Internal!B$4:CB$231,73,FALSE()),"0")</f>
        <v>4</v>
      </c>
      <c r="AW156" s="86"/>
      <c r="AX156" s="86" t="n">
        <f aca="false">IFERROR(VLOOKUP(D156,[1]Internal!B$4:CB$231,75,FALSE()),"0")</f>
        <v>3.41666666666667</v>
      </c>
      <c r="AY156" s="86" t="n">
        <f aca="false">IFERROR(VLOOKUP(D156,[1]Internal!B$4:CB$231,75,FALSE()),"0")</f>
        <v>3.41666666666667</v>
      </c>
      <c r="AZ156" s="86" t="n">
        <f aca="false">AS156+AT156+AU156+AV156+AW156+AX156+AY156</f>
        <v>20</v>
      </c>
      <c r="BA156" s="65" t="n">
        <f aca="false">AZ156*100/30</f>
        <v>66.6666666666667</v>
      </c>
      <c r="BB156" s="65" t="n">
        <f aca="false">BA156*0.4</f>
        <v>26.6666666666667</v>
      </c>
      <c r="BC156" s="65" t="n">
        <f aca="false">Capstones!AW155</f>
        <v>60</v>
      </c>
      <c r="BD156" s="65" t="n">
        <f aca="false">BB156+BC156</f>
        <v>86.6666666666667</v>
      </c>
      <c r="BE156" s="88" t="str">
        <f aca="false">IF(BD156&gt;=40,"Cleared","Not Cleared")</f>
        <v>Cleared</v>
      </c>
    </row>
    <row r="157" s="17" customFormat="true" ht="21.75" hidden="false" customHeight="true" outlineLevel="0" collapsed="false">
      <c r="A157" s="64" t="n">
        <v>153</v>
      </c>
      <c r="B157" s="86" t="s">
        <v>17</v>
      </c>
      <c r="C157" s="86" t="s">
        <v>31</v>
      </c>
      <c r="D157" s="86" t="s">
        <v>325</v>
      </c>
      <c r="E157" s="87" t="s">
        <v>326</v>
      </c>
      <c r="F157" s="65" t="n">
        <v>2</v>
      </c>
      <c r="G157" s="65" t="n">
        <v>1</v>
      </c>
      <c r="H157" s="65" t="n">
        <v>4</v>
      </c>
      <c r="I157" s="65" t="n">
        <v>3</v>
      </c>
      <c r="J157" s="65" t="n">
        <v>1</v>
      </c>
      <c r="K157" s="65" t="n">
        <v>3</v>
      </c>
      <c r="L157" s="65" t="n">
        <v>1</v>
      </c>
      <c r="M157" s="64" t="n">
        <f aca="false">F157+G157+H157+I157+J157+K157+L157</f>
        <v>15</v>
      </c>
      <c r="N157" s="65" t="n">
        <f aca="false">M157/35*100</f>
        <v>42.8571428571429</v>
      </c>
      <c r="O157" s="65" t="n">
        <v>0</v>
      </c>
      <c r="P157" s="65" t="n">
        <f aca="false">Capstones!O156</f>
        <v>67.7777777777778</v>
      </c>
      <c r="Q157" s="65" t="n">
        <f aca="false">N157*0.5</f>
        <v>21.4285714285714</v>
      </c>
      <c r="R157" s="65" t="str">
        <f aca="false">IF(N157&gt;=20,"Cleared","Not Cleared")</f>
        <v>Cleared</v>
      </c>
      <c r="S157" s="65" t="n">
        <v>2.66666666666667</v>
      </c>
      <c r="T157" s="65" t="n">
        <v>2.5625</v>
      </c>
      <c r="U157" s="65" t="n">
        <v>2.66666666666667</v>
      </c>
      <c r="V157" s="65" t="n">
        <v>0</v>
      </c>
      <c r="W157" s="65" t="n">
        <v>4.33333333333333</v>
      </c>
      <c r="X157" s="65" t="n">
        <v>2.65</v>
      </c>
      <c r="Y157" s="65" t="n">
        <v>1.75</v>
      </c>
      <c r="Z157" s="65" t="n">
        <f aca="false">S157+T157+U157+V157+W157+X157+Y157</f>
        <v>16.6291666666667</v>
      </c>
      <c r="AA157" s="65" t="n">
        <f aca="false">Persona!$Z157/35*100</f>
        <v>47.5119047619048</v>
      </c>
      <c r="AB157" s="65" t="n">
        <f aca="false">AA157*0.4</f>
        <v>19.0047619047619</v>
      </c>
      <c r="AC157" s="65" t="n">
        <f aca="false">Capstones!AA156</f>
        <v>49.6</v>
      </c>
      <c r="AD157" s="65" t="n">
        <f aca="false">(Persona!$AB157+Persona!$AC157)*0.5</f>
        <v>34.3023809523809</v>
      </c>
      <c r="AE157" s="65" t="str">
        <f aca="false">IF(AD157&gt;=20,"Cleared","Not Cleared")</f>
        <v>Cleared</v>
      </c>
      <c r="AF157" s="86"/>
      <c r="AG157" s="86" t="n">
        <v>2</v>
      </c>
      <c r="AH157" s="86" t="n">
        <v>2</v>
      </c>
      <c r="AI157" s="86" t="n">
        <v>1</v>
      </c>
      <c r="AJ157" s="86" t="n">
        <v>1.33333333333333</v>
      </c>
      <c r="AK157" s="86"/>
      <c r="AL157" s="86" t="n">
        <v>2</v>
      </c>
      <c r="AM157" s="86" t="n">
        <f aca="false">AF157+AG157+AH157+AI157+AJ157+AK157+AL157</f>
        <v>8.33333333333333</v>
      </c>
      <c r="AN157" s="65" t="n">
        <f aca="false">Persona!$AM157/25*100</f>
        <v>33.3333333333333</v>
      </c>
      <c r="AO157" s="65" t="n">
        <f aca="false">Persona!$AN157*0.4</f>
        <v>13.3333333333333</v>
      </c>
      <c r="AP157" s="65" t="n">
        <f aca="false">Capstones!AL156</f>
        <v>58</v>
      </c>
      <c r="AQ157" s="65" t="n">
        <f aca="false">Persona!$AO157+Persona!$AP157</f>
        <v>71.3333333333333</v>
      </c>
      <c r="AR157" s="65" t="str">
        <f aca="false">IF(AQ157&gt;=40,"Cleared","Not Cleared")</f>
        <v>Cleared</v>
      </c>
      <c r="AS157" s="86" t="n">
        <f aca="false">IFERROR(VLOOKUP(D157,[1]Internal!B$4:CB$231,70,FALSE()),"0")</f>
        <v>2.16666666666667</v>
      </c>
      <c r="AT157" s="86" t="n">
        <f aca="false">IFERROR(VLOOKUP(D157,[1]Internal!B$4:CB$231,71,FALSE()),"0")</f>
        <v>2.4375</v>
      </c>
      <c r="AU157" s="86" t="n">
        <f aca="false">IFERROR(VLOOKUP(D157,[1]Internal!B$4:CB$231,72,FALSE()),"0")</f>
        <v>1.33333333333333</v>
      </c>
      <c r="AV157" s="86" t="n">
        <f aca="false">IFERROR(VLOOKUP(D157,[1]Internal!B$4:CB$231,73,FALSE()),"0")</f>
        <v>2</v>
      </c>
      <c r="AW157" s="86"/>
      <c r="AX157" s="86" t="n">
        <f aca="false">IFERROR(VLOOKUP(D157,[1]Internal!B$4:CB$231,75,FALSE()),"0")</f>
        <v>2.5</v>
      </c>
      <c r="AY157" s="86" t="n">
        <f aca="false">IFERROR(VLOOKUP(D157,[1]Internal!B$4:CB$231,75,FALSE()),"0")</f>
        <v>2.5</v>
      </c>
      <c r="AZ157" s="86" t="n">
        <f aca="false">AS157+AT157+AU157+AV157+AW157+AX157+AY157</f>
        <v>12.9375</v>
      </c>
      <c r="BA157" s="65" t="n">
        <f aca="false">AZ157*100/30</f>
        <v>43.125</v>
      </c>
      <c r="BB157" s="65" t="n">
        <f aca="false">BA157*0.4</f>
        <v>17.25</v>
      </c>
      <c r="BC157" s="65" t="n">
        <f aca="false">Capstones!AW156</f>
        <v>49.6</v>
      </c>
      <c r="BD157" s="65" t="n">
        <f aca="false">BB157+BC157</f>
        <v>66.85</v>
      </c>
      <c r="BE157" s="88" t="str">
        <f aca="false">IF(BD157&gt;=40,"Cleared","Not Cleared")</f>
        <v>Cleared</v>
      </c>
    </row>
    <row r="158" s="17" customFormat="true" ht="21.75" hidden="false" customHeight="true" outlineLevel="0" collapsed="false">
      <c r="A158" s="64" t="n">
        <v>154</v>
      </c>
      <c r="B158" s="86" t="s">
        <v>13</v>
      </c>
      <c r="C158" s="86" t="s">
        <v>14</v>
      </c>
      <c r="D158" s="86" t="s">
        <v>327</v>
      </c>
      <c r="E158" s="87" t="s">
        <v>328</v>
      </c>
      <c r="F158" s="65" t="n">
        <v>2</v>
      </c>
      <c r="G158" s="65" t="n">
        <v>1</v>
      </c>
      <c r="H158" s="65" t="n">
        <v>4</v>
      </c>
      <c r="I158" s="65" t="n">
        <v>3</v>
      </c>
      <c r="J158" s="65" t="n">
        <v>1</v>
      </c>
      <c r="K158" s="65" t="n">
        <v>3</v>
      </c>
      <c r="L158" s="65" t="n">
        <v>2</v>
      </c>
      <c r="M158" s="64" t="n">
        <f aca="false">F158+G158+H158+I158+J158+K158+L158</f>
        <v>16</v>
      </c>
      <c r="N158" s="65" t="n">
        <f aca="false">M158/35*100</f>
        <v>45.7142857142857</v>
      </c>
      <c r="O158" s="65" t="n">
        <v>0</v>
      </c>
      <c r="P158" s="65" t="n">
        <f aca="false">Capstones!O157</f>
        <v>40</v>
      </c>
      <c r="Q158" s="65" t="n">
        <f aca="false">N158*0.5</f>
        <v>22.8571428571429</v>
      </c>
      <c r="R158" s="65" t="str">
        <f aca="false">IF(N158&gt;=20,"Cleared","Not Cleared")</f>
        <v>Cleared</v>
      </c>
      <c r="S158" s="65" t="n">
        <v>0.916666666666667</v>
      </c>
      <c r="T158" s="65" t="n">
        <v>1.4375</v>
      </c>
      <c r="U158" s="65" t="n">
        <v>0.666666666666667</v>
      </c>
      <c r="V158" s="65" t="n">
        <v>1</v>
      </c>
      <c r="W158" s="65" t="n">
        <v>4</v>
      </c>
      <c r="X158" s="65" t="n">
        <v>1.4</v>
      </c>
      <c r="Y158" s="65" t="n">
        <v>1</v>
      </c>
      <c r="Z158" s="65" t="n">
        <f aca="false">S158+T158+U158+V158+W158+X158+Y158</f>
        <v>10.4208333333333</v>
      </c>
      <c r="AA158" s="65" t="n">
        <f aca="false">Persona!$Z158/35*100</f>
        <v>29.7738095238095</v>
      </c>
      <c r="AB158" s="65" t="n">
        <f aca="false">AA158*0.4</f>
        <v>11.9095238095238</v>
      </c>
      <c r="AC158" s="65" t="n">
        <f aca="false">Capstones!AA157</f>
        <v>33.6</v>
      </c>
      <c r="AD158" s="65" t="n">
        <f aca="false">(Persona!$AB158+Persona!$AC158)*0.5</f>
        <v>22.7547619047619</v>
      </c>
      <c r="AE158" s="65" t="str">
        <f aca="false">IF(AD158&gt;=20,"Cleared","Not Cleared")</f>
        <v>Cleared</v>
      </c>
      <c r="AF158" s="86"/>
      <c r="AG158" s="86" t="n">
        <v>2.275</v>
      </c>
      <c r="AH158" s="86" t="n">
        <v>1.58333333333333</v>
      </c>
      <c r="AI158" s="86" t="n">
        <v>1.25</v>
      </c>
      <c r="AJ158" s="86" t="n">
        <v>0.75</v>
      </c>
      <c r="AK158" s="86"/>
      <c r="AL158" s="86" t="n">
        <v>0.75</v>
      </c>
      <c r="AM158" s="86" t="n">
        <f aca="false">AF158+AG158+AH158+AI158+AJ158+AK158+AL158</f>
        <v>6.60833333333333</v>
      </c>
      <c r="AN158" s="65" t="n">
        <f aca="false">Persona!$AM158/25*100</f>
        <v>26.4333333333333</v>
      </c>
      <c r="AO158" s="65" t="n">
        <f aca="false">Persona!$AN158*0.4</f>
        <v>10.5733333333333</v>
      </c>
      <c r="AP158" s="65" t="n">
        <f aca="false">Capstones!AL157</f>
        <v>48</v>
      </c>
      <c r="AQ158" s="65" t="n">
        <f aca="false">Persona!$AO158+Persona!$AP158</f>
        <v>58.5733333333333</v>
      </c>
      <c r="AR158" s="65" t="str">
        <f aca="false">IF(AQ158&gt;=40,"Cleared","Not Cleared")</f>
        <v>Cleared</v>
      </c>
      <c r="AS158" s="86" t="n">
        <f aca="false">IFERROR(VLOOKUP(D158,[1]Internal!B$4:CB$231,70,FALSE()),"0")</f>
        <v>2.33333333333333</v>
      </c>
      <c r="AT158" s="86" t="n">
        <f aca="false">IFERROR(VLOOKUP(D158,[1]Internal!B$4:CB$231,71,FALSE()),"0")</f>
        <v>2.21190476190476</v>
      </c>
      <c r="AU158" s="86" t="n">
        <f aca="false">IFERROR(VLOOKUP(D158,[1]Internal!B$4:CB$231,72,FALSE()),"0")</f>
        <v>2.66666666666667</v>
      </c>
      <c r="AV158" s="86" t="n">
        <f aca="false">IFERROR(VLOOKUP(D158,[1]Internal!B$4:CB$231,73,FALSE()),"0")</f>
        <v>3</v>
      </c>
      <c r="AW158" s="86"/>
      <c r="AX158" s="86" t="n">
        <f aca="false">IFERROR(VLOOKUP(D158,[1]Internal!B$4:CB$231,75,FALSE()),"0")</f>
        <v>2.88888888888889</v>
      </c>
      <c r="AY158" s="86" t="n">
        <f aca="false">IFERROR(VLOOKUP(D158,[1]Internal!B$4:CB$231,75,FALSE()),"0")</f>
        <v>2.88888888888889</v>
      </c>
      <c r="AZ158" s="86" t="n">
        <f aca="false">AS158+AT158+AU158+AV158+AW158+AX158+AY158</f>
        <v>15.9896825396825</v>
      </c>
      <c r="BA158" s="65" t="n">
        <f aca="false">AZ158*100/30</f>
        <v>53.2989417989418</v>
      </c>
      <c r="BB158" s="65" t="n">
        <f aca="false">BA158*0.4</f>
        <v>21.3195767195767</v>
      </c>
      <c r="BC158" s="65" t="n">
        <f aca="false">Capstones!AW157</f>
        <v>33.6</v>
      </c>
      <c r="BD158" s="65" t="n">
        <f aca="false">BB158+BC158</f>
        <v>54.9195767195767</v>
      </c>
      <c r="BE158" s="88" t="str">
        <f aca="false">IF(BD158&gt;=40,"Cleared","Not Cleared")</f>
        <v>Cleared</v>
      </c>
    </row>
    <row r="159" s="17" customFormat="true" ht="21.75" hidden="false" customHeight="true" outlineLevel="0" collapsed="false">
      <c r="A159" s="64" t="n">
        <v>155</v>
      </c>
      <c r="B159" s="86" t="s">
        <v>13</v>
      </c>
      <c r="C159" s="86" t="s">
        <v>38</v>
      </c>
      <c r="D159" s="86" t="s">
        <v>329</v>
      </c>
      <c r="E159" s="87" t="s">
        <v>330</v>
      </c>
      <c r="F159" s="65" t="n">
        <v>3</v>
      </c>
      <c r="G159" s="65" t="n">
        <v>1</v>
      </c>
      <c r="H159" s="65" t="n">
        <v>1</v>
      </c>
      <c r="I159" s="65" t="n">
        <v>2</v>
      </c>
      <c r="J159" s="65" t="n">
        <v>3</v>
      </c>
      <c r="K159" s="65" t="n">
        <v>2</v>
      </c>
      <c r="L159" s="65" t="n">
        <v>4</v>
      </c>
      <c r="M159" s="64" t="n">
        <f aca="false">F159+G159+H159+I159+J159+K159+L159</f>
        <v>16</v>
      </c>
      <c r="N159" s="65" t="n">
        <f aca="false">M159/35*100</f>
        <v>45.7142857142857</v>
      </c>
      <c r="O159" s="65" t="n">
        <v>0</v>
      </c>
      <c r="P159" s="65" t="n">
        <f aca="false">Capstones!O158</f>
        <v>56.6666666666667</v>
      </c>
      <c r="Q159" s="65" t="n">
        <f aca="false">N159*0.5</f>
        <v>22.8571428571429</v>
      </c>
      <c r="R159" s="65" t="str">
        <f aca="false">IF(N159&gt;=20,"Cleared","Not Cleared")</f>
        <v>Cleared</v>
      </c>
      <c r="S159" s="65" t="n">
        <v>1.83333333333333</v>
      </c>
      <c r="T159" s="65" t="n">
        <v>2.0625</v>
      </c>
      <c r="U159" s="65" t="n">
        <v>2</v>
      </c>
      <c r="V159" s="65" t="n">
        <v>2</v>
      </c>
      <c r="W159" s="65" t="n">
        <v>2</v>
      </c>
      <c r="X159" s="65" t="n">
        <v>1.86666666666667</v>
      </c>
      <c r="Y159" s="65" t="n">
        <v>1.75</v>
      </c>
      <c r="Z159" s="65" t="n">
        <f aca="false">S159+T159+U159+V159+W159+X159+Y159</f>
        <v>13.5125</v>
      </c>
      <c r="AA159" s="65" t="n">
        <f aca="false">Persona!$Z159/35*100</f>
        <v>38.6071428571429</v>
      </c>
      <c r="AB159" s="65" t="n">
        <f aca="false">AA159*0.4</f>
        <v>15.4428571428571</v>
      </c>
      <c r="AC159" s="65" t="n">
        <f aca="false">Capstones!AA158</f>
        <v>42.4</v>
      </c>
      <c r="AD159" s="65" t="n">
        <f aca="false">(Persona!$AB159+Persona!$AC159)*0.5</f>
        <v>28.9214285714286</v>
      </c>
      <c r="AE159" s="65" t="str">
        <f aca="false">IF(AD159&gt;=20,"Cleared","Not Cleared")</f>
        <v>Cleared</v>
      </c>
      <c r="AF159" s="86"/>
      <c r="AG159" s="86" t="n">
        <v>2.56666666666667</v>
      </c>
      <c r="AH159" s="86" t="n">
        <v>2.33333333333333</v>
      </c>
      <c r="AI159" s="86" t="n">
        <v>1.66666666666667</v>
      </c>
      <c r="AJ159" s="86" t="n">
        <v>2.5</v>
      </c>
      <c r="AK159" s="86"/>
      <c r="AL159" s="86" t="n">
        <v>2.5</v>
      </c>
      <c r="AM159" s="86" t="n">
        <f aca="false">AF159+AG159+AH159+AI159+AJ159+AK159+AL159</f>
        <v>11.5666666666667</v>
      </c>
      <c r="AN159" s="65" t="n">
        <f aca="false">Persona!$AM159/25*100</f>
        <v>46.2666666666667</v>
      </c>
      <c r="AO159" s="65" t="n">
        <f aca="false">Persona!$AN159*0.4</f>
        <v>18.5066666666667</v>
      </c>
      <c r="AP159" s="65" t="n">
        <f aca="false">Capstones!AL158</f>
        <v>38</v>
      </c>
      <c r="AQ159" s="65" t="n">
        <f aca="false">Persona!$AO159+Persona!$AP159</f>
        <v>56.5066666666667</v>
      </c>
      <c r="AR159" s="65" t="str">
        <f aca="false">IF(AQ159&gt;=40,"Cleared","Not Cleared")</f>
        <v>Cleared</v>
      </c>
      <c r="AS159" s="86" t="n">
        <f aca="false">IFERROR(VLOOKUP(D159,[1]Internal!B$4:CB$231,70,FALSE()),"0")</f>
        <v>2.83333333333333</v>
      </c>
      <c r="AT159" s="86" t="n">
        <f aca="false">IFERROR(VLOOKUP(D159,[1]Internal!B$4:CB$231,71,FALSE()),"0")</f>
        <v>2.20714285714286</v>
      </c>
      <c r="AU159" s="86" t="n">
        <f aca="false">IFERROR(VLOOKUP(D159,[1]Internal!B$4:CB$231,72,FALSE()),"0")</f>
        <v>2</v>
      </c>
      <c r="AV159" s="86" t="n">
        <f aca="false">IFERROR(VLOOKUP(D159,[1]Internal!B$4:CB$231,73,FALSE()),"0")</f>
        <v>3</v>
      </c>
      <c r="AW159" s="86"/>
      <c r="AX159" s="86" t="n">
        <f aca="false">IFERROR(VLOOKUP(D159,[1]Internal!B$4:CB$231,75,FALSE()),"0")</f>
        <v>2.77777777777778</v>
      </c>
      <c r="AY159" s="86" t="n">
        <f aca="false">IFERROR(VLOOKUP(D159,[1]Internal!B$4:CB$231,75,FALSE()),"0")</f>
        <v>2.77777777777778</v>
      </c>
      <c r="AZ159" s="86" t="n">
        <f aca="false">AS159+AT159+AU159+AV159+AW159+AX159+AY159</f>
        <v>15.5960317460317</v>
      </c>
      <c r="BA159" s="65" t="n">
        <f aca="false">AZ159*100/30</f>
        <v>51.9867724867725</v>
      </c>
      <c r="BB159" s="65" t="n">
        <f aca="false">BA159*0.4</f>
        <v>20.794708994709</v>
      </c>
      <c r="BC159" s="65" t="n">
        <f aca="false">Capstones!AW158</f>
        <v>42.4</v>
      </c>
      <c r="BD159" s="65" t="n">
        <f aca="false">BB159+BC159</f>
        <v>63.194708994709</v>
      </c>
      <c r="BE159" s="88" t="str">
        <f aca="false">IF(BD159&gt;=40,"Cleared","Not Cleared")</f>
        <v>Cleared</v>
      </c>
    </row>
    <row r="160" s="17" customFormat="true" ht="21.75" hidden="false" customHeight="true" outlineLevel="0" collapsed="false">
      <c r="A160" s="64" t="n">
        <v>156</v>
      </c>
      <c r="B160" s="86" t="s">
        <v>17</v>
      </c>
      <c r="C160" s="86" t="s">
        <v>38</v>
      </c>
      <c r="D160" s="86" t="s">
        <v>331</v>
      </c>
      <c r="E160" s="87" t="s">
        <v>332</v>
      </c>
      <c r="F160" s="65" t="n">
        <v>2</v>
      </c>
      <c r="G160" s="65" t="n">
        <v>3</v>
      </c>
      <c r="H160" s="65" t="n">
        <v>4</v>
      </c>
      <c r="I160" s="65" t="n">
        <v>1</v>
      </c>
      <c r="J160" s="65" t="n">
        <v>1</v>
      </c>
      <c r="K160" s="65" t="n">
        <v>3</v>
      </c>
      <c r="L160" s="65" t="n">
        <v>1</v>
      </c>
      <c r="M160" s="64" t="n">
        <f aca="false">F160+G160+H160+I160+J160+K160+L160</f>
        <v>15</v>
      </c>
      <c r="N160" s="65" t="n">
        <f aca="false">M160/35*100</f>
        <v>42.8571428571429</v>
      </c>
      <c r="O160" s="65" t="n">
        <v>0</v>
      </c>
      <c r="P160" s="65" t="n">
        <f aca="false">Capstones!O159</f>
        <v>26.6666666666667</v>
      </c>
      <c r="Q160" s="65" t="n">
        <f aca="false">N160*0.5</f>
        <v>21.4285714285714</v>
      </c>
      <c r="R160" s="65" t="str">
        <f aca="false">IF(N160&gt;=20,"Cleared","Not Cleared")</f>
        <v>Cleared</v>
      </c>
      <c r="S160" s="65" t="n">
        <v>1</v>
      </c>
      <c r="T160" s="65" t="n">
        <v>1.1875</v>
      </c>
      <c r="U160" s="65" t="n">
        <v>1</v>
      </c>
      <c r="V160" s="65" t="n">
        <v>1</v>
      </c>
      <c r="W160" s="65" t="n">
        <v>1</v>
      </c>
      <c r="X160" s="65" t="n">
        <v>1</v>
      </c>
      <c r="Y160" s="65" t="n">
        <v>1</v>
      </c>
      <c r="Z160" s="65" t="n">
        <f aca="false">S160+T160+U160+V160+W160+X160+Y160</f>
        <v>7.1875</v>
      </c>
      <c r="AA160" s="65" t="n">
        <f aca="false">Persona!$Z160/35*100</f>
        <v>20.5357142857143</v>
      </c>
      <c r="AB160" s="65" t="n">
        <f aca="false">AA160*0.4</f>
        <v>8.21428571428571</v>
      </c>
      <c r="AC160" s="65" t="n">
        <f aca="false">Capstones!AA159</f>
        <v>40</v>
      </c>
      <c r="AD160" s="65" t="n">
        <f aca="false">(Persona!$AB160+Persona!$AC160)*0.5</f>
        <v>24.1071428571429</v>
      </c>
      <c r="AE160" s="65" t="str">
        <f aca="false">IF(AD160&gt;=20,"Cleared","Not Cleared")</f>
        <v>Cleared</v>
      </c>
      <c r="AF160" s="86"/>
      <c r="AG160" s="86" t="n">
        <v>2.72222222222222</v>
      </c>
      <c r="AH160" s="86" t="n">
        <v>1</v>
      </c>
      <c r="AI160" s="86" t="n">
        <v>0.666666666666667</v>
      </c>
      <c r="AJ160" s="86" t="n">
        <v>1</v>
      </c>
      <c r="AK160" s="86"/>
      <c r="AL160" s="86" t="n">
        <v>1</v>
      </c>
      <c r="AM160" s="86" t="n">
        <f aca="false">AF160+AG160+AH160+AI160+AJ160+AK160+AL160</f>
        <v>6.38888888888889</v>
      </c>
      <c r="AN160" s="65" t="n">
        <f aca="false">Persona!$AM160/25*100</f>
        <v>25.5555555555556</v>
      </c>
      <c r="AO160" s="65" t="n">
        <f aca="false">Persona!$AN160*0.4</f>
        <v>10.2222222222222</v>
      </c>
      <c r="AP160" s="65" t="n">
        <f aca="false">Capstones!AL159</f>
        <v>24</v>
      </c>
      <c r="AQ160" s="65" t="n">
        <f aca="false">Persona!$AO160+Persona!$AP160</f>
        <v>34.2222222222222</v>
      </c>
      <c r="AR160" s="65" t="str">
        <f aca="false">IF(AQ160&gt;=40,"Cleared","Not Cleared")</f>
        <v>Not Cleared</v>
      </c>
      <c r="AS160" s="86" t="n">
        <f aca="false">IFERROR(VLOOKUP(D160,[1]Internal!B$4:CB$231,70,FALSE()),"0")</f>
        <v>3.66666666666667</v>
      </c>
      <c r="AT160" s="86" t="n">
        <f aca="false">IFERROR(VLOOKUP(D160,[1]Internal!B$4:CB$231,71,FALSE()),"0")</f>
        <v>3.74285714285714</v>
      </c>
      <c r="AU160" s="86" t="n">
        <f aca="false">IFERROR(VLOOKUP(D160,[1]Internal!B$4:CB$231,72,FALSE()),"0")</f>
        <v>2.66666666666667</v>
      </c>
      <c r="AV160" s="86" t="n">
        <f aca="false">IFERROR(VLOOKUP(D160,[1]Internal!B$4:CB$231,73,FALSE()),"0")</f>
        <v>4</v>
      </c>
      <c r="AW160" s="86"/>
      <c r="AX160" s="86" t="n">
        <f aca="false">IFERROR(VLOOKUP(D160,[1]Internal!B$4:CB$231,75,FALSE()),"0")</f>
        <v>3.80555555555556</v>
      </c>
      <c r="AY160" s="86" t="n">
        <f aca="false">IFERROR(VLOOKUP(D160,[1]Internal!B$4:CB$231,75,FALSE()),"0")</f>
        <v>3.80555555555556</v>
      </c>
      <c r="AZ160" s="86" t="n">
        <f aca="false">AS160+AT160+AU160+AV160+AW160+AX160+AY160</f>
        <v>21.6873015873016</v>
      </c>
      <c r="BA160" s="65" t="n">
        <f aca="false">AZ160*100/30</f>
        <v>72.2910052910053</v>
      </c>
      <c r="BB160" s="65" t="n">
        <f aca="false">BA160*0.4</f>
        <v>28.9164021164021</v>
      </c>
      <c r="BC160" s="65" t="n">
        <f aca="false">Capstones!AW159</f>
        <v>40</v>
      </c>
      <c r="BD160" s="65" t="n">
        <f aca="false">BB160+BC160</f>
        <v>68.9164021164021</v>
      </c>
      <c r="BE160" s="88" t="str">
        <f aca="false">IF(BD160&gt;=40,"Cleared","Not Cleared")</f>
        <v>Cleared</v>
      </c>
    </row>
    <row r="161" s="17" customFormat="true" ht="21.75" hidden="false" customHeight="true" outlineLevel="0" collapsed="false">
      <c r="A161" s="64" t="n">
        <v>157</v>
      </c>
      <c r="B161" s="86" t="s">
        <v>17</v>
      </c>
      <c r="C161" s="86" t="s">
        <v>38</v>
      </c>
      <c r="D161" s="86" t="s">
        <v>333</v>
      </c>
      <c r="E161" s="87" t="s">
        <v>334</v>
      </c>
      <c r="F161" s="65" t="n">
        <v>1</v>
      </c>
      <c r="G161" s="65" t="n">
        <v>1</v>
      </c>
      <c r="H161" s="65" t="n">
        <v>3</v>
      </c>
      <c r="I161" s="65" t="n">
        <v>4</v>
      </c>
      <c r="J161" s="65" t="n">
        <v>2</v>
      </c>
      <c r="K161" s="65" t="n">
        <v>2</v>
      </c>
      <c r="L161" s="65" t="n">
        <v>3</v>
      </c>
      <c r="M161" s="64" t="n">
        <f aca="false">F161+G161+H161+I161+J161+K161+L161</f>
        <v>16</v>
      </c>
      <c r="N161" s="65" t="n">
        <f aca="false">M161/35*100</f>
        <v>45.7142857142857</v>
      </c>
      <c r="O161" s="65" t="n">
        <v>0</v>
      </c>
      <c r="P161" s="65" t="n">
        <f aca="false">Capstones!O160</f>
        <v>36.6666666666667</v>
      </c>
      <c r="Q161" s="65" t="n">
        <f aca="false">N161*0.5</f>
        <v>22.8571428571429</v>
      </c>
      <c r="R161" s="65" t="str">
        <f aca="false">IF(N161&gt;=20,"Cleared","Not Cleared")</f>
        <v>Cleared</v>
      </c>
      <c r="S161" s="65" t="n">
        <v>1.91666666666667</v>
      </c>
      <c r="T161" s="65" t="n">
        <v>2.54166666666667</v>
      </c>
      <c r="U161" s="65" t="n">
        <v>2.66666666666667</v>
      </c>
      <c r="V161" s="65" t="n">
        <v>3</v>
      </c>
      <c r="W161" s="65" t="n">
        <v>2.33333333333333</v>
      </c>
      <c r="X161" s="65" t="n">
        <v>2.21666666666667</v>
      </c>
      <c r="Y161" s="65" t="n">
        <v>2.25</v>
      </c>
      <c r="Z161" s="65" t="n">
        <f aca="false">S161+T161+U161+V161+W161+X161+Y161</f>
        <v>16.925</v>
      </c>
      <c r="AA161" s="65" t="n">
        <f aca="false">Persona!$Z161/35*100</f>
        <v>48.3571428571429</v>
      </c>
      <c r="AB161" s="65" t="n">
        <f aca="false">AA161*0.4</f>
        <v>19.3428571428571</v>
      </c>
      <c r="AC161" s="65" t="n">
        <f aca="false">Capstones!AA160</f>
        <v>48.8</v>
      </c>
      <c r="AD161" s="65" t="n">
        <f aca="false">(Persona!$AB161+Persona!$AC161)*0.5</f>
        <v>34.0714285714286</v>
      </c>
      <c r="AE161" s="65" t="str">
        <f aca="false">IF(AD161&gt;=20,"Cleared","Not Cleared")</f>
        <v>Cleared</v>
      </c>
      <c r="AF161" s="86"/>
      <c r="AG161" s="86" t="n">
        <v>1.11111111111111</v>
      </c>
      <c r="AH161" s="86" t="n">
        <v>2</v>
      </c>
      <c r="AI161" s="86" t="n">
        <v>1.33333333333333</v>
      </c>
      <c r="AJ161" s="86" t="n">
        <v>2</v>
      </c>
      <c r="AK161" s="86"/>
      <c r="AL161" s="86" t="n">
        <v>2</v>
      </c>
      <c r="AM161" s="86" t="n">
        <f aca="false">AF161+AG161+AH161+AI161+AJ161+AK161+AL161</f>
        <v>8.44444444444444</v>
      </c>
      <c r="AN161" s="65" t="n">
        <f aca="false">Persona!$AM161/25*100</f>
        <v>33.7777777777778</v>
      </c>
      <c r="AO161" s="65" t="n">
        <f aca="false">Persona!$AN161*0.4</f>
        <v>13.5111111111111</v>
      </c>
      <c r="AP161" s="65" t="n">
        <f aca="false">Capstones!AL160</f>
        <v>39</v>
      </c>
      <c r="AQ161" s="65" t="n">
        <f aca="false">Persona!$AO161+Persona!$AP161</f>
        <v>52.5111111111111</v>
      </c>
      <c r="AR161" s="65" t="str">
        <f aca="false">IF(AQ161&gt;=40,"Cleared","Not Cleared")</f>
        <v>Cleared</v>
      </c>
      <c r="AS161" s="86" t="n">
        <f aca="false">IFERROR(VLOOKUP(D161,[1]Internal!B$4:CB$231,70,FALSE()),"0")</f>
        <v>1.33333333333333</v>
      </c>
      <c r="AT161" s="86" t="n">
        <f aca="false">IFERROR(VLOOKUP(D161,[1]Internal!B$4:CB$231,71,FALSE()),"0")</f>
        <v>0.7</v>
      </c>
      <c r="AU161" s="86" t="n">
        <f aca="false">IFERROR(VLOOKUP(D161,[1]Internal!B$4:CB$231,72,FALSE()),"0")</f>
        <v>1</v>
      </c>
      <c r="AV161" s="86" t="n">
        <f aca="false">IFERROR(VLOOKUP(D161,[1]Internal!B$4:CB$231,73,FALSE()),"0")</f>
        <v>1</v>
      </c>
      <c r="AW161" s="86"/>
      <c r="AX161" s="86" t="n">
        <f aca="false">IFERROR(VLOOKUP(D161,[1]Internal!B$4:CB$231,75,FALSE()),"0")</f>
        <v>1.44444444444444</v>
      </c>
      <c r="AY161" s="86" t="n">
        <f aca="false">IFERROR(VLOOKUP(D161,[1]Internal!B$4:CB$231,75,FALSE()),"0")</f>
        <v>1.44444444444444</v>
      </c>
      <c r="AZ161" s="86" t="n">
        <f aca="false">AS161+AT161+AU161+AV161+AW161+AX161+AY161</f>
        <v>6.92222222222222</v>
      </c>
      <c r="BA161" s="65" t="n">
        <f aca="false">AZ161*100/30</f>
        <v>23.0740740740741</v>
      </c>
      <c r="BB161" s="65" t="n">
        <f aca="false">BA161*0.4</f>
        <v>9.22962962962963</v>
      </c>
      <c r="BC161" s="65" t="n">
        <f aca="false">Capstones!AW160</f>
        <v>48.8</v>
      </c>
      <c r="BD161" s="65" t="n">
        <f aca="false">BB161+BC161</f>
        <v>58.0296296296296</v>
      </c>
      <c r="BE161" s="88" t="str">
        <f aca="false">IF(BD161&gt;=40,"Cleared","Not Cleared")</f>
        <v>Cleared</v>
      </c>
    </row>
    <row r="162" s="17" customFormat="true" ht="21.75" hidden="false" customHeight="true" outlineLevel="0" collapsed="false">
      <c r="A162" s="64" t="n">
        <v>158</v>
      </c>
      <c r="B162" s="86" t="s">
        <v>17</v>
      </c>
      <c r="C162" s="86" t="s">
        <v>31</v>
      </c>
      <c r="D162" s="86" t="s">
        <v>335</v>
      </c>
      <c r="E162" s="87" t="s">
        <v>336</v>
      </c>
      <c r="F162" s="65" t="n">
        <v>2</v>
      </c>
      <c r="G162" s="65" t="n">
        <v>2</v>
      </c>
      <c r="H162" s="65" t="n">
        <v>4</v>
      </c>
      <c r="I162" s="65" t="n">
        <v>3</v>
      </c>
      <c r="J162" s="65" t="n">
        <v>1</v>
      </c>
      <c r="K162" s="65" t="n">
        <v>3</v>
      </c>
      <c r="L162" s="65" t="n">
        <v>1</v>
      </c>
      <c r="M162" s="64" t="n">
        <f aca="false">F162+G162+H162+I162+J162+K162+L162</f>
        <v>16</v>
      </c>
      <c r="N162" s="65" t="n">
        <f aca="false">M162/35*100</f>
        <v>45.7142857142857</v>
      </c>
      <c r="O162" s="65" t="n">
        <v>0</v>
      </c>
      <c r="P162" s="65" t="n">
        <f aca="false">Capstones!O161</f>
        <v>43.3333333333333</v>
      </c>
      <c r="Q162" s="65" t="n">
        <f aca="false">N162*0.5</f>
        <v>22.8571428571429</v>
      </c>
      <c r="R162" s="65" t="str">
        <f aca="false">IF(N162&gt;=20,"Cleared","Not Cleared")</f>
        <v>Cleared</v>
      </c>
      <c r="S162" s="65" t="n">
        <v>2.66666666666667</v>
      </c>
      <c r="T162" s="65" t="n">
        <v>3.34375</v>
      </c>
      <c r="U162" s="65" t="n">
        <v>3.33333333333333</v>
      </c>
      <c r="V162" s="65" t="n">
        <v>2</v>
      </c>
      <c r="W162" s="65" t="n">
        <v>3</v>
      </c>
      <c r="X162" s="65" t="n">
        <v>2.71666666666667</v>
      </c>
      <c r="Y162" s="65" t="n">
        <v>2.5</v>
      </c>
      <c r="Z162" s="65" t="n">
        <f aca="false">S162+T162+U162+V162+W162+X162+Y162</f>
        <v>19.5604166666667</v>
      </c>
      <c r="AA162" s="65" t="n">
        <f aca="false">Persona!$Z162/35*100</f>
        <v>55.8869047619048</v>
      </c>
      <c r="AB162" s="65" t="n">
        <f aca="false">AA162*0.4</f>
        <v>22.3547619047619</v>
      </c>
      <c r="AC162" s="65" t="n">
        <f aca="false">Capstones!AA161</f>
        <v>42.4</v>
      </c>
      <c r="AD162" s="65" t="n">
        <f aca="false">(Persona!$AB162+Persona!$AC162)*0.5</f>
        <v>32.3773809523809</v>
      </c>
      <c r="AE162" s="65" t="str">
        <f aca="false">IF(AD162&gt;=20,"Cleared","Not Cleared")</f>
        <v>Cleared</v>
      </c>
      <c r="AF162" s="86"/>
      <c r="AG162" s="86" t="s">
        <v>511</v>
      </c>
      <c r="AH162" s="86" t="s">
        <v>511</v>
      </c>
      <c r="AI162" s="86" t="n">
        <v>0</v>
      </c>
      <c r="AJ162" s="86" t="s">
        <v>511</v>
      </c>
      <c r="AK162" s="86"/>
      <c r="AL162" s="86" t="s">
        <v>511</v>
      </c>
      <c r="AM162" s="86" t="n">
        <f aca="false">AF162+AG162+AH162+AI162+AJ162+AK162+AL162</f>
        <v>0</v>
      </c>
      <c r="AN162" s="65" t="n">
        <f aca="false">Persona!$AM162/25*100</f>
        <v>0</v>
      </c>
      <c r="AO162" s="65" t="n">
        <f aca="false">Persona!$AN162*0.4</f>
        <v>0</v>
      </c>
      <c r="AP162" s="65" t="n">
        <f aca="false">Capstones!AL161</f>
        <v>52</v>
      </c>
      <c r="AQ162" s="65" t="n">
        <f aca="false">Persona!$AO162+Persona!$AP162</f>
        <v>52</v>
      </c>
      <c r="AR162" s="65" t="str">
        <f aca="false">IF(AQ162&gt;=40,"Cleared","Not Cleared")</f>
        <v>Cleared</v>
      </c>
      <c r="AS162" s="86" t="n">
        <f aca="false">IFERROR(VLOOKUP(D162,[1]Internal!B$4:CB$231,70,FALSE()),"0")</f>
        <v>0.666666666666667</v>
      </c>
      <c r="AT162" s="86" t="n">
        <f aca="false">IFERROR(VLOOKUP(D162,[1]Internal!B$4:CB$231,71,FALSE()),"0")</f>
        <v>1.0875</v>
      </c>
      <c r="AU162" s="86" t="n">
        <f aca="false">IFERROR(VLOOKUP(D162,[1]Internal!B$4:CB$231,72,FALSE()),"0")</f>
        <v>0.333333333333333</v>
      </c>
      <c r="AV162" s="86" t="n">
        <f aca="false">IFERROR(VLOOKUP(D162,[1]Internal!B$4:CB$231,73,FALSE()),"0")</f>
        <v>1</v>
      </c>
      <c r="AW162" s="86"/>
      <c r="AX162" s="86" t="n">
        <f aca="false">IFERROR(VLOOKUP(D162,[1]Internal!B$4:CB$231,75,FALSE()),"0")</f>
        <v>1</v>
      </c>
      <c r="AY162" s="86" t="n">
        <f aca="false">IFERROR(VLOOKUP(D162,[1]Internal!B$4:CB$231,75,FALSE()),"0")</f>
        <v>1</v>
      </c>
      <c r="AZ162" s="86" t="n">
        <f aca="false">AS162+AT162+AU162+AV162+AW162+AX162+AY162</f>
        <v>5.0875</v>
      </c>
      <c r="BA162" s="65" t="n">
        <f aca="false">AZ162*100/30</f>
        <v>16.9583333333333</v>
      </c>
      <c r="BB162" s="65" t="n">
        <f aca="false">BA162*0.4</f>
        <v>6.78333333333334</v>
      </c>
      <c r="BC162" s="65" t="n">
        <f aca="false">Capstones!AW161</f>
        <v>42.4</v>
      </c>
      <c r="BD162" s="65" t="n">
        <f aca="false">BB162+BC162</f>
        <v>49.1833333333333</v>
      </c>
      <c r="BE162" s="88" t="str">
        <f aca="false">IF(BD162&gt;=40,"Cleared","Not Cleared")</f>
        <v>Cleared</v>
      </c>
    </row>
    <row r="163" s="17" customFormat="true" ht="21.75" hidden="false" customHeight="true" outlineLevel="0" collapsed="false">
      <c r="A163" s="64" t="n">
        <v>159</v>
      </c>
      <c r="B163" s="86" t="s">
        <v>17</v>
      </c>
      <c r="C163" s="86" t="s">
        <v>38</v>
      </c>
      <c r="D163" s="86" t="s">
        <v>337</v>
      </c>
      <c r="E163" s="87" t="s">
        <v>338</v>
      </c>
      <c r="F163" s="65" t="n">
        <v>2</v>
      </c>
      <c r="G163" s="65" t="n">
        <v>1</v>
      </c>
      <c r="H163" s="65" t="n">
        <v>3</v>
      </c>
      <c r="I163" s="65" t="n">
        <v>3</v>
      </c>
      <c r="J163" s="65" t="n">
        <v>1</v>
      </c>
      <c r="K163" s="65" t="n">
        <v>2</v>
      </c>
      <c r="L163" s="65" t="n">
        <v>3</v>
      </c>
      <c r="M163" s="64" t="n">
        <f aca="false">F163+G163+H163+I163+J163+K163+L163</f>
        <v>15</v>
      </c>
      <c r="N163" s="65" t="n">
        <f aca="false">M163/35*100</f>
        <v>42.8571428571429</v>
      </c>
      <c r="O163" s="65" t="n">
        <v>0</v>
      </c>
      <c r="P163" s="65" t="n">
        <f aca="false">Capstones!O162</f>
        <v>50</v>
      </c>
      <c r="Q163" s="65" t="n">
        <f aca="false">N163*0.5</f>
        <v>21.4285714285714</v>
      </c>
      <c r="R163" s="65" t="str">
        <f aca="false">IF(N163&gt;=20,"Cleared","Not Cleared")</f>
        <v>Cleared</v>
      </c>
      <c r="S163" s="65" t="n">
        <v>1.83333333333333</v>
      </c>
      <c r="T163" s="65" t="n">
        <v>2.0625</v>
      </c>
      <c r="U163" s="65" t="n">
        <v>2</v>
      </c>
      <c r="V163" s="65" t="n">
        <v>2</v>
      </c>
      <c r="W163" s="65" t="n">
        <v>2</v>
      </c>
      <c r="X163" s="65" t="n">
        <v>1.86666666666667</v>
      </c>
      <c r="Y163" s="65" t="n">
        <v>1.75</v>
      </c>
      <c r="Z163" s="65" t="n">
        <f aca="false">S163+T163+U163+V163+W163+X163+Y163</f>
        <v>13.5125</v>
      </c>
      <c r="AA163" s="65" t="n">
        <f aca="false">Persona!$Z163/35*100</f>
        <v>38.6071428571429</v>
      </c>
      <c r="AB163" s="65" t="n">
        <f aca="false">AA163*0.4</f>
        <v>15.4428571428571</v>
      </c>
      <c r="AC163" s="65" t="n">
        <f aca="false">Capstones!AA162</f>
        <v>18.4</v>
      </c>
      <c r="AD163" s="65" t="n">
        <f aca="false">(Persona!$AB163+Persona!$AC163)*0.5</f>
        <v>16.9214285714286</v>
      </c>
      <c r="AE163" s="65" t="str">
        <f aca="false">IF(AD163&gt;=20,"Cleared","Not Cleared")</f>
        <v>Not Cleared</v>
      </c>
      <c r="AF163" s="86"/>
      <c r="AG163" s="86" t="n">
        <v>2.38888888888889</v>
      </c>
      <c r="AH163" s="86" t="n">
        <v>2</v>
      </c>
      <c r="AI163" s="86" t="n">
        <v>1.33333333333333</v>
      </c>
      <c r="AJ163" s="86" t="n">
        <v>2</v>
      </c>
      <c r="AK163" s="86"/>
      <c r="AL163" s="86" t="n">
        <v>2</v>
      </c>
      <c r="AM163" s="86" t="n">
        <f aca="false">AF163+AG163+AH163+AI163+AJ163+AK163+AL163</f>
        <v>9.72222222222222</v>
      </c>
      <c r="AN163" s="65" t="n">
        <f aca="false">Persona!$AM163/25*100</f>
        <v>38.8888888888889</v>
      </c>
      <c r="AO163" s="65" t="n">
        <f aca="false">Persona!$AN163*0.4</f>
        <v>15.5555555555556</v>
      </c>
      <c r="AP163" s="65" t="n">
        <f aca="false">Capstones!AL162</f>
        <v>36</v>
      </c>
      <c r="AQ163" s="65" t="n">
        <f aca="false">Persona!$AO163+Persona!$AP163</f>
        <v>51.5555555555556</v>
      </c>
      <c r="AR163" s="65" t="str">
        <f aca="false">IF(AQ163&gt;=40,"Cleared","Not Cleared")</f>
        <v>Cleared</v>
      </c>
      <c r="AS163" s="86" t="n">
        <f aca="false">IFERROR(VLOOKUP(D163,[1]Internal!B$4:CB$231,70,FALSE()),"0")</f>
        <v>3</v>
      </c>
      <c r="AT163" s="86" t="n">
        <f aca="false">IFERROR(VLOOKUP(D163,[1]Internal!B$4:CB$231,71,FALSE()),"0")</f>
        <v>2.48571428571429</v>
      </c>
      <c r="AU163" s="86" t="n">
        <f aca="false">IFERROR(VLOOKUP(D163,[1]Internal!B$4:CB$231,72,FALSE()),"0")</f>
        <v>2</v>
      </c>
      <c r="AV163" s="86" t="n">
        <f aca="false">IFERROR(VLOOKUP(D163,[1]Internal!B$4:CB$231,73,FALSE()),"0")</f>
        <v>3</v>
      </c>
      <c r="AW163" s="86"/>
      <c r="AX163" s="86" t="n">
        <f aca="false">IFERROR(VLOOKUP(D163,[1]Internal!B$4:CB$231,75,FALSE()),"0")</f>
        <v>3</v>
      </c>
      <c r="AY163" s="86" t="n">
        <f aca="false">IFERROR(VLOOKUP(D163,[1]Internal!B$4:CB$231,75,FALSE()),"0")</f>
        <v>3</v>
      </c>
      <c r="AZ163" s="86" t="n">
        <f aca="false">AS163+AT163+AU163+AV163+AW163+AX163+AY163</f>
        <v>16.4857142857143</v>
      </c>
      <c r="BA163" s="65" t="n">
        <f aca="false">AZ163*100/30</f>
        <v>54.952380952381</v>
      </c>
      <c r="BB163" s="65" t="n">
        <f aca="false">BA163*0.4</f>
        <v>21.9809523809524</v>
      </c>
      <c r="BC163" s="65" t="n">
        <f aca="false">Capstones!AW162</f>
        <v>18.4</v>
      </c>
      <c r="BD163" s="65" t="n">
        <f aca="false">BB163+BC163</f>
        <v>40.3809523809524</v>
      </c>
      <c r="BE163" s="88" t="str">
        <f aca="false">IF(BD163&gt;=40,"Cleared","Not Cleared")</f>
        <v>Cleared</v>
      </c>
    </row>
    <row r="164" s="17" customFormat="true" ht="21.75" hidden="false" customHeight="true" outlineLevel="0" collapsed="false">
      <c r="A164" s="64" t="n">
        <v>160</v>
      </c>
      <c r="B164" s="86" t="s">
        <v>13</v>
      </c>
      <c r="C164" s="86" t="s">
        <v>14</v>
      </c>
      <c r="D164" s="86" t="s">
        <v>339</v>
      </c>
      <c r="E164" s="87" t="s">
        <v>340</v>
      </c>
      <c r="F164" s="65" t="n">
        <v>2</v>
      </c>
      <c r="G164" s="65" t="n">
        <v>1</v>
      </c>
      <c r="H164" s="65" t="n">
        <v>3</v>
      </c>
      <c r="I164" s="65" t="n">
        <v>1</v>
      </c>
      <c r="J164" s="65" t="n">
        <v>2</v>
      </c>
      <c r="K164" s="65" t="n">
        <v>4</v>
      </c>
      <c r="L164" s="65" t="n">
        <v>2</v>
      </c>
      <c r="M164" s="64" t="n">
        <f aca="false">F164+G164+H164+I164+J164+K164+L164</f>
        <v>15</v>
      </c>
      <c r="N164" s="65" t="n">
        <f aca="false">M164/35*100</f>
        <v>42.8571428571429</v>
      </c>
      <c r="O164" s="65" t="n">
        <v>0</v>
      </c>
      <c r="P164" s="65" t="n">
        <f aca="false">Capstones!O163</f>
        <v>30</v>
      </c>
      <c r="Q164" s="65" t="n">
        <f aca="false">N164*0.5</f>
        <v>21.4285714285714</v>
      </c>
      <c r="R164" s="65" t="str">
        <f aca="false">IF(N164&gt;=20,"Cleared","Not Cleared")</f>
        <v>Cleared</v>
      </c>
      <c r="S164" s="65" t="n">
        <v>1.58333333333333</v>
      </c>
      <c r="T164" s="65" t="n">
        <v>2.33333333333333</v>
      </c>
      <c r="U164" s="65" t="n">
        <v>2</v>
      </c>
      <c r="V164" s="65" t="n">
        <v>2</v>
      </c>
      <c r="W164" s="65" t="n">
        <v>2.33333333333333</v>
      </c>
      <c r="X164" s="65" t="n">
        <v>2.2</v>
      </c>
      <c r="Y164" s="65" t="n">
        <v>2.25</v>
      </c>
      <c r="Z164" s="65" t="n">
        <f aca="false">S164+T164+U164+V164+W164+X164+Y164</f>
        <v>14.7</v>
      </c>
      <c r="AA164" s="65" t="n">
        <f aca="false">Persona!$Z164/35*100</f>
        <v>42</v>
      </c>
      <c r="AB164" s="65" t="n">
        <f aca="false">AA164*0.4</f>
        <v>16.8</v>
      </c>
      <c r="AC164" s="65" t="n">
        <f aca="false">Capstones!AA163</f>
        <v>40.8</v>
      </c>
      <c r="AD164" s="65" t="n">
        <f aca="false">(Persona!$AB164+Persona!$AC164)*0.5</f>
        <v>28.8</v>
      </c>
      <c r="AE164" s="65" t="str">
        <f aca="false">IF(AD164&gt;=20,"Cleared","Not Cleared")</f>
        <v>Cleared</v>
      </c>
      <c r="AF164" s="86"/>
      <c r="AG164" s="86" t="n">
        <v>1.30833333333333</v>
      </c>
      <c r="AH164" s="86" t="n">
        <v>0.75</v>
      </c>
      <c r="AI164" s="86" t="n">
        <v>0.75</v>
      </c>
      <c r="AJ164" s="86" t="n">
        <v>0.75</v>
      </c>
      <c r="AK164" s="86"/>
      <c r="AL164" s="86" t="n">
        <v>0.75</v>
      </c>
      <c r="AM164" s="86" t="n">
        <f aca="false">AF164+AG164+AH164+AI164+AJ164+AK164+AL164</f>
        <v>4.30833333333333</v>
      </c>
      <c r="AN164" s="65" t="n">
        <f aca="false">Persona!$AM164/25*100</f>
        <v>17.2333333333333</v>
      </c>
      <c r="AO164" s="65" t="n">
        <f aca="false">Persona!$AN164*0.4</f>
        <v>6.89333333333333</v>
      </c>
      <c r="AP164" s="65" t="n">
        <f aca="false">Capstones!AL163</f>
        <v>46</v>
      </c>
      <c r="AQ164" s="65" t="n">
        <f aca="false">Persona!$AO164+Persona!$AP164</f>
        <v>52.8933333333333</v>
      </c>
      <c r="AR164" s="65" t="str">
        <f aca="false">IF(AQ164&gt;=40,"Cleared","Not Cleared")</f>
        <v>Cleared</v>
      </c>
      <c r="AS164" s="86" t="n">
        <f aca="false">IFERROR(VLOOKUP(D164,[1]Internal!B$4:CB$231,70,FALSE()),"0")</f>
        <v>2.54166666666667</v>
      </c>
      <c r="AT164" s="86" t="n">
        <f aca="false">IFERROR(VLOOKUP(D164,[1]Internal!B$4:CB$231,71,FALSE()),"0")</f>
        <v>1.98095238095238</v>
      </c>
      <c r="AU164" s="86" t="n">
        <f aca="false">IFERROR(VLOOKUP(D164,[1]Internal!B$4:CB$231,72,FALSE()),"0")</f>
        <v>1.83333333333333</v>
      </c>
      <c r="AV164" s="86" t="n">
        <f aca="false">IFERROR(VLOOKUP(D164,[1]Internal!B$4:CB$231,73,FALSE()),"0")</f>
        <v>2.5</v>
      </c>
      <c r="AW164" s="86"/>
      <c r="AX164" s="86" t="n">
        <f aca="false">IFERROR(VLOOKUP(D164,[1]Internal!B$4:CB$231,75,FALSE()),"0")</f>
        <v>2.69444444444444</v>
      </c>
      <c r="AY164" s="86" t="n">
        <f aca="false">IFERROR(VLOOKUP(D164,[1]Internal!B$4:CB$231,75,FALSE()),"0")</f>
        <v>2.69444444444444</v>
      </c>
      <c r="AZ164" s="86" t="n">
        <f aca="false">AS164+AT164+AU164+AV164+AW164+AX164+AY164</f>
        <v>14.2448412698413</v>
      </c>
      <c r="BA164" s="65" t="n">
        <f aca="false">AZ164*100/30</f>
        <v>47.4828042328042</v>
      </c>
      <c r="BB164" s="65" t="n">
        <f aca="false">BA164*0.4</f>
        <v>18.9931216931217</v>
      </c>
      <c r="BC164" s="65" t="n">
        <f aca="false">Capstones!AW163</f>
        <v>40.8</v>
      </c>
      <c r="BD164" s="65" t="n">
        <f aca="false">BB164+BC164</f>
        <v>59.7931216931217</v>
      </c>
      <c r="BE164" s="88" t="str">
        <f aca="false">IF(BD164&gt;=40,"Cleared","Not Cleared")</f>
        <v>Cleared</v>
      </c>
    </row>
    <row r="165" s="17" customFormat="true" ht="21.75" hidden="false" customHeight="true" outlineLevel="0" collapsed="false">
      <c r="A165" s="64" t="n">
        <v>161</v>
      </c>
      <c r="B165" s="86" t="s">
        <v>17</v>
      </c>
      <c r="C165" s="86" t="s">
        <v>31</v>
      </c>
      <c r="D165" s="86" t="s">
        <v>341</v>
      </c>
      <c r="E165" s="87" t="s">
        <v>342</v>
      </c>
      <c r="F165" s="65" t="n">
        <v>3</v>
      </c>
      <c r="G165" s="65" t="n">
        <v>1</v>
      </c>
      <c r="H165" s="65" t="n">
        <v>4</v>
      </c>
      <c r="I165" s="65" t="n">
        <v>2</v>
      </c>
      <c r="J165" s="65" t="n">
        <v>2</v>
      </c>
      <c r="K165" s="65" t="n">
        <v>3</v>
      </c>
      <c r="L165" s="65" t="n">
        <v>1</v>
      </c>
      <c r="M165" s="64" t="n">
        <f aca="false">F165+G165+H165+I165+J165+K165+L165</f>
        <v>16</v>
      </c>
      <c r="N165" s="65" t="n">
        <f aca="false">M165/35*100</f>
        <v>45.7142857142857</v>
      </c>
      <c r="O165" s="65" t="n">
        <v>0</v>
      </c>
      <c r="P165" s="65" t="n">
        <f aca="false">Capstones!O164</f>
        <v>67.7777777777778</v>
      </c>
      <c r="Q165" s="65" t="n">
        <f aca="false">N165*0.5</f>
        <v>22.8571428571429</v>
      </c>
      <c r="R165" s="65" t="str">
        <f aca="false">IF(N165&gt;=20,"Cleared","Not Cleared")</f>
        <v>Cleared</v>
      </c>
      <c r="S165" s="65" t="n">
        <v>2.66666666666667</v>
      </c>
      <c r="T165" s="65" t="n">
        <v>3.21875</v>
      </c>
      <c r="U165" s="65" t="n">
        <v>2.66666666666667</v>
      </c>
      <c r="V165" s="65" t="n">
        <v>0</v>
      </c>
      <c r="W165" s="65" t="n">
        <v>3</v>
      </c>
      <c r="X165" s="65" t="n">
        <v>1.8</v>
      </c>
      <c r="Y165" s="65" t="n">
        <v>1.75</v>
      </c>
      <c r="Z165" s="65" t="n">
        <v>0</v>
      </c>
      <c r="AA165" s="65" t="n">
        <f aca="false">Persona!$Z165/35*100</f>
        <v>0</v>
      </c>
      <c r="AB165" s="65" t="n">
        <f aca="false">AA165*0.4</f>
        <v>0</v>
      </c>
      <c r="AC165" s="65" t="n">
        <f aca="false">Capstones!AA164</f>
        <v>41.6</v>
      </c>
      <c r="AD165" s="65" t="n">
        <f aca="false">(Persona!$AB165+Persona!$AC165)*0.5</f>
        <v>20.8</v>
      </c>
      <c r="AE165" s="65" t="str">
        <f aca="false">IF(AD165&gt;=20,"Cleared","Not Cleared")</f>
        <v>Cleared</v>
      </c>
      <c r="AF165" s="86"/>
      <c r="AG165" s="86" t="s">
        <v>511</v>
      </c>
      <c r="AH165" s="86" t="s">
        <v>511</v>
      </c>
      <c r="AI165" s="86" t="n">
        <v>0</v>
      </c>
      <c r="AJ165" s="86" t="s">
        <v>511</v>
      </c>
      <c r="AK165" s="86"/>
      <c r="AL165" s="86" t="s">
        <v>511</v>
      </c>
      <c r="AM165" s="86" t="n">
        <f aca="false">AF165+AG165+AH165+AI165+AJ165+AK165+AL165</f>
        <v>0</v>
      </c>
      <c r="AN165" s="65" t="n">
        <f aca="false">Persona!$AM165/25*100</f>
        <v>0</v>
      </c>
      <c r="AO165" s="65" t="n">
        <f aca="false">Persona!$AN165*0.4</f>
        <v>0</v>
      </c>
      <c r="AP165" s="65" t="n">
        <f aca="false">Capstones!AL164</f>
        <v>33</v>
      </c>
      <c r="AQ165" s="65" t="n">
        <f aca="false">Persona!$AO165+Persona!$AP165</f>
        <v>33</v>
      </c>
      <c r="AR165" s="65" t="str">
        <f aca="false">IF(AQ165&gt;=40,"Cleared","Not Cleared")</f>
        <v>Not Cleared</v>
      </c>
      <c r="AS165" s="86" t="n">
        <f aca="false">IFERROR(VLOOKUP(D165,[1]Internal!B$4:CB$231,70,FALSE()),"0")</f>
        <v>3</v>
      </c>
      <c r="AT165" s="86" t="n">
        <f aca="false">IFERROR(VLOOKUP(D165,[1]Internal!B$4:CB$231,71,FALSE()),"0")</f>
        <v>3.2875</v>
      </c>
      <c r="AU165" s="86" t="n">
        <f aca="false">IFERROR(VLOOKUP(D165,[1]Internal!B$4:CB$231,72,FALSE()),"0")</f>
        <v>2</v>
      </c>
      <c r="AV165" s="86" t="n">
        <f aca="false">IFERROR(VLOOKUP(D165,[1]Internal!B$4:CB$231,73,FALSE()),"0")</f>
        <v>3</v>
      </c>
      <c r="AW165" s="86"/>
      <c r="AX165" s="86" t="n">
        <f aca="false">IFERROR(VLOOKUP(D165,[1]Internal!B$4:CB$231,75,FALSE()),"0")</f>
        <v>3.41666666666667</v>
      </c>
      <c r="AY165" s="86" t="n">
        <f aca="false">IFERROR(VLOOKUP(D165,[1]Internal!B$4:CB$231,75,FALSE()),"0")</f>
        <v>3.41666666666667</v>
      </c>
      <c r="AZ165" s="86" t="n">
        <v>0</v>
      </c>
      <c r="BA165" s="65" t="n">
        <f aca="false">AZ165*100/30</f>
        <v>0</v>
      </c>
      <c r="BB165" s="65" t="n">
        <f aca="false">BA165*0.4</f>
        <v>0</v>
      </c>
      <c r="BC165" s="65" t="n">
        <f aca="false">Capstones!AW164</f>
        <v>41.6</v>
      </c>
      <c r="BD165" s="65" t="n">
        <f aca="false">BB165+BC165</f>
        <v>41.6</v>
      </c>
      <c r="BE165" s="88" t="str">
        <f aca="false">IF(BD165&gt;=40,"Cleared","Not Cleared")</f>
        <v>Cleared</v>
      </c>
    </row>
    <row r="166" s="17" customFormat="true" ht="21.75" hidden="false" customHeight="true" outlineLevel="0" collapsed="false">
      <c r="A166" s="64" t="n">
        <v>162</v>
      </c>
      <c r="B166" s="86" t="s">
        <v>17</v>
      </c>
      <c r="C166" s="86" t="s">
        <v>31</v>
      </c>
      <c r="D166" s="86" t="s">
        <v>343</v>
      </c>
      <c r="E166" s="87" t="s">
        <v>344</v>
      </c>
      <c r="F166" s="65" t="n">
        <v>3</v>
      </c>
      <c r="G166" s="65" t="n">
        <v>1</v>
      </c>
      <c r="H166" s="65" t="n">
        <v>1</v>
      </c>
      <c r="I166" s="65" t="n">
        <v>4</v>
      </c>
      <c r="J166" s="65" t="n">
        <v>2</v>
      </c>
      <c r="K166" s="65" t="n">
        <v>3</v>
      </c>
      <c r="L166" s="65" t="n">
        <v>1</v>
      </c>
      <c r="M166" s="64" t="n">
        <f aca="false">F166+G166+H166+I166+J166+K166+L166</f>
        <v>15</v>
      </c>
      <c r="N166" s="65" t="n">
        <f aca="false">M166/35*100</f>
        <v>42.8571428571429</v>
      </c>
      <c r="O166" s="65" t="n">
        <v>0</v>
      </c>
      <c r="P166" s="65" t="n">
        <f aca="false">Capstones!O165</f>
        <v>61.1111111111111</v>
      </c>
      <c r="Q166" s="65" t="n">
        <f aca="false">N166*0.5</f>
        <v>21.4285714285714</v>
      </c>
      <c r="R166" s="65" t="str">
        <f aca="false">IF(N166&gt;=20,"Cleared","Not Cleared")</f>
        <v>Cleared</v>
      </c>
      <c r="S166" s="65" t="n">
        <v>2</v>
      </c>
      <c r="T166" s="65" t="n">
        <v>2.6875</v>
      </c>
      <c r="U166" s="65" t="n">
        <v>2</v>
      </c>
      <c r="V166" s="65" t="n">
        <v>4</v>
      </c>
      <c r="W166" s="65" t="n">
        <v>3</v>
      </c>
      <c r="X166" s="65" t="n">
        <v>2.65</v>
      </c>
      <c r="Y166" s="65" t="n">
        <v>2</v>
      </c>
      <c r="Z166" s="65" t="n">
        <f aca="false">S166+T166+U166+V166+W166+X166+Y166</f>
        <v>18.3375</v>
      </c>
      <c r="AA166" s="65" t="n">
        <f aca="false">Persona!$Z166/35*100</f>
        <v>52.3928571428571</v>
      </c>
      <c r="AB166" s="65" t="n">
        <f aca="false">AA166*0.4</f>
        <v>20.9571428571429</v>
      </c>
      <c r="AC166" s="65" t="n">
        <f aca="false">Capstones!AA165</f>
        <v>21.6</v>
      </c>
      <c r="AD166" s="65" t="n">
        <f aca="false">(Persona!$AB166+Persona!$AC166)*0.5</f>
        <v>21.2785714285714</v>
      </c>
      <c r="AE166" s="65" t="str">
        <f aca="false">IF(AD166&gt;=20,"Cleared","Not Cleared")</f>
        <v>Cleared</v>
      </c>
      <c r="AF166" s="86"/>
      <c r="AG166" s="86" t="n">
        <v>2.2</v>
      </c>
      <c r="AH166" s="86" t="n">
        <v>2</v>
      </c>
      <c r="AI166" s="86" t="n">
        <v>1</v>
      </c>
      <c r="AJ166" s="86" t="n">
        <v>1.33333333333333</v>
      </c>
      <c r="AK166" s="86"/>
      <c r="AL166" s="86" t="n">
        <v>2</v>
      </c>
      <c r="AM166" s="86" t="n">
        <f aca="false">AF166+AG166+AH166+AI166+AJ166+AK166+AL166</f>
        <v>8.53333333333333</v>
      </c>
      <c r="AN166" s="65" t="n">
        <f aca="false">Persona!$AM166/25*100</f>
        <v>34.1333333333333</v>
      </c>
      <c r="AO166" s="65" t="n">
        <f aca="false">Persona!$AN166*0.4</f>
        <v>13.6533333333333</v>
      </c>
      <c r="AP166" s="65" t="n">
        <f aca="false">Capstones!AL165</f>
        <v>52</v>
      </c>
      <c r="AQ166" s="65" t="n">
        <f aca="false">Persona!$AO166+Persona!$AP166</f>
        <v>65.6533333333333</v>
      </c>
      <c r="AR166" s="65" t="str">
        <f aca="false">IF(AQ166&gt;=40,"Cleared","Not Cleared")</f>
        <v>Cleared</v>
      </c>
      <c r="AS166" s="86" t="n">
        <f aca="false">IFERROR(VLOOKUP(D166,[1]Internal!B$4:CB$231,70,FALSE()),"0")</f>
        <v>1.75</v>
      </c>
      <c r="AT166" s="86" t="n">
        <f aca="false">IFERROR(VLOOKUP(D166,[1]Internal!B$4:CB$231,71,FALSE()),"0")</f>
        <v>2.075</v>
      </c>
      <c r="AU166" s="86" t="n">
        <f aca="false">IFERROR(VLOOKUP(D166,[1]Internal!B$4:CB$231,72,FALSE()),"0")</f>
        <v>1</v>
      </c>
      <c r="AV166" s="86" t="n">
        <f aca="false">IFERROR(VLOOKUP(D166,[1]Internal!B$4:CB$231,73,FALSE()),"0")</f>
        <v>3</v>
      </c>
      <c r="AW166" s="86"/>
      <c r="AX166" s="86" t="n">
        <f aca="false">IFERROR(VLOOKUP(D166,[1]Internal!B$4:CB$231,75,FALSE()),"0")</f>
        <v>1.97222222222222</v>
      </c>
      <c r="AY166" s="86" t="n">
        <f aca="false">IFERROR(VLOOKUP(D166,[1]Internal!B$4:CB$231,75,FALSE()),"0")</f>
        <v>1.97222222222222</v>
      </c>
      <c r="AZ166" s="86" t="n">
        <f aca="false">AS166+AT166+AU166+AV166+AW166+AX166+AY166</f>
        <v>11.7694444444444</v>
      </c>
      <c r="BA166" s="65" t="n">
        <f aca="false">AZ166*100/30</f>
        <v>39.2314814814815</v>
      </c>
      <c r="BB166" s="65" t="n">
        <f aca="false">BA166*0.4</f>
        <v>15.6925925925926</v>
      </c>
      <c r="BC166" s="65" t="n">
        <f aca="false">Capstones!AW165</f>
        <v>21.6</v>
      </c>
      <c r="BD166" s="65" t="n">
        <f aca="false">BB166+BC166</f>
        <v>37.2925925925926</v>
      </c>
      <c r="BE166" s="88" t="str">
        <f aca="false">IF(BD166&gt;=40,"Cleared","Not Cleared")</f>
        <v>Not Cleared</v>
      </c>
    </row>
    <row r="167" s="17" customFormat="true" ht="21.75" hidden="false" customHeight="true" outlineLevel="0" collapsed="false">
      <c r="A167" s="64" t="n">
        <v>163</v>
      </c>
      <c r="B167" s="86" t="s">
        <v>17</v>
      </c>
      <c r="C167" s="86" t="s">
        <v>38</v>
      </c>
      <c r="D167" s="86" t="s">
        <v>345</v>
      </c>
      <c r="E167" s="87" t="s">
        <v>346</v>
      </c>
      <c r="F167" s="65" t="n">
        <v>1</v>
      </c>
      <c r="G167" s="65" t="n">
        <v>1</v>
      </c>
      <c r="H167" s="65" t="n">
        <v>3</v>
      </c>
      <c r="I167" s="65" t="n">
        <v>3</v>
      </c>
      <c r="J167" s="65" t="n">
        <v>2</v>
      </c>
      <c r="K167" s="65" t="n">
        <v>2</v>
      </c>
      <c r="L167" s="65" t="n">
        <v>3</v>
      </c>
      <c r="M167" s="64" t="n">
        <f aca="false">F167+G167+H167+I167+J167+K167+L167</f>
        <v>15</v>
      </c>
      <c r="N167" s="65" t="n">
        <f aca="false">M167/35*100</f>
        <v>42.8571428571429</v>
      </c>
      <c r="O167" s="65" t="n">
        <v>0</v>
      </c>
      <c r="P167" s="65" t="n">
        <f aca="false">Capstones!O166</f>
        <v>37.7777777777778</v>
      </c>
      <c r="Q167" s="65" t="n">
        <f aca="false">N167*0.5</f>
        <v>21.4285714285714</v>
      </c>
      <c r="R167" s="65" t="str">
        <f aca="false">IF(N167&gt;=20,"Cleared","Not Cleared")</f>
        <v>Cleared</v>
      </c>
      <c r="S167" s="65" t="n">
        <v>2.125</v>
      </c>
      <c r="T167" s="65" t="n">
        <v>2.46875</v>
      </c>
      <c r="U167" s="65" t="n">
        <v>2.5</v>
      </c>
      <c r="V167" s="65" t="n">
        <v>3</v>
      </c>
      <c r="W167" s="65" t="n">
        <v>2.33333333333333</v>
      </c>
      <c r="X167" s="65" t="n">
        <v>2.25833333333333</v>
      </c>
      <c r="Y167" s="65" t="n">
        <v>2.375</v>
      </c>
      <c r="Z167" s="65" t="n">
        <f aca="false">S167+T167+U167+V167+W167+X167+Y167</f>
        <v>17.0604166666667</v>
      </c>
      <c r="AA167" s="65" t="n">
        <f aca="false">Persona!$Z167/35*100</f>
        <v>48.7440476190476</v>
      </c>
      <c r="AB167" s="65" t="n">
        <f aca="false">AA167*0.4</f>
        <v>19.4976190476191</v>
      </c>
      <c r="AC167" s="65" t="n">
        <f aca="false">Capstones!AA166</f>
        <v>34.4</v>
      </c>
      <c r="AD167" s="65" t="n">
        <f aca="false">(Persona!$AB167+Persona!$AC167)*0.5</f>
        <v>26.9488095238095</v>
      </c>
      <c r="AE167" s="65" t="str">
        <f aca="false">IF(AD167&gt;=20,"Cleared","Not Cleared")</f>
        <v>Cleared</v>
      </c>
      <c r="AF167" s="86"/>
      <c r="AG167" s="86" t="n">
        <v>2.27777777777778</v>
      </c>
      <c r="AH167" s="86" t="n">
        <v>2</v>
      </c>
      <c r="AI167" s="86" t="n">
        <v>1.33333333333333</v>
      </c>
      <c r="AJ167" s="86" t="n">
        <v>2</v>
      </c>
      <c r="AK167" s="86"/>
      <c r="AL167" s="86" t="n">
        <v>2</v>
      </c>
      <c r="AM167" s="86" t="n">
        <f aca="false">AF167+AG167+AH167+AI167+AJ167+AK167+AL167</f>
        <v>9.61111111111111</v>
      </c>
      <c r="AN167" s="65" t="n">
        <f aca="false">Persona!$AM167/25*100</f>
        <v>38.4444444444444</v>
      </c>
      <c r="AO167" s="65" t="n">
        <f aca="false">Persona!$AN167*0.4</f>
        <v>15.3777777777778</v>
      </c>
      <c r="AP167" s="65" t="n">
        <f aca="false">Capstones!AL166</f>
        <v>42</v>
      </c>
      <c r="AQ167" s="65" t="n">
        <f aca="false">Persona!$AO167+Persona!$AP167</f>
        <v>57.3777777777778</v>
      </c>
      <c r="AR167" s="65" t="str">
        <f aca="false">IF(AQ167&gt;=40,"Cleared","Not Cleared")</f>
        <v>Cleared</v>
      </c>
      <c r="AS167" s="86" t="n">
        <f aca="false">IFERROR(VLOOKUP(D167,[1]Internal!B$4:CB$231,70,FALSE()),"0")</f>
        <v>3</v>
      </c>
      <c r="AT167" s="86" t="n">
        <f aca="false">IFERROR(VLOOKUP(D167,[1]Internal!B$4:CB$231,71,FALSE()),"0")</f>
        <v>2.55714285714286</v>
      </c>
      <c r="AU167" s="86" t="n">
        <f aca="false">IFERROR(VLOOKUP(D167,[1]Internal!B$4:CB$231,72,FALSE()),"0")</f>
        <v>2</v>
      </c>
      <c r="AV167" s="86" t="n">
        <f aca="false">IFERROR(VLOOKUP(D167,[1]Internal!B$4:CB$231,73,FALSE()),"0")</f>
        <v>3</v>
      </c>
      <c r="AW167" s="86"/>
      <c r="AX167" s="86" t="n">
        <f aca="false">IFERROR(VLOOKUP(D167,[1]Internal!B$4:CB$231,75,FALSE()),"0")</f>
        <v>3</v>
      </c>
      <c r="AY167" s="86" t="n">
        <f aca="false">IFERROR(VLOOKUP(D167,[1]Internal!B$4:CB$231,75,FALSE()),"0")</f>
        <v>3</v>
      </c>
      <c r="AZ167" s="86" t="n">
        <f aca="false">AS167+AT167+AU167+AV167+AW167+AX167+AY167</f>
        <v>16.5571428571429</v>
      </c>
      <c r="BA167" s="65" t="n">
        <f aca="false">AZ167*100/30</f>
        <v>55.1904761904762</v>
      </c>
      <c r="BB167" s="65" t="n">
        <f aca="false">BA167*0.4</f>
        <v>22.0761904761905</v>
      </c>
      <c r="BC167" s="65" t="n">
        <f aca="false">Capstones!AW166</f>
        <v>34.4</v>
      </c>
      <c r="BD167" s="65" t="n">
        <f aca="false">BB167+BC167</f>
        <v>56.4761904761905</v>
      </c>
      <c r="BE167" s="88" t="str">
        <f aca="false">IF(BD167&gt;=40,"Cleared","Not Cleared")</f>
        <v>Cleared</v>
      </c>
    </row>
    <row r="168" s="17" customFormat="true" ht="21.75" hidden="false" customHeight="true" outlineLevel="0" collapsed="false">
      <c r="A168" s="64" t="n">
        <v>164</v>
      </c>
      <c r="B168" s="86" t="s">
        <v>13</v>
      </c>
      <c r="C168" s="86" t="s">
        <v>38</v>
      </c>
      <c r="D168" s="86" t="s">
        <v>347</v>
      </c>
      <c r="E168" s="87" t="s">
        <v>348</v>
      </c>
      <c r="F168" s="65" t="n">
        <v>2</v>
      </c>
      <c r="G168" s="65" t="n">
        <v>1</v>
      </c>
      <c r="H168" s="65" t="n">
        <v>2</v>
      </c>
      <c r="I168" s="65" t="n">
        <v>2</v>
      </c>
      <c r="J168" s="65" t="n">
        <v>4</v>
      </c>
      <c r="K168" s="65" t="n">
        <v>3</v>
      </c>
      <c r="L168" s="65" t="n">
        <v>1</v>
      </c>
      <c r="M168" s="64" t="n">
        <f aca="false">F168+G168+H168+I168+J168+K168+L168</f>
        <v>15</v>
      </c>
      <c r="N168" s="65" t="n">
        <f aca="false">M168/35*100</f>
        <v>42.8571428571429</v>
      </c>
      <c r="O168" s="65" t="n">
        <v>0</v>
      </c>
      <c r="P168" s="65" t="n">
        <f aca="false">Capstones!O167</f>
        <v>87.7777777777778</v>
      </c>
      <c r="Q168" s="65" t="n">
        <f aca="false">N168*0.5</f>
        <v>21.4285714285714</v>
      </c>
      <c r="R168" s="65" t="str">
        <f aca="false">IF(N168&gt;=20,"Cleared","Not Cleared")</f>
        <v>Cleared</v>
      </c>
      <c r="S168" s="65" t="n">
        <v>3.04166666666667</v>
      </c>
      <c r="T168" s="65" t="n">
        <v>3.46875</v>
      </c>
      <c r="U168" s="65" t="n">
        <v>3.5</v>
      </c>
      <c r="V168" s="65" t="n">
        <v>4</v>
      </c>
      <c r="W168" s="65" t="n">
        <v>3.33333333333333</v>
      </c>
      <c r="X168" s="65" t="n">
        <v>3.25833333333333</v>
      </c>
      <c r="Y168" s="65" t="n">
        <v>3.375</v>
      </c>
      <c r="Z168" s="65" t="n">
        <f aca="false">S168+T168+U168+V168+W168+X168+Y168</f>
        <v>23.9770833333333</v>
      </c>
      <c r="AA168" s="65" t="n">
        <f aca="false">Persona!$Z168/35*100</f>
        <v>68.5059523809524</v>
      </c>
      <c r="AB168" s="65" t="n">
        <f aca="false">AA168*0.4</f>
        <v>27.402380952381</v>
      </c>
      <c r="AC168" s="65" t="n">
        <f aca="false">Capstones!AA167</f>
        <v>45.6</v>
      </c>
      <c r="AD168" s="65" t="n">
        <f aca="false">(Persona!$AB168+Persona!$AC168)*0.5</f>
        <v>36.5011904761905</v>
      </c>
      <c r="AE168" s="65" t="str">
        <f aca="false">IF(AD168&gt;=20,"Cleared","Not Cleared")</f>
        <v>Cleared</v>
      </c>
      <c r="AF168" s="86"/>
      <c r="AG168" s="86" t="n">
        <v>1.775</v>
      </c>
      <c r="AH168" s="86" t="n">
        <v>3.25</v>
      </c>
      <c r="AI168" s="86" t="n">
        <v>2.625</v>
      </c>
      <c r="AJ168" s="86" t="n">
        <v>3.08333333333333</v>
      </c>
      <c r="AK168" s="86"/>
      <c r="AL168" s="86" t="n">
        <v>2.75</v>
      </c>
      <c r="AM168" s="86" t="n">
        <f aca="false">AF168+AG168+AH168+AI168+AJ168+AK168+AL168</f>
        <v>13.4833333333333</v>
      </c>
      <c r="AN168" s="65" t="n">
        <f aca="false">Persona!$AM168/25*100</f>
        <v>53.9333333333333</v>
      </c>
      <c r="AO168" s="65" t="n">
        <f aca="false">Persona!$AN168*0.4</f>
        <v>21.5733333333333</v>
      </c>
      <c r="AP168" s="65" t="n">
        <f aca="false">Capstones!AL167</f>
        <v>44</v>
      </c>
      <c r="AQ168" s="65" t="n">
        <f aca="false">Persona!$AO168+Persona!$AP168</f>
        <v>65.5733333333333</v>
      </c>
      <c r="AR168" s="65" t="str">
        <f aca="false">IF(AQ168&gt;=40,"Cleared","Not Cleared")</f>
        <v>Cleared</v>
      </c>
      <c r="AS168" s="86" t="n">
        <f aca="false">IFERROR(VLOOKUP(D168,[1]Internal!B$4:CB$231,70,FALSE()),"0")</f>
        <v>3.16666666666667</v>
      </c>
      <c r="AT168" s="86" t="n">
        <f aca="false">IFERROR(VLOOKUP(D168,[1]Internal!B$4:CB$231,71,FALSE()),"0")</f>
        <v>1.72857142857143</v>
      </c>
      <c r="AU168" s="86" t="n">
        <f aca="false">IFERROR(VLOOKUP(D168,[1]Internal!B$4:CB$231,72,FALSE()),"0")</f>
        <v>2</v>
      </c>
      <c r="AV168" s="86" t="n">
        <f aca="false">IFERROR(VLOOKUP(D168,[1]Internal!B$4:CB$231,73,FALSE()),"0")</f>
        <v>3</v>
      </c>
      <c r="AW168" s="86"/>
      <c r="AX168" s="86" t="n">
        <f aca="false">IFERROR(VLOOKUP(D168,[1]Internal!B$4:CB$231,75,FALSE()),"0")</f>
        <v>3</v>
      </c>
      <c r="AY168" s="86" t="n">
        <f aca="false">IFERROR(VLOOKUP(D168,[1]Internal!B$4:CB$231,75,FALSE()),"0")</f>
        <v>3</v>
      </c>
      <c r="AZ168" s="86" t="n">
        <f aca="false">AS168+AT168+AU168+AV168+AW168+AX168+AY168</f>
        <v>15.8952380952381</v>
      </c>
      <c r="BA168" s="65" t="n">
        <f aca="false">AZ168*100/30</f>
        <v>52.984126984127</v>
      </c>
      <c r="BB168" s="65" t="n">
        <f aca="false">BA168*0.4</f>
        <v>21.1936507936508</v>
      </c>
      <c r="BC168" s="65" t="n">
        <f aca="false">Capstones!AW167</f>
        <v>45.6</v>
      </c>
      <c r="BD168" s="65" t="n">
        <f aca="false">BB168+BC168</f>
        <v>66.7936507936508</v>
      </c>
      <c r="BE168" s="88" t="str">
        <f aca="false">IF(BD168&gt;=40,"Cleared","Not Cleared")</f>
        <v>Cleared</v>
      </c>
    </row>
    <row r="169" s="17" customFormat="true" ht="21.75" hidden="false" customHeight="true" outlineLevel="0" collapsed="false">
      <c r="A169" s="64" t="n">
        <v>165</v>
      </c>
      <c r="B169" s="86" t="s">
        <v>17</v>
      </c>
      <c r="C169" s="86" t="s">
        <v>14</v>
      </c>
      <c r="D169" s="86" t="s">
        <v>349</v>
      </c>
      <c r="E169" s="87" t="s">
        <v>350</v>
      </c>
      <c r="F169" s="65" t="n">
        <v>1</v>
      </c>
      <c r="G169" s="65" t="n">
        <v>1</v>
      </c>
      <c r="H169" s="65" t="n">
        <v>4</v>
      </c>
      <c r="I169" s="65" t="n">
        <v>3</v>
      </c>
      <c r="J169" s="65" t="n">
        <v>2</v>
      </c>
      <c r="K169" s="65" t="n">
        <v>3</v>
      </c>
      <c r="L169" s="65" t="n">
        <v>2</v>
      </c>
      <c r="M169" s="64" t="n">
        <f aca="false">F169+G169+H169+I169+J169+K169+L169</f>
        <v>16</v>
      </c>
      <c r="N169" s="65" t="n">
        <f aca="false">M169/35*100</f>
        <v>45.7142857142857</v>
      </c>
      <c r="O169" s="65" t="n">
        <v>0</v>
      </c>
      <c r="P169" s="65" t="n">
        <f aca="false">Capstones!O168</f>
        <v>30</v>
      </c>
      <c r="Q169" s="65" t="n">
        <f aca="false">N169*0.5</f>
        <v>22.8571428571429</v>
      </c>
      <c r="R169" s="65" t="str">
        <f aca="false">IF(N169&gt;=20,"Cleared","Not Cleared")</f>
        <v>Cleared</v>
      </c>
      <c r="S169" s="65" t="n">
        <v>0</v>
      </c>
      <c r="T169" s="65" t="n">
        <v>0.9375</v>
      </c>
      <c r="U169" s="65" t="n">
        <v>0</v>
      </c>
      <c r="V169" s="65" t="n">
        <v>0</v>
      </c>
      <c r="W169" s="65" t="n">
        <v>1</v>
      </c>
      <c r="X169" s="65" t="n">
        <v>0.85</v>
      </c>
      <c r="Y169" s="65" t="n">
        <v>0</v>
      </c>
      <c r="Z169" s="65" t="n">
        <v>0</v>
      </c>
      <c r="AA169" s="65" t="n">
        <f aca="false">Persona!$Z169/35*100</f>
        <v>0</v>
      </c>
      <c r="AB169" s="65" t="n">
        <f aca="false">AA169*0.4</f>
        <v>0</v>
      </c>
      <c r="AC169" s="65" t="n">
        <f aca="false">Capstones!AA168</f>
        <v>43.2</v>
      </c>
      <c r="AD169" s="65" t="n">
        <f aca="false">(Persona!$AB169+Persona!$AC169)*0.5</f>
        <v>21.6</v>
      </c>
      <c r="AE169" s="65" t="str">
        <f aca="false">IF(AD169&gt;=20,"Cleared","Not Cleared")</f>
        <v>Cleared</v>
      </c>
      <c r="AF169" s="86"/>
      <c r="AG169" s="86" t="n">
        <v>1.275</v>
      </c>
      <c r="AH169" s="86" t="n">
        <v>0.833333333333333</v>
      </c>
      <c r="AI169" s="86" t="n">
        <v>0.75</v>
      </c>
      <c r="AJ169" s="86" t="n">
        <v>0.75</v>
      </c>
      <c r="AK169" s="86"/>
      <c r="AL169" s="86" t="n">
        <v>0.75</v>
      </c>
      <c r="AM169" s="86" t="n">
        <f aca="false">AF169+AG169+AH169+AI169+AJ169+AK169+AL169</f>
        <v>4.35833333333333</v>
      </c>
      <c r="AN169" s="65" t="n">
        <f aca="false">Persona!$AM169/25*100</f>
        <v>17.4333333333333</v>
      </c>
      <c r="AO169" s="65" t="n">
        <f aca="false">Persona!$AN169*0.4</f>
        <v>6.97333333333333</v>
      </c>
      <c r="AP169" s="65" t="n">
        <f aca="false">Capstones!AL168</f>
        <v>44</v>
      </c>
      <c r="AQ169" s="65" t="n">
        <f aca="false">Persona!$AO169+Persona!$AP169</f>
        <v>50.9733333333333</v>
      </c>
      <c r="AR169" s="65" t="str">
        <f aca="false">IF(AQ169&gt;=40,"Cleared","Not Cleared")</f>
        <v>Cleared</v>
      </c>
      <c r="AS169" s="86" t="n">
        <f aca="false">IFERROR(VLOOKUP(D169,[1]Internal!B$4:CB$231,70,FALSE()),"0")</f>
        <v>2.75</v>
      </c>
      <c r="AT169" s="86" t="n">
        <f aca="false">IFERROR(VLOOKUP(D169,[1]Internal!B$4:CB$231,71,FALSE()),"0")</f>
        <v>1.71785714285714</v>
      </c>
      <c r="AU169" s="86" t="n">
        <f aca="false">IFERROR(VLOOKUP(D169,[1]Internal!B$4:CB$231,72,FALSE()),"0")</f>
        <v>1.83333333333333</v>
      </c>
      <c r="AV169" s="86" t="n">
        <f aca="false">IFERROR(VLOOKUP(D169,[1]Internal!B$4:CB$231,73,FALSE()),"0")</f>
        <v>2.5</v>
      </c>
      <c r="AW169" s="86"/>
      <c r="AX169" s="86" t="n">
        <f aca="false">IFERROR(VLOOKUP(D169,[1]Internal!B$4:CB$231,75,FALSE()),"0")</f>
        <v>2.59722222222222</v>
      </c>
      <c r="AY169" s="86" t="n">
        <f aca="false">IFERROR(VLOOKUP(D169,[1]Internal!B$4:CB$231,75,FALSE()),"0")</f>
        <v>2.59722222222222</v>
      </c>
      <c r="AZ169" s="86" t="n">
        <v>0</v>
      </c>
      <c r="BA169" s="65" t="n">
        <f aca="false">AZ169*100/30</f>
        <v>0</v>
      </c>
      <c r="BB169" s="65" t="n">
        <f aca="false">BA169*0.4</f>
        <v>0</v>
      </c>
      <c r="BC169" s="65" t="n">
        <f aca="false">Capstones!AW168</f>
        <v>43.2</v>
      </c>
      <c r="BD169" s="65" t="n">
        <f aca="false">BB169+BC169</f>
        <v>43.2</v>
      </c>
      <c r="BE169" s="88" t="str">
        <f aca="false">IF(BD169&gt;=40,"Cleared","Not Cleared")</f>
        <v>Cleared</v>
      </c>
    </row>
    <row r="170" s="17" customFormat="true" ht="21.75" hidden="false" customHeight="true" outlineLevel="0" collapsed="false">
      <c r="A170" s="64" t="n">
        <v>166</v>
      </c>
      <c r="B170" s="86" t="s">
        <v>17</v>
      </c>
      <c r="C170" s="86" t="s">
        <v>14</v>
      </c>
      <c r="D170" s="86" t="s">
        <v>351</v>
      </c>
      <c r="E170" s="87" t="s">
        <v>352</v>
      </c>
      <c r="F170" s="65" t="n">
        <v>2</v>
      </c>
      <c r="G170" s="65" t="n">
        <v>1</v>
      </c>
      <c r="H170" s="65" t="n">
        <v>4</v>
      </c>
      <c r="I170" s="65" t="n">
        <v>3</v>
      </c>
      <c r="J170" s="65" t="n">
        <v>1</v>
      </c>
      <c r="K170" s="65" t="n">
        <v>3</v>
      </c>
      <c r="L170" s="65" t="n">
        <v>1</v>
      </c>
      <c r="M170" s="64" t="n">
        <f aca="false">F170+G170+H170+I170+J170+K170+L170</f>
        <v>15</v>
      </c>
      <c r="N170" s="65" t="n">
        <f aca="false">M170/35*100</f>
        <v>42.8571428571429</v>
      </c>
      <c r="O170" s="65" t="n">
        <v>0</v>
      </c>
      <c r="P170" s="65" t="n">
        <f aca="false">Capstones!O169</f>
        <v>32.2222222222222</v>
      </c>
      <c r="Q170" s="65" t="n">
        <f aca="false">N170*0.5</f>
        <v>21.4285714285714</v>
      </c>
      <c r="R170" s="65" t="str">
        <f aca="false">IF(N170&gt;=20,"Cleared","Not Cleared")</f>
        <v>Cleared</v>
      </c>
      <c r="S170" s="65" t="n">
        <v>1.66666666666667</v>
      </c>
      <c r="T170" s="65" t="n">
        <v>2.375</v>
      </c>
      <c r="U170" s="65" t="n">
        <v>2</v>
      </c>
      <c r="V170" s="65" t="n">
        <v>1</v>
      </c>
      <c r="W170" s="65" t="n">
        <v>0</v>
      </c>
      <c r="X170" s="65" t="n">
        <v>2.38333333333333</v>
      </c>
      <c r="Y170" s="65" t="n">
        <v>1.75</v>
      </c>
      <c r="Z170" s="65" t="n">
        <f aca="false">S170+T170+U170+V170+W170+X170+Y170</f>
        <v>11.175</v>
      </c>
      <c r="AA170" s="65" t="n">
        <f aca="false">Persona!$Z170/35*100</f>
        <v>31.9285714285714</v>
      </c>
      <c r="AB170" s="65" t="n">
        <f aca="false">AA170*0.4</f>
        <v>12.7714285714286</v>
      </c>
      <c r="AC170" s="65" t="n">
        <f aca="false">Capstones!AA169</f>
        <v>44.8</v>
      </c>
      <c r="AD170" s="65" t="n">
        <f aca="false">(Persona!$AB170+Persona!$AC170)*0.5</f>
        <v>28.7857142857143</v>
      </c>
      <c r="AE170" s="65" t="str">
        <f aca="false">IF(AD170&gt;=20,"Cleared","Not Cleared")</f>
        <v>Cleared</v>
      </c>
      <c r="AF170" s="86"/>
      <c r="AG170" s="86" t="n">
        <v>1.70833333333333</v>
      </c>
      <c r="AH170" s="86" t="n">
        <v>1</v>
      </c>
      <c r="AI170" s="86" t="n">
        <v>0.5</v>
      </c>
      <c r="AJ170" s="86" t="n">
        <v>0.5</v>
      </c>
      <c r="AK170" s="86"/>
      <c r="AL170" s="86" t="n">
        <v>0.5</v>
      </c>
      <c r="AM170" s="86" t="n">
        <f aca="false">AF170+AG170+AH170+AI170+AJ170+AK170+AL170</f>
        <v>4.20833333333333</v>
      </c>
      <c r="AN170" s="65" t="n">
        <f aca="false">Persona!$AM170/25*100</f>
        <v>16.8333333333333</v>
      </c>
      <c r="AO170" s="65" t="n">
        <f aca="false">Persona!$AN170*0.4</f>
        <v>6.73333333333333</v>
      </c>
      <c r="AP170" s="65" t="n">
        <f aca="false">Capstones!AL169</f>
        <v>0</v>
      </c>
      <c r="AQ170" s="65" t="n">
        <f aca="false">Persona!$AO170+Persona!$AP170</f>
        <v>6.73333333333333</v>
      </c>
      <c r="AR170" s="65" t="str">
        <f aca="false">IF(AQ170&gt;=40,"Cleared","Not Cleared")</f>
        <v>Not Cleared</v>
      </c>
      <c r="AS170" s="86" t="n">
        <f aca="false">IFERROR(VLOOKUP(D170,[1]Internal!B$4:CB$231,70,FALSE()),"0")</f>
        <v>2.16666666666667</v>
      </c>
      <c r="AT170" s="86" t="n">
        <f aca="false">IFERROR(VLOOKUP(D170,[1]Internal!B$4:CB$231,71,FALSE()),"0")</f>
        <v>1.85238095238095</v>
      </c>
      <c r="AU170" s="86" t="n">
        <f aca="false">IFERROR(VLOOKUP(D170,[1]Internal!B$4:CB$231,72,FALSE()),"0")</f>
        <v>2</v>
      </c>
      <c r="AV170" s="86" t="n">
        <f aca="false">IFERROR(VLOOKUP(D170,[1]Internal!B$4:CB$231,73,FALSE()),"0")</f>
        <v>2</v>
      </c>
      <c r="AW170" s="86"/>
      <c r="AX170" s="86" t="n">
        <f aca="false">IFERROR(VLOOKUP(D170,[1]Internal!B$4:CB$231,75,FALSE()),"0")</f>
        <v>2.11111111111111</v>
      </c>
      <c r="AY170" s="86" t="n">
        <f aca="false">IFERROR(VLOOKUP(D170,[1]Internal!B$4:CB$231,75,FALSE()),"0")</f>
        <v>2.11111111111111</v>
      </c>
      <c r="AZ170" s="86" t="n">
        <f aca="false">AS170+AT170+AU170+AV170+AW170+AX170+AY170</f>
        <v>12.2412698412698</v>
      </c>
      <c r="BA170" s="65" t="n">
        <f aca="false">AZ170*100/30</f>
        <v>40.8042328042328</v>
      </c>
      <c r="BB170" s="65" t="n">
        <f aca="false">BA170*0.4</f>
        <v>16.3216931216931</v>
      </c>
      <c r="BC170" s="65" t="n">
        <f aca="false">Capstones!AW169</f>
        <v>44.8</v>
      </c>
      <c r="BD170" s="65" t="n">
        <f aca="false">BB170+BC170</f>
        <v>61.1216931216931</v>
      </c>
      <c r="BE170" s="88" t="str">
        <f aca="false">IF(BD170&gt;=40,"Cleared","Not Cleared")</f>
        <v>Cleared</v>
      </c>
    </row>
    <row r="171" s="17" customFormat="true" ht="21.75" hidden="false" customHeight="true" outlineLevel="0" collapsed="false">
      <c r="A171" s="64" t="n">
        <v>167</v>
      </c>
      <c r="B171" s="86" t="s">
        <v>17</v>
      </c>
      <c r="C171" s="86" t="s">
        <v>38</v>
      </c>
      <c r="D171" s="86" t="s">
        <v>353</v>
      </c>
      <c r="E171" s="87" t="s">
        <v>354</v>
      </c>
      <c r="F171" s="65" t="n">
        <v>2</v>
      </c>
      <c r="G171" s="65" t="n">
        <v>1</v>
      </c>
      <c r="H171" s="65" t="n">
        <v>4</v>
      </c>
      <c r="I171" s="65" t="n">
        <v>3</v>
      </c>
      <c r="J171" s="65" t="n">
        <v>1</v>
      </c>
      <c r="K171" s="65" t="n">
        <v>2</v>
      </c>
      <c r="L171" s="65" t="n">
        <v>2</v>
      </c>
      <c r="M171" s="64" t="n">
        <f aca="false">F171+G171+H171+I171+J171+K171+L171</f>
        <v>15</v>
      </c>
      <c r="N171" s="65" t="n">
        <f aca="false">M171/35*100</f>
        <v>42.8571428571429</v>
      </c>
      <c r="O171" s="65" t="n">
        <v>0</v>
      </c>
      <c r="P171" s="65" t="n">
        <f aca="false">Capstones!O170</f>
        <v>52.2222222222222</v>
      </c>
      <c r="Q171" s="65" t="n">
        <f aca="false">N171*0.5</f>
        <v>21.4285714285714</v>
      </c>
      <c r="R171" s="65" t="str">
        <f aca="false">IF(N171&gt;=20,"Cleared","Not Cleared")</f>
        <v>Cleared</v>
      </c>
      <c r="S171" s="65" t="n">
        <v>2.83333333333333</v>
      </c>
      <c r="T171" s="65" t="n">
        <v>3</v>
      </c>
      <c r="U171" s="65" t="n">
        <v>3</v>
      </c>
      <c r="V171" s="65" t="n">
        <v>3</v>
      </c>
      <c r="W171" s="65" t="n">
        <v>3</v>
      </c>
      <c r="X171" s="65" t="n">
        <v>2.86666666666667</v>
      </c>
      <c r="Y171" s="65" t="n">
        <v>2.75</v>
      </c>
      <c r="Z171" s="65" t="n">
        <f aca="false">S171+T171+U171+V171+W171+X171+Y171</f>
        <v>20.45</v>
      </c>
      <c r="AA171" s="65" t="n">
        <f aca="false">Persona!$Z171/35*100</f>
        <v>58.4285714285714</v>
      </c>
      <c r="AB171" s="65" t="n">
        <f aca="false">AA171*0.4</f>
        <v>23.3714285714286</v>
      </c>
      <c r="AC171" s="65" t="n">
        <f aca="false">Capstones!AA170</f>
        <v>60</v>
      </c>
      <c r="AD171" s="65" t="n">
        <f aca="false">(Persona!$AB171+Persona!$AC171)*0.5</f>
        <v>41.6857142857143</v>
      </c>
      <c r="AE171" s="65" t="str">
        <f aca="false">IF(AD171&gt;=20,"Cleared","Not Cleared")</f>
        <v>Cleared</v>
      </c>
      <c r="AF171" s="86"/>
      <c r="AG171" s="86" t="n">
        <v>2.95555555555556</v>
      </c>
      <c r="AH171" s="86" t="n">
        <v>2.33333333333333</v>
      </c>
      <c r="AI171" s="86" t="n">
        <v>1.66666666666667</v>
      </c>
      <c r="AJ171" s="86" t="n">
        <v>2.5</v>
      </c>
      <c r="AK171" s="86"/>
      <c r="AL171" s="86" t="n">
        <v>2</v>
      </c>
      <c r="AM171" s="86" t="n">
        <f aca="false">AF171+AG171+AH171+AI171+AJ171+AK171+AL171</f>
        <v>11.4555555555556</v>
      </c>
      <c r="AN171" s="65" t="n">
        <f aca="false">Persona!$AM171/25*100</f>
        <v>45.8222222222222</v>
      </c>
      <c r="AO171" s="65" t="n">
        <f aca="false">Persona!$AN171*0.4</f>
        <v>18.3288888888889</v>
      </c>
      <c r="AP171" s="65" t="n">
        <f aca="false">Capstones!AL170</f>
        <v>42</v>
      </c>
      <c r="AQ171" s="65" t="n">
        <f aca="false">Persona!$AO171+Persona!$AP171</f>
        <v>60.3288888888889</v>
      </c>
      <c r="AR171" s="65" t="str">
        <f aca="false">IF(AQ171&gt;=40,"Cleared","Not Cleared")</f>
        <v>Cleared</v>
      </c>
      <c r="AS171" s="86" t="n">
        <f aca="false">IFERROR(VLOOKUP(D171,[1]Internal!B$4:CB$231,70,FALSE()),"0")</f>
        <v>2.75</v>
      </c>
      <c r="AT171" s="86" t="n">
        <f aca="false">IFERROR(VLOOKUP(D171,[1]Internal!B$4:CB$231,71,FALSE()),"0")</f>
        <v>2.95714285714286</v>
      </c>
      <c r="AU171" s="86" t="n">
        <f aca="false">IFERROR(VLOOKUP(D171,[1]Internal!B$4:CB$231,72,FALSE()),"0")</f>
        <v>1.33333333333333</v>
      </c>
      <c r="AV171" s="86" t="n">
        <f aca="false">IFERROR(VLOOKUP(D171,[1]Internal!B$4:CB$231,73,FALSE()),"0")</f>
        <v>4</v>
      </c>
      <c r="AW171" s="86"/>
      <c r="AX171" s="86" t="n">
        <f aca="false">IFERROR(VLOOKUP(D171,[1]Internal!B$4:CB$231,75,FALSE()),"0")</f>
        <v>2.52777777777778</v>
      </c>
      <c r="AY171" s="86" t="n">
        <f aca="false">IFERROR(VLOOKUP(D171,[1]Internal!B$4:CB$231,75,FALSE()),"0")</f>
        <v>2.52777777777778</v>
      </c>
      <c r="AZ171" s="86" t="n">
        <f aca="false">AS171+AT171+AU171+AV171+AW171+AX171+AY171</f>
        <v>16.0960317460317</v>
      </c>
      <c r="BA171" s="65" t="n">
        <f aca="false">AZ171*100/30</f>
        <v>53.6534391534392</v>
      </c>
      <c r="BB171" s="65" t="n">
        <f aca="false">BA171*0.4</f>
        <v>21.4613756613757</v>
      </c>
      <c r="BC171" s="65" t="n">
        <f aca="false">Capstones!AW170</f>
        <v>60</v>
      </c>
      <c r="BD171" s="65" t="n">
        <f aca="false">BB171+BC171</f>
        <v>81.4613756613757</v>
      </c>
      <c r="BE171" s="88" t="str">
        <f aca="false">IF(BD171&gt;=40,"Cleared","Not Cleared")</f>
        <v>Cleared</v>
      </c>
    </row>
    <row r="172" s="17" customFormat="true" ht="21.75" hidden="false" customHeight="true" outlineLevel="0" collapsed="false">
      <c r="A172" s="64" t="n">
        <v>168</v>
      </c>
      <c r="B172" s="86" t="s">
        <v>13</v>
      </c>
      <c r="C172" s="86" t="s">
        <v>38</v>
      </c>
      <c r="D172" s="86" t="s">
        <v>355</v>
      </c>
      <c r="E172" s="87" t="s">
        <v>356</v>
      </c>
      <c r="F172" s="65" t="n">
        <v>1</v>
      </c>
      <c r="G172" s="65" t="n">
        <v>1</v>
      </c>
      <c r="H172" s="65" t="n">
        <v>3</v>
      </c>
      <c r="I172" s="65" t="n">
        <v>3</v>
      </c>
      <c r="J172" s="65" t="n">
        <v>2</v>
      </c>
      <c r="K172" s="65" t="n">
        <v>4</v>
      </c>
      <c r="L172" s="65" t="n">
        <v>2</v>
      </c>
      <c r="M172" s="64" t="n">
        <f aca="false">F172+G172+H172+I172+J172+K172+L172</f>
        <v>16</v>
      </c>
      <c r="N172" s="65" t="n">
        <f aca="false">M172/35*100</f>
        <v>45.7142857142857</v>
      </c>
      <c r="O172" s="65" t="n">
        <v>0</v>
      </c>
      <c r="P172" s="65" t="n">
        <f aca="false">Capstones!O171</f>
        <v>85.5555555555556</v>
      </c>
      <c r="Q172" s="65" t="n">
        <f aca="false">N172*0.5</f>
        <v>22.8571428571429</v>
      </c>
      <c r="R172" s="65" t="str">
        <f aca="false">IF(N172&gt;=20,"Cleared","Not Cleared")</f>
        <v>Cleared</v>
      </c>
      <c r="S172" s="65" t="n">
        <v>2.83333333333333</v>
      </c>
      <c r="T172" s="65" t="n">
        <v>3</v>
      </c>
      <c r="U172" s="65" t="n">
        <v>3</v>
      </c>
      <c r="V172" s="65" t="n">
        <v>3</v>
      </c>
      <c r="W172" s="65" t="n">
        <v>3</v>
      </c>
      <c r="X172" s="65" t="n">
        <v>2.86666666666667</v>
      </c>
      <c r="Y172" s="65" t="n">
        <v>2.75</v>
      </c>
      <c r="Z172" s="65" t="n">
        <f aca="false">S172+T172+U172+V172+W172+X172+Y172</f>
        <v>20.45</v>
      </c>
      <c r="AA172" s="65" t="n">
        <f aca="false">Persona!$Z172/35*100</f>
        <v>58.4285714285714</v>
      </c>
      <c r="AB172" s="65" t="n">
        <f aca="false">AA172*0.4</f>
        <v>23.3714285714286</v>
      </c>
      <c r="AC172" s="65" t="n">
        <f aca="false">Capstones!AA171</f>
        <v>50.4</v>
      </c>
      <c r="AD172" s="65" t="n">
        <f aca="false">(Persona!$AB172+Persona!$AC172)*0.5</f>
        <v>36.8857142857143</v>
      </c>
      <c r="AE172" s="65" t="str">
        <f aca="false">IF(AD172&gt;=20,"Cleared","Not Cleared")</f>
        <v>Cleared</v>
      </c>
      <c r="AF172" s="86"/>
      <c r="AG172" s="86" t="n">
        <v>3.44444444444444</v>
      </c>
      <c r="AH172" s="86" t="n">
        <v>3</v>
      </c>
      <c r="AI172" s="86" t="n">
        <v>2</v>
      </c>
      <c r="AJ172" s="86" t="n">
        <v>3</v>
      </c>
      <c r="AK172" s="86"/>
      <c r="AL172" s="86" t="n">
        <v>3</v>
      </c>
      <c r="AM172" s="86" t="n">
        <f aca="false">AF172+AG172+AH172+AI172+AJ172+AK172+AL172</f>
        <v>14.4444444444444</v>
      </c>
      <c r="AN172" s="65" t="n">
        <f aca="false">Persona!$AM172/25*100</f>
        <v>57.7777777777778</v>
      </c>
      <c r="AO172" s="65" t="n">
        <f aca="false">Persona!$AN172*0.4</f>
        <v>23.1111111111111</v>
      </c>
      <c r="AP172" s="65" t="n">
        <f aca="false">Capstones!AL171</f>
        <v>36</v>
      </c>
      <c r="AQ172" s="65" t="n">
        <f aca="false">Persona!$AO172+Persona!$AP172</f>
        <v>59.1111111111111</v>
      </c>
      <c r="AR172" s="65" t="str">
        <f aca="false">IF(AQ172&gt;=40,"Cleared","Not Cleared")</f>
        <v>Cleared</v>
      </c>
      <c r="AS172" s="86" t="n">
        <f aca="false">IFERROR(VLOOKUP(D172,[1]Internal!B$4:CB$231,70,FALSE()),"0")</f>
        <v>3</v>
      </c>
      <c r="AT172" s="86" t="n">
        <f aca="false">IFERROR(VLOOKUP(D172,[1]Internal!B$4:CB$231,71,FALSE()),"0")</f>
        <v>3.27142857142857</v>
      </c>
      <c r="AU172" s="86" t="n">
        <f aca="false">IFERROR(VLOOKUP(D172,[1]Internal!B$4:CB$231,72,FALSE()),"0")</f>
        <v>2</v>
      </c>
      <c r="AV172" s="86" t="n">
        <f aca="false">IFERROR(VLOOKUP(D172,[1]Internal!B$4:CB$231,73,FALSE()),"0")</f>
        <v>3</v>
      </c>
      <c r="AW172" s="86"/>
      <c r="AX172" s="86" t="n">
        <f aca="false">IFERROR(VLOOKUP(D172,[1]Internal!B$4:CB$231,75,FALSE()),"0")</f>
        <v>3</v>
      </c>
      <c r="AY172" s="86" t="n">
        <f aca="false">IFERROR(VLOOKUP(D172,[1]Internal!B$4:CB$231,75,FALSE()),"0")</f>
        <v>3</v>
      </c>
      <c r="AZ172" s="86" t="n">
        <f aca="false">AS172+AT172+AU172+AV172+AW172+AX172+AY172</f>
        <v>17.2714285714286</v>
      </c>
      <c r="BA172" s="65" t="n">
        <f aca="false">AZ172*100/30</f>
        <v>57.5714285714286</v>
      </c>
      <c r="BB172" s="65" t="n">
        <f aca="false">BA172*0.4</f>
        <v>23.0285714285714</v>
      </c>
      <c r="BC172" s="65" t="n">
        <f aca="false">Capstones!AW171</f>
        <v>50.4</v>
      </c>
      <c r="BD172" s="65" t="n">
        <f aca="false">BB172+BC172</f>
        <v>73.4285714285714</v>
      </c>
      <c r="BE172" s="88" t="str">
        <f aca="false">IF(BD172&gt;=40,"Cleared","Not Cleared")</f>
        <v>Cleared</v>
      </c>
    </row>
    <row r="173" s="17" customFormat="true" ht="21.75" hidden="false" customHeight="true" outlineLevel="0" collapsed="false">
      <c r="A173" s="64" t="n">
        <v>169</v>
      </c>
      <c r="B173" s="86" t="s">
        <v>17</v>
      </c>
      <c r="C173" s="86" t="s">
        <v>31</v>
      </c>
      <c r="D173" s="86" t="s">
        <v>357</v>
      </c>
      <c r="E173" s="87" t="s">
        <v>358</v>
      </c>
      <c r="F173" s="65" t="n">
        <v>1</v>
      </c>
      <c r="G173" s="65" t="n">
        <v>3</v>
      </c>
      <c r="H173" s="65" t="n">
        <v>4</v>
      </c>
      <c r="I173" s="65" t="n">
        <v>1</v>
      </c>
      <c r="J173" s="65" t="n">
        <v>1</v>
      </c>
      <c r="K173" s="65" t="n">
        <v>3</v>
      </c>
      <c r="L173" s="65" t="n">
        <v>1</v>
      </c>
      <c r="M173" s="64" t="n">
        <f aca="false">F173+G173+H173+I173+J173+K173+L173</f>
        <v>14</v>
      </c>
      <c r="N173" s="65" t="n">
        <f aca="false">M173/35*100</f>
        <v>40</v>
      </c>
      <c r="O173" s="65" t="n">
        <v>0</v>
      </c>
      <c r="P173" s="65" t="n">
        <f aca="false">Capstones!O172</f>
        <v>60</v>
      </c>
      <c r="Q173" s="65" t="n">
        <f aca="false">N173*0.5</f>
        <v>20</v>
      </c>
      <c r="R173" s="65" t="str">
        <f aca="false">IF(N173&gt;=20,"Cleared","Not Cleared")</f>
        <v>Cleared</v>
      </c>
      <c r="S173" s="65" t="n">
        <v>3</v>
      </c>
      <c r="T173" s="65" t="n">
        <v>2.75</v>
      </c>
      <c r="U173" s="65" t="n">
        <v>2.66666666666667</v>
      </c>
      <c r="V173" s="65" t="n">
        <v>4</v>
      </c>
      <c r="W173" s="65" t="n">
        <v>3.66666666666667</v>
      </c>
      <c r="X173" s="65" t="n">
        <v>3.05</v>
      </c>
      <c r="Y173" s="65" t="n">
        <v>2</v>
      </c>
      <c r="Z173" s="65" t="n">
        <f aca="false">S173+T173+U173+V173+W173+X173+Y173</f>
        <v>21.1333333333333</v>
      </c>
      <c r="AA173" s="65" t="n">
        <f aca="false">Persona!$Z173/35*100</f>
        <v>60.3809523809524</v>
      </c>
      <c r="AB173" s="65" t="n">
        <f aca="false">AA173*0.4</f>
        <v>24.152380952381</v>
      </c>
      <c r="AC173" s="65" t="n">
        <f aca="false">Capstones!AA172</f>
        <v>34.4</v>
      </c>
      <c r="AD173" s="65" t="n">
        <f aca="false">(Persona!$AB173+Persona!$AC173)*0.5</f>
        <v>29.2761904761905</v>
      </c>
      <c r="AE173" s="65" t="str">
        <f aca="false">IF(AD173&gt;=20,"Cleared","Not Cleared")</f>
        <v>Cleared</v>
      </c>
      <c r="AF173" s="86"/>
      <c r="AG173" s="86" t="n">
        <v>2.4</v>
      </c>
      <c r="AH173" s="86" t="n">
        <v>2</v>
      </c>
      <c r="AI173" s="86" t="n">
        <v>1.33333333333333</v>
      </c>
      <c r="AJ173" s="86" t="n">
        <v>2</v>
      </c>
      <c r="AK173" s="86"/>
      <c r="AL173" s="86" t="n">
        <v>3</v>
      </c>
      <c r="AM173" s="86" t="n">
        <f aca="false">AF173+AG173+AH173+AI173+AJ173+AK173+AL173</f>
        <v>10.7333333333333</v>
      </c>
      <c r="AN173" s="65" t="n">
        <f aca="false">Persona!$AM173/25*100</f>
        <v>42.9333333333333</v>
      </c>
      <c r="AO173" s="65" t="n">
        <f aca="false">Persona!$AN173*0.4</f>
        <v>17.1733333333333</v>
      </c>
      <c r="AP173" s="65" t="n">
        <f aca="false">Capstones!AL172</f>
        <v>25</v>
      </c>
      <c r="AQ173" s="65" t="n">
        <f aca="false">Persona!$AO173+Persona!$AP173</f>
        <v>42.1733333333333</v>
      </c>
      <c r="AR173" s="65" t="str">
        <f aca="false">IF(AQ173&gt;=40,"Cleared","Not Cleared")</f>
        <v>Cleared</v>
      </c>
      <c r="AS173" s="86" t="n">
        <f aca="false">IFERROR(VLOOKUP(D173,[1]Internal!B$4:CB$231,70,FALSE()),"0")</f>
        <v>1.66666666666667</v>
      </c>
      <c r="AT173" s="86" t="n">
        <f aca="false">IFERROR(VLOOKUP(D173,[1]Internal!B$4:CB$231,71,FALSE()),"0")</f>
        <v>1.6875</v>
      </c>
      <c r="AU173" s="86" t="n">
        <f aca="false">IFERROR(VLOOKUP(D173,[1]Internal!B$4:CB$231,72,FALSE()),"0")</f>
        <v>1.33333333333333</v>
      </c>
      <c r="AV173" s="86" t="n">
        <f aca="false">IFERROR(VLOOKUP(D173,[1]Internal!B$4:CB$231,73,FALSE()),"0")</f>
        <v>1</v>
      </c>
      <c r="AW173" s="86"/>
      <c r="AX173" s="86" t="n">
        <f aca="false">IFERROR(VLOOKUP(D173,[1]Internal!B$4:CB$231,75,FALSE()),"0")</f>
        <v>1.77777777777778</v>
      </c>
      <c r="AY173" s="86" t="n">
        <f aca="false">IFERROR(VLOOKUP(D173,[1]Internal!B$4:CB$231,75,FALSE()),"0")</f>
        <v>1.77777777777778</v>
      </c>
      <c r="AZ173" s="86" t="n">
        <f aca="false">AS173+AT173+AU173+AV173+AW173+AX173+AY173</f>
        <v>9.24305555555556</v>
      </c>
      <c r="BA173" s="65" t="n">
        <f aca="false">AZ173*100/30</f>
        <v>30.8101851851852</v>
      </c>
      <c r="BB173" s="65" t="n">
        <f aca="false">BA173*0.4</f>
        <v>12.3240740740741</v>
      </c>
      <c r="BC173" s="65" t="n">
        <f aca="false">Capstones!AW172</f>
        <v>34.4</v>
      </c>
      <c r="BD173" s="65" t="n">
        <f aca="false">BB173+BC173</f>
        <v>46.7240740740741</v>
      </c>
      <c r="BE173" s="88" t="str">
        <f aca="false">IF(BD173&gt;=40,"Cleared","Not Cleared")</f>
        <v>Cleared</v>
      </c>
    </row>
    <row r="174" s="17" customFormat="true" ht="21.75" hidden="false" customHeight="true" outlineLevel="0" collapsed="false">
      <c r="A174" s="64" t="n">
        <v>170</v>
      </c>
      <c r="B174" s="86" t="s">
        <v>13</v>
      </c>
      <c r="C174" s="86" t="s">
        <v>31</v>
      </c>
      <c r="D174" s="86" t="s">
        <v>359</v>
      </c>
      <c r="E174" s="87" t="s">
        <v>360</v>
      </c>
      <c r="F174" s="65" t="n">
        <v>2</v>
      </c>
      <c r="G174" s="65" t="n">
        <v>1</v>
      </c>
      <c r="H174" s="65" t="n">
        <v>1</v>
      </c>
      <c r="I174" s="65" t="n">
        <v>2</v>
      </c>
      <c r="J174" s="65" t="n">
        <v>4</v>
      </c>
      <c r="K174" s="65" t="n">
        <v>2</v>
      </c>
      <c r="L174" s="65" t="n">
        <v>3</v>
      </c>
      <c r="M174" s="64" t="n">
        <f aca="false">F174+G174+H174+I174+J174+K174+L174</f>
        <v>15</v>
      </c>
      <c r="N174" s="65" t="n">
        <f aca="false">M174/35*100</f>
        <v>42.8571428571429</v>
      </c>
      <c r="O174" s="65" t="n">
        <v>0</v>
      </c>
      <c r="P174" s="65" t="n">
        <f aca="false">Capstones!O173</f>
        <v>93.3333333333333</v>
      </c>
      <c r="Q174" s="65" t="n">
        <f aca="false">N174*0.5</f>
        <v>21.4285714285714</v>
      </c>
      <c r="R174" s="65" t="str">
        <f aca="false">IF(N174&gt;=20,"Cleared","Not Cleared")</f>
        <v>Cleared</v>
      </c>
      <c r="S174" s="65" t="n">
        <v>1.33333333333333</v>
      </c>
      <c r="T174" s="65" t="n">
        <v>2.4375</v>
      </c>
      <c r="U174" s="65" t="n">
        <v>1.33333333333333</v>
      </c>
      <c r="V174" s="65" t="n">
        <v>0</v>
      </c>
      <c r="W174" s="65" t="n">
        <v>1</v>
      </c>
      <c r="X174" s="65" t="n">
        <v>1.65</v>
      </c>
      <c r="Y174" s="65" t="n">
        <v>0.75</v>
      </c>
      <c r="Z174" s="65" t="n">
        <f aca="false">S174+T174+U174+V174+W174+X174+Y174</f>
        <v>8.50416666666667</v>
      </c>
      <c r="AA174" s="65" t="n">
        <f aca="false">Persona!$Z174/35*100</f>
        <v>24.297619047619</v>
      </c>
      <c r="AB174" s="65" t="n">
        <f aca="false">AA174*0.4</f>
        <v>9.71904761904762</v>
      </c>
      <c r="AC174" s="65" t="n">
        <f aca="false">Capstones!AA173</f>
        <v>45.6</v>
      </c>
      <c r="AD174" s="65" t="n">
        <f aca="false">(Persona!$AB174+Persona!$AC174)*0.5</f>
        <v>27.6595238095238</v>
      </c>
      <c r="AE174" s="65" t="str">
        <f aca="false">IF(AD174&gt;=20,"Cleared","Not Cleared")</f>
        <v>Cleared</v>
      </c>
      <c r="AF174" s="86"/>
      <c r="AG174" s="86" t="n">
        <v>2.5</v>
      </c>
      <c r="AH174" s="86" t="n">
        <v>2</v>
      </c>
      <c r="AI174" s="86" t="n">
        <v>1.33333333333333</v>
      </c>
      <c r="AJ174" s="86" t="n">
        <v>2</v>
      </c>
      <c r="AK174" s="86"/>
      <c r="AL174" s="86" t="n">
        <v>2.5</v>
      </c>
      <c r="AM174" s="86" t="n">
        <f aca="false">AF174+AG174+AH174+AI174+AJ174+AK174+AL174</f>
        <v>10.3333333333333</v>
      </c>
      <c r="AN174" s="65" t="n">
        <f aca="false">Persona!$AM174/25*100</f>
        <v>41.3333333333333</v>
      </c>
      <c r="AO174" s="65" t="n">
        <f aca="false">Persona!$AN174*0.4</f>
        <v>16.5333333333333</v>
      </c>
      <c r="AP174" s="65" t="n">
        <f aca="false">Capstones!AL173</f>
        <v>52</v>
      </c>
      <c r="AQ174" s="65" t="n">
        <f aca="false">Persona!$AO174+Persona!$AP174</f>
        <v>68.5333333333333</v>
      </c>
      <c r="AR174" s="65" t="str">
        <f aca="false">IF(AQ174&gt;=40,"Cleared","Not Cleared")</f>
        <v>Cleared</v>
      </c>
      <c r="AS174" s="86" t="n">
        <f aca="false">IFERROR(VLOOKUP(D174,[1]Internal!B$4:CB$231,70,FALSE()),"0")</f>
        <v>2.83333333333333</v>
      </c>
      <c r="AT174" s="86" t="n">
        <f aca="false">IFERROR(VLOOKUP(D174,[1]Internal!B$4:CB$231,71,FALSE()),"0")</f>
        <v>2.85</v>
      </c>
      <c r="AU174" s="86" t="n">
        <f aca="false">IFERROR(VLOOKUP(D174,[1]Internal!B$4:CB$231,72,FALSE()),"0")</f>
        <v>2</v>
      </c>
      <c r="AV174" s="86" t="n">
        <f aca="false">IFERROR(VLOOKUP(D174,[1]Internal!B$4:CB$231,73,FALSE()),"0")</f>
        <v>2</v>
      </c>
      <c r="AW174" s="86"/>
      <c r="AX174" s="86" t="n">
        <f aca="false">IFERROR(VLOOKUP(D174,[1]Internal!B$4:CB$231,75,FALSE()),"0")</f>
        <v>3</v>
      </c>
      <c r="AY174" s="86" t="n">
        <f aca="false">IFERROR(VLOOKUP(D174,[1]Internal!B$4:CB$231,75,FALSE()),"0")</f>
        <v>3</v>
      </c>
      <c r="AZ174" s="86" t="n">
        <f aca="false">AS174+AT174+AU174+AV174+AW174+AX174+AY174</f>
        <v>15.6833333333333</v>
      </c>
      <c r="BA174" s="65" t="n">
        <f aca="false">AZ174*100/30</f>
        <v>52.2777777777778</v>
      </c>
      <c r="BB174" s="65" t="n">
        <f aca="false">BA174*0.4</f>
        <v>20.9111111111111</v>
      </c>
      <c r="BC174" s="65" t="n">
        <f aca="false">Capstones!AW173</f>
        <v>45.6</v>
      </c>
      <c r="BD174" s="65" t="n">
        <f aca="false">BB174+BC174</f>
        <v>66.5111111111111</v>
      </c>
      <c r="BE174" s="88" t="str">
        <f aca="false">IF(BD174&gt;=40,"Cleared","Not Cleared")</f>
        <v>Cleared</v>
      </c>
    </row>
    <row r="175" s="17" customFormat="true" ht="21.75" hidden="false" customHeight="true" outlineLevel="0" collapsed="false">
      <c r="A175" s="64" t="n">
        <v>171</v>
      </c>
      <c r="B175" s="86" t="s">
        <v>13</v>
      </c>
      <c r="C175" s="86" t="s">
        <v>38</v>
      </c>
      <c r="D175" s="86" t="s">
        <v>361</v>
      </c>
      <c r="E175" s="87" t="s">
        <v>362</v>
      </c>
      <c r="F175" s="65" t="n">
        <v>1</v>
      </c>
      <c r="G175" s="65" t="n">
        <v>1</v>
      </c>
      <c r="H175" s="65" t="n">
        <v>4</v>
      </c>
      <c r="I175" s="65" t="n">
        <v>1</v>
      </c>
      <c r="J175" s="65" t="n">
        <v>3</v>
      </c>
      <c r="K175" s="65" t="n">
        <v>3</v>
      </c>
      <c r="L175" s="65" t="n">
        <v>1</v>
      </c>
      <c r="M175" s="64" t="n">
        <f aca="false">F175+G175+H175+I175+J175+K175+L175</f>
        <v>14</v>
      </c>
      <c r="N175" s="65" t="n">
        <f aca="false">M175/35*100</f>
        <v>40</v>
      </c>
      <c r="O175" s="65" t="n">
        <v>0</v>
      </c>
      <c r="P175" s="65" t="n">
        <f aca="false">Capstones!O174</f>
        <v>67.7777777777778</v>
      </c>
      <c r="Q175" s="65" t="n">
        <f aca="false">N175*0.5</f>
        <v>20</v>
      </c>
      <c r="R175" s="65" t="str">
        <f aca="false">IF(N175&gt;=20,"Cleared","Not Cleared")</f>
        <v>Cleared</v>
      </c>
      <c r="S175" s="65" t="n">
        <v>2.83333333333333</v>
      </c>
      <c r="T175" s="65" t="n">
        <v>2.79166666666667</v>
      </c>
      <c r="U175" s="65" t="n">
        <v>3</v>
      </c>
      <c r="V175" s="65" t="n">
        <v>3</v>
      </c>
      <c r="W175" s="65" t="n">
        <v>3</v>
      </c>
      <c r="X175" s="65" t="n">
        <v>2.75</v>
      </c>
      <c r="Y175" s="65" t="n">
        <v>2.75</v>
      </c>
      <c r="Z175" s="65" t="n">
        <f aca="false">S175+T175+U175+V175+W175+X175+Y175</f>
        <v>20.125</v>
      </c>
      <c r="AA175" s="65" t="n">
        <f aca="false">Persona!$Z175/35*100</f>
        <v>57.5</v>
      </c>
      <c r="AB175" s="65" t="n">
        <f aca="false">AA175*0.4</f>
        <v>23</v>
      </c>
      <c r="AC175" s="65" t="n">
        <f aca="false">Capstones!AA174</f>
        <v>38.4</v>
      </c>
      <c r="AD175" s="65" t="n">
        <f aca="false">(Persona!$AB175+Persona!$AC175)*0.5</f>
        <v>30.7</v>
      </c>
      <c r="AE175" s="65" t="str">
        <f aca="false">IF(AD175&gt;=20,"Cleared","Not Cleared")</f>
        <v>Cleared</v>
      </c>
      <c r="AF175" s="86"/>
      <c r="AG175" s="86" t="n">
        <v>1.76666666666667</v>
      </c>
      <c r="AH175" s="86" t="n">
        <v>1.91666666666667</v>
      </c>
      <c r="AI175" s="86" t="n">
        <v>1.5</v>
      </c>
      <c r="AJ175" s="86" t="n">
        <v>2</v>
      </c>
      <c r="AK175" s="86"/>
      <c r="AL175" s="86" t="n">
        <v>1.79166666666667</v>
      </c>
      <c r="AM175" s="86" t="n">
        <f aca="false">AF175+AG175+AH175+AI175+AJ175+AK175+AL175</f>
        <v>8.975</v>
      </c>
      <c r="AN175" s="65" t="n">
        <f aca="false">Persona!$AM175/25*100</f>
        <v>35.9</v>
      </c>
      <c r="AO175" s="65" t="n">
        <f aca="false">Persona!$AN175*0.4</f>
        <v>14.36</v>
      </c>
      <c r="AP175" s="65" t="n">
        <f aca="false">Capstones!AL174</f>
        <v>42</v>
      </c>
      <c r="AQ175" s="65" t="n">
        <f aca="false">Persona!$AO175+Persona!$AP175</f>
        <v>56.36</v>
      </c>
      <c r="AR175" s="65" t="str">
        <f aca="false">IF(AQ175&gt;=40,"Cleared","Not Cleared")</f>
        <v>Cleared</v>
      </c>
      <c r="AS175" s="86" t="n">
        <f aca="false">IFERROR(VLOOKUP(D175,[1]Internal!B$4:CB$231,70,FALSE()),"0")</f>
        <v>2.08333333333333</v>
      </c>
      <c r="AT175" s="86" t="n">
        <f aca="false">IFERROR(VLOOKUP(D175,[1]Internal!B$4:CB$231,71,FALSE()),"0")</f>
        <v>1.62857142857143</v>
      </c>
      <c r="AU175" s="86" t="n">
        <f aca="false">IFERROR(VLOOKUP(D175,[1]Internal!B$4:CB$231,72,FALSE()),"0")</f>
        <v>1.66666666666667</v>
      </c>
      <c r="AV175" s="86" t="n">
        <f aca="false">IFERROR(VLOOKUP(D175,[1]Internal!B$4:CB$231,73,FALSE()),"0")</f>
        <v>2</v>
      </c>
      <c r="AW175" s="86"/>
      <c r="AX175" s="86" t="n">
        <f aca="false">IFERROR(VLOOKUP(D175,[1]Internal!B$4:CB$231,75,FALSE()),"0")</f>
        <v>2.13888888888889</v>
      </c>
      <c r="AY175" s="86" t="n">
        <f aca="false">IFERROR(VLOOKUP(D175,[1]Internal!B$4:CB$231,75,FALSE()),"0")</f>
        <v>2.13888888888889</v>
      </c>
      <c r="AZ175" s="86" t="n">
        <f aca="false">AS175+AT175+AU175+AV175+AW175+AX175+AY175</f>
        <v>11.6563492063492</v>
      </c>
      <c r="BA175" s="65" t="n">
        <f aca="false">AZ175*100/30</f>
        <v>38.8544973544974</v>
      </c>
      <c r="BB175" s="65" t="n">
        <f aca="false">BA175*0.4</f>
        <v>15.5417989417989</v>
      </c>
      <c r="BC175" s="65" t="n">
        <f aca="false">Capstones!AW174</f>
        <v>38.4</v>
      </c>
      <c r="BD175" s="65" t="n">
        <f aca="false">BB175+BC175</f>
        <v>53.9417989417989</v>
      </c>
      <c r="BE175" s="88" t="str">
        <f aca="false">IF(BD175&gt;=40,"Cleared","Not Cleared")</f>
        <v>Cleared</v>
      </c>
    </row>
    <row r="176" s="17" customFormat="true" ht="21.75" hidden="false" customHeight="true" outlineLevel="0" collapsed="false">
      <c r="A176" s="64" t="n">
        <v>172</v>
      </c>
      <c r="B176" s="86" t="s">
        <v>13</v>
      </c>
      <c r="C176" s="86" t="s">
        <v>24</v>
      </c>
      <c r="D176" s="86" t="s">
        <v>363</v>
      </c>
      <c r="E176" s="87" t="s">
        <v>364</v>
      </c>
      <c r="F176" s="65" t="n">
        <v>1</v>
      </c>
      <c r="G176" s="65" t="n">
        <v>1</v>
      </c>
      <c r="H176" s="65" t="n">
        <v>3</v>
      </c>
      <c r="I176" s="65" t="n">
        <v>4</v>
      </c>
      <c r="J176" s="65" t="n">
        <v>2</v>
      </c>
      <c r="K176" s="65" t="n">
        <v>1</v>
      </c>
      <c r="L176" s="65" t="n">
        <v>3</v>
      </c>
      <c r="M176" s="64" t="n">
        <f aca="false">F176+G176+H176+I176+J176+K176+L176</f>
        <v>15</v>
      </c>
      <c r="N176" s="65" t="n">
        <f aca="false">M176/35*100</f>
        <v>42.8571428571429</v>
      </c>
      <c r="O176" s="65" t="n">
        <v>0</v>
      </c>
      <c r="P176" s="65" t="n">
        <f aca="false">Capstones!O175</f>
        <v>60</v>
      </c>
      <c r="Q176" s="65" t="n">
        <f aca="false">N176*0.5</f>
        <v>21.4285714285714</v>
      </c>
      <c r="R176" s="65" t="str">
        <f aca="false">IF(N176&gt;=20,"Cleared","Not Cleared")</f>
        <v>Cleared</v>
      </c>
      <c r="S176" s="65" t="n">
        <v>1.66666666666667</v>
      </c>
      <c r="T176" s="65" t="n">
        <v>2.375</v>
      </c>
      <c r="U176" s="65" t="n">
        <v>1.33333333333333</v>
      </c>
      <c r="V176" s="65" t="n">
        <v>0</v>
      </c>
      <c r="W176" s="65" t="n">
        <v>1</v>
      </c>
      <c r="X176" s="65" t="n">
        <v>1.65</v>
      </c>
      <c r="Y176" s="65" t="n">
        <v>0.75</v>
      </c>
      <c r="Z176" s="65" t="n">
        <f aca="false">S176+T176+U176+V176+W176+X176+Y176</f>
        <v>8.775</v>
      </c>
      <c r="AA176" s="65" t="n">
        <f aca="false">Persona!$Z176/35*100</f>
        <v>25.0714285714286</v>
      </c>
      <c r="AB176" s="65" t="n">
        <f aca="false">AA176*0.4</f>
        <v>10.0285714285714</v>
      </c>
      <c r="AC176" s="65" t="n">
        <f aca="false">Capstones!AA175</f>
        <v>0</v>
      </c>
      <c r="AD176" s="65" t="n">
        <f aca="false">(Persona!$AB176+Persona!$AC176)*0.5</f>
        <v>5.01428571428572</v>
      </c>
      <c r="AE176" s="65" t="str">
        <f aca="false">IF(AD176&gt;=20,"Cleared","Not Cleared")</f>
        <v>Not Cleared</v>
      </c>
      <c r="AF176" s="86"/>
      <c r="AG176" s="86" t="n">
        <v>2.8</v>
      </c>
      <c r="AH176" s="86" t="n">
        <v>2.5</v>
      </c>
      <c r="AI176" s="86" t="n">
        <v>1.66666666666667</v>
      </c>
      <c r="AJ176" s="86" t="n">
        <v>2</v>
      </c>
      <c r="AK176" s="86"/>
      <c r="AL176" s="86" t="n">
        <v>2.5</v>
      </c>
      <c r="AM176" s="86" t="n">
        <f aca="false">AF176+AG176+AH176+AI176+AJ176+AK176+AL176</f>
        <v>11.4666666666667</v>
      </c>
      <c r="AN176" s="65" t="n">
        <f aca="false">Persona!$AM176/25*100</f>
        <v>45.8666666666667</v>
      </c>
      <c r="AO176" s="65" t="n">
        <f aca="false">Persona!$AN176*0.4</f>
        <v>18.3466666666667</v>
      </c>
      <c r="AP176" s="65" t="n">
        <f aca="false">Capstones!AL175</f>
        <v>24</v>
      </c>
      <c r="AQ176" s="65" t="n">
        <f aca="false">Persona!$AO176+Persona!$AP176</f>
        <v>42.3466666666667</v>
      </c>
      <c r="AR176" s="65" t="str">
        <f aca="false">IF(AQ176&gt;=40,"Cleared","Not Cleared")</f>
        <v>Cleared</v>
      </c>
      <c r="AS176" s="86" t="n">
        <f aca="false">IFERROR(VLOOKUP(D176,[1]Internal!B$4:CB$231,70,FALSE()),"0")</f>
        <v>2</v>
      </c>
      <c r="AT176" s="86" t="n">
        <f aca="false">IFERROR(VLOOKUP(D176,[1]Internal!B$4:CB$231,71,FALSE()),"0")</f>
        <v>1.9</v>
      </c>
      <c r="AU176" s="86" t="n">
        <f aca="false">IFERROR(VLOOKUP(D176,[1]Internal!B$4:CB$231,72,FALSE()),"0")</f>
        <v>1.33333333333333</v>
      </c>
      <c r="AV176" s="86" t="n">
        <f aca="false">IFERROR(VLOOKUP(D176,[1]Internal!B$4:CB$231,73,FALSE()),"0")</f>
        <v>2</v>
      </c>
      <c r="AW176" s="86"/>
      <c r="AX176" s="86" t="n">
        <f aca="false">IFERROR(VLOOKUP(D176,[1]Internal!B$4:CB$231,75,FALSE()),"0")</f>
        <v>2</v>
      </c>
      <c r="AY176" s="86" t="n">
        <f aca="false">IFERROR(VLOOKUP(D176,[1]Internal!B$4:CB$231,75,FALSE()),"0")</f>
        <v>2</v>
      </c>
      <c r="AZ176" s="86" t="n">
        <f aca="false">AS176+AT176+AU176+AV176+AW176+AX176+AY176</f>
        <v>11.2333333333333</v>
      </c>
      <c r="BA176" s="65" t="n">
        <f aca="false">AZ176*100/30</f>
        <v>37.4444444444444</v>
      </c>
      <c r="BB176" s="65" t="n">
        <f aca="false">BA176*0.4</f>
        <v>14.9777777777778</v>
      </c>
      <c r="BC176" s="65" t="n">
        <f aca="false">Capstones!AW175</f>
        <v>0</v>
      </c>
      <c r="BD176" s="65" t="n">
        <f aca="false">BB176+BC176</f>
        <v>14.9777777777778</v>
      </c>
      <c r="BE176" s="88" t="str">
        <f aca="false">IF(BD176&gt;=40,"Cleared","Not Cleared")</f>
        <v>Not Cleared</v>
      </c>
    </row>
    <row r="177" s="17" customFormat="true" ht="21.75" hidden="false" customHeight="true" outlineLevel="0" collapsed="false">
      <c r="A177" s="64" t="n">
        <v>173</v>
      </c>
      <c r="B177" s="86" t="s">
        <v>13</v>
      </c>
      <c r="C177" s="86" t="s">
        <v>31</v>
      </c>
      <c r="D177" s="86" t="s">
        <v>365</v>
      </c>
      <c r="E177" s="87" t="s">
        <v>366</v>
      </c>
      <c r="F177" s="65" t="n">
        <v>2</v>
      </c>
      <c r="G177" s="65" t="n">
        <v>1</v>
      </c>
      <c r="H177" s="65" t="n">
        <v>1</v>
      </c>
      <c r="I177" s="65" t="n">
        <v>3</v>
      </c>
      <c r="J177" s="65" t="n">
        <v>3</v>
      </c>
      <c r="K177" s="65" t="n">
        <v>2</v>
      </c>
      <c r="L177" s="65" t="n">
        <v>3</v>
      </c>
      <c r="M177" s="64" t="n">
        <f aca="false">F177+G177+H177+I177+J177+K177+L177</f>
        <v>15</v>
      </c>
      <c r="N177" s="65" t="n">
        <f aca="false">M177/35*100</f>
        <v>42.8571428571429</v>
      </c>
      <c r="O177" s="65" t="n">
        <v>0</v>
      </c>
      <c r="P177" s="65" t="n">
        <f aca="false">Capstones!O176</f>
        <v>68.8888888888889</v>
      </c>
      <c r="Q177" s="65" t="n">
        <f aca="false">N177*0.5</f>
        <v>21.4285714285714</v>
      </c>
      <c r="R177" s="65" t="str">
        <f aca="false">IF(N177&gt;=20,"Cleared","Not Cleared")</f>
        <v>Cleared</v>
      </c>
      <c r="S177" s="65" t="n">
        <v>1.66666666666667</v>
      </c>
      <c r="T177" s="65" t="n">
        <v>2.625</v>
      </c>
      <c r="U177" s="65" t="n">
        <v>1.66666666666667</v>
      </c>
      <c r="V177" s="65" t="n">
        <v>1</v>
      </c>
      <c r="W177" s="65" t="n">
        <v>3</v>
      </c>
      <c r="X177" s="65" t="n">
        <v>2.11666666666667</v>
      </c>
      <c r="Y177" s="65" t="n">
        <v>1.75</v>
      </c>
      <c r="Z177" s="65" t="n">
        <f aca="false">S177+T177+U177+V177+W177+X177+Y177</f>
        <v>13.825</v>
      </c>
      <c r="AA177" s="65" t="n">
        <f aca="false">Persona!$Z177/35*100</f>
        <v>39.5</v>
      </c>
      <c r="AB177" s="65" t="n">
        <f aca="false">AA177*0.4</f>
        <v>15.8</v>
      </c>
      <c r="AC177" s="65" t="n">
        <f aca="false">Capstones!AA176</f>
        <v>31.2</v>
      </c>
      <c r="AD177" s="65" t="n">
        <f aca="false">(Persona!$AB177+Persona!$AC177)*0.5</f>
        <v>23.5</v>
      </c>
      <c r="AE177" s="65" t="str">
        <f aca="false">IF(AD177&gt;=20,"Cleared","Not Cleared")</f>
        <v>Cleared</v>
      </c>
      <c r="AF177" s="86"/>
      <c r="AG177" s="86" t="s">
        <v>511</v>
      </c>
      <c r="AH177" s="86" t="s">
        <v>511</v>
      </c>
      <c r="AI177" s="86" t="n">
        <v>0</v>
      </c>
      <c r="AJ177" s="86" t="s">
        <v>511</v>
      </c>
      <c r="AK177" s="86"/>
      <c r="AL177" s="86" t="s">
        <v>511</v>
      </c>
      <c r="AM177" s="86" t="n">
        <f aca="false">AF177+AG177+AH177+AI177+AJ177+AK177+AL177</f>
        <v>0</v>
      </c>
      <c r="AN177" s="65" t="n">
        <f aca="false">Persona!$AM177/25*100</f>
        <v>0</v>
      </c>
      <c r="AO177" s="65" t="n">
        <f aca="false">Persona!$AN177*0.4</f>
        <v>0</v>
      </c>
      <c r="AP177" s="65" t="n">
        <f aca="false">Capstones!AL176</f>
        <v>40</v>
      </c>
      <c r="AQ177" s="65" t="n">
        <f aca="false">Persona!$AO177+Persona!$AP177</f>
        <v>40</v>
      </c>
      <c r="AR177" s="65" t="str">
        <f aca="false">IF(AQ177&gt;=40,"Cleared","Not Cleared")</f>
        <v>Cleared</v>
      </c>
      <c r="AS177" s="86" t="n">
        <f aca="false">IFERROR(VLOOKUP(D177,[1]Internal!B$4:CB$231,70,FALSE()),"0")</f>
        <v>1.75</v>
      </c>
      <c r="AT177" s="86" t="n">
        <f aca="false">IFERROR(VLOOKUP(D177,[1]Internal!B$4:CB$231,71,FALSE()),"0")</f>
        <v>2.3</v>
      </c>
      <c r="AU177" s="86" t="n">
        <f aca="false">IFERROR(VLOOKUP(D177,[1]Internal!B$4:CB$231,72,FALSE()),"0")</f>
        <v>1.33333333333333</v>
      </c>
      <c r="AV177" s="86" t="n">
        <f aca="false">IFERROR(VLOOKUP(D177,[1]Internal!B$4:CB$231,73,FALSE()),"0")</f>
        <v>2</v>
      </c>
      <c r="AW177" s="86"/>
      <c r="AX177" s="86" t="n">
        <f aca="false">IFERROR(VLOOKUP(D177,[1]Internal!B$4:CB$231,75,FALSE()),"0")</f>
        <v>1.77777777777778</v>
      </c>
      <c r="AY177" s="86" t="n">
        <f aca="false">IFERROR(VLOOKUP(D177,[1]Internal!B$4:CB$231,75,FALSE()),"0")</f>
        <v>1.77777777777778</v>
      </c>
      <c r="AZ177" s="86" t="n">
        <f aca="false">AS177+AT177+AU177+AV177+AW177+AX177+AY177</f>
        <v>10.9388888888889</v>
      </c>
      <c r="BA177" s="65" t="n">
        <f aca="false">AZ177*100/30</f>
        <v>36.462962962963</v>
      </c>
      <c r="BB177" s="65" t="n">
        <f aca="false">BA177*0.4</f>
        <v>14.5851851851852</v>
      </c>
      <c r="BC177" s="65" t="n">
        <f aca="false">Capstones!AW176</f>
        <v>31.2</v>
      </c>
      <c r="BD177" s="65" t="n">
        <f aca="false">BB177+BC177</f>
        <v>45.7851851851852</v>
      </c>
      <c r="BE177" s="88" t="str">
        <f aca="false">IF(BD177&gt;=40,"Cleared","Not Cleared")</f>
        <v>Cleared</v>
      </c>
    </row>
    <row r="178" s="17" customFormat="true" ht="21.75" hidden="false" customHeight="true" outlineLevel="0" collapsed="false">
      <c r="A178" s="64" t="n">
        <v>174</v>
      </c>
      <c r="B178" s="86" t="s">
        <v>13</v>
      </c>
      <c r="C178" s="86" t="s">
        <v>31</v>
      </c>
      <c r="D178" s="86" t="s">
        <v>367</v>
      </c>
      <c r="E178" s="87" t="s">
        <v>368</v>
      </c>
      <c r="F178" s="65" t="n">
        <v>2</v>
      </c>
      <c r="G178" s="65" t="n">
        <v>2</v>
      </c>
      <c r="H178" s="65" t="n">
        <v>4</v>
      </c>
      <c r="I178" s="65" t="n">
        <v>3</v>
      </c>
      <c r="J178" s="65" t="n">
        <v>1</v>
      </c>
      <c r="K178" s="65" t="n">
        <v>3</v>
      </c>
      <c r="L178" s="65" t="n">
        <v>1</v>
      </c>
      <c r="M178" s="64" t="n">
        <f aca="false">F178+G178+H178+I178+J178+K178+L178</f>
        <v>16</v>
      </c>
      <c r="N178" s="65" t="n">
        <f aca="false">M178/35*100</f>
        <v>45.7142857142857</v>
      </c>
      <c r="O178" s="65" t="n">
        <v>0</v>
      </c>
      <c r="P178" s="65" t="n">
        <f aca="false">Capstones!O177</f>
        <v>40</v>
      </c>
      <c r="Q178" s="65" t="n">
        <f aca="false">N178*0.5</f>
        <v>22.8571428571429</v>
      </c>
      <c r="R178" s="65" t="str">
        <f aca="false">IF(N178&gt;=20,"Cleared","Not Cleared")</f>
        <v>Cleared</v>
      </c>
      <c r="S178" s="65" t="n">
        <v>0.666666666666667</v>
      </c>
      <c r="T178" s="65" t="n">
        <v>1.86458333333333</v>
      </c>
      <c r="U178" s="65" t="n">
        <v>0.666666666666667</v>
      </c>
      <c r="V178" s="65" t="n">
        <v>1</v>
      </c>
      <c r="W178" s="65" t="n">
        <v>2.66666666666667</v>
      </c>
      <c r="X178" s="65" t="n">
        <v>1.51666666666667</v>
      </c>
      <c r="Y178" s="65" t="n">
        <v>1</v>
      </c>
      <c r="Z178" s="65" t="n">
        <f aca="false">S178+T178+U178+V178+W178+X178+Y178</f>
        <v>9.38125</v>
      </c>
      <c r="AA178" s="65" t="n">
        <f aca="false">Persona!$Z178/35*100</f>
        <v>26.8035714285714</v>
      </c>
      <c r="AB178" s="65" t="n">
        <f aca="false">AA178*0.4</f>
        <v>10.7214285714286</v>
      </c>
      <c r="AC178" s="65" t="n">
        <f aca="false">Capstones!AA177</f>
        <v>44.8</v>
      </c>
      <c r="AD178" s="65" t="n">
        <f aca="false">(Persona!$AB178+Persona!$AC178)*0.5</f>
        <v>27.7607142857143</v>
      </c>
      <c r="AE178" s="65" t="str">
        <f aca="false">IF(AD178&gt;=20,"Cleared","Not Cleared")</f>
        <v>Cleared</v>
      </c>
      <c r="AF178" s="86"/>
      <c r="AG178" s="86" t="s">
        <v>511</v>
      </c>
      <c r="AH178" s="86" t="s">
        <v>511</v>
      </c>
      <c r="AI178" s="86" t="n">
        <v>0</v>
      </c>
      <c r="AJ178" s="86" t="s">
        <v>511</v>
      </c>
      <c r="AK178" s="86"/>
      <c r="AL178" s="86" t="s">
        <v>511</v>
      </c>
      <c r="AM178" s="86" t="n">
        <f aca="false">AF178+AG178+AH178+AI178+AJ178+AK178+AL178</f>
        <v>0</v>
      </c>
      <c r="AN178" s="65" t="n">
        <f aca="false">Persona!$AM178/25*100</f>
        <v>0</v>
      </c>
      <c r="AO178" s="65" t="n">
        <f aca="false">Persona!$AN178*0.4</f>
        <v>0</v>
      </c>
      <c r="AP178" s="65" t="n">
        <f aca="false">Capstones!AL177</f>
        <v>36</v>
      </c>
      <c r="AQ178" s="65" t="n">
        <f aca="false">Persona!$AO178+Persona!$AP178</f>
        <v>36</v>
      </c>
      <c r="AR178" s="65" t="str">
        <f aca="false">IF(AQ178&gt;=40,"Cleared","Not Cleared")</f>
        <v>Not Cleared</v>
      </c>
      <c r="AS178" s="86" t="n">
        <f aca="false">IFERROR(VLOOKUP(D178,[1]Internal!B$4:CB$231,70,FALSE()),"0")</f>
        <v>2.66666666666667</v>
      </c>
      <c r="AT178" s="86" t="n">
        <f aca="false">IFERROR(VLOOKUP(D178,[1]Internal!B$4:CB$231,71,FALSE()),"0")</f>
        <v>2.15</v>
      </c>
      <c r="AU178" s="86" t="n">
        <f aca="false">IFERROR(VLOOKUP(D178,[1]Internal!B$4:CB$231,72,FALSE()),"0")</f>
        <v>2</v>
      </c>
      <c r="AV178" s="86" t="n">
        <f aca="false">IFERROR(VLOOKUP(D178,[1]Internal!B$4:CB$231,73,FALSE()),"0")</f>
        <v>3</v>
      </c>
      <c r="AW178" s="86"/>
      <c r="AX178" s="86" t="n">
        <f aca="false">IFERROR(VLOOKUP(D178,[1]Internal!B$4:CB$231,75,FALSE()),"0")</f>
        <v>2.66666666666667</v>
      </c>
      <c r="AY178" s="86" t="n">
        <f aca="false">IFERROR(VLOOKUP(D178,[1]Internal!B$4:CB$231,75,FALSE()),"0")</f>
        <v>2.66666666666667</v>
      </c>
      <c r="AZ178" s="86" t="n">
        <f aca="false">AS178+AT178+AU178+AV178+AW178+AX178+AY178</f>
        <v>15.15</v>
      </c>
      <c r="BA178" s="65" t="n">
        <f aca="false">AZ178*100/30</f>
        <v>50.5</v>
      </c>
      <c r="BB178" s="65" t="n">
        <f aca="false">BA178*0.4</f>
        <v>20.2</v>
      </c>
      <c r="BC178" s="65" t="n">
        <f aca="false">Capstones!AW177</f>
        <v>44.8</v>
      </c>
      <c r="BD178" s="65" t="n">
        <f aca="false">BB178+BC178</f>
        <v>65</v>
      </c>
      <c r="BE178" s="88" t="str">
        <f aca="false">IF(BD178&gt;=40,"Cleared","Not Cleared")</f>
        <v>Cleared</v>
      </c>
    </row>
    <row r="179" s="17" customFormat="true" ht="21.75" hidden="false" customHeight="true" outlineLevel="0" collapsed="false">
      <c r="A179" s="64" t="n">
        <v>175</v>
      </c>
      <c r="B179" s="86" t="s">
        <v>17</v>
      </c>
      <c r="C179" s="86" t="s">
        <v>14</v>
      </c>
      <c r="D179" s="86" t="s">
        <v>369</v>
      </c>
      <c r="E179" s="87" t="s">
        <v>370</v>
      </c>
      <c r="F179" s="65" t="n">
        <v>2</v>
      </c>
      <c r="G179" s="65" t="n">
        <v>3</v>
      </c>
      <c r="H179" s="65" t="n">
        <v>4</v>
      </c>
      <c r="I179" s="65" t="n">
        <v>2</v>
      </c>
      <c r="J179" s="65" t="n">
        <v>1</v>
      </c>
      <c r="K179" s="65" t="n">
        <v>3</v>
      </c>
      <c r="L179" s="65" t="n">
        <v>1</v>
      </c>
      <c r="M179" s="64" t="n">
        <f aca="false">F179+G179+H179+I179+J179+K179+L179</f>
        <v>16</v>
      </c>
      <c r="N179" s="65" t="n">
        <f aca="false">M179/35*100</f>
        <v>45.7142857142857</v>
      </c>
      <c r="O179" s="65" t="n">
        <v>0</v>
      </c>
      <c r="P179" s="65" t="n">
        <f aca="false">Capstones!O178</f>
        <v>25.5555555555556</v>
      </c>
      <c r="Q179" s="65" t="n">
        <f aca="false">N179*0.5</f>
        <v>22.8571428571429</v>
      </c>
      <c r="R179" s="65" t="str">
        <f aca="false">IF(N179&gt;=20,"Cleared","Not Cleared")</f>
        <v>Cleared</v>
      </c>
      <c r="S179" s="65" t="n">
        <v>0.666666666666667</v>
      </c>
      <c r="T179" s="65" t="n">
        <v>1.20833333333333</v>
      </c>
      <c r="U179" s="65" t="n">
        <v>1</v>
      </c>
      <c r="V179" s="65" t="n">
        <v>1</v>
      </c>
      <c r="W179" s="65" t="n">
        <v>1</v>
      </c>
      <c r="X179" s="65" t="n">
        <v>1.31666666666667</v>
      </c>
      <c r="Y179" s="65" t="n">
        <v>1</v>
      </c>
      <c r="Z179" s="65" t="n">
        <f aca="false">S179+T179+U179+V179+W179+X179+Y179</f>
        <v>7.19166666666667</v>
      </c>
      <c r="AA179" s="65" t="n">
        <f aca="false">Persona!$Z179/35*100</f>
        <v>20.547619047619</v>
      </c>
      <c r="AB179" s="65" t="n">
        <f aca="false">AA179*0.4</f>
        <v>8.21904761904762</v>
      </c>
      <c r="AC179" s="65" t="n">
        <f aca="false">Capstones!AA178</f>
        <v>41.6</v>
      </c>
      <c r="AD179" s="65" t="n">
        <f aca="false">(Persona!$AB179+Persona!$AC179)*0.5</f>
        <v>24.9095238095238</v>
      </c>
      <c r="AE179" s="65" t="str">
        <f aca="false">IF(AD179&gt;=20,"Cleared","Not Cleared")</f>
        <v>Cleared</v>
      </c>
      <c r="AF179" s="86"/>
      <c r="AG179" s="86" t="n">
        <v>1.44166666666667</v>
      </c>
      <c r="AH179" s="86" t="n">
        <v>1.08333333333333</v>
      </c>
      <c r="AI179" s="86" t="n">
        <v>0.875</v>
      </c>
      <c r="AJ179" s="86" t="n">
        <v>0.75</v>
      </c>
      <c r="AK179" s="86"/>
      <c r="AL179" s="86" t="n">
        <v>1.16666666666667</v>
      </c>
      <c r="AM179" s="86" t="n">
        <f aca="false">AF179+AG179+AH179+AI179+AJ179+AK179+AL179</f>
        <v>5.31666666666667</v>
      </c>
      <c r="AN179" s="65" t="n">
        <f aca="false">Persona!$AM179/25*100</f>
        <v>21.2666666666667</v>
      </c>
      <c r="AO179" s="65" t="n">
        <f aca="false">Persona!$AN179*0.4</f>
        <v>8.50666666666667</v>
      </c>
      <c r="AP179" s="65" t="n">
        <f aca="false">Capstones!AL178</f>
        <v>44</v>
      </c>
      <c r="AQ179" s="65" t="n">
        <f aca="false">Persona!$AO179+Persona!$AP179</f>
        <v>52.5066666666667</v>
      </c>
      <c r="AR179" s="65" t="str">
        <f aca="false">IF(AQ179&gt;=40,"Cleared","Not Cleared")</f>
        <v>Cleared</v>
      </c>
      <c r="AS179" s="86" t="n">
        <f aca="false">IFERROR(VLOOKUP(D179,[1]Internal!B$4:CB$231,70,FALSE()),"0")</f>
        <v>1.75</v>
      </c>
      <c r="AT179" s="86" t="n">
        <f aca="false">IFERROR(VLOOKUP(D179,[1]Internal!B$4:CB$231,71,FALSE()),"0")</f>
        <v>1.80714285714286</v>
      </c>
      <c r="AU179" s="86" t="n">
        <f aca="false">IFERROR(VLOOKUP(D179,[1]Internal!B$4:CB$231,72,FALSE()),"0")</f>
        <v>1.33333333333333</v>
      </c>
      <c r="AV179" s="86" t="n">
        <f aca="false">IFERROR(VLOOKUP(D179,[1]Internal!B$4:CB$231,73,FALSE()),"0")</f>
        <v>2</v>
      </c>
      <c r="AW179" s="86"/>
      <c r="AX179" s="86" t="n">
        <f aca="false">IFERROR(VLOOKUP(D179,[1]Internal!B$4:CB$231,75,FALSE()),"0")</f>
        <v>1.91666666666667</v>
      </c>
      <c r="AY179" s="86" t="n">
        <f aca="false">IFERROR(VLOOKUP(D179,[1]Internal!B$4:CB$231,75,FALSE()),"0")</f>
        <v>1.91666666666667</v>
      </c>
      <c r="AZ179" s="86" t="n">
        <f aca="false">AS179+AT179+AU179+AV179+AW179+AX179+AY179</f>
        <v>10.7238095238095</v>
      </c>
      <c r="BA179" s="65" t="n">
        <f aca="false">AZ179*100/30</f>
        <v>35.7460317460317</v>
      </c>
      <c r="BB179" s="65" t="n">
        <f aca="false">BA179*0.4</f>
        <v>14.2984126984127</v>
      </c>
      <c r="BC179" s="65" t="n">
        <f aca="false">Capstones!AW178</f>
        <v>41.6</v>
      </c>
      <c r="BD179" s="65" t="n">
        <f aca="false">BB179+BC179</f>
        <v>55.8984126984127</v>
      </c>
      <c r="BE179" s="88" t="str">
        <f aca="false">IF(BD179&gt;=40,"Cleared","Not Cleared")</f>
        <v>Cleared</v>
      </c>
    </row>
    <row r="180" s="17" customFormat="true" ht="21.75" hidden="false" customHeight="true" outlineLevel="0" collapsed="false">
      <c r="A180" s="64" t="n">
        <v>176</v>
      </c>
      <c r="B180" s="86" t="s">
        <v>17</v>
      </c>
      <c r="C180" s="86" t="s">
        <v>31</v>
      </c>
      <c r="D180" s="86" t="s">
        <v>371</v>
      </c>
      <c r="E180" s="87" t="s">
        <v>372</v>
      </c>
      <c r="F180" s="65" t="n">
        <v>1</v>
      </c>
      <c r="G180" s="65" t="n">
        <v>1</v>
      </c>
      <c r="H180" s="65" t="n">
        <v>1</v>
      </c>
      <c r="I180" s="65" t="n">
        <v>1</v>
      </c>
      <c r="J180" s="65" t="n">
        <v>1</v>
      </c>
      <c r="K180" s="65" t="n">
        <v>1</v>
      </c>
      <c r="L180" s="65" t="n">
        <v>1</v>
      </c>
      <c r="M180" s="64" t="n">
        <f aca="false">F180+G180+H180+I180+J180+K180+L180</f>
        <v>7</v>
      </c>
      <c r="N180" s="65" t="n">
        <f aca="false">M180/35*100</f>
        <v>20</v>
      </c>
      <c r="O180" s="65" t="n">
        <v>0</v>
      </c>
      <c r="P180" s="65" t="n">
        <f aca="false">Capstones!O179</f>
        <v>83.3333333333333</v>
      </c>
      <c r="Q180" s="65" t="n">
        <f aca="false">N180*0.5</f>
        <v>10</v>
      </c>
      <c r="R180" s="65" t="str">
        <f aca="false">IF(N180&gt;=20,"Cleared","Not Cleared")</f>
        <v>Cleared</v>
      </c>
      <c r="S180" s="65" t="n">
        <v>1.58333333333333</v>
      </c>
      <c r="T180" s="65" t="n">
        <v>2.51041666666667</v>
      </c>
      <c r="U180" s="65" t="n">
        <v>1.66666666666667</v>
      </c>
      <c r="V180" s="65" t="n">
        <v>2</v>
      </c>
      <c r="W180" s="65" t="n">
        <v>2.33333333333333</v>
      </c>
      <c r="X180" s="65" t="n">
        <v>2.38333333333333</v>
      </c>
      <c r="Y180" s="65" t="n">
        <v>2</v>
      </c>
      <c r="Z180" s="65" t="n">
        <f aca="false">S180+T180+U180+V180+W180+X180+Y180</f>
        <v>14.4770833333333</v>
      </c>
      <c r="AA180" s="65" t="n">
        <f aca="false">Persona!$Z180/35*100</f>
        <v>41.3630952380952</v>
      </c>
      <c r="AB180" s="65" t="n">
        <f aca="false">AA180*0.4</f>
        <v>16.5452380952381</v>
      </c>
      <c r="AC180" s="65" t="n">
        <f aca="false">Capstones!AA179</f>
        <v>0</v>
      </c>
      <c r="AD180" s="65" t="n">
        <f aca="false">(Persona!$AB180+Persona!$AC180)*0.5</f>
        <v>8.27261904761905</v>
      </c>
      <c r="AE180" s="65" t="str">
        <f aca="false">IF(AD180&gt;=20,"Cleared","Not Cleared")</f>
        <v>Not Cleared</v>
      </c>
      <c r="AF180" s="86"/>
      <c r="AG180" s="86" t="n">
        <v>0</v>
      </c>
      <c r="AH180" s="86" t="n">
        <v>0</v>
      </c>
      <c r="AI180" s="86" t="n">
        <v>0</v>
      </c>
      <c r="AJ180" s="86" t="n">
        <v>0</v>
      </c>
      <c r="AK180" s="86"/>
      <c r="AL180" s="86" t="n">
        <v>0</v>
      </c>
      <c r="AM180" s="86" t="n">
        <f aca="false">AF180+AG180+AH180+AI180+AJ180+AK180+AL180</f>
        <v>0</v>
      </c>
      <c r="AN180" s="65" t="n">
        <f aca="false">Persona!$AM180/25*100</f>
        <v>0</v>
      </c>
      <c r="AO180" s="65" t="n">
        <f aca="false">Persona!$AN180*0.4</f>
        <v>0</v>
      </c>
      <c r="AP180" s="65" t="n">
        <f aca="false">Capstones!AL179</f>
        <v>0</v>
      </c>
      <c r="AQ180" s="65" t="n">
        <f aca="false">Persona!$AO180+Persona!$AP180</f>
        <v>0</v>
      </c>
      <c r="AR180" s="65" t="str">
        <f aca="false">IF(AQ180&gt;=40,"Cleared","Not Cleared")</f>
        <v>Not Cleared</v>
      </c>
      <c r="AS180" s="86" t="n">
        <f aca="false">IFERROR(VLOOKUP(D180,[1]Internal!B$4:CB$231,70,FALSE()),"0")</f>
        <v>2.08333333333333</v>
      </c>
      <c r="AT180" s="86" t="n">
        <f aca="false">IFERROR(VLOOKUP(D180,[1]Internal!B$4:CB$231,71,FALSE()),"0")</f>
        <v>1.95</v>
      </c>
      <c r="AU180" s="86" t="n">
        <f aca="false">IFERROR(VLOOKUP(D180,[1]Internal!B$4:CB$231,72,FALSE()),"0")</f>
        <v>1.66666666666667</v>
      </c>
      <c r="AV180" s="86" t="n">
        <f aca="false">IFERROR(VLOOKUP(D180,[1]Internal!B$4:CB$231,73,FALSE()),"0")</f>
        <v>2</v>
      </c>
      <c r="AW180" s="86"/>
      <c r="AX180" s="86" t="n">
        <f aca="false">IFERROR(VLOOKUP(D180,[1]Internal!B$4:CB$231,75,FALSE()),"0")</f>
        <v>2.13888888888889</v>
      </c>
      <c r="AY180" s="86" t="n">
        <f aca="false">IFERROR(VLOOKUP(D180,[1]Internal!B$4:CB$231,75,FALSE()),"0")</f>
        <v>2.13888888888889</v>
      </c>
      <c r="AZ180" s="86" t="n">
        <f aca="false">AS180+AT180+AU180+AV180+AW180+AX180+AY180</f>
        <v>11.9777777777778</v>
      </c>
      <c r="BA180" s="65" t="n">
        <f aca="false">AZ180*100/30</f>
        <v>39.9259259259259</v>
      </c>
      <c r="BB180" s="65" t="n">
        <f aca="false">BA180*0.4</f>
        <v>15.9703703703704</v>
      </c>
      <c r="BC180" s="65" t="n">
        <f aca="false">Capstones!AW179</f>
        <v>0</v>
      </c>
      <c r="BD180" s="65" t="n">
        <f aca="false">BB180+BC180</f>
        <v>15.9703703703704</v>
      </c>
      <c r="BE180" s="88" t="str">
        <f aca="false">IF(BD180&gt;=40,"Cleared","Not Cleared")</f>
        <v>Not Cleared</v>
      </c>
    </row>
    <row r="181" s="17" customFormat="true" ht="21.75" hidden="false" customHeight="true" outlineLevel="0" collapsed="false">
      <c r="A181" s="64" t="n">
        <v>177</v>
      </c>
      <c r="B181" s="86" t="s">
        <v>17</v>
      </c>
      <c r="C181" s="86" t="s">
        <v>38</v>
      </c>
      <c r="D181" s="86" t="s">
        <v>373</v>
      </c>
      <c r="E181" s="87" t="s">
        <v>374</v>
      </c>
      <c r="F181" s="65" t="n">
        <v>2</v>
      </c>
      <c r="G181" s="65" t="n">
        <v>1</v>
      </c>
      <c r="H181" s="65" t="n">
        <v>4</v>
      </c>
      <c r="I181" s="65" t="n">
        <v>3</v>
      </c>
      <c r="J181" s="65" t="n">
        <v>2</v>
      </c>
      <c r="K181" s="65" t="n">
        <v>1</v>
      </c>
      <c r="L181" s="65" t="n">
        <v>3</v>
      </c>
      <c r="M181" s="64" t="n">
        <f aca="false">F181+G181+H181+I181+J181+K181+L181</f>
        <v>16</v>
      </c>
      <c r="N181" s="65" t="n">
        <f aca="false">M181/35*100</f>
        <v>45.7142857142857</v>
      </c>
      <c r="O181" s="65" t="n">
        <v>0</v>
      </c>
      <c r="P181" s="65" t="n">
        <f aca="false">Capstones!O180</f>
        <v>70</v>
      </c>
      <c r="Q181" s="65" t="n">
        <f aca="false">N181*0.5</f>
        <v>22.8571428571429</v>
      </c>
      <c r="R181" s="65" t="str">
        <f aca="false">IF(N181&gt;=20,"Cleared","Not Cleared")</f>
        <v>Cleared</v>
      </c>
      <c r="S181" s="65" t="n">
        <v>2.04166666666667</v>
      </c>
      <c r="T181" s="65" t="n">
        <v>2.57291666666667</v>
      </c>
      <c r="U181" s="65" t="n">
        <v>2.5</v>
      </c>
      <c r="V181" s="65" t="n">
        <v>3</v>
      </c>
      <c r="W181" s="65" t="n">
        <v>2.33333333333333</v>
      </c>
      <c r="X181" s="65" t="n">
        <v>2.31666666666667</v>
      </c>
      <c r="Y181" s="65" t="n">
        <v>2.375</v>
      </c>
      <c r="Z181" s="65" t="n">
        <f aca="false">S181+T181+U181+V181+W181+X181+Y181</f>
        <v>17.1395833333333</v>
      </c>
      <c r="AA181" s="65" t="n">
        <f aca="false">Persona!$Z181/35*100</f>
        <v>48.9702380952381</v>
      </c>
      <c r="AB181" s="65" t="n">
        <f aca="false">AA181*0.4</f>
        <v>19.5880952380952</v>
      </c>
      <c r="AC181" s="65" t="n">
        <f aca="false">Capstones!AA180</f>
        <v>39.2</v>
      </c>
      <c r="AD181" s="65" t="n">
        <f aca="false">(Persona!$AB181+Persona!$AC181)*0.5</f>
        <v>29.3940476190476</v>
      </c>
      <c r="AE181" s="65" t="str">
        <f aca="false">IF(AD181&gt;=20,"Cleared","Not Cleared")</f>
        <v>Cleared</v>
      </c>
      <c r="AF181" s="86"/>
      <c r="AG181" s="86" t="n">
        <v>2.55</v>
      </c>
      <c r="AH181" s="86" t="n">
        <v>2.25</v>
      </c>
      <c r="AI181" s="86" t="n">
        <v>1.625</v>
      </c>
      <c r="AJ181" s="86" t="n">
        <v>1.83333333333333</v>
      </c>
      <c r="AK181" s="86"/>
      <c r="AL181" s="86" t="n">
        <v>2.66666666666667</v>
      </c>
      <c r="AM181" s="86" t="n">
        <f aca="false">AF181+AG181+AH181+AI181+AJ181+AK181+AL181</f>
        <v>10.925</v>
      </c>
      <c r="AN181" s="65" t="n">
        <f aca="false">Persona!$AM181/25*100</f>
        <v>43.7</v>
      </c>
      <c r="AO181" s="65" t="n">
        <f aca="false">Persona!$AN181*0.4</f>
        <v>17.48</v>
      </c>
      <c r="AP181" s="65" t="n">
        <f aca="false">Capstones!AL180</f>
        <v>41</v>
      </c>
      <c r="AQ181" s="65" t="n">
        <f aca="false">Persona!$AO181+Persona!$AP181</f>
        <v>58.48</v>
      </c>
      <c r="AR181" s="65" t="str">
        <f aca="false">IF(AQ181&gt;=40,"Cleared","Not Cleared")</f>
        <v>Cleared</v>
      </c>
      <c r="AS181" s="86" t="n">
        <f aca="false">IFERROR(VLOOKUP(D181,[1]Internal!B$4:CB$231,70,FALSE()),"0")</f>
        <v>2.5</v>
      </c>
      <c r="AT181" s="86" t="n">
        <f aca="false">IFERROR(VLOOKUP(D181,[1]Internal!B$4:CB$231,71,FALSE()),"0")</f>
        <v>2.98571428571429</v>
      </c>
      <c r="AU181" s="86" t="n">
        <f aca="false">IFERROR(VLOOKUP(D181,[1]Internal!B$4:CB$231,72,FALSE()),"0")</f>
        <v>2</v>
      </c>
      <c r="AV181" s="86" t="n">
        <f aca="false">IFERROR(VLOOKUP(D181,[1]Internal!B$4:CB$231,73,FALSE()),"0")</f>
        <v>3</v>
      </c>
      <c r="AW181" s="86"/>
      <c r="AX181" s="86" t="n">
        <f aca="false">IFERROR(VLOOKUP(D181,[1]Internal!B$4:CB$231,75,FALSE()),"0")</f>
        <v>3</v>
      </c>
      <c r="AY181" s="86" t="n">
        <f aca="false">IFERROR(VLOOKUP(D181,[1]Internal!B$4:CB$231,75,FALSE()),"0")</f>
        <v>3</v>
      </c>
      <c r="AZ181" s="86" t="n">
        <f aca="false">AS181+AT181+AU181+AV181+AW181+AX181+AY181</f>
        <v>16.4857142857143</v>
      </c>
      <c r="BA181" s="65" t="n">
        <f aca="false">AZ181*100/30</f>
        <v>54.952380952381</v>
      </c>
      <c r="BB181" s="65" t="n">
        <f aca="false">BA181*0.4</f>
        <v>21.9809523809524</v>
      </c>
      <c r="BC181" s="65" t="n">
        <f aca="false">Capstones!AW180</f>
        <v>39.2</v>
      </c>
      <c r="BD181" s="65" t="n">
        <f aca="false">BB181+BC181</f>
        <v>61.1809523809524</v>
      </c>
      <c r="BE181" s="88" t="str">
        <f aca="false">IF(BD181&gt;=40,"Cleared","Not Cleared")</f>
        <v>Cleared</v>
      </c>
    </row>
    <row r="182" s="17" customFormat="true" ht="21.75" hidden="false" customHeight="true" outlineLevel="0" collapsed="false">
      <c r="A182" s="64" t="n">
        <v>178</v>
      </c>
      <c r="B182" s="86" t="s">
        <v>13</v>
      </c>
      <c r="C182" s="86" t="s">
        <v>14</v>
      </c>
      <c r="D182" s="86" t="s">
        <v>375</v>
      </c>
      <c r="E182" s="87" t="s">
        <v>376</v>
      </c>
      <c r="F182" s="65" t="n">
        <v>3</v>
      </c>
      <c r="G182" s="65" t="n">
        <v>2</v>
      </c>
      <c r="H182" s="65" t="n">
        <v>3</v>
      </c>
      <c r="I182" s="65" t="n">
        <v>1</v>
      </c>
      <c r="J182" s="65" t="n">
        <v>2</v>
      </c>
      <c r="K182" s="65" t="n">
        <v>4</v>
      </c>
      <c r="L182" s="65" t="n">
        <v>1</v>
      </c>
      <c r="M182" s="64" t="n">
        <f aca="false">F182+G182+H182+I182+J182+K182+L182</f>
        <v>16</v>
      </c>
      <c r="N182" s="65" t="n">
        <f aca="false">M182/35*100</f>
        <v>45.7142857142857</v>
      </c>
      <c r="O182" s="65" t="n">
        <v>0</v>
      </c>
      <c r="P182" s="65" t="n">
        <f aca="false">Capstones!O181</f>
        <v>67.7777777777778</v>
      </c>
      <c r="Q182" s="65" t="n">
        <f aca="false">N182*0.5</f>
        <v>22.8571428571429</v>
      </c>
      <c r="R182" s="65" t="str">
        <f aca="false">IF(N182&gt;=20,"Cleared","Not Cleared")</f>
        <v>Cleared</v>
      </c>
      <c r="S182" s="65" t="n">
        <v>3.33333333333333</v>
      </c>
      <c r="T182" s="65" t="n">
        <v>3.53125</v>
      </c>
      <c r="U182" s="65" t="n">
        <v>3.33333333333333</v>
      </c>
      <c r="V182" s="65" t="n">
        <v>4</v>
      </c>
      <c r="W182" s="65" t="n">
        <v>1</v>
      </c>
      <c r="X182" s="65" t="n">
        <v>3.85</v>
      </c>
      <c r="Y182" s="65" t="n">
        <v>2.5</v>
      </c>
      <c r="Z182" s="65" t="n">
        <f aca="false">S182+T182+U182+V182+W182+X182+Y182</f>
        <v>21.5479166666667</v>
      </c>
      <c r="AA182" s="65" t="n">
        <f aca="false">Persona!$Z182/35*100</f>
        <v>61.5654761904762</v>
      </c>
      <c r="AB182" s="65" t="n">
        <f aca="false">AA182*0.4</f>
        <v>24.6261904761905</v>
      </c>
      <c r="AC182" s="65" t="n">
        <f aca="false">Capstones!AA181</f>
        <v>58.4</v>
      </c>
      <c r="AD182" s="65" t="n">
        <f aca="false">(Persona!$AB182+Persona!$AC182)*0.5</f>
        <v>41.5130952380952</v>
      </c>
      <c r="AE182" s="65" t="str">
        <f aca="false">IF(AD182&gt;=20,"Cleared","Not Cleared")</f>
        <v>Cleared</v>
      </c>
      <c r="AF182" s="86"/>
      <c r="AG182" s="86" t="n">
        <v>3.225</v>
      </c>
      <c r="AH182" s="86" t="n">
        <v>2.5</v>
      </c>
      <c r="AI182" s="86" t="n">
        <v>2.375</v>
      </c>
      <c r="AJ182" s="86" t="n">
        <v>1.5</v>
      </c>
      <c r="AK182" s="86"/>
      <c r="AL182" s="86" t="n">
        <v>1.41666666666667</v>
      </c>
      <c r="AM182" s="86" t="n">
        <f aca="false">AF182+AG182+AH182+AI182+AJ182+AK182+AL182</f>
        <v>11.0166666666667</v>
      </c>
      <c r="AN182" s="65" t="n">
        <f aca="false">Persona!$AM182/25*100</f>
        <v>44.0666666666667</v>
      </c>
      <c r="AO182" s="65" t="n">
        <f aca="false">Persona!$AN182*0.4</f>
        <v>17.6266666666667</v>
      </c>
      <c r="AP182" s="65" t="n">
        <f aca="false">Capstones!AL181</f>
        <v>58</v>
      </c>
      <c r="AQ182" s="65" t="n">
        <f aca="false">Persona!$AO182+Persona!$AP182</f>
        <v>75.6266666666667</v>
      </c>
      <c r="AR182" s="65" t="str">
        <f aca="false">IF(AQ182&gt;=40,"Cleared","Not Cleared")</f>
        <v>Cleared</v>
      </c>
      <c r="AS182" s="86" t="n">
        <f aca="false">IFERROR(VLOOKUP(D182,[1]Internal!B$4:CB$231,70,FALSE()),"0")</f>
        <v>2.83333333333333</v>
      </c>
      <c r="AT182" s="86" t="n">
        <f aca="false">IFERROR(VLOOKUP(D182,[1]Internal!B$4:CB$231,71,FALSE()),"0")</f>
        <v>3.28809523809524</v>
      </c>
      <c r="AU182" s="86" t="n">
        <f aca="false">IFERROR(VLOOKUP(D182,[1]Internal!B$4:CB$231,72,FALSE()),"0")</f>
        <v>2</v>
      </c>
      <c r="AV182" s="86" t="n">
        <f aca="false">IFERROR(VLOOKUP(D182,[1]Internal!B$4:CB$231,73,FALSE()),"0")</f>
        <v>3</v>
      </c>
      <c r="AW182" s="86"/>
      <c r="AX182" s="86" t="n">
        <f aca="false">IFERROR(VLOOKUP(D182,[1]Internal!B$4:CB$231,75,FALSE()),"0")</f>
        <v>2.91666666666667</v>
      </c>
      <c r="AY182" s="86" t="n">
        <f aca="false">IFERROR(VLOOKUP(D182,[1]Internal!B$4:CB$231,75,FALSE()),"0")</f>
        <v>2.91666666666667</v>
      </c>
      <c r="AZ182" s="86" t="n">
        <f aca="false">AS182+AT182+AU182+AV182+AW182+AX182+AY182</f>
        <v>16.9547619047619</v>
      </c>
      <c r="BA182" s="65" t="n">
        <f aca="false">AZ182*100/30</f>
        <v>56.515873015873</v>
      </c>
      <c r="BB182" s="65" t="n">
        <f aca="false">BA182*0.4</f>
        <v>22.6063492063492</v>
      </c>
      <c r="BC182" s="65" t="n">
        <f aca="false">Capstones!AW181</f>
        <v>58.4</v>
      </c>
      <c r="BD182" s="65" t="n">
        <f aca="false">BB182+BC182</f>
        <v>81.0063492063492</v>
      </c>
      <c r="BE182" s="88" t="str">
        <f aca="false">IF(BD182&gt;=40,"Cleared","Not Cleared")</f>
        <v>Cleared</v>
      </c>
    </row>
    <row r="183" s="17" customFormat="true" ht="21.75" hidden="false" customHeight="true" outlineLevel="0" collapsed="false">
      <c r="A183" s="64" t="n">
        <v>179</v>
      </c>
      <c r="B183" s="86" t="s">
        <v>13</v>
      </c>
      <c r="C183" s="86" t="s">
        <v>38</v>
      </c>
      <c r="D183" s="86" t="s">
        <v>377</v>
      </c>
      <c r="E183" s="87" t="s">
        <v>378</v>
      </c>
      <c r="F183" s="65" t="n">
        <v>2</v>
      </c>
      <c r="G183" s="65" t="n">
        <v>1</v>
      </c>
      <c r="H183" s="65" t="n">
        <v>4</v>
      </c>
      <c r="I183" s="65" t="n">
        <v>1</v>
      </c>
      <c r="J183" s="65" t="n">
        <v>3</v>
      </c>
      <c r="K183" s="65" t="n">
        <v>3</v>
      </c>
      <c r="L183" s="65" t="n">
        <v>2</v>
      </c>
      <c r="M183" s="64" t="n">
        <f aca="false">F183+G183+H183+I183+J183+K183+L183</f>
        <v>16</v>
      </c>
      <c r="N183" s="65" t="n">
        <f aca="false">M183/35*100</f>
        <v>45.7142857142857</v>
      </c>
      <c r="O183" s="65" t="n">
        <v>0</v>
      </c>
      <c r="P183" s="65" t="n">
        <f aca="false">Capstones!O182</f>
        <v>75.5555555555556</v>
      </c>
      <c r="Q183" s="65" t="n">
        <f aca="false">N183*0.5</f>
        <v>22.8571428571429</v>
      </c>
      <c r="R183" s="65" t="str">
        <f aca="false">IF(N183&gt;=20,"Cleared","Not Cleared")</f>
        <v>Cleared</v>
      </c>
      <c r="S183" s="65" t="n">
        <v>2.83333333333333</v>
      </c>
      <c r="T183" s="65" t="n">
        <v>3</v>
      </c>
      <c r="U183" s="65" t="n">
        <v>3</v>
      </c>
      <c r="V183" s="65" t="n">
        <v>3</v>
      </c>
      <c r="W183" s="65" t="n">
        <v>3</v>
      </c>
      <c r="X183" s="65" t="n">
        <v>2.86666666666667</v>
      </c>
      <c r="Y183" s="65" t="n">
        <v>2.75</v>
      </c>
      <c r="Z183" s="65" t="n">
        <f aca="false">S183+T183+U183+V183+W183+X183+Y183</f>
        <v>20.45</v>
      </c>
      <c r="AA183" s="65" t="n">
        <f aca="false">Persona!$Z183/35*100</f>
        <v>58.4285714285714</v>
      </c>
      <c r="AB183" s="65" t="n">
        <f aca="false">AA183*0.4</f>
        <v>23.3714285714286</v>
      </c>
      <c r="AC183" s="65" t="n">
        <f aca="false">Capstones!AA182</f>
        <v>55.2</v>
      </c>
      <c r="AD183" s="65" t="n">
        <f aca="false">(Persona!$AB183+Persona!$AC183)*0.5</f>
        <v>39.2857142857143</v>
      </c>
      <c r="AE183" s="65" t="str">
        <f aca="false">IF(AD183&gt;=20,"Cleared","Not Cleared")</f>
        <v>Cleared</v>
      </c>
      <c r="AF183" s="86"/>
      <c r="AG183" s="86" t="n">
        <v>1.825</v>
      </c>
      <c r="AH183" s="86" t="n">
        <v>2.58333333333333</v>
      </c>
      <c r="AI183" s="86" t="n">
        <v>2.125</v>
      </c>
      <c r="AJ183" s="86" t="n">
        <v>2.5</v>
      </c>
      <c r="AK183" s="86"/>
      <c r="AL183" s="86" t="n">
        <v>2.41666666666667</v>
      </c>
      <c r="AM183" s="86" t="n">
        <f aca="false">AF183+AG183+AH183+AI183+AJ183+AK183+AL183</f>
        <v>11.45</v>
      </c>
      <c r="AN183" s="65" t="n">
        <f aca="false">Persona!$AM183/25*100</f>
        <v>45.8</v>
      </c>
      <c r="AO183" s="65" t="n">
        <f aca="false">Persona!$AN183*0.4</f>
        <v>18.32</v>
      </c>
      <c r="AP183" s="65" t="n">
        <f aca="false">Capstones!AL182</f>
        <v>40</v>
      </c>
      <c r="AQ183" s="65" t="n">
        <f aca="false">Persona!$AO183+Persona!$AP183</f>
        <v>58.32</v>
      </c>
      <c r="AR183" s="65" t="str">
        <f aca="false">IF(AQ183&gt;=40,"Cleared","Not Cleared")</f>
        <v>Cleared</v>
      </c>
      <c r="AS183" s="86" t="n">
        <f aca="false">IFERROR(VLOOKUP(D183,[1]Internal!B$4:CB$231,70,FALSE()),"0")</f>
        <v>3</v>
      </c>
      <c r="AT183" s="86" t="n">
        <f aca="false">IFERROR(VLOOKUP(D183,[1]Internal!B$4:CB$231,71,FALSE()),"0")</f>
        <v>1.91428571428571</v>
      </c>
      <c r="AU183" s="86" t="n">
        <f aca="false">IFERROR(VLOOKUP(D183,[1]Internal!B$4:CB$231,72,FALSE()),"0")</f>
        <v>2</v>
      </c>
      <c r="AV183" s="86" t="n">
        <f aca="false">IFERROR(VLOOKUP(D183,[1]Internal!B$4:CB$231,73,FALSE()),"0")</f>
        <v>3</v>
      </c>
      <c r="AW183" s="86"/>
      <c r="AX183" s="86" t="n">
        <f aca="false">IFERROR(VLOOKUP(D183,[1]Internal!B$4:CB$231,75,FALSE()),"0")</f>
        <v>3</v>
      </c>
      <c r="AY183" s="86" t="n">
        <f aca="false">IFERROR(VLOOKUP(D183,[1]Internal!B$4:CB$231,75,FALSE()),"0")</f>
        <v>3</v>
      </c>
      <c r="AZ183" s="86" t="n">
        <f aca="false">AS183+AT183+AU183+AV183+AW183+AX183+AY183</f>
        <v>15.9142857142857</v>
      </c>
      <c r="BA183" s="65" t="n">
        <f aca="false">AZ183*100/30</f>
        <v>53.0476190476191</v>
      </c>
      <c r="BB183" s="65" t="n">
        <f aca="false">BA183*0.4</f>
        <v>21.2190476190476</v>
      </c>
      <c r="BC183" s="65" t="n">
        <f aca="false">Capstones!AW182</f>
        <v>55.2</v>
      </c>
      <c r="BD183" s="65" t="n">
        <f aca="false">BB183+BC183</f>
        <v>76.4190476190476</v>
      </c>
      <c r="BE183" s="88" t="str">
        <f aca="false">IF(BD183&gt;=40,"Cleared","Not Cleared")</f>
        <v>Cleared</v>
      </c>
    </row>
    <row r="184" s="17" customFormat="true" ht="21.75" hidden="false" customHeight="true" outlineLevel="0" collapsed="false">
      <c r="A184" s="64" t="n">
        <v>180</v>
      </c>
      <c r="B184" s="86" t="s">
        <v>17</v>
      </c>
      <c r="C184" s="86" t="s">
        <v>38</v>
      </c>
      <c r="D184" s="86" t="s">
        <v>379</v>
      </c>
      <c r="E184" s="87" t="s">
        <v>380</v>
      </c>
      <c r="F184" s="65" t="n">
        <v>2</v>
      </c>
      <c r="G184" s="65" t="n">
        <v>1</v>
      </c>
      <c r="H184" s="65" t="n">
        <v>4</v>
      </c>
      <c r="I184" s="65" t="n">
        <v>3</v>
      </c>
      <c r="J184" s="65" t="n">
        <v>2</v>
      </c>
      <c r="K184" s="65" t="n">
        <v>1</v>
      </c>
      <c r="L184" s="65" t="n">
        <v>2</v>
      </c>
      <c r="M184" s="64" t="n">
        <f aca="false">F184+G184+H184+I184+J184+K184+L184</f>
        <v>15</v>
      </c>
      <c r="N184" s="65" t="n">
        <f aca="false">M184/35*100</f>
        <v>42.8571428571429</v>
      </c>
      <c r="O184" s="65" t="n">
        <v>0</v>
      </c>
      <c r="P184" s="65" t="n">
        <f aca="false">Capstones!O183</f>
        <v>91.1111111111111</v>
      </c>
      <c r="Q184" s="65" t="n">
        <f aca="false">N184*0.5</f>
        <v>21.4285714285714</v>
      </c>
      <c r="R184" s="65" t="str">
        <f aca="false">IF(N184&gt;=20,"Cleared","Not Cleared")</f>
        <v>Cleared</v>
      </c>
      <c r="S184" s="65" t="n">
        <v>2.83333333333333</v>
      </c>
      <c r="T184" s="65" t="n">
        <v>3.0625</v>
      </c>
      <c r="U184" s="65" t="n">
        <v>3</v>
      </c>
      <c r="V184" s="65" t="n">
        <v>3</v>
      </c>
      <c r="W184" s="65" t="n">
        <v>3</v>
      </c>
      <c r="X184" s="65" t="n">
        <v>2.86666666666667</v>
      </c>
      <c r="Y184" s="65" t="n">
        <v>2.75</v>
      </c>
      <c r="Z184" s="65" t="n">
        <f aca="false">S184+T184+U184+V184+W184+X184+Y184</f>
        <v>20.5125</v>
      </c>
      <c r="AA184" s="65" t="n">
        <f aca="false">Persona!$Z184/35*100</f>
        <v>58.6071428571429</v>
      </c>
      <c r="AB184" s="65" t="n">
        <f aca="false">AA184*0.4</f>
        <v>23.4428571428571</v>
      </c>
      <c r="AC184" s="65" t="n">
        <f aca="false">Capstones!AA183</f>
        <v>59.2</v>
      </c>
      <c r="AD184" s="65" t="n">
        <f aca="false">(Persona!$AB184+Persona!$AC184)*0.5</f>
        <v>41.3214285714286</v>
      </c>
      <c r="AE184" s="65" t="str">
        <f aca="false">IF(AD184&gt;=20,"Cleared","Not Cleared")</f>
        <v>Cleared</v>
      </c>
      <c r="AF184" s="86"/>
      <c r="AG184" s="86" t="n">
        <v>3.44444444444444</v>
      </c>
      <c r="AH184" s="86" t="n">
        <v>3</v>
      </c>
      <c r="AI184" s="86" t="n">
        <v>2</v>
      </c>
      <c r="AJ184" s="86" t="n">
        <v>3</v>
      </c>
      <c r="AK184" s="86"/>
      <c r="AL184" s="86" t="n">
        <v>3</v>
      </c>
      <c r="AM184" s="86" t="n">
        <f aca="false">AF184+AG184+AH184+AI184+AJ184+AK184+AL184</f>
        <v>14.4444444444444</v>
      </c>
      <c r="AN184" s="65" t="n">
        <f aca="false">Persona!$AM184/25*100</f>
        <v>57.7777777777778</v>
      </c>
      <c r="AO184" s="65" t="n">
        <f aca="false">Persona!$AN184*0.4</f>
        <v>23.1111111111111</v>
      </c>
      <c r="AP184" s="65" t="n">
        <f aca="false">Capstones!AL183</f>
        <v>54</v>
      </c>
      <c r="AQ184" s="65" t="n">
        <f aca="false">Persona!$AO184+Persona!$AP184</f>
        <v>77.1111111111111</v>
      </c>
      <c r="AR184" s="65" t="str">
        <f aca="false">IF(AQ184&gt;=40,"Cleared","Not Cleared")</f>
        <v>Cleared</v>
      </c>
      <c r="AS184" s="86" t="n">
        <f aca="false">IFERROR(VLOOKUP(D184,[1]Internal!B$4:CB$231,70,FALSE()),"0")</f>
        <v>1.66666666666667</v>
      </c>
      <c r="AT184" s="86" t="n">
        <f aca="false">IFERROR(VLOOKUP(D184,[1]Internal!B$4:CB$231,71,FALSE()),"0")</f>
        <v>2.72142857142857</v>
      </c>
      <c r="AU184" s="86" t="n">
        <f aca="false">IFERROR(VLOOKUP(D184,[1]Internal!B$4:CB$231,72,FALSE()),"0")</f>
        <v>0.666666666666667</v>
      </c>
      <c r="AV184" s="86" t="n">
        <f aca="false">IFERROR(VLOOKUP(D184,[1]Internal!B$4:CB$231,73,FALSE()),"0")</f>
        <v>3</v>
      </c>
      <c r="AW184" s="86"/>
      <c r="AX184" s="86" t="n">
        <f aca="false">IFERROR(VLOOKUP(D184,[1]Internal!B$4:CB$231,75,FALSE()),"0")</f>
        <v>2.83333333333333</v>
      </c>
      <c r="AY184" s="86" t="n">
        <f aca="false">IFERROR(VLOOKUP(D184,[1]Internal!B$4:CB$231,75,FALSE()),"0")</f>
        <v>2.83333333333333</v>
      </c>
      <c r="AZ184" s="86" t="n">
        <f aca="false">AS184+AT184+AU184+AV184+AW184+AX184+AY184</f>
        <v>13.7214285714286</v>
      </c>
      <c r="BA184" s="65" t="n">
        <f aca="false">AZ184*100/30</f>
        <v>45.7380952380952</v>
      </c>
      <c r="BB184" s="65" t="n">
        <f aca="false">BA184*0.4</f>
        <v>18.2952380952381</v>
      </c>
      <c r="BC184" s="65" t="n">
        <f aca="false">Capstones!AW183</f>
        <v>59.2</v>
      </c>
      <c r="BD184" s="65" t="n">
        <f aca="false">BB184+BC184</f>
        <v>77.4952380952381</v>
      </c>
      <c r="BE184" s="88" t="str">
        <f aca="false">IF(BD184&gt;=40,"Cleared","Not Cleared")</f>
        <v>Cleared</v>
      </c>
    </row>
    <row r="185" s="17" customFormat="true" ht="21.75" hidden="false" customHeight="true" outlineLevel="0" collapsed="false">
      <c r="A185" s="64" t="n">
        <v>181</v>
      </c>
      <c r="B185" s="86" t="s">
        <v>17</v>
      </c>
      <c r="C185" s="86" t="s">
        <v>31</v>
      </c>
      <c r="D185" s="86" t="s">
        <v>381</v>
      </c>
      <c r="E185" s="87" t="s">
        <v>382</v>
      </c>
      <c r="F185" s="65" t="n">
        <v>2</v>
      </c>
      <c r="G185" s="65" t="n">
        <v>1</v>
      </c>
      <c r="H185" s="65" t="n">
        <v>4</v>
      </c>
      <c r="I185" s="65" t="n">
        <v>3</v>
      </c>
      <c r="J185" s="65" t="n">
        <v>1</v>
      </c>
      <c r="K185" s="65" t="n">
        <v>3</v>
      </c>
      <c r="L185" s="65" t="n">
        <v>2</v>
      </c>
      <c r="M185" s="64" t="n">
        <f aca="false">F185+G185+H185+I185+J185+K185+L185</f>
        <v>16</v>
      </c>
      <c r="N185" s="65" t="n">
        <f aca="false">M185/35*100</f>
        <v>45.7142857142857</v>
      </c>
      <c r="O185" s="65" t="n">
        <v>0</v>
      </c>
      <c r="P185" s="65" t="n">
        <f aca="false">Capstones!O184</f>
        <v>40</v>
      </c>
      <c r="Q185" s="65" t="n">
        <f aca="false">N185*0.5</f>
        <v>22.8571428571429</v>
      </c>
      <c r="R185" s="65" t="str">
        <f aca="false">IF(N185&gt;=20,"Cleared","Not Cleared")</f>
        <v>Cleared</v>
      </c>
      <c r="S185" s="65" t="n">
        <v>3.25</v>
      </c>
      <c r="T185" s="65" t="n">
        <v>2.83333333333333</v>
      </c>
      <c r="U185" s="65" t="n">
        <v>3.66666666666667</v>
      </c>
      <c r="V185" s="65" t="n">
        <v>4</v>
      </c>
      <c r="W185" s="65" t="n">
        <v>2.33333333333333</v>
      </c>
      <c r="X185" s="65" t="n">
        <v>2.8</v>
      </c>
      <c r="Y185" s="65" t="n">
        <v>2.5</v>
      </c>
      <c r="Z185" s="65" t="n">
        <f aca="false">S185+T185+U185+V185+W185+X185+Y185</f>
        <v>21.3833333333333</v>
      </c>
      <c r="AA185" s="65" t="n">
        <f aca="false">Persona!$Z185/35*100</f>
        <v>61.0952380952381</v>
      </c>
      <c r="AB185" s="65" t="n">
        <f aca="false">AA185*0.4</f>
        <v>24.4380952380952</v>
      </c>
      <c r="AC185" s="65" t="n">
        <f aca="false">Capstones!AA184</f>
        <v>46.4</v>
      </c>
      <c r="AD185" s="65" t="n">
        <f aca="false">(Persona!$AB185+Persona!$AC185)*0.5</f>
        <v>35.4190476190476</v>
      </c>
      <c r="AE185" s="65" t="str">
        <f aca="false">IF(AD185&gt;=20,"Cleared","Not Cleared")</f>
        <v>Cleared</v>
      </c>
      <c r="AF185" s="86"/>
      <c r="AG185" s="86" t="n">
        <v>2.6</v>
      </c>
      <c r="AH185" s="86" t="n">
        <v>2.5</v>
      </c>
      <c r="AI185" s="86" t="n">
        <v>1.33333333333333</v>
      </c>
      <c r="AJ185" s="86" t="n">
        <v>2</v>
      </c>
      <c r="AK185" s="86"/>
      <c r="AL185" s="86" t="n">
        <v>2.5</v>
      </c>
      <c r="AM185" s="86" t="n">
        <f aca="false">AF185+AG185+AH185+AI185+AJ185+AK185+AL185</f>
        <v>10.9333333333333</v>
      </c>
      <c r="AN185" s="65" t="n">
        <f aca="false">Persona!$AM185/25*100</f>
        <v>43.7333333333333</v>
      </c>
      <c r="AO185" s="65" t="n">
        <f aca="false">Persona!$AN185*0.4</f>
        <v>17.4933333333333</v>
      </c>
      <c r="AP185" s="65" t="n">
        <f aca="false">Capstones!AL184</f>
        <v>42</v>
      </c>
      <c r="AQ185" s="65" t="n">
        <f aca="false">Persona!$AO185+Persona!$AP185</f>
        <v>59.4933333333333</v>
      </c>
      <c r="AR185" s="65" t="str">
        <f aca="false">IF(AQ185&gt;=40,"Cleared","Not Cleared")</f>
        <v>Cleared</v>
      </c>
      <c r="AS185" s="86" t="n">
        <f aca="false">IFERROR(VLOOKUP(D185,[1]Internal!B$4:CB$231,70,FALSE()),"0")</f>
        <v>2.16666666666667</v>
      </c>
      <c r="AT185" s="86" t="n">
        <f aca="false">IFERROR(VLOOKUP(D185,[1]Internal!B$4:CB$231,71,FALSE()),"0")</f>
        <v>2.4125</v>
      </c>
      <c r="AU185" s="86" t="n">
        <f aca="false">IFERROR(VLOOKUP(D185,[1]Internal!B$4:CB$231,72,FALSE()),"0")</f>
        <v>2</v>
      </c>
      <c r="AV185" s="86" t="n">
        <f aca="false">IFERROR(VLOOKUP(D185,[1]Internal!B$4:CB$231,73,FALSE()),"0")</f>
        <v>2</v>
      </c>
      <c r="AW185" s="86"/>
      <c r="AX185" s="86" t="n">
        <f aca="false">IFERROR(VLOOKUP(D185,[1]Internal!B$4:CB$231,75,FALSE()),"0")</f>
        <v>2.47222222222222</v>
      </c>
      <c r="AY185" s="86" t="n">
        <f aca="false">IFERROR(VLOOKUP(D185,[1]Internal!B$4:CB$231,75,FALSE()),"0")</f>
        <v>2.47222222222222</v>
      </c>
      <c r="AZ185" s="86" t="n">
        <f aca="false">AS185+AT185+AU185+AV185+AW185+AX185+AY185</f>
        <v>13.5236111111111</v>
      </c>
      <c r="BA185" s="65" t="n">
        <f aca="false">AZ185*100/30</f>
        <v>45.0787037037037</v>
      </c>
      <c r="BB185" s="65" t="n">
        <f aca="false">BA185*0.4</f>
        <v>18.0314814814815</v>
      </c>
      <c r="BC185" s="65" t="n">
        <f aca="false">Capstones!AW184</f>
        <v>46.4</v>
      </c>
      <c r="BD185" s="65" t="n">
        <f aca="false">BB185+BC185</f>
        <v>64.4314814814815</v>
      </c>
      <c r="BE185" s="88" t="str">
        <f aca="false">IF(BD185&gt;=40,"Cleared","Not Cleared")</f>
        <v>Cleared</v>
      </c>
    </row>
    <row r="186" s="17" customFormat="true" ht="21.75" hidden="false" customHeight="true" outlineLevel="0" collapsed="false">
      <c r="A186" s="64" t="n">
        <v>182</v>
      </c>
      <c r="B186" s="86" t="s">
        <v>17</v>
      </c>
      <c r="C186" s="86" t="s">
        <v>14</v>
      </c>
      <c r="D186" s="86" t="s">
        <v>383</v>
      </c>
      <c r="E186" s="87" t="s">
        <v>384</v>
      </c>
      <c r="F186" s="65" t="n">
        <v>2</v>
      </c>
      <c r="G186" s="65" t="n">
        <v>1</v>
      </c>
      <c r="H186" s="65" t="n">
        <v>2</v>
      </c>
      <c r="I186" s="65" t="n">
        <v>4</v>
      </c>
      <c r="J186" s="65" t="n">
        <v>2</v>
      </c>
      <c r="K186" s="65" t="n">
        <v>1</v>
      </c>
      <c r="L186" s="65" t="n">
        <v>2</v>
      </c>
      <c r="M186" s="64" t="n">
        <f aca="false">F186+G186+H186+I186+J186+K186+L186</f>
        <v>14</v>
      </c>
      <c r="N186" s="65" t="n">
        <f aca="false">M186/35*100</f>
        <v>40</v>
      </c>
      <c r="O186" s="65" t="n">
        <v>0</v>
      </c>
      <c r="P186" s="65" t="n">
        <f aca="false">Capstones!O185</f>
        <v>70</v>
      </c>
      <c r="Q186" s="65" t="n">
        <f aca="false">N186*0.5</f>
        <v>20</v>
      </c>
      <c r="R186" s="65" t="str">
        <f aca="false">IF(N186&gt;=20,"Cleared","Not Cleared")</f>
        <v>Cleared</v>
      </c>
      <c r="S186" s="65" t="n">
        <v>3</v>
      </c>
      <c r="T186" s="65" t="n">
        <v>3.70833333333333</v>
      </c>
      <c r="U186" s="65" t="n">
        <v>4.33333333333333</v>
      </c>
      <c r="V186" s="65" t="n">
        <v>2</v>
      </c>
      <c r="W186" s="65" t="n">
        <v>3</v>
      </c>
      <c r="X186" s="65" t="n">
        <v>2.98333333333333</v>
      </c>
      <c r="Y186" s="65" t="n">
        <v>2</v>
      </c>
      <c r="Z186" s="65" t="n">
        <f aca="false">S186+T186+U186+V186+W186+X186+Y186</f>
        <v>21.025</v>
      </c>
      <c r="AA186" s="65" t="n">
        <f aca="false">Persona!$Z186/35*100</f>
        <v>60.0714285714286</v>
      </c>
      <c r="AB186" s="65" t="n">
        <f aca="false">AA186*0.4</f>
        <v>24.0285714285714</v>
      </c>
      <c r="AC186" s="65" t="n">
        <f aca="false">Capstones!AA185</f>
        <v>57.6</v>
      </c>
      <c r="AD186" s="65" t="n">
        <f aca="false">(Persona!$AB186+Persona!$AC186)*0.5</f>
        <v>40.8142857142857</v>
      </c>
      <c r="AE186" s="65" t="str">
        <f aca="false">IF(AD186&gt;=20,"Cleared","Not Cleared")</f>
        <v>Cleared</v>
      </c>
      <c r="AF186" s="86"/>
      <c r="AG186" s="86" t="n">
        <v>3.45</v>
      </c>
      <c r="AH186" s="86" t="n">
        <v>3</v>
      </c>
      <c r="AI186" s="86" t="n">
        <v>2.375</v>
      </c>
      <c r="AJ186" s="86" t="n">
        <v>2</v>
      </c>
      <c r="AK186" s="86"/>
      <c r="AL186" s="86" t="n">
        <v>1.5</v>
      </c>
      <c r="AM186" s="86" t="n">
        <f aca="false">AF186+AG186+AH186+AI186+AJ186+AK186+AL186</f>
        <v>12.325</v>
      </c>
      <c r="AN186" s="65" t="n">
        <f aca="false">Persona!$AM186/25*100</f>
        <v>49.3</v>
      </c>
      <c r="AO186" s="65" t="n">
        <f aca="false">Persona!$AN186*0.4</f>
        <v>19.72</v>
      </c>
      <c r="AP186" s="65" t="n">
        <f aca="false">Capstones!AL185</f>
        <v>42</v>
      </c>
      <c r="AQ186" s="65" t="n">
        <f aca="false">Persona!$AO186+Persona!$AP186</f>
        <v>61.72</v>
      </c>
      <c r="AR186" s="65" t="str">
        <f aca="false">IF(AQ186&gt;=40,"Cleared","Not Cleared")</f>
        <v>Cleared</v>
      </c>
      <c r="AS186" s="86" t="n">
        <f aca="false">IFERROR(VLOOKUP(D186,[1]Internal!B$4:CB$231,70,FALSE()),"0")</f>
        <v>4</v>
      </c>
      <c r="AT186" s="86" t="n">
        <f aca="false">IFERROR(VLOOKUP(D186,[1]Internal!B$4:CB$231,71,FALSE()),"0")</f>
        <v>3.93333333333333</v>
      </c>
      <c r="AU186" s="86" t="n">
        <f aca="false">IFERROR(VLOOKUP(D186,[1]Internal!B$4:CB$231,72,FALSE()),"0")</f>
        <v>2.66666666666667</v>
      </c>
      <c r="AV186" s="86" t="n">
        <f aca="false">IFERROR(VLOOKUP(D186,[1]Internal!B$4:CB$231,73,FALSE()),"0")</f>
        <v>4</v>
      </c>
      <c r="AW186" s="86"/>
      <c r="AX186" s="86" t="n">
        <f aca="false">IFERROR(VLOOKUP(D186,[1]Internal!B$4:CB$231,75,FALSE()),"0")</f>
        <v>3.63888888888889</v>
      </c>
      <c r="AY186" s="86" t="n">
        <f aca="false">IFERROR(VLOOKUP(D186,[1]Internal!B$4:CB$231,75,FALSE()),"0")</f>
        <v>3.63888888888889</v>
      </c>
      <c r="AZ186" s="86" t="n">
        <f aca="false">AS186+AT186+AU186+AV186+AW186+AX186+AY186</f>
        <v>21.8777777777778</v>
      </c>
      <c r="BA186" s="65" t="n">
        <f aca="false">AZ186*100/30</f>
        <v>72.9259259259259</v>
      </c>
      <c r="BB186" s="65" t="n">
        <f aca="false">BA186*0.4</f>
        <v>29.1703703703704</v>
      </c>
      <c r="BC186" s="65" t="n">
        <f aca="false">Capstones!AW185</f>
        <v>57.6</v>
      </c>
      <c r="BD186" s="65" t="n">
        <f aca="false">BB186+BC186</f>
        <v>86.7703703703704</v>
      </c>
      <c r="BE186" s="88" t="str">
        <f aca="false">IF(BD186&gt;=40,"Cleared","Not Cleared")</f>
        <v>Cleared</v>
      </c>
    </row>
    <row r="187" s="17" customFormat="true" ht="21.75" hidden="false" customHeight="true" outlineLevel="0" collapsed="false">
      <c r="A187" s="64" t="n">
        <v>183</v>
      </c>
      <c r="B187" s="86" t="s">
        <v>17</v>
      </c>
      <c r="C187" s="86" t="s">
        <v>31</v>
      </c>
      <c r="D187" s="86" t="s">
        <v>385</v>
      </c>
      <c r="E187" s="87" t="s">
        <v>386</v>
      </c>
      <c r="F187" s="65" t="n">
        <v>2</v>
      </c>
      <c r="G187" s="65" t="n">
        <v>1</v>
      </c>
      <c r="H187" s="65" t="n">
        <v>3</v>
      </c>
      <c r="I187" s="65" t="n">
        <v>4</v>
      </c>
      <c r="J187" s="65" t="n">
        <v>1</v>
      </c>
      <c r="K187" s="65" t="n">
        <v>2</v>
      </c>
      <c r="L187" s="65" t="n">
        <v>3</v>
      </c>
      <c r="M187" s="64" t="n">
        <f aca="false">F187+G187+H187+I187+J187+K187+L187</f>
        <v>16</v>
      </c>
      <c r="N187" s="65" t="n">
        <f aca="false">M187/35*100</f>
        <v>45.7142857142857</v>
      </c>
      <c r="O187" s="65" t="n">
        <v>0</v>
      </c>
      <c r="P187" s="65" t="n">
        <f aca="false">Capstones!O186</f>
        <v>60</v>
      </c>
      <c r="Q187" s="65" t="n">
        <f aca="false">N187*0.5</f>
        <v>22.8571428571429</v>
      </c>
      <c r="R187" s="65" t="str">
        <f aca="false">IF(N187&gt;=20,"Cleared","Not Cleared")</f>
        <v>Cleared</v>
      </c>
      <c r="S187" s="65" t="n">
        <v>2.58333333333333</v>
      </c>
      <c r="T187" s="65" t="n">
        <v>2.95833333333333</v>
      </c>
      <c r="U187" s="65" t="n">
        <v>2.66666666666667</v>
      </c>
      <c r="V187" s="65" t="n">
        <v>3</v>
      </c>
      <c r="W187" s="65" t="n">
        <v>2.33333333333333</v>
      </c>
      <c r="X187" s="65" t="n">
        <v>2.4</v>
      </c>
      <c r="Y187" s="65" t="n">
        <v>2.5</v>
      </c>
      <c r="Z187" s="65" t="n">
        <f aca="false">S187+T187+U187+V187+W187+X187+Y187</f>
        <v>18.4416666666667</v>
      </c>
      <c r="AA187" s="65" t="n">
        <f aca="false">Persona!$Z187/35*100</f>
        <v>52.6904761904762</v>
      </c>
      <c r="AB187" s="65" t="n">
        <f aca="false">AA187*0.4</f>
        <v>21.0761904761905</v>
      </c>
      <c r="AC187" s="65" t="n">
        <f aca="false">Capstones!AA186</f>
        <v>57.6</v>
      </c>
      <c r="AD187" s="65" t="n">
        <f aca="false">(Persona!$AB187+Persona!$AC187)*0.5</f>
        <v>39.3380952380952</v>
      </c>
      <c r="AE187" s="65" t="str">
        <f aca="false">IF(AD187&gt;=20,"Cleared","Not Cleared")</f>
        <v>Cleared</v>
      </c>
      <c r="AF187" s="86"/>
      <c r="AG187" s="86" t="n">
        <v>1.3</v>
      </c>
      <c r="AH187" s="86" t="n">
        <v>1</v>
      </c>
      <c r="AI187" s="86" t="n">
        <v>0</v>
      </c>
      <c r="AJ187" s="86" t="n">
        <v>0</v>
      </c>
      <c r="AK187" s="86"/>
      <c r="AL187" s="86" t="n">
        <v>1.5</v>
      </c>
      <c r="AM187" s="86" t="n">
        <f aca="false">AF187+AG187+AH187+AI187+AJ187+AK187+AL187</f>
        <v>3.8</v>
      </c>
      <c r="AN187" s="65" t="n">
        <f aca="false">Persona!$AM187/25*100</f>
        <v>15.2</v>
      </c>
      <c r="AO187" s="65" t="n">
        <f aca="false">Persona!$AN187*0.4</f>
        <v>6.08</v>
      </c>
      <c r="AP187" s="65" t="n">
        <f aca="false">Capstones!AL186</f>
        <v>50</v>
      </c>
      <c r="AQ187" s="65" t="n">
        <f aca="false">Persona!$AO187+Persona!$AP187</f>
        <v>56.08</v>
      </c>
      <c r="AR187" s="65" t="str">
        <f aca="false">IF(AQ187&gt;=40,"Cleared","Not Cleared")</f>
        <v>Cleared</v>
      </c>
      <c r="AS187" s="86" t="n">
        <f aca="false">IFERROR(VLOOKUP(D187,[1]Internal!B$4:CB$231,70,FALSE()),"0")</f>
        <v>2</v>
      </c>
      <c r="AT187" s="86" t="n">
        <f aca="false">IFERROR(VLOOKUP(D187,[1]Internal!B$4:CB$231,71,FALSE()),"0")</f>
        <v>2.3125</v>
      </c>
      <c r="AU187" s="86" t="n">
        <f aca="false">IFERROR(VLOOKUP(D187,[1]Internal!B$4:CB$231,72,FALSE()),"0")</f>
        <v>1.33333333333333</v>
      </c>
      <c r="AV187" s="86" t="n">
        <f aca="false">IFERROR(VLOOKUP(D187,[1]Internal!B$4:CB$231,73,FALSE()),"0")</f>
        <v>3</v>
      </c>
      <c r="AW187" s="86"/>
      <c r="AX187" s="86" t="n">
        <f aca="false">IFERROR(VLOOKUP(D187,[1]Internal!B$4:CB$231,75,FALSE()),"0")</f>
        <v>2.44444444444444</v>
      </c>
      <c r="AY187" s="86" t="n">
        <f aca="false">IFERROR(VLOOKUP(D187,[1]Internal!B$4:CB$231,75,FALSE()),"0")</f>
        <v>2.44444444444444</v>
      </c>
      <c r="AZ187" s="86" t="n">
        <f aca="false">AS187+AT187+AU187+AV187+AW187+AX187+AY187</f>
        <v>13.5347222222222</v>
      </c>
      <c r="BA187" s="65" t="n">
        <f aca="false">AZ187*100/30</f>
        <v>45.1157407407407</v>
      </c>
      <c r="BB187" s="65" t="n">
        <f aca="false">BA187*0.4</f>
        <v>18.0462962962963</v>
      </c>
      <c r="BC187" s="65" t="n">
        <f aca="false">Capstones!AW186</f>
        <v>57.6</v>
      </c>
      <c r="BD187" s="65" t="n">
        <f aca="false">BB187+BC187</f>
        <v>75.6462962962963</v>
      </c>
      <c r="BE187" s="88" t="str">
        <f aca="false">IF(BD187&gt;=40,"Cleared","Not Cleared")</f>
        <v>Cleared</v>
      </c>
    </row>
    <row r="188" s="17" customFormat="true" ht="21.75" hidden="false" customHeight="true" outlineLevel="0" collapsed="false">
      <c r="A188" s="64" t="n">
        <v>184</v>
      </c>
      <c r="B188" s="86" t="s">
        <v>17</v>
      </c>
      <c r="C188" s="86" t="s">
        <v>38</v>
      </c>
      <c r="D188" s="86" t="s">
        <v>387</v>
      </c>
      <c r="E188" s="87" t="s">
        <v>388</v>
      </c>
      <c r="F188" s="65" t="n">
        <v>2</v>
      </c>
      <c r="G188" s="65" t="n">
        <v>1</v>
      </c>
      <c r="H188" s="65" t="n">
        <v>4</v>
      </c>
      <c r="I188" s="65" t="n">
        <v>3</v>
      </c>
      <c r="J188" s="65" t="n">
        <v>2</v>
      </c>
      <c r="K188" s="65" t="n">
        <v>3</v>
      </c>
      <c r="L188" s="65" t="n">
        <v>1</v>
      </c>
      <c r="M188" s="64" t="n">
        <f aca="false">F188+G188+H188+I188+J188+K188+L188</f>
        <v>16</v>
      </c>
      <c r="N188" s="65" t="n">
        <f aca="false">M188/35*100</f>
        <v>45.7142857142857</v>
      </c>
      <c r="O188" s="65" t="n">
        <v>0</v>
      </c>
      <c r="P188" s="65" t="n">
        <f aca="false">Capstones!O187</f>
        <v>73.3333333333333</v>
      </c>
      <c r="Q188" s="65" t="n">
        <f aca="false">N188*0.5</f>
        <v>22.8571428571429</v>
      </c>
      <c r="R188" s="65" t="str">
        <f aca="false">IF(N188&gt;=20,"Cleared","Not Cleared")</f>
        <v>Cleared</v>
      </c>
      <c r="S188" s="65" t="n">
        <v>2.04166666666667</v>
      </c>
      <c r="T188" s="65" t="n">
        <v>2.46875</v>
      </c>
      <c r="U188" s="65" t="n">
        <v>2.5</v>
      </c>
      <c r="V188" s="65" t="n">
        <v>3</v>
      </c>
      <c r="W188" s="65" t="n">
        <v>2.33333333333333</v>
      </c>
      <c r="X188" s="65" t="n">
        <v>2.25833333333333</v>
      </c>
      <c r="Y188" s="65" t="n">
        <v>2.375</v>
      </c>
      <c r="Z188" s="65" t="n">
        <f aca="false">S188+T188+U188+V188+W188+X188+Y188</f>
        <v>16.9770833333333</v>
      </c>
      <c r="AA188" s="65" t="n">
        <f aca="false">Persona!$Z188/35*100</f>
        <v>48.5059523809524</v>
      </c>
      <c r="AB188" s="65" t="n">
        <f aca="false">AA188*0.4</f>
        <v>19.402380952381</v>
      </c>
      <c r="AC188" s="65" t="n">
        <f aca="false">Capstones!AA187</f>
        <v>39.2</v>
      </c>
      <c r="AD188" s="65" t="n">
        <f aca="false">(Persona!$AB188+Persona!$AC188)*0.5</f>
        <v>29.3011904761905</v>
      </c>
      <c r="AE188" s="65" t="str">
        <f aca="false">IF(AD188&gt;=20,"Cleared","Not Cleared")</f>
        <v>Cleared</v>
      </c>
      <c r="AF188" s="86"/>
      <c r="AG188" s="86" t="n">
        <v>1.425</v>
      </c>
      <c r="AH188" s="86" t="n">
        <v>2.41666666666667</v>
      </c>
      <c r="AI188" s="86" t="n">
        <v>2.125</v>
      </c>
      <c r="AJ188" s="86" t="n">
        <v>2.41666666666667</v>
      </c>
      <c r="AK188" s="86"/>
      <c r="AL188" s="86" t="n">
        <v>2.58333333333333</v>
      </c>
      <c r="AM188" s="86" t="n">
        <f aca="false">AF188+AG188+AH188+AI188+AJ188+AK188+AL188</f>
        <v>10.9666666666667</v>
      </c>
      <c r="AN188" s="65" t="n">
        <f aca="false">Persona!$AM188/25*100</f>
        <v>43.8666666666667</v>
      </c>
      <c r="AO188" s="65" t="n">
        <f aca="false">Persona!$AN188*0.4</f>
        <v>17.5466666666667</v>
      </c>
      <c r="AP188" s="65" t="n">
        <f aca="false">Capstones!AL187</f>
        <v>28</v>
      </c>
      <c r="AQ188" s="65" t="n">
        <f aca="false">Persona!$AO188+Persona!$AP188</f>
        <v>45.5466666666667</v>
      </c>
      <c r="AR188" s="65" t="str">
        <f aca="false">IF(AQ188&gt;=40,"Cleared","Not Cleared")</f>
        <v>Cleared</v>
      </c>
      <c r="AS188" s="86" t="n">
        <f aca="false">IFERROR(VLOOKUP(D188,[1]Internal!B$4:CB$231,70,FALSE()),"0")</f>
        <v>3</v>
      </c>
      <c r="AT188" s="86" t="n">
        <f aca="false">IFERROR(VLOOKUP(D188,[1]Internal!B$4:CB$231,71,FALSE()),"0")</f>
        <v>1.75</v>
      </c>
      <c r="AU188" s="86" t="n">
        <f aca="false">IFERROR(VLOOKUP(D188,[1]Internal!B$4:CB$231,72,FALSE()),"0")</f>
        <v>2.66666666666667</v>
      </c>
      <c r="AV188" s="86" t="n">
        <f aca="false">IFERROR(VLOOKUP(D188,[1]Internal!B$4:CB$231,73,FALSE()),"0")</f>
        <v>3</v>
      </c>
      <c r="AW188" s="86"/>
      <c r="AX188" s="86" t="n">
        <f aca="false">IFERROR(VLOOKUP(D188,[1]Internal!B$4:CB$231,75,FALSE()),"0")</f>
        <v>2.69444444444444</v>
      </c>
      <c r="AY188" s="86" t="n">
        <f aca="false">IFERROR(VLOOKUP(D188,[1]Internal!B$4:CB$231,75,FALSE()),"0")</f>
        <v>2.69444444444444</v>
      </c>
      <c r="AZ188" s="86" t="n">
        <f aca="false">AS188+AT188+AU188+AV188+AW188+AX188+AY188</f>
        <v>15.8055555555556</v>
      </c>
      <c r="BA188" s="65" t="n">
        <f aca="false">AZ188*100/30</f>
        <v>52.6851851851852</v>
      </c>
      <c r="BB188" s="65" t="n">
        <f aca="false">BA188*0.4</f>
        <v>21.0740740740741</v>
      </c>
      <c r="BC188" s="65" t="n">
        <f aca="false">Capstones!AW187</f>
        <v>39.2</v>
      </c>
      <c r="BD188" s="65" t="n">
        <f aca="false">BB188+BC188</f>
        <v>60.2740740740741</v>
      </c>
      <c r="BE188" s="88" t="str">
        <f aca="false">IF(BD188&gt;=40,"Cleared","Not Cleared")</f>
        <v>Cleared</v>
      </c>
    </row>
    <row r="189" s="17" customFormat="true" ht="21.75" hidden="false" customHeight="true" outlineLevel="0" collapsed="false">
      <c r="A189" s="64" t="n">
        <v>185</v>
      </c>
      <c r="B189" s="86" t="s">
        <v>17</v>
      </c>
      <c r="C189" s="86" t="s">
        <v>31</v>
      </c>
      <c r="D189" s="86" t="s">
        <v>389</v>
      </c>
      <c r="E189" s="87" t="s">
        <v>390</v>
      </c>
      <c r="F189" s="65" t="n">
        <v>1</v>
      </c>
      <c r="G189" s="65" t="n">
        <v>1</v>
      </c>
      <c r="H189" s="65" t="n">
        <v>4</v>
      </c>
      <c r="I189" s="65" t="n">
        <v>2</v>
      </c>
      <c r="J189" s="65" t="n">
        <v>2</v>
      </c>
      <c r="K189" s="65" t="n">
        <v>3</v>
      </c>
      <c r="L189" s="65" t="n">
        <v>2</v>
      </c>
      <c r="M189" s="64" t="n">
        <f aca="false">F189+G189+H189+I189+J189+K189+L189</f>
        <v>15</v>
      </c>
      <c r="N189" s="65" t="n">
        <f aca="false">M189/35*100</f>
        <v>42.8571428571429</v>
      </c>
      <c r="O189" s="65" t="n">
        <v>0</v>
      </c>
      <c r="P189" s="65" t="n">
        <f aca="false">Capstones!O188</f>
        <v>60</v>
      </c>
      <c r="Q189" s="65" t="n">
        <f aca="false">N189*0.5</f>
        <v>21.4285714285714</v>
      </c>
      <c r="R189" s="65" t="str">
        <f aca="false">IF(N189&gt;=20,"Cleared","Not Cleared")</f>
        <v>Cleared</v>
      </c>
      <c r="S189" s="65" t="n">
        <v>1.33333333333333</v>
      </c>
      <c r="T189" s="65" t="n">
        <v>2.28125</v>
      </c>
      <c r="U189" s="65" t="n">
        <v>1.66666666666667</v>
      </c>
      <c r="V189" s="65" t="n">
        <v>0</v>
      </c>
      <c r="W189" s="65" t="n">
        <v>1.33333333333333</v>
      </c>
      <c r="X189" s="65" t="n">
        <v>1.65</v>
      </c>
      <c r="Y189" s="65" t="n">
        <v>1.25</v>
      </c>
      <c r="Z189" s="65" t="n">
        <f aca="false">S189+T189+U189+V189+W189+X189+Y189</f>
        <v>9.51458333333333</v>
      </c>
      <c r="AA189" s="65" t="n">
        <f aca="false">Persona!$Z189/35*100</f>
        <v>27.1845238095238</v>
      </c>
      <c r="AB189" s="65" t="n">
        <f aca="false">AA189*0.4</f>
        <v>10.8738095238095</v>
      </c>
      <c r="AC189" s="65" t="n">
        <f aca="false">Capstones!AA188</f>
        <v>23.2</v>
      </c>
      <c r="AD189" s="65" t="n">
        <f aca="false">(Persona!$AB189+Persona!$AC189)*0.5</f>
        <v>17.0369047619048</v>
      </c>
      <c r="AE189" s="65" t="str">
        <f aca="false">IF(AD189&gt;=20,"Cleared","Not Cleared")</f>
        <v>Not Cleared</v>
      </c>
      <c r="AF189" s="86"/>
      <c r="AG189" s="86" t="n">
        <v>2.2</v>
      </c>
      <c r="AH189" s="86" t="n">
        <v>2.66666666666667</v>
      </c>
      <c r="AI189" s="86" t="n">
        <v>2</v>
      </c>
      <c r="AJ189" s="86" t="n">
        <v>2.44444444444444</v>
      </c>
      <c r="AK189" s="86"/>
      <c r="AL189" s="86" t="n">
        <v>2.33333333333333</v>
      </c>
      <c r="AM189" s="86" t="n">
        <f aca="false">AF189+AG189+AH189+AI189+AJ189+AK189+AL189</f>
        <v>11.6444444444444</v>
      </c>
      <c r="AN189" s="65" t="n">
        <f aca="false">Persona!$AM189/25*100</f>
        <v>46.5777777777778</v>
      </c>
      <c r="AO189" s="65" t="n">
        <f aca="false">Persona!$AN189*0.4</f>
        <v>18.6311111111111</v>
      </c>
      <c r="AP189" s="65" t="n">
        <f aca="false">Capstones!AL188</f>
        <v>58</v>
      </c>
      <c r="AQ189" s="65" t="n">
        <f aca="false">Persona!$AO189+Persona!$AP189</f>
        <v>76.6311111111111</v>
      </c>
      <c r="AR189" s="65" t="str">
        <f aca="false">IF(AQ189&gt;=40,"Cleared","Not Cleared")</f>
        <v>Cleared</v>
      </c>
      <c r="AS189" s="86" t="n">
        <f aca="false">IFERROR(VLOOKUP(D189,[1]Internal!B$4:CB$231,70,FALSE()),"0")</f>
        <v>2.5</v>
      </c>
      <c r="AT189" s="86" t="n">
        <f aca="false">IFERROR(VLOOKUP(D189,[1]Internal!B$4:CB$231,71,FALSE()),"0")</f>
        <v>2.5625</v>
      </c>
      <c r="AU189" s="86" t="n">
        <f aca="false">IFERROR(VLOOKUP(D189,[1]Internal!B$4:CB$231,72,FALSE()),"0")</f>
        <v>1.33333333333333</v>
      </c>
      <c r="AV189" s="86" t="n">
        <f aca="false">IFERROR(VLOOKUP(D189,[1]Internal!B$4:CB$231,73,FALSE()),"0")</f>
        <v>3</v>
      </c>
      <c r="AW189" s="86"/>
      <c r="AX189" s="86" t="n">
        <f aca="false">IFERROR(VLOOKUP(D189,[1]Internal!B$4:CB$231,75,FALSE()),"0")</f>
        <v>3</v>
      </c>
      <c r="AY189" s="86" t="n">
        <f aca="false">IFERROR(VLOOKUP(D189,[1]Internal!B$4:CB$231,75,FALSE()),"0")</f>
        <v>3</v>
      </c>
      <c r="AZ189" s="86" t="n">
        <f aca="false">AS189+AT189+AU189+AV189+AW189+AX189+AY189</f>
        <v>15.3958333333333</v>
      </c>
      <c r="BA189" s="65" t="n">
        <f aca="false">AZ189*100/30</f>
        <v>51.3194444444444</v>
      </c>
      <c r="BB189" s="65" t="n">
        <f aca="false">BA189*0.4</f>
        <v>20.5277777777778</v>
      </c>
      <c r="BC189" s="65" t="n">
        <f aca="false">Capstones!AW188</f>
        <v>23.2</v>
      </c>
      <c r="BD189" s="65" t="n">
        <f aca="false">BB189+BC189</f>
        <v>43.7277777777778</v>
      </c>
      <c r="BE189" s="88" t="str">
        <f aca="false">IF(BD189&gt;=40,"Cleared","Not Cleared")</f>
        <v>Cleared</v>
      </c>
    </row>
    <row r="190" s="17" customFormat="true" ht="21.75" hidden="false" customHeight="true" outlineLevel="0" collapsed="false">
      <c r="A190" s="64" t="n">
        <v>186</v>
      </c>
      <c r="B190" s="86" t="s">
        <v>17</v>
      </c>
      <c r="C190" s="86" t="s">
        <v>31</v>
      </c>
      <c r="D190" s="86" t="s">
        <v>391</v>
      </c>
      <c r="E190" s="87" t="s">
        <v>392</v>
      </c>
      <c r="F190" s="65" t="n">
        <v>2</v>
      </c>
      <c r="G190" s="65" t="n">
        <v>3</v>
      </c>
      <c r="H190" s="65" t="n">
        <v>4</v>
      </c>
      <c r="I190" s="65" t="n">
        <v>2</v>
      </c>
      <c r="J190" s="65" t="n">
        <v>1</v>
      </c>
      <c r="K190" s="65" t="n">
        <v>3</v>
      </c>
      <c r="L190" s="65" t="n">
        <v>1</v>
      </c>
      <c r="M190" s="64" t="n">
        <f aca="false">F190+G190+H190+I190+J190+K190+L190</f>
        <v>16</v>
      </c>
      <c r="N190" s="65" t="n">
        <f aca="false">M190/35*100</f>
        <v>45.7142857142857</v>
      </c>
      <c r="O190" s="65" t="n">
        <v>0</v>
      </c>
      <c r="P190" s="65" t="n">
        <f aca="false">Capstones!O189</f>
        <v>64.4444444444444</v>
      </c>
      <c r="Q190" s="65" t="n">
        <f aca="false">N190*0.5</f>
        <v>22.8571428571429</v>
      </c>
      <c r="R190" s="65" t="str">
        <f aca="false">IF(N190&gt;=20,"Cleared","Not Cleared")</f>
        <v>Cleared</v>
      </c>
      <c r="S190" s="65" t="n">
        <v>2.33333333333333</v>
      </c>
      <c r="T190" s="65" t="n">
        <v>2.78125</v>
      </c>
      <c r="U190" s="65" t="n">
        <v>2.33333333333333</v>
      </c>
      <c r="V190" s="65" t="n">
        <v>0</v>
      </c>
      <c r="W190" s="65" t="n">
        <v>2</v>
      </c>
      <c r="X190" s="65" t="n">
        <v>1.2</v>
      </c>
      <c r="Y190" s="65" t="n">
        <v>1.25</v>
      </c>
      <c r="Z190" s="65" t="n">
        <f aca="false">S190+T190+U190+V190+W190+X190+Y190</f>
        <v>11.8979166666667</v>
      </c>
      <c r="AA190" s="65" t="n">
        <f aca="false">Persona!$Z190/35*100</f>
        <v>33.9940476190476</v>
      </c>
      <c r="AB190" s="65" t="n">
        <f aca="false">AA190*0.4</f>
        <v>13.597619047619</v>
      </c>
      <c r="AC190" s="65" t="n">
        <f aca="false">Capstones!AA189</f>
        <v>29.6</v>
      </c>
      <c r="AD190" s="65" t="n">
        <f aca="false">(Persona!$AB190+Persona!$AC190)*0.5</f>
        <v>21.5988095238095</v>
      </c>
      <c r="AE190" s="65" t="str">
        <f aca="false">IF(AD190&gt;=20,"Cleared","Not Cleared")</f>
        <v>Cleared</v>
      </c>
      <c r="AF190" s="86"/>
      <c r="AG190" s="86" t="n">
        <v>2.2</v>
      </c>
      <c r="AH190" s="86" t="n">
        <v>2.88888888888889</v>
      </c>
      <c r="AI190" s="86" t="n">
        <v>2</v>
      </c>
      <c r="AJ190" s="86" t="n">
        <v>2.77777777777778</v>
      </c>
      <c r="AK190" s="86"/>
      <c r="AL190" s="86" t="n">
        <v>2.5</v>
      </c>
      <c r="AM190" s="86" t="n">
        <f aca="false">AF190+AG190+AH190+AI190+AJ190+AK190+AL190</f>
        <v>12.3666666666667</v>
      </c>
      <c r="AN190" s="65" t="n">
        <f aca="false">Persona!$AM190/25*100</f>
        <v>49.4666666666667</v>
      </c>
      <c r="AO190" s="65" t="n">
        <f aca="false">Persona!$AN190*0.4</f>
        <v>19.7866666666667</v>
      </c>
      <c r="AP190" s="65" t="n">
        <f aca="false">Capstones!AL189</f>
        <v>44</v>
      </c>
      <c r="AQ190" s="65" t="n">
        <f aca="false">Persona!$AO190+Persona!$AP190</f>
        <v>63.7866666666667</v>
      </c>
      <c r="AR190" s="65" t="str">
        <f aca="false">IF(AQ190&gt;=40,"Cleared","Not Cleared")</f>
        <v>Cleared</v>
      </c>
      <c r="AS190" s="86" t="n">
        <f aca="false">IFERROR(VLOOKUP(D190,[1]Internal!B$4:CB$231,70,FALSE()),"0")</f>
        <v>2.41666666666667</v>
      </c>
      <c r="AT190" s="86" t="n">
        <f aca="false">IFERROR(VLOOKUP(D190,[1]Internal!B$4:CB$231,71,FALSE()),"0")</f>
        <v>2.725</v>
      </c>
      <c r="AU190" s="86" t="n">
        <f aca="false">IFERROR(VLOOKUP(D190,[1]Internal!B$4:CB$231,72,FALSE()),"0")</f>
        <v>1.33333333333333</v>
      </c>
      <c r="AV190" s="86" t="n">
        <f aca="false">IFERROR(VLOOKUP(D190,[1]Internal!B$4:CB$231,73,FALSE()),"0")</f>
        <v>3</v>
      </c>
      <c r="AW190" s="86"/>
      <c r="AX190" s="86" t="n">
        <f aca="false">IFERROR(VLOOKUP(D190,[1]Internal!B$4:CB$231,75,FALSE()),"0")</f>
        <v>2.77777777777778</v>
      </c>
      <c r="AY190" s="86" t="n">
        <f aca="false">IFERROR(VLOOKUP(D190,[1]Internal!B$4:CB$231,75,FALSE()),"0")</f>
        <v>2.77777777777778</v>
      </c>
      <c r="AZ190" s="86" t="n">
        <f aca="false">AS190+AT190+AU190+AV190+AW190+AX190+AY190</f>
        <v>15.0305555555556</v>
      </c>
      <c r="BA190" s="65" t="n">
        <f aca="false">AZ190*100/30</f>
        <v>50.1018518518518</v>
      </c>
      <c r="BB190" s="65" t="n">
        <f aca="false">BA190*0.4</f>
        <v>20.0407407407407</v>
      </c>
      <c r="BC190" s="65" t="n">
        <f aca="false">Capstones!AW189</f>
        <v>29.6</v>
      </c>
      <c r="BD190" s="65" t="n">
        <f aca="false">BB190+BC190</f>
        <v>49.6407407407407</v>
      </c>
      <c r="BE190" s="88" t="str">
        <f aca="false">IF(BD190&gt;=40,"Cleared","Not Cleared")</f>
        <v>Cleared</v>
      </c>
    </row>
    <row r="191" s="17" customFormat="true" ht="21.75" hidden="false" customHeight="true" outlineLevel="0" collapsed="false">
      <c r="A191" s="64" t="n">
        <v>187</v>
      </c>
      <c r="B191" s="86" t="s">
        <v>13</v>
      </c>
      <c r="C191" s="86" t="s">
        <v>31</v>
      </c>
      <c r="D191" s="86" t="s">
        <v>393</v>
      </c>
      <c r="E191" s="87" t="s">
        <v>394</v>
      </c>
      <c r="F191" s="65" t="n">
        <v>2</v>
      </c>
      <c r="G191" s="65" t="n">
        <v>1</v>
      </c>
      <c r="H191" s="65" t="n">
        <v>4</v>
      </c>
      <c r="I191" s="65" t="n">
        <v>3</v>
      </c>
      <c r="J191" s="65" t="n">
        <v>1</v>
      </c>
      <c r="K191" s="65" t="n">
        <v>3</v>
      </c>
      <c r="L191" s="65" t="n">
        <v>2</v>
      </c>
      <c r="M191" s="64" t="n">
        <f aca="false">F191+G191+H191+I191+J191+K191+L191</f>
        <v>16</v>
      </c>
      <c r="N191" s="65" t="n">
        <f aca="false">M191/35*100</f>
        <v>45.7142857142857</v>
      </c>
      <c r="O191" s="65" t="n">
        <v>0</v>
      </c>
      <c r="P191" s="65" t="n">
        <f aca="false">Capstones!O190</f>
        <v>60</v>
      </c>
      <c r="Q191" s="65" t="n">
        <f aca="false">N191*0.5</f>
        <v>22.8571428571429</v>
      </c>
      <c r="R191" s="65" t="str">
        <f aca="false">IF(N191&gt;=20,"Cleared","Not Cleared")</f>
        <v>Cleared</v>
      </c>
      <c r="S191" s="65" t="n">
        <v>2.33333333333333</v>
      </c>
      <c r="T191" s="65" t="n">
        <v>3.07291666666667</v>
      </c>
      <c r="U191" s="65" t="n">
        <v>2.66666666666667</v>
      </c>
      <c r="V191" s="65" t="n">
        <v>3</v>
      </c>
      <c r="W191" s="65" t="n">
        <v>2</v>
      </c>
      <c r="X191" s="65" t="n">
        <v>2.65</v>
      </c>
      <c r="Y191" s="65" t="n">
        <v>2</v>
      </c>
      <c r="Z191" s="65" t="n">
        <f aca="false">S191+T191+U191+V191+W191+X191+Y191</f>
        <v>17.7229166666667</v>
      </c>
      <c r="AA191" s="65" t="n">
        <f aca="false">Persona!$Z191/35*100</f>
        <v>50.6369047619048</v>
      </c>
      <c r="AB191" s="65" t="n">
        <f aca="false">AA191*0.4</f>
        <v>20.2547619047619</v>
      </c>
      <c r="AC191" s="65" t="n">
        <f aca="false">Capstones!AA190</f>
        <v>24</v>
      </c>
      <c r="AD191" s="65" t="n">
        <f aca="false">(Persona!$AB191+Persona!$AC191)*0.5</f>
        <v>22.127380952381</v>
      </c>
      <c r="AE191" s="65" t="str">
        <f aca="false">IF(AD191&gt;=20,"Cleared","Not Cleared")</f>
        <v>Cleared</v>
      </c>
      <c r="AF191" s="86"/>
      <c r="AG191" s="86" t="n">
        <v>2.66666666666667</v>
      </c>
      <c r="AH191" s="86" t="n">
        <v>2.33333333333333</v>
      </c>
      <c r="AI191" s="86" t="n">
        <v>1.66666666666667</v>
      </c>
      <c r="AJ191" s="86" t="n">
        <v>1.77777777777778</v>
      </c>
      <c r="AK191" s="86"/>
      <c r="AL191" s="86" t="n">
        <v>2.33333333333333</v>
      </c>
      <c r="AM191" s="86" t="n">
        <f aca="false">AF191+AG191+AH191+AI191+AJ191+AK191+AL191</f>
        <v>10.7777777777778</v>
      </c>
      <c r="AN191" s="65" t="n">
        <f aca="false">Persona!$AM191/25*100</f>
        <v>43.1111111111111</v>
      </c>
      <c r="AO191" s="65" t="n">
        <f aca="false">Persona!$AN191*0.4</f>
        <v>17.2444444444444</v>
      </c>
      <c r="AP191" s="65" t="n">
        <f aca="false">Capstones!AL190</f>
        <v>56</v>
      </c>
      <c r="AQ191" s="65" t="n">
        <f aca="false">Persona!$AO191+Persona!$AP191</f>
        <v>73.2444444444444</v>
      </c>
      <c r="AR191" s="65" t="str">
        <f aca="false">IF(AQ191&gt;=40,"Cleared","Not Cleared")</f>
        <v>Cleared</v>
      </c>
      <c r="AS191" s="86" t="n">
        <f aca="false">IFERROR(VLOOKUP(D191,[1]Internal!B$4:CB$231,70,FALSE()),"0")</f>
        <v>3</v>
      </c>
      <c r="AT191" s="86" t="n">
        <f aca="false">IFERROR(VLOOKUP(D191,[1]Internal!B$4:CB$231,71,FALSE()),"0")</f>
        <v>3.025</v>
      </c>
      <c r="AU191" s="86" t="n">
        <f aca="false">IFERROR(VLOOKUP(D191,[1]Internal!B$4:CB$231,72,FALSE()),"0")</f>
        <v>2</v>
      </c>
      <c r="AV191" s="86" t="n">
        <f aca="false">IFERROR(VLOOKUP(D191,[1]Internal!B$4:CB$231,73,FALSE()),"0")</f>
        <v>3</v>
      </c>
      <c r="AW191" s="86"/>
      <c r="AX191" s="86" t="n">
        <f aca="false">IFERROR(VLOOKUP(D191,[1]Internal!B$4:CB$231,75,FALSE()),"0")</f>
        <v>3</v>
      </c>
      <c r="AY191" s="86" t="n">
        <f aca="false">IFERROR(VLOOKUP(D191,[1]Internal!B$4:CB$231,75,FALSE()),"0")</f>
        <v>3</v>
      </c>
      <c r="AZ191" s="86" t="n">
        <f aca="false">AS191+AT191+AU191+AV191+AW191+AX191+AY191</f>
        <v>17.025</v>
      </c>
      <c r="BA191" s="65" t="n">
        <f aca="false">AZ191*100/30</f>
        <v>56.75</v>
      </c>
      <c r="BB191" s="65" t="n">
        <f aca="false">BA191*0.4</f>
        <v>22.7</v>
      </c>
      <c r="BC191" s="65" t="n">
        <f aca="false">Capstones!AW190</f>
        <v>24</v>
      </c>
      <c r="BD191" s="65" t="n">
        <f aca="false">BB191+BC191</f>
        <v>46.7</v>
      </c>
      <c r="BE191" s="88" t="str">
        <f aca="false">IF(BD191&gt;=40,"Cleared","Not Cleared")</f>
        <v>Cleared</v>
      </c>
    </row>
    <row r="192" s="17" customFormat="true" ht="21.75" hidden="false" customHeight="true" outlineLevel="0" collapsed="false">
      <c r="A192" s="64" t="n">
        <v>188</v>
      </c>
      <c r="B192" s="86" t="s">
        <v>13</v>
      </c>
      <c r="C192" s="86" t="s">
        <v>14</v>
      </c>
      <c r="D192" s="86" t="s">
        <v>395</v>
      </c>
      <c r="E192" s="87" t="s">
        <v>396</v>
      </c>
      <c r="F192" s="65" t="n">
        <v>2</v>
      </c>
      <c r="G192" s="65" t="n">
        <v>1</v>
      </c>
      <c r="H192" s="65" t="n">
        <v>2</v>
      </c>
      <c r="I192" s="65" t="n">
        <v>2</v>
      </c>
      <c r="J192" s="65" t="n">
        <v>2</v>
      </c>
      <c r="K192" s="65" t="n">
        <v>1</v>
      </c>
      <c r="L192" s="65" t="n">
        <v>4</v>
      </c>
      <c r="M192" s="64" t="n">
        <f aca="false">F192+G192+H192+I192+J192+K192+L192</f>
        <v>14</v>
      </c>
      <c r="N192" s="65" t="n">
        <f aca="false">M192/35*100</f>
        <v>40</v>
      </c>
      <c r="O192" s="65" t="n">
        <v>0</v>
      </c>
      <c r="P192" s="65" t="n">
        <f aca="false">Capstones!O191</f>
        <v>30</v>
      </c>
      <c r="Q192" s="65" t="n">
        <f aca="false">N192*0.5</f>
        <v>20</v>
      </c>
      <c r="R192" s="65" t="str">
        <f aca="false">IF(N192&gt;=20,"Cleared","Not Cleared")</f>
        <v>Cleared</v>
      </c>
      <c r="S192" s="65" t="n">
        <v>1.33333333333333</v>
      </c>
      <c r="T192" s="65" t="n">
        <v>2.125</v>
      </c>
      <c r="U192" s="65" t="n">
        <v>1.33333333333333</v>
      </c>
      <c r="V192" s="65" t="n">
        <v>2</v>
      </c>
      <c r="W192" s="65" t="n">
        <v>3.66666666666667</v>
      </c>
      <c r="X192" s="65" t="n">
        <v>1.91666666666667</v>
      </c>
      <c r="Y192" s="65" t="n">
        <v>1.25</v>
      </c>
      <c r="Z192" s="65" t="n">
        <f aca="false">S192+T192+U192+V192+W192+X192+Y192</f>
        <v>13.625</v>
      </c>
      <c r="AA192" s="65" t="n">
        <f aca="false">Persona!$Z192/35*100</f>
        <v>38.9285714285714</v>
      </c>
      <c r="AB192" s="65" t="n">
        <f aca="false">AA192*0.4</f>
        <v>15.5714285714286</v>
      </c>
      <c r="AC192" s="65" t="n">
        <f aca="false">Capstones!AA191</f>
        <v>24</v>
      </c>
      <c r="AD192" s="65" t="n">
        <f aca="false">(Persona!$AB192+Persona!$AC192)*0.5</f>
        <v>19.7857142857143</v>
      </c>
      <c r="AE192" s="65" t="str">
        <f aca="false">IF(AD192&gt;=20,"Cleared","Not Cleared")</f>
        <v>Not Cleared</v>
      </c>
      <c r="AF192" s="86"/>
      <c r="AG192" s="86" t="n">
        <v>2.51666666666667</v>
      </c>
      <c r="AH192" s="86" t="n">
        <v>2.75</v>
      </c>
      <c r="AI192" s="86" t="n">
        <v>2.125</v>
      </c>
      <c r="AJ192" s="86" t="n">
        <v>2.5</v>
      </c>
      <c r="AK192" s="86"/>
      <c r="AL192" s="86" t="n">
        <v>1.41666666666667</v>
      </c>
      <c r="AM192" s="86" t="n">
        <f aca="false">AF192+AG192+AH192+AI192+AJ192+AK192+AL192</f>
        <v>11.3083333333333</v>
      </c>
      <c r="AN192" s="65" t="n">
        <f aca="false">Persona!$AM192/25*100</f>
        <v>45.2333333333333</v>
      </c>
      <c r="AO192" s="65" t="n">
        <f aca="false">Persona!$AN192*0.4</f>
        <v>18.0933333333333</v>
      </c>
      <c r="AP192" s="65" t="n">
        <f aca="false">Capstones!AL191</f>
        <v>32</v>
      </c>
      <c r="AQ192" s="65" t="n">
        <f aca="false">Persona!$AO192+Persona!$AP192</f>
        <v>50.0933333333333</v>
      </c>
      <c r="AR192" s="65" t="str">
        <f aca="false">IF(AQ192&gt;=40,"Cleared","Not Cleared")</f>
        <v>Cleared</v>
      </c>
      <c r="AS192" s="86" t="n">
        <f aca="false">IFERROR(VLOOKUP(D192,[1]Internal!B$4:CB$231,70,FALSE()),"0")</f>
        <v>1.75</v>
      </c>
      <c r="AT192" s="86" t="n">
        <f aca="false">IFERROR(VLOOKUP(D192,[1]Internal!B$4:CB$231,71,FALSE()),"0")</f>
        <v>1.99285714285714</v>
      </c>
      <c r="AU192" s="86" t="n">
        <f aca="false">IFERROR(VLOOKUP(D192,[1]Internal!B$4:CB$231,72,FALSE()),"0")</f>
        <v>1.33333333333333</v>
      </c>
      <c r="AV192" s="86" t="n">
        <f aca="false">IFERROR(VLOOKUP(D192,[1]Internal!B$4:CB$231,73,FALSE()),"0")</f>
        <v>1</v>
      </c>
      <c r="AW192" s="86"/>
      <c r="AX192" s="86" t="n">
        <f aca="false">IFERROR(VLOOKUP(D192,[1]Internal!B$4:CB$231,75,FALSE()),"0")</f>
        <v>2.11111111111111</v>
      </c>
      <c r="AY192" s="86" t="n">
        <f aca="false">IFERROR(VLOOKUP(D192,[1]Internal!B$4:CB$231,75,FALSE()),"0")</f>
        <v>2.11111111111111</v>
      </c>
      <c r="AZ192" s="86" t="n">
        <f aca="false">AS192+AT192+AU192+AV192+AW192+AX192+AY192</f>
        <v>10.2984126984127</v>
      </c>
      <c r="BA192" s="65" t="n">
        <f aca="false">AZ192*100/30</f>
        <v>34.3280423280423</v>
      </c>
      <c r="BB192" s="65" t="n">
        <f aca="false">BA192*0.4</f>
        <v>13.7312169312169</v>
      </c>
      <c r="BC192" s="65" t="n">
        <f aca="false">Capstones!AW191</f>
        <v>24</v>
      </c>
      <c r="BD192" s="65" t="n">
        <f aca="false">BB192+BC192</f>
        <v>37.7312169312169</v>
      </c>
      <c r="BE192" s="88" t="str">
        <f aca="false">IF(BD192&gt;=40,"Cleared","Not Cleared")</f>
        <v>Not Cleared</v>
      </c>
    </row>
    <row r="193" s="17" customFormat="true" ht="21.75" hidden="false" customHeight="true" outlineLevel="0" collapsed="false">
      <c r="A193" s="64" t="n">
        <v>189</v>
      </c>
      <c r="B193" s="86" t="s">
        <v>17</v>
      </c>
      <c r="C193" s="86" t="s">
        <v>31</v>
      </c>
      <c r="D193" s="86" t="s">
        <v>397</v>
      </c>
      <c r="E193" s="87" t="s">
        <v>398</v>
      </c>
      <c r="F193" s="65" t="n">
        <v>3</v>
      </c>
      <c r="G193" s="65" t="n">
        <v>2</v>
      </c>
      <c r="H193" s="65" t="n">
        <v>4</v>
      </c>
      <c r="I193" s="65" t="n">
        <v>2</v>
      </c>
      <c r="J193" s="65" t="n">
        <v>1</v>
      </c>
      <c r="K193" s="65" t="n">
        <v>3</v>
      </c>
      <c r="L193" s="65" t="n">
        <v>1</v>
      </c>
      <c r="M193" s="64" t="n">
        <f aca="false">F193+G193+H193+I193+J193+K193+L193</f>
        <v>16</v>
      </c>
      <c r="N193" s="65" t="n">
        <f aca="false">M193/35*100</f>
        <v>45.7142857142857</v>
      </c>
      <c r="O193" s="65" t="n">
        <v>0</v>
      </c>
      <c r="P193" s="65" t="n">
        <f aca="false">Capstones!O192</f>
        <v>80</v>
      </c>
      <c r="Q193" s="65" t="n">
        <f aca="false">N193*0.5</f>
        <v>22.8571428571429</v>
      </c>
      <c r="R193" s="65" t="str">
        <f aca="false">IF(N193&gt;=20,"Cleared","Not Cleared")</f>
        <v>Cleared</v>
      </c>
      <c r="S193" s="65" t="n">
        <v>3</v>
      </c>
      <c r="T193" s="65" t="n">
        <v>2.6875</v>
      </c>
      <c r="U193" s="65" t="n">
        <v>3</v>
      </c>
      <c r="V193" s="65" t="n">
        <v>2</v>
      </c>
      <c r="W193" s="65" t="n">
        <v>1</v>
      </c>
      <c r="X193" s="65" t="n">
        <v>2</v>
      </c>
      <c r="Y193" s="65" t="n">
        <v>2.25</v>
      </c>
      <c r="Z193" s="65" t="n">
        <f aca="false">S193+T193+U193+V193+W193+X193+Y193</f>
        <v>15.9375</v>
      </c>
      <c r="AA193" s="65" t="n">
        <f aca="false">Persona!$Z193/35*100</f>
        <v>45.5357142857143</v>
      </c>
      <c r="AB193" s="65" t="n">
        <f aca="false">AA193*0.4</f>
        <v>18.2142857142857</v>
      </c>
      <c r="AC193" s="65" t="n">
        <f aca="false">Capstones!AA192</f>
        <v>27.2</v>
      </c>
      <c r="AD193" s="65" t="n">
        <f aca="false">(Persona!$AB193+Persona!$AC193)*0.5</f>
        <v>22.7071428571429</v>
      </c>
      <c r="AE193" s="65" t="str">
        <f aca="false">IF(AD193&gt;=20,"Cleared","Not Cleared")</f>
        <v>Cleared</v>
      </c>
      <c r="AF193" s="86"/>
      <c r="AG193" s="86" t="s">
        <v>511</v>
      </c>
      <c r="AH193" s="86" t="s">
        <v>511</v>
      </c>
      <c r="AI193" s="86" t="n">
        <v>0</v>
      </c>
      <c r="AJ193" s="86" t="s">
        <v>511</v>
      </c>
      <c r="AK193" s="86"/>
      <c r="AL193" s="86" t="s">
        <v>511</v>
      </c>
      <c r="AM193" s="86" t="n">
        <f aca="false">AF193+AG193+AH193+AI193+AJ193+AK193+AL193</f>
        <v>0</v>
      </c>
      <c r="AN193" s="65" t="n">
        <f aca="false">Persona!$AM193/25*100</f>
        <v>0</v>
      </c>
      <c r="AO193" s="65" t="n">
        <f aca="false">Persona!$AN193*0.4</f>
        <v>0</v>
      </c>
      <c r="AP193" s="65" t="n">
        <f aca="false">Capstones!AL192</f>
        <v>47</v>
      </c>
      <c r="AQ193" s="65" t="n">
        <f aca="false">Persona!$AO193+Persona!$AP193</f>
        <v>47</v>
      </c>
      <c r="AR193" s="65" t="str">
        <f aca="false">IF(AQ193&gt;=40,"Cleared","Not Cleared")</f>
        <v>Cleared</v>
      </c>
      <c r="AS193" s="86" t="n">
        <f aca="false">IFERROR(VLOOKUP(D193,[1]Internal!B$4:CB$231,70,FALSE()),"0")</f>
        <v>2.5</v>
      </c>
      <c r="AT193" s="86" t="n">
        <f aca="false">IFERROR(VLOOKUP(D193,[1]Internal!B$4:CB$231,71,FALSE()),"0")</f>
        <v>2.6</v>
      </c>
      <c r="AU193" s="86" t="n">
        <f aca="false">IFERROR(VLOOKUP(D193,[1]Internal!B$4:CB$231,72,FALSE()),"0")</f>
        <v>2</v>
      </c>
      <c r="AV193" s="86" t="n">
        <f aca="false">IFERROR(VLOOKUP(D193,[1]Internal!B$4:CB$231,73,FALSE()),"0")</f>
        <v>2</v>
      </c>
      <c r="AW193" s="86"/>
      <c r="AX193" s="86" t="n">
        <f aca="false">IFERROR(VLOOKUP(D193,[1]Internal!B$4:CB$231,75,FALSE()),"0")</f>
        <v>2.55555555555556</v>
      </c>
      <c r="AY193" s="86" t="n">
        <f aca="false">IFERROR(VLOOKUP(D193,[1]Internal!B$4:CB$231,75,FALSE()),"0")</f>
        <v>2.55555555555556</v>
      </c>
      <c r="AZ193" s="86" t="n">
        <f aca="false">AS193+AT193+AU193+AV193+AW193+AX193+AY193</f>
        <v>14.2111111111111</v>
      </c>
      <c r="BA193" s="65" t="n">
        <f aca="false">AZ193*100/30</f>
        <v>47.3703703703704</v>
      </c>
      <c r="BB193" s="65" t="n">
        <f aca="false">BA193*0.4</f>
        <v>18.9481481481481</v>
      </c>
      <c r="BC193" s="65" t="n">
        <f aca="false">Capstones!AW192</f>
        <v>27.2</v>
      </c>
      <c r="BD193" s="65" t="n">
        <f aca="false">BB193+BC193</f>
        <v>46.1481481481482</v>
      </c>
      <c r="BE193" s="88" t="str">
        <f aca="false">IF(BD193&gt;=40,"Cleared","Not Cleared")</f>
        <v>Cleared</v>
      </c>
    </row>
    <row r="194" s="17" customFormat="true" ht="21.75" hidden="false" customHeight="true" outlineLevel="0" collapsed="false">
      <c r="A194" s="64" t="n">
        <v>190</v>
      </c>
      <c r="B194" s="86" t="s">
        <v>13</v>
      </c>
      <c r="C194" s="86" t="s">
        <v>24</v>
      </c>
      <c r="D194" s="86" t="s">
        <v>399</v>
      </c>
      <c r="E194" s="87" t="s">
        <v>400</v>
      </c>
      <c r="F194" s="65" t="n">
        <v>3</v>
      </c>
      <c r="G194" s="65" t="n">
        <v>1</v>
      </c>
      <c r="H194" s="65" t="n">
        <v>1</v>
      </c>
      <c r="I194" s="65" t="n">
        <v>2</v>
      </c>
      <c r="J194" s="65" t="n">
        <v>4</v>
      </c>
      <c r="K194" s="65" t="n">
        <v>2</v>
      </c>
      <c r="L194" s="65" t="n">
        <v>3</v>
      </c>
      <c r="M194" s="64" t="n">
        <f aca="false">F194+G194+H194+I194+J194+K194+L194</f>
        <v>16</v>
      </c>
      <c r="N194" s="65" t="n">
        <f aca="false">M194/35*100</f>
        <v>45.7142857142857</v>
      </c>
      <c r="O194" s="65" t="n">
        <v>0</v>
      </c>
      <c r="P194" s="65" t="n">
        <f aca="false">Capstones!O193</f>
        <v>66.6666666666667</v>
      </c>
      <c r="Q194" s="65" t="n">
        <f aca="false">N194*0.5</f>
        <v>22.8571428571429</v>
      </c>
      <c r="R194" s="65" t="str">
        <f aca="false">IF(N194&gt;=20,"Cleared","Not Cleared")</f>
        <v>Cleared</v>
      </c>
      <c r="S194" s="65" t="n">
        <v>2.08333333333333</v>
      </c>
      <c r="T194" s="65" t="n">
        <v>1.1875</v>
      </c>
      <c r="U194" s="65" t="n">
        <v>3</v>
      </c>
      <c r="V194" s="65" t="n">
        <v>0</v>
      </c>
      <c r="W194" s="65" t="n">
        <v>0</v>
      </c>
      <c r="X194" s="65" t="n">
        <v>1.8</v>
      </c>
      <c r="Y194" s="65" t="n">
        <v>1.33333333333333</v>
      </c>
      <c r="Z194" s="65" t="n">
        <f aca="false">S194+T194+U194+V194+W194+X194+Y194</f>
        <v>9.40416666666667</v>
      </c>
      <c r="AA194" s="65" t="n">
        <f aca="false">Persona!$Z194/35*100</f>
        <v>26.8690476190476</v>
      </c>
      <c r="AB194" s="65" t="n">
        <f aca="false">AA194*0.4</f>
        <v>10.7476190476191</v>
      </c>
      <c r="AC194" s="65" t="n">
        <f aca="false">Capstones!AA193</f>
        <v>32</v>
      </c>
      <c r="AD194" s="65" t="n">
        <f aca="false">(Persona!$AB194+Persona!$AC194)*0.5</f>
        <v>21.3738095238095</v>
      </c>
      <c r="AE194" s="65" t="str">
        <f aca="false">IF(AD194&gt;=20,"Cleared","Not Cleared")</f>
        <v>Cleared</v>
      </c>
      <c r="AF194" s="86"/>
      <c r="AG194" s="86" t="n">
        <v>3.01904761904762</v>
      </c>
      <c r="AH194" s="86" t="n">
        <v>2.58333333333333</v>
      </c>
      <c r="AI194" s="86" t="n">
        <v>2.125</v>
      </c>
      <c r="AJ194" s="86" t="n">
        <v>1.58333333333333</v>
      </c>
      <c r="AK194" s="86"/>
      <c r="AL194" s="86" t="n">
        <v>2.5</v>
      </c>
      <c r="AM194" s="86" t="n">
        <f aca="false">AF194+AG194+AH194+AI194+AJ194+AK194+AL194</f>
        <v>11.8107142857143</v>
      </c>
      <c r="AN194" s="65" t="n">
        <f aca="false">Persona!$AM194/25*100</f>
        <v>47.2428571428572</v>
      </c>
      <c r="AO194" s="65" t="n">
        <f aca="false">Persona!$AN194*0.4</f>
        <v>18.8971428571429</v>
      </c>
      <c r="AP194" s="65" t="n">
        <f aca="false">Capstones!AL193</f>
        <v>50</v>
      </c>
      <c r="AQ194" s="65" t="n">
        <f aca="false">Persona!$AO194+Persona!$AP194</f>
        <v>68.8971428571429</v>
      </c>
      <c r="AR194" s="65" t="str">
        <f aca="false">IF(AQ194&gt;=40,"Cleared","Not Cleared")</f>
        <v>Cleared</v>
      </c>
      <c r="AS194" s="86" t="n">
        <f aca="false">IFERROR(VLOOKUP(D194,[1]Internal!B$4:CB$231,70,FALSE()),"0")</f>
        <v>2.08333333333333</v>
      </c>
      <c r="AT194" s="86" t="n">
        <f aca="false">IFERROR(VLOOKUP(D194,[1]Internal!B$4:CB$231,71,FALSE()),"0")</f>
        <v>2.41428571428571</v>
      </c>
      <c r="AU194" s="86" t="n">
        <f aca="false">IFERROR(VLOOKUP(D194,[1]Internal!B$4:CB$231,72,FALSE()),"0")</f>
        <v>1.5</v>
      </c>
      <c r="AV194" s="86" t="n">
        <f aca="false">IFERROR(VLOOKUP(D194,[1]Internal!B$4:CB$231,73,FALSE()),"0")</f>
        <v>2.5</v>
      </c>
      <c r="AW194" s="86"/>
      <c r="AX194" s="86" t="n">
        <f aca="false">IFERROR(VLOOKUP(D194,[1]Internal!B$4:CB$231,75,FALSE()),"0")</f>
        <v>2.23611111111111</v>
      </c>
      <c r="AY194" s="86" t="n">
        <f aca="false">IFERROR(VLOOKUP(D194,[1]Internal!B$4:CB$231,75,FALSE()),"0")</f>
        <v>2.23611111111111</v>
      </c>
      <c r="AZ194" s="86" t="n">
        <f aca="false">AS194+AT194+AU194+AV194+AW194+AX194+AY194</f>
        <v>12.9698412698413</v>
      </c>
      <c r="BA194" s="65" t="n">
        <f aca="false">AZ194*100/30</f>
        <v>43.2328042328042</v>
      </c>
      <c r="BB194" s="65" t="n">
        <f aca="false">BA194*0.4</f>
        <v>17.2931216931217</v>
      </c>
      <c r="BC194" s="65" t="n">
        <f aca="false">Capstones!AW193</f>
        <v>32</v>
      </c>
      <c r="BD194" s="65" t="n">
        <f aca="false">BB194+BC194</f>
        <v>49.2931216931217</v>
      </c>
      <c r="BE194" s="88" t="str">
        <f aca="false">IF(BD194&gt;=40,"Cleared","Not Cleared")</f>
        <v>Cleared</v>
      </c>
    </row>
    <row r="195" s="17" customFormat="true" ht="21.75" hidden="false" customHeight="true" outlineLevel="0" collapsed="false">
      <c r="A195" s="64" t="n">
        <v>191</v>
      </c>
      <c r="B195" s="86" t="s">
        <v>13</v>
      </c>
      <c r="C195" s="86" t="s">
        <v>31</v>
      </c>
      <c r="D195" s="86" t="s">
        <v>401</v>
      </c>
      <c r="E195" s="87" t="s">
        <v>402</v>
      </c>
      <c r="F195" s="65" t="n">
        <v>1</v>
      </c>
      <c r="G195" s="65" t="n">
        <v>1</v>
      </c>
      <c r="H195" s="65" t="n">
        <v>1</v>
      </c>
      <c r="I195" s="65" t="n">
        <v>3</v>
      </c>
      <c r="J195" s="65" t="n">
        <v>3</v>
      </c>
      <c r="K195" s="65" t="n">
        <v>1</v>
      </c>
      <c r="L195" s="65" t="n">
        <v>3</v>
      </c>
      <c r="M195" s="64" t="n">
        <f aca="false">F195+G195+H195+I195+J195+K195+L195</f>
        <v>13</v>
      </c>
      <c r="N195" s="65" t="n">
        <f aca="false">M195/35*100</f>
        <v>37.1428571428571</v>
      </c>
      <c r="O195" s="65" t="n">
        <v>0</v>
      </c>
      <c r="P195" s="65" t="n">
        <f aca="false">Capstones!O194</f>
        <v>65.5555555555555</v>
      </c>
      <c r="Q195" s="65" t="n">
        <f aca="false">N195*0.5</f>
        <v>18.5714285714286</v>
      </c>
      <c r="R195" s="65" t="str">
        <f aca="false">IF(N195&gt;=20,"Cleared","Not Cleared")</f>
        <v>Cleared</v>
      </c>
      <c r="S195" s="65" t="n">
        <v>2.25</v>
      </c>
      <c r="T195" s="65" t="n">
        <v>2.5625</v>
      </c>
      <c r="U195" s="65" t="n">
        <v>2</v>
      </c>
      <c r="V195" s="65" t="n">
        <v>1</v>
      </c>
      <c r="W195" s="65" t="n">
        <v>4.33333333333333</v>
      </c>
      <c r="X195" s="65" t="n">
        <v>2.38333333333333</v>
      </c>
      <c r="Y195" s="65" t="n">
        <v>2</v>
      </c>
      <c r="Z195" s="65" t="n">
        <f aca="false">S195+T195+U195+V195+W195+X195+Y195</f>
        <v>16.5291666666667</v>
      </c>
      <c r="AA195" s="65" t="n">
        <f aca="false">Persona!$Z195/35*100</f>
        <v>47.2261904761905</v>
      </c>
      <c r="AB195" s="65" t="n">
        <f aca="false">AA195*0.4</f>
        <v>18.8904761904762</v>
      </c>
      <c r="AC195" s="65" t="n">
        <f aca="false">Capstones!AA194</f>
        <v>48</v>
      </c>
      <c r="AD195" s="65" t="n">
        <f aca="false">(Persona!$AB195+Persona!$AC195)*0.5</f>
        <v>33.4452380952381</v>
      </c>
      <c r="AE195" s="65" t="str">
        <f aca="false">IF(AD195&gt;=20,"Cleared","Not Cleared")</f>
        <v>Cleared</v>
      </c>
      <c r="AF195" s="86"/>
      <c r="AG195" s="86" t="n">
        <v>2.86666666666667</v>
      </c>
      <c r="AH195" s="86" t="n">
        <v>2</v>
      </c>
      <c r="AI195" s="86" t="n">
        <v>2</v>
      </c>
      <c r="AJ195" s="86" t="n">
        <v>1.77777777777778</v>
      </c>
      <c r="AK195" s="86"/>
      <c r="AL195" s="86" t="n">
        <v>2.66666666666667</v>
      </c>
      <c r="AM195" s="86" t="n">
        <f aca="false">AF195+AG195+AH195+AI195+AJ195+AK195+AL195</f>
        <v>11.3111111111111</v>
      </c>
      <c r="AN195" s="65" t="n">
        <f aca="false">Persona!$AM195/25*100</f>
        <v>45.2444444444445</v>
      </c>
      <c r="AO195" s="65" t="n">
        <f aca="false">Persona!$AN195*0.4</f>
        <v>18.0977777777778</v>
      </c>
      <c r="AP195" s="65" t="n">
        <f aca="false">Capstones!AL194</f>
        <v>56</v>
      </c>
      <c r="AQ195" s="65" t="n">
        <f aca="false">Persona!$AO195+Persona!$AP195</f>
        <v>74.0977777777778</v>
      </c>
      <c r="AR195" s="65" t="str">
        <f aca="false">IF(AQ195&gt;=40,"Cleared","Not Cleared")</f>
        <v>Cleared</v>
      </c>
      <c r="AS195" s="86" t="n">
        <f aca="false">IFERROR(VLOOKUP(D195,[1]Internal!B$4:CB$231,70,FALSE()),"0")</f>
        <v>2.08333333333333</v>
      </c>
      <c r="AT195" s="86" t="n">
        <f aca="false">IFERROR(VLOOKUP(D195,[1]Internal!B$4:CB$231,71,FALSE()),"0")</f>
        <v>2.3375</v>
      </c>
      <c r="AU195" s="86" t="n">
        <f aca="false">IFERROR(VLOOKUP(D195,[1]Internal!B$4:CB$231,72,FALSE()),"0")</f>
        <v>1.33333333333333</v>
      </c>
      <c r="AV195" s="86" t="n">
        <f aca="false">IFERROR(VLOOKUP(D195,[1]Internal!B$4:CB$231,73,FALSE()),"0")</f>
        <v>2</v>
      </c>
      <c r="AW195" s="86"/>
      <c r="AX195" s="86" t="n">
        <f aca="false">IFERROR(VLOOKUP(D195,[1]Internal!B$4:CB$231,75,FALSE()),"0")</f>
        <v>2.02777777777778</v>
      </c>
      <c r="AY195" s="86" t="n">
        <f aca="false">IFERROR(VLOOKUP(D195,[1]Internal!B$4:CB$231,75,FALSE()),"0")</f>
        <v>2.02777777777778</v>
      </c>
      <c r="AZ195" s="86" t="n">
        <f aca="false">AS195+AT195+AU195+AV195+AW195+AX195+AY195</f>
        <v>11.8097222222222</v>
      </c>
      <c r="BA195" s="65" t="n">
        <f aca="false">AZ195*100/30</f>
        <v>39.3657407407407</v>
      </c>
      <c r="BB195" s="65" t="n">
        <f aca="false">BA195*0.4</f>
        <v>15.7462962962963</v>
      </c>
      <c r="BC195" s="65" t="n">
        <f aca="false">Capstones!AW194</f>
        <v>48</v>
      </c>
      <c r="BD195" s="65" t="n">
        <f aca="false">BB195+BC195</f>
        <v>63.7462962962963</v>
      </c>
      <c r="BE195" s="88" t="str">
        <f aca="false">IF(BD195&gt;=40,"Cleared","Not Cleared")</f>
        <v>Cleared</v>
      </c>
    </row>
    <row r="196" s="17" customFormat="true" ht="21.75" hidden="false" customHeight="true" outlineLevel="0" collapsed="false">
      <c r="A196" s="64" t="n">
        <v>192</v>
      </c>
      <c r="B196" s="86" t="s">
        <v>17</v>
      </c>
      <c r="C196" s="86" t="s">
        <v>31</v>
      </c>
      <c r="D196" s="86" t="s">
        <v>403</v>
      </c>
      <c r="E196" s="87" t="s">
        <v>404</v>
      </c>
      <c r="F196" s="65" t="n">
        <v>1</v>
      </c>
      <c r="G196" s="65" t="n">
        <v>1</v>
      </c>
      <c r="H196" s="65" t="n">
        <v>3</v>
      </c>
      <c r="I196" s="65" t="n">
        <v>3</v>
      </c>
      <c r="J196" s="65" t="n">
        <v>2</v>
      </c>
      <c r="K196" s="65" t="n">
        <v>2</v>
      </c>
      <c r="L196" s="65" t="n">
        <v>3</v>
      </c>
      <c r="M196" s="64" t="n">
        <f aca="false">F196+G196+H196+I196+J196+K196+L196</f>
        <v>15</v>
      </c>
      <c r="N196" s="65" t="n">
        <f aca="false">M196/35*100</f>
        <v>42.8571428571429</v>
      </c>
      <c r="O196" s="65" t="n">
        <v>0</v>
      </c>
      <c r="P196" s="65" t="n">
        <f aca="false">Capstones!O195</f>
        <v>71.1111111111111</v>
      </c>
      <c r="Q196" s="65" t="n">
        <f aca="false">N196*0.5</f>
        <v>21.4285714285714</v>
      </c>
      <c r="R196" s="65" t="str">
        <f aca="false">IF(N196&gt;=20,"Cleared","Not Cleared")</f>
        <v>Cleared</v>
      </c>
      <c r="S196" s="65" t="n">
        <v>2.66666666666667</v>
      </c>
      <c r="T196" s="65" t="n">
        <v>3.09375</v>
      </c>
      <c r="U196" s="65" t="n">
        <v>3</v>
      </c>
      <c r="V196" s="65" t="n">
        <v>0</v>
      </c>
      <c r="W196" s="65" t="n">
        <v>3</v>
      </c>
      <c r="X196" s="65" t="n">
        <v>2.05</v>
      </c>
      <c r="Y196" s="65" t="n">
        <v>1.25</v>
      </c>
      <c r="Z196" s="65" t="n">
        <f aca="false">S196+T196+U196+V196+W196+X196+Y196</f>
        <v>15.0604166666667</v>
      </c>
      <c r="AA196" s="65" t="n">
        <f aca="false">Persona!$Z196/35*100</f>
        <v>43.0297619047619</v>
      </c>
      <c r="AB196" s="65" t="n">
        <f aca="false">AA196*0.4</f>
        <v>17.2119047619048</v>
      </c>
      <c r="AC196" s="65" t="n">
        <f aca="false">Capstones!AA195</f>
        <v>36.8</v>
      </c>
      <c r="AD196" s="65" t="n">
        <f aca="false">(Persona!$AB196+Persona!$AC196)*0.5</f>
        <v>27.0059523809524</v>
      </c>
      <c r="AE196" s="65" t="str">
        <f aca="false">IF(AD196&gt;=20,"Cleared","Not Cleared")</f>
        <v>Cleared</v>
      </c>
      <c r="AF196" s="86"/>
      <c r="AG196" s="86" t="n">
        <v>2.9</v>
      </c>
      <c r="AH196" s="86" t="n">
        <v>3</v>
      </c>
      <c r="AI196" s="86" t="n">
        <v>1.33333333333333</v>
      </c>
      <c r="AJ196" s="86" t="n">
        <v>3.5</v>
      </c>
      <c r="AK196" s="86"/>
      <c r="AL196" s="86" t="n">
        <v>3</v>
      </c>
      <c r="AM196" s="86" t="n">
        <f aca="false">AF196+AG196+AH196+AI196+AJ196+AK196+AL196</f>
        <v>13.7333333333333</v>
      </c>
      <c r="AN196" s="65" t="n">
        <f aca="false">Persona!$AM196/25*100</f>
        <v>54.9333333333333</v>
      </c>
      <c r="AO196" s="65" t="n">
        <f aca="false">Persona!$AN196*0.4</f>
        <v>21.9733333333333</v>
      </c>
      <c r="AP196" s="65" t="n">
        <f aca="false">Capstones!AL195</f>
        <v>34</v>
      </c>
      <c r="AQ196" s="65" t="n">
        <f aca="false">Persona!$AO196+Persona!$AP196</f>
        <v>55.9733333333333</v>
      </c>
      <c r="AR196" s="65" t="str">
        <f aca="false">IF(AQ196&gt;=40,"Cleared","Not Cleared")</f>
        <v>Cleared</v>
      </c>
      <c r="AS196" s="86" t="n">
        <f aca="false">IFERROR(VLOOKUP(D196,[1]Internal!B$4:CB$231,70,FALSE()),"0")</f>
        <v>2.08333333333333</v>
      </c>
      <c r="AT196" s="86" t="n">
        <f aca="false">IFERROR(VLOOKUP(D196,[1]Internal!B$4:CB$231,71,FALSE()),"0")</f>
        <v>2.1</v>
      </c>
      <c r="AU196" s="86" t="n">
        <f aca="false">IFERROR(VLOOKUP(D196,[1]Internal!B$4:CB$231,72,FALSE()),"0")</f>
        <v>1.33333333333333</v>
      </c>
      <c r="AV196" s="86" t="n">
        <f aca="false">IFERROR(VLOOKUP(D196,[1]Internal!B$4:CB$231,73,FALSE()),"0")</f>
        <v>2.5</v>
      </c>
      <c r="AW196" s="86"/>
      <c r="AX196" s="86" t="n">
        <f aca="false">IFERROR(VLOOKUP(D196,[1]Internal!B$4:CB$231,75,FALSE()),"0")</f>
        <v>2.19444444444444</v>
      </c>
      <c r="AY196" s="86" t="n">
        <f aca="false">IFERROR(VLOOKUP(D196,[1]Internal!B$4:CB$231,75,FALSE()),"0")</f>
        <v>2.19444444444444</v>
      </c>
      <c r="AZ196" s="86" t="n">
        <f aca="false">AS196+AT196+AU196+AV196+AW196+AX196+AY196</f>
        <v>12.4055555555556</v>
      </c>
      <c r="BA196" s="65" t="n">
        <f aca="false">AZ196*100/30</f>
        <v>41.3518518518518</v>
      </c>
      <c r="BB196" s="65" t="n">
        <f aca="false">BA196*0.4</f>
        <v>16.5407407407407</v>
      </c>
      <c r="BC196" s="65" t="n">
        <f aca="false">Capstones!AW195</f>
        <v>36.8</v>
      </c>
      <c r="BD196" s="65" t="n">
        <f aca="false">BB196+BC196</f>
        <v>53.3407407407407</v>
      </c>
      <c r="BE196" s="88" t="str">
        <f aca="false">IF(BD196&gt;=40,"Cleared","Not Cleared")</f>
        <v>Cleared</v>
      </c>
    </row>
    <row r="197" s="17" customFormat="true" ht="21.75" hidden="false" customHeight="true" outlineLevel="0" collapsed="false">
      <c r="A197" s="64" t="n">
        <v>193</v>
      </c>
      <c r="B197" s="86" t="s">
        <v>17</v>
      </c>
      <c r="C197" s="86" t="s">
        <v>31</v>
      </c>
      <c r="D197" s="86" t="s">
        <v>405</v>
      </c>
      <c r="E197" s="87" t="s">
        <v>406</v>
      </c>
      <c r="F197" s="65" t="n">
        <v>3</v>
      </c>
      <c r="G197" s="65" t="n">
        <v>1</v>
      </c>
      <c r="H197" s="65" t="n">
        <v>3</v>
      </c>
      <c r="I197" s="65" t="n">
        <v>4</v>
      </c>
      <c r="J197" s="65" t="n">
        <v>1</v>
      </c>
      <c r="K197" s="65" t="n">
        <v>2</v>
      </c>
      <c r="L197" s="65" t="n">
        <v>2</v>
      </c>
      <c r="M197" s="64" t="n">
        <f aca="false">F197+G197+H197+I197+J197+K197+L197</f>
        <v>16</v>
      </c>
      <c r="N197" s="65" t="n">
        <f aca="false">M197/35*100</f>
        <v>45.7142857142857</v>
      </c>
      <c r="O197" s="65" t="n">
        <v>0</v>
      </c>
      <c r="P197" s="65" t="n">
        <f aca="false">Capstones!O196</f>
        <v>60</v>
      </c>
      <c r="Q197" s="65" t="n">
        <f aca="false">N197*0.5</f>
        <v>22.8571428571429</v>
      </c>
      <c r="R197" s="65" t="str">
        <f aca="false">IF(N197&gt;=20,"Cleared","Not Cleared")</f>
        <v>Cleared</v>
      </c>
      <c r="S197" s="65" t="n">
        <v>1.58333333333333</v>
      </c>
      <c r="T197" s="65" t="n">
        <v>2.46875</v>
      </c>
      <c r="U197" s="65" t="n">
        <v>1.33333333333333</v>
      </c>
      <c r="V197" s="65" t="n">
        <v>0</v>
      </c>
      <c r="W197" s="65" t="n">
        <v>3</v>
      </c>
      <c r="X197" s="65" t="n">
        <v>1.45</v>
      </c>
      <c r="Y197" s="65" t="n">
        <v>1.25</v>
      </c>
      <c r="Z197" s="65" t="n">
        <f aca="false">S197+T197+U197+V197+W197+X197+Y197</f>
        <v>11.0854166666667</v>
      </c>
      <c r="AA197" s="65" t="n">
        <f aca="false">Persona!$Z197/35*100</f>
        <v>31.672619047619</v>
      </c>
      <c r="AB197" s="65" t="n">
        <f aca="false">AA197*0.4</f>
        <v>12.6690476190476</v>
      </c>
      <c r="AC197" s="65" t="n">
        <f aca="false">Capstones!AA196</f>
        <v>44</v>
      </c>
      <c r="AD197" s="65" t="n">
        <f aca="false">(Persona!$AB197+Persona!$AC197)*0.5</f>
        <v>28.3345238095238</v>
      </c>
      <c r="AE197" s="65" t="str">
        <f aca="false">IF(AD197&gt;=20,"Cleared","Not Cleared")</f>
        <v>Cleared</v>
      </c>
      <c r="AF197" s="86"/>
      <c r="AG197" s="86" t="n">
        <v>2.66666666666667</v>
      </c>
      <c r="AH197" s="86" t="n">
        <v>2.66666666666667</v>
      </c>
      <c r="AI197" s="86" t="n">
        <v>1.66666666666667</v>
      </c>
      <c r="AJ197" s="86" t="n">
        <v>2.11111111111111</v>
      </c>
      <c r="AK197" s="86"/>
      <c r="AL197" s="86" t="n">
        <v>2.33333333333333</v>
      </c>
      <c r="AM197" s="86" t="n">
        <f aca="false">AF197+AG197+AH197+AI197+AJ197+AK197+AL197</f>
        <v>11.4444444444444</v>
      </c>
      <c r="AN197" s="65" t="n">
        <f aca="false">Persona!$AM197/25*100</f>
        <v>45.7777777777778</v>
      </c>
      <c r="AO197" s="65" t="n">
        <f aca="false">Persona!$AN197*0.4</f>
        <v>18.3111111111111</v>
      </c>
      <c r="AP197" s="65" t="n">
        <f aca="false">Capstones!AL196</f>
        <v>34</v>
      </c>
      <c r="AQ197" s="65" t="n">
        <f aca="false">Persona!$AO197+Persona!$AP197</f>
        <v>52.3111111111111</v>
      </c>
      <c r="AR197" s="65" t="str">
        <f aca="false">IF(AQ197&gt;=40,"Cleared","Not Cleared")</f>
        <v>Cleared</v>
      </c>
      <c r="AS197" s="86" t="n">
        <f aca="false">IFERROR(VLOOKUP(D197,[1]Internal!B$4:CB$231,70,FALSE()),"0")</f>
        <v>3</v>
      </c>
      <c r="AT197" s="86" t="n">
        <f aca="false">IFERROR(VLOOKUP(D197,[1]Internal!B$4:CB$231,71,FALSE()),"0")</f>
        <v>2.6875</v>
      </c>
      <c r="AU197" s="86" t="n">
        <f aca="false">IFERROR(VLOOKUP(D197,[1]Internal!B$4:CB$231,72,FALSE()),"0")</f>
        <v>2</v>
      </c>
      <c r="AV197" s="86" t="n">
        <f aca="false">IFERROR(VLOOKUP(D197,[1]Internal!B$4:CB$231,73,FALSE()),"0")</f>
        <v>3</v>
      </c>
      <c r="AW197" s="86"/>
      <c r="AX197" s="86" t="n">
        <f aca="false">IFERROR(VLOOKUP(D197,[1]Internal!B$4:CB$231,75,FALSE()),"0")</f>
        <v>2.88888888888889</v>
      </c>
      <c r="AY197" s="86" t="n">
        <f aca="false">IFERROR(VLOOKUP(D197,[1]Internal!B$4:CB$231,75,FALSE()),"0")</f>
        <v>2.88888888888889</v>
      </c>
      <c r="AZ197" s="86" t="n">
        <f aca="false">AS197+AT197+AU197+AV197+AW197+AX197+AY197</f>
        <v>16.4652777777778</v>
      </c>
      <c r="BA197" s="65" t="n">
        <f aca="false">AZ197*100/30</f>
        <v>54.8842592592593</v>
      </c>
      <c r="BB197" s="65" t="n">
        <f aca="false">BA197*0.4</f>
        <v>21.9537037037037</v>
      </c>
      <c r="BC197" s="65" t="n">
        <f aca="false">Capstones!AW196</f>
        <v>44</v>
      </c>
      <c r="BD197" s="65" t="n">
        <f aca="false">BB197+BC197</f>
        <v>65.9537037037037</v>
      </c>
      <c r="BE197" s="88" t="str">
        <f aca="false">IF(BD197&gt;=40,"Cleared","Not Cleared")</f>
        <v>Cleared</v>
      </c>
    </row>
    <row r="198" s="17" customFormat="true" ht="21.75" hidden="false" customHeight="true" outlineLevel="0" collapsed="false">
      <c r="A198" s="64" t="n">
        <v>194</v>
      </c>
      <c r="B198" s="86" t="s">
        <v>13</v>
      </c>
      <c r="C198" s="86" t="s">
        <v>31</v>
      </c>
      <c r="D198" s="86" t="s">
        <v>407</v>
      </c>
      <c r="E198" s="87" t="s">
        <v>408</v>
      </c>
      <c r="F198" s="65" t="n">
        <v>1</v>
      </c>
      <c r="G198" s="65" t="n">
        <v>1</v>
      </c>
      <c r="H198" s="65" t="n">
        <v>2</v>
      </c>
      <c r="I198" s="65" t="n">
        <v>3</v>
      </c>
      <c r="J198" s="65" t="n">
        <v>2</v>
      </c>
      <c r="K198" s="65" t="n">
        <v>4</v>
      </c>
      <c r="L198" s="65" t="n">
        <v>2</v>
      </c>
      <c r="M198" s="64" t="n">
        <f aca="false">F198+G198+H198+I198+J198+K198+L198</f>
        <v>15</v>
      </c>
      <c r="N198" s="65" t="n">
        <f aca="false">M198/35*100</f>
        <v>42.8571428571429</v>
      </c>
      <c r="O198" s="65" t="n">
        <v>0</v>
      </c>
      <c r="P198" s="65" t="n">
        <f aca="false">Capstones!O197</f>
        <v>88.8888888888889</v>
      </c>
      <c r="Q198" s="65" t="n">
        <f aca="false">N198*0.5</f>
        <v>21.4285714285714</v>
      </c>
      <c r="R198" s="65" t="str">
        <f aca="false">IF(N198&gt;=20,"Cleared","Not Cleared")</f>
        <v>Cleared</v>
      </c>
      <c r="S198" s="65" t="n">
        <v>0.916666666666667</v>
      </c>
      <c r="T198" s="65" t="n">
        <v>1.1875</v>
      </c>
      <c r="U198" s="65" t="n">
        <v>0.666666666666667</v>
      </c>
      <c r="V198" s="65" t="n">
        <v>0</v>
      </c>
      <c r="W198" s="65" t="n">
        <v>3</v>
      </c>
      <c r="X198" s="65" t="n">
        <v>1.05</v>
      </c>
      <c r="Y198" s="65" t="n">
        <v>0.75</v>
      </c>
      <c r="Z198" s="65" t="n">
        <f aca="false">S198+T198+U198+V198+W198+X198+Y198</f>
        <v>7.57083333333333</v>
      </c>
      <c r="AA198" s="65" t="n">
        <f aca="false">Persona!$Z198/35*100</f>
        <v>21.6309523809524</v>
      </c>
      <c r="AB198" s="65" t="n">
        <f aca="false">AA198*0.4</f>
        <v>8.65238095238095</v>
      </c>
      <c r="AC198" s="65" t="n">
        <f aca="false">Capstones!AA197</f>
        <v>44</v>
      </c>
      <c r="AD198" s="65" t="n">
        <f aca="false">(Persona!$AB198+Persona!$AC198)*0.5</f>
        <v>26.3261904761905</v>
      </c>
      <c r="AE198" s="65" t="str">
        <f aca="false">IF(AD198&gt;=20,"Cleared","Not Cleared")</f>
        <v>Cleared</v>
      </c>
      <c r="AF198" s="86"/>
      <c r="AG198" s="86" t="n">
        <v>2.5</v>
      </c>
      <c r="AH198" s="86" t="n">
        <v>3</v>
      </c>
      <c r="AI198" s="86" t="n">
        <v>1.33333333333333</v>
      </c>
      <c r="AJ198" s="86" t="n">
        <v>3</v>
      </c>
      <c r="AK198" s="86"/>
      <c r="AL198" s="86" t="n">
        <v>2.75</v>
      </c>
      <c r="AM198" s="86" t="n">
        <f aca="false">AF198+AG198+AH198+AI198+AJ198+AK198+AL198</f>
        <v>12.5833333333333</v>
      </c>
      <c r="AN198" s="65" t="n">
        <f aca="false">Persona!$AM198/25*100</f>
        <v>50.3333333333333</v>
      </c>
      <c r="AO198" s="65" t="n">
        <f aca="false">Persona!$AN198*0.4</f>
        <v>20.1333333333333</v>
      </c>
      <c r="AP198" s="65" t="n">
        <f aca="false">Capstones!AL197</f>
        <v>32</v>
      </c>
      <c r="AQ198" s="65" t="n">
        <f aca="false">Persona!$AO198+Persona!$AP198</f>
        <v>52.1333333333333</v>
      </c>
      <c r="AR198" s="65" t="str">
        <f aca="false">IF(AQ198&gt;=40,"Cleared","Not Cleared")</f>
        <v>Cleared</v>
      </c>
      <c r="AS198" s="86" t="n">
        <f aca="false">IFERROR(VLOOKUP(D198,[1]Internal!B$4:CB$231,70,FALSE()),"0")</f>
        <v>2.58333333333333</v>
      </c>
      <c r="AT198" s="86" t="n">
        <f aca="false">IFERROR(VLOOKUP(D198,[1]Internal!B$4:CB$231,71,FALSE()),"0")</f>
        <v>3.1375</v>
      </c>
      <c r="AU198" s="86" t="n">
        <f aca="false">IFERROR(VLOOKUP(D198,[1]Internal!B$4:CB$231,72,FALSE()),"0")</f>
        <v>1.66666666666667</v>
      </c>
      <c r="AV198" s="86" t="n">
        <f aca="false">IFERROR(VLOOKUP(D198,[1]Internal!B$4:CB$231,73,FALSE()),"0")</f>
        <v>3</v>
      </c>
      <c r="AW198" s="86"/>
      <c r="AX198" s="86" t="n">
        <f aca="false">IFERROR(VLOOKUP(D198,[1]Internal!B$4:CB$231,75,FALSE()),"0")</f>
        <v>2.97222222222222</v>
      </c>
      <c r="AY198" s="86" t="n">
        <f aca="false">IFERROR(VLOOKUP(D198,[1]Internal!B$4:CB$231,75,FALSE()),"0")</f>
        <v>2.97222222222222</v>
      </c>
      <c r="AZ198" s="86" t="n">
        <f aca="false">AS198+AT198+AU198+AV198+AW198+AX198+AY198</f>
        <v>16.3319444444444</v>
      </c>
      <c r="BA198" s="65" t="n">
        <f aca="false">AZ198*100/30</f>
        <v>54.4398148148148</v>
      </c>
      <c r="BB198" s="65" t="n">
        <f aca="false">BA198*0.4</f>
        <v>21.7759259259259</v>
      </c>
      <c r="BC198" s="65" t="n">
        <f aca="false">Capstones!AW197</f>
        <v>44</v>
      </c>
      <c r="BD198" s="65" t="n">
        <f aca="false">BB198+BC198</f>
        <v>65.7759259259259</v>
      </c>
      <c r="BE198" s="88" t="str">
        <f aca="false">IF(BD198&gt;=40,"Cleared","Not Cleared")</f>
        <v>Cleared</v>
      </c>
    </row>
    <row r="199" s="17" customFormat="true" ht="21.75" hidden="false" customHeight="true" outlineLevel="0" collapsed="false">
      <c r="A199" s="64" t="n">
        <v>195</v>
      </c>
      <c r="B199" s="86" t="s">
        <v>17</v>
      </c>
      <c r="C199" s="86" t="s">
        <v>24</v>
      </c>
      <c r="D199" s="86" t="s">
        <v>409</v>
      </c>
      <c r="E199" s="87" t="s">
        <v>410</v>
      </c>
      <c r="F199" s="65" t="n">
        <v>2</v>
      </c>
      <c r="G199" s="65" t="n">
        <v>2</v>
      </c>
      <c r="H199" s="65" t="n">
        <v>4</v>
      </c>
      <c r="I199" s="65" t="n">
        <v>3</v>
      </c>
      <c r="J199" s="65" t="n">
        <v>1</v>
      </c>
      <c r="K199" s="65" t="n">
        <v>3</v>
      </c>
      <c r="L199" s="65" t="n">
        <v>1</v>
      </c>
      <c r="M199" s="64" t="n">
        <f aca="false">F199+G199+H199+I199+J199+K199+L199</f>
        <v>16</v>
      </c>
      <c r="N199" s="65" t="n">
        <f aca="false">M199/35*100</f>
        <v>45.7142857142857</v>
      </c>
      <c r="O199" s="65" t="n">
        <v>0</v>
      </c>
      <c r="P199" s="65" t="n">
        <f aca="false">Capstones!O198</f>
        <v>66.6666666666667</v>
      </c>
      <c r="Q199" s="65" t="n">
        <f aca="false">N199*0.5</f>
        <v>22.8571428571429</v>
      </c>
      <c r="R199" s="65" t="str">
        <f aca="false">IF(N199&gt;=20,"Cleared","Not Cleared")</f>
        <v>Cleared</v>
      </c>
      <c r="S199" s="65" t="n">
        <v>1.75</v>
      </c>
      <c r="T199" s="65" t="n">
        <v>1.91666666666667</v>
      </c>
      <c r="U199" s="65" t="n">
        <v>2.66666666666667</v>
      </c>
      <c r="V199" s="65" t="n">
        <v>1</v>
      </c>
      <c r="W199" s="65" t="n">
        <v>2</v>
      </c>
      <c r="X199" s="65" t="n">
        <v>2.4</v>
      </c>
      <c r="Y199" s="65" t="n">
        <v>2.25</v>
      </c>
      <c r="Z199" s="65" t="n">
        <f aca="false">S199+T199+U199+V199+W199+X199+Y199</f>
        <v>13.9833333333333</v>
      </c>
      <c r="AA199" s="65" t="n">
        <f aca="false">Persona!$Z199/35*100</f>
        <v>39.952380952381</v>
      </c>
      <c r="AB199" s="65" t="n">
        <f aca="false">AA199*0.4</f>
        <v>15.9809523809524</v>
      </c>
      <c r="AC199" s="65" t="n">
        <f aca="false">Capstones!AA198</f>
        <v>37.6</v>
      </c>
      <c r="AD199" s="65" t="n">
        <f aca="false">(Persona!$AB199+Persona!$AC199)*0.5</f>
        <v>26.7904761904762</v>
      </c>
      <c r="AE199" s="65" t="str">
        <f aca="false">IF(AD199&gt;=20,"Cleared","Not Cleared")</f>
        <v>Cleared</v>
      </c>
      <c r="AF199" s="86"/>
      <c r="AG199" s="86" t="n">
        <v>2.58095238095238</v>
      </c>
      <c r="AH199" s="86" t="n">
        <v>2.66666666666667</v>
      </c>
      <c r="AI199" s="86" t="n">
        <v>1.625</v>
      </c>
      <c r="AJ199" s="86" t="n">
        <v>2.08333333333333</v>
      </c>
      <c r="AK199" s="86"/>
      <c r="AL199" s="86" t="n">
        <v>2.33333333333333</v>
      </c>
      <c r="AM199" s="86" t="n">
        <f aca="false">AF199+AG199+AH199+AI199+AJ199+AK199+AL199</f>
        <v>11.2892857142857</v>
      </c>
      <c r="AN199" s="65" t="n">
        <f aca="false">Persona!$AM199/25*100</f>
        <v>45.1571428571429</v>
      </c>
      <c r="AO199" s="65" t="n">
        <f aca="false">Persona!$AN199*0.4</f>
        <v>18.0628571428571</v>
      </c>
      <c r="AP199" s="65" t="n">
        <f aca="false">Capstones!AL198</f>
        <v>46</v>
      </c>
      <c r="AQ199" s="65" t="n">
        <f aca="false">Persona!$AO199+Persona!$AP199</f>
        <v>64.0628571428571</v>
      </c>
      <c r="AR199" s="65" t="str">
        <f aca="false">IF(AQ199&gt;=40,"Cleared","Not Cleared")</f>
        <v>Cleared</v>
      </c>
      <c r="AS199" s="86" t="n">
        <f aca="false">IFERROR(VLOOKUP(D199,[1]Internal!B$4:CB$231,70,FALSE()),"0")</f>
        <v>1.75</v>
      </c>
      <c r="AT199" s="86" t="n">
        <f aca="false">IFERROR(VLOOKUP(D199,[1]Internal!B$4:CB$231,71,FALSE()),"0")</f>
        <v>2.15714285714286</v>
      </c>
      <c r="AU199" s="86" t="n">
        <f aca="false">IFERROR(VLOOKUP(D199,[1]Internal!B$4:CB$231,72,FALSE()),"0")</f>
        <v>1.33333333333333</v>
      </c>
      <c r="AV199" s="86" t="n">
        <f aca="false">IFERROR(VLOOKUP(D199,[1]Internal!B$4:CB$231,73,FALSE()),"0")</f>
        <v>1</v>
      </c>
      <c r="AW199" s="86"/>
      <c r="AX199" s="86" t="n">
        <f aca="false">IFERROR(VLOOKUP(D199,[1]Internal!B$4:CB$231,75,FALSE()),"0")</f>
        <v>1.77777777777778</v>
      </c>
      <c r="AY199" s="86" t="n">
        <f aca="false">IFERROR(VLOOKUP(D199,[1]Internal!B$4:CB$231,75,FALSE()),"0")</f>
        <v>1.77777777777778</v>
      </c>
      <c r="AZ199" s="86" t="n">
        <f aca="false">AS199+AT199+AU199+AV199+AW199+AX199+AY199</f>
        <v>9.79603174603175</v>
      </c>
      <c r="BA199" s="65" t="n">
        <f aca="false">AZ199*100/30</f>
        <v>32.6534391534392</v>
      </c>
      <c r="BB199" s="65" t="n">
        <f aca="false">BA199*0.4</f>
        <v>13.0613756613757</v>
      </c>
      <c r="BC199" s="65" t="n">
        <f aca="false">Capstones!AW198</f>
        <v>37.6</v>
      </c>
      <c r="BD199" s="65" t="n">
        <f aca="false">BB199+BC199</f>
        <v>50.6613756613757</v>
      </c>
      <c r="BE199" s="88" t="str">
        <f aca="false">IF(BD199&gt;=40,"Cleared","Not Cleared")</f>
        <v>Cleared</v>
      </c>
    </row>
    <row r="200" s="17" customFormat="true" ht="21.75" hidden="false" customHeight="true" outlineLevel="0" collapsed="false">
      <c r="A200" s="64" t="n">
        <v>196</v>
      </c>
      <c r="B200" s="86" t="s">
        <v>17</v>
      </c>
      <c r="C200" s="86" t="s">
        <v>31</v>
      </c>
      <c r="D200" s="86" t="s">
        <v>411</v>
      </c>
      <c r="E200" s="87" t="s">
        <v>412</v>
      </c>
      <c r="F200" s="65" t="n">
        <v>2</v>
      </c>
      <c r="G200" s="65" t="n">
        <v>1</v>
      </c>
      <c r="H200" s="65" t="n">
        <v>3</v>
      </c>
      <c r="I200" s="65" t="n">
        <v>3</v>
      </c>
      <c r="J200" s="65" t="n">
        <v>1</v>
      </c>
      <c r="K200" s="65" t="n">
        <v>3</v>
      </c>
      <c r="L200" s="65" t="n">
        <v>2</v>
      </c>
      <c r="M200" s="64" t="n">
        <f aca="false">F200+G200+H200+I200+J200+K200+L200</f>
        <v>15</v>
      </c>
      <c r="N200" s="65" t="n">
        <f aca="false">M200/35*100</f>
        <v>42.8571428571429</v>
      </c>
      <c r="O200" s="65" t="n">
        <v>0</v>
      </c>
      <c r="P200" s="65" t="n">
        <f aca="false">Capstones!O199</f>
        <v>60</v>
      </c>
      <c r="Q200" s="65" t="n">
        <f aca="false">N200*0.5</f>
        <v>21.4285714285714</v>
      </c>
      <c r="R200" s="65" t="str">
        <f aca="false">IF(N200&gt;=20,"Cleared","Not Cleared")</f>
        <v>Cleared</v>
      </c>
      <c r="S200" s="65" t="n">
        <v>0.333333333333333</v>
      </c>
      <c r="T200" s="65" t="n">
        <v>1.0625</v>
      </c>
      <c r="U200" s="65" t="n">
        <v>0.333333333333333</v>
      </c>
      <c r="V200" s="65" t="n">
        <v>0</v>
      </c>
      <c r="W200" s="65" t="n">
        <v>3.66666666666667</v>
      </c>
      <c r="X200" s="65" t="n">
        <v>0.2</v>
      </c>
      <c r="Y200" s="65" t="n">
        <v>0.75</v>
      </c>
      <c r="Z200" s="65" t="n">
        <f aca="false">S200+T200+U200+V200+W200+X200+Y200</f>
        <v>6.34583333333333</v>
      </c>
      <c r="AA200" s="65" t="n">
        <f aca="false">Persona!$Z200/35*100</f>
        <v>18.1309523809524</v>
      </c>
      <c r="AB200" s="65" t="n">
        <f aca="false">AA200*0.4</f>
        <v>7.25238095238095</v>
      </c>
      <c r="AC200" s="65" t="n">
        <f aca="false">Capstones!AA199</f>
        <v>47.2</v>
      </c>
      <c r="AD200" s="65" t="n">
        <f aca="false">(Persona!$AB200+Persona!$AC200)*0.5</f>
        <v>27.2261904761905</v>
      </c>
      <c r="AE200" s="65" t="str">
        <f aca="false">IF(AD200&gt;=20,"Cleared","Not Cleared")</f>
        <v>Cleared</v>
      </c>
      <c r="AF200" s="86"/>
      <c r="AG200" s="86" t="n">
        <v>2.4</v>
      </c>
      <c r="AH200" s="86" t="n">
        <v>2</v>
      </c>
      <c r="AI200" s="86" t="n">
        <v>1.33333333333333</v>
      </c>
      <c r="AJ200" s="86" t="n">
        <v>2</v>
      </c>
      <c r="AK200" s="86"/>
      <c r="AL200" s="86" t="n">
        <v>2.5</v>
      </c>
      <c r="AM200" s="86" t="n">
        <f aca="false">AF200+AG200+AH200+AI200+AJ200+AK200+AL200</f>
        <v>10.2333333333333</v>
      </c>
      <c r="AN200" s="65" t="n">
        <f aca="false">Persona!$AM200/25*100</f>
        <v>40.9333333333333</v>
      </c>
      <c r="AO200" s="65" t="n">
        <f aca="false">Persona!$AN200*0.4</f>
        <v>16.3733333333333</v>
      </c>
      <c r="AP200" s="65" t="n">
        <f aca="false">Capstones!AL199</f>
        <v>49</v>
      </c>
      <c r="AQ200" s="65" t="n">
        <f aca="false">Persona!$AO200+Persona!$AP200</f>
        <v>65.3733333333333</v>
      </c>
      <c r="AR200" s="65" t="str">
        <f aca="false">IF(AQ200&gt;=40,"Cleared","Not Cleared")</f>
        <v>Cleared</v>
      </c>
      <c r="AS200" s="86" t="n">
        <f aca="false">IFERROR(VLOOKUP(D200,[1]Internal!B$4:CB$231,70,FALSE()),"0")</f>
        <v>2.16666666666667</v>
      </c>
      <c r="AT200" s="86" t="n">
        <f aca="false">IFERROR(VLOOKUP(D200,[1]Internal!B$4:CB$231,71,FALSE()),"0")</f>
        <v>2.9</v>
      </c>
      <c r="AU200" s="86" t="n">
        <f aca="false">IFERROR(VLOOKUP(D200,[1]Internal!B$4:CB$231,72,FALSE()),"0")</f>
        <v>1.66666666666667</v>
      </c>
      <c r="AV200" s="86" t="n">
        <f aca="false">IFERROR(VLOOKUP(D200,[1]Internal!B$4:CB$231,73,FALSE()),"0")</f>
        <v>2</v>
      </c>
      <c r="AW200" s="86"/>
      <c r="AX200" s="86" t="n">
        <f aca="false">IFERROR(VLOOKUP(D200,[1]Internal!B$4:CB$231,75,FALSE()),"0")</f>
        <v>2.72222222222222</v>
      </c>
      <c r="AY200" s="86" t="n">
        <f aca="false">IFERROR(VLOOKUP(D200,[1]Internal!B$4:CB$231,75,FALSE()),"0")</f>
        <v>2.72222222222222</v>
      </c>
      <c r="AZ200" s="86" t="n">
        <f aca="false">AS200+AT200+AU200+AV200+AW200+AX200+AY200</f>
        <v>14.1777777777778</v>
      </c>
      <c r="BA200" s="65" t="n">
        <f aca="false">AZ200*100/30</f>
        <v>47.2592592592593</v>
      </c>
      <c r="BB200" s="65" t="n">
        <f aca="false">BA200*0.4</f>
        <v>18.9037037037037</v>
      </c>
      <c r="BC200" s="65" t="n">
        <f aca="false">Capstones!AW199</f>
        <v>47.2</v>
      </c>
      <c r="BD200" s="65" t="n">
        <f aca="false">BB200+BC200</f>
        <v>66.1037037037037</v>
      </c>
      <c r="BE200" s="88" t="str">
        <f aca="false">IF(BD200&gt;=40,"Cleared","Not Cleared")</f>
        <v>Cleared</v>
      </c>
    </row>
    <row r="201" s="17" customFormat="true" ht="21.75" hidden="false" customHeight="true" outlineLevel="0" collapsed="false">
      <c r="A201" s="64" t="n">
        <v>197</v>
      </c>
      <c r="B201" s="86" t="s">
        <v>13</v>
      </c>
      <c r="C201" s="86" t="s">
        <v>31</v>
      </c>
      <c r="D201" s="86" t="s">
        <v>413</v>
      </c>
      <c r="E201" s="87" t="s">
        <v>414</v>
      </c>
      <c r="F201" s="65" t="n">
        <v>3</v>
      </c>
      <c r="G201" s="65" t="n">
        <v>1</v>
      </c>
      <c r="H201" s="65" t="n">
        <v>4</v>
      </c>
      <c r="I201" s="65" t="n">
        <v>3</v>
      </c>
      <c r="J201" s="65" t="n">
        <v>1</v>
      </c>
      <c r="K201" s="65" t="n">
        <v>1</v>
      </c>
      <c r="L201" s="65" t="n">
        <v>1</v>
      </c>
      <c r="M201" s="64" t="n">
        <f aca="false">F201+G201+H201+I201+J201+K201+L201</f>
        <v>14</v>
      </c>
      <c r="N201" s="65" t="n">
        <f aca="false">M201/35*100</f>
        <v>40</v>
      </c>
      <c r="O201" s="65" t="n">
        <v>0</v>
      </c>
      <c r="P201" s="65" t="n">
        <f aca="false">Capstones!O200</f>
        <v>45.5555555555556</v>
      </c>
      <c r="Q201" s="65" t="n">
        <f aca="false">N201*0.5</f>
        <v>20</v>
      </c>
      <c r="R201" s="65" t="str">
        <f aca="false">IF(N201&gt;=20,"Cleared","Not Cleared")</f>
        <v>Cleared</v>
      </c>
      <c r="S201" s="65" t="n">
        <v>2</v>
      </c>
      <c r="T201" s="65" t="n">
        <v>2.76041666666667</v>
      </c>
      <c r="U201" s="65" t="n">
        <v>2.33333333333333</v>
      </c>
      <c r="V201" s="65" t="n">
        <v>1</v>
      </c>
      <c r="W201" s="65" t="n">
        <v>1</v>
      </c>
      <c r="X201" s="65" t="n">
        <v>1.53333333333333</v>
      </c>
      <c r="Y201" s="65" t="n">
        <v>2</v>
      </c>
      <c r="Z201" s="65" t="n">
        <f aca="false">S201+T201+U201+V201+W201+X201+Y201</f>
        <v>12.6270833333333</v>
      </c>
      <c r="AA201" s="65" t="n">
        <f aca="false">Persona!$Z201/35*100</f>
        <v>36.0773809523809</v>
      </c>
      <c r="AB201" s="65" t="n">
        <f aca="false">AA201*0.4</f>
        <v>14.4309523809524</v>
      </c>
      <c r="AC201" s="65" t="n">
        <f aca="false">Capstones!AA200</f>
        <v>33.6</v>
      </c>
      <c r="AD201" s="65" t="n">
        <f aca="false">(Persona!$AB201+Persona!$AC201)*0.5</f>
        <v>24.0154761904762</v>
      </c>
      <c r="AE201" s="65" t="str">
        <f aca="false">IF(AD201&gt;=20,"Cleared","Not Cleared")</f>
        <v>Cleared</v>
      </c>
      <c r="AF201" s="86"/>
      <c r="AG201" s="86" t="n">
        <v>2.77333333333333</v>
      </c>
      <c r="AH201" s="86" t="n">
        <v>2.5</v>
      </c>
      <c r="AI201" s="86" t="n">
        <v>1.33333333333333</v>
      </c>
      <c r="AJ201" s="86" t="n">
        <v>2</v>
      </c>
      <c r="AK201" s="86"/>
      <c r="AL201" s="86" t="n">
        <v>2.5</v>
      </c>
      <c r="AM201" s="86" t="n">
        <f aca="false">AF201+AG201+AH201+AI201+AJ201+AK201+AL201</f>
        <v>11.1066666666667</v>
      </c>
      <c r="AN201" s="65" t="n">
        <f aca="false">Persona!$AM201/25*100</f>
        <v>44.4266666666667</v>
      </c>
      <c r="AO201" s="65" t="n">
        <f aca="false">Persona!$AN201*0.4</f>
        <v>17.7706666666667</v>
      </c>
      <c r="AP201" s="65" t="n">
        <f aca="false">Capstones!AL200</f>
        <v>49</v>
      </c>
      <c r="AQ201" s="65" t="n">
        <f aca="false">Persona!$AO201+Persona!$AP201</f>
        <v>66.7706666666667</v>
      </c>
      <c r="AR201" s="65" t="str">
        <f aca="false">IF(AQ201&gt;=40,"Cleared","Not Cleared")</f>
        <v>Cleared</v>
      </c>
      <c r="AS201" s="86" t="n">
        <f aca="false">IFERROR(VLOOKUP(D201,[1]Internal!B$4:CB$231,70,FALSE()),"0")</f>
        <v>2.66666666666667</v>
      </c>
      <c r="AT201" s="86" t="n">
        <f aca="false">IFERROR(VLOOKUP(D201,[1]Internal!B$4:CB$231,71,FALSE()),"0")</f>
        <v>3.01666666666667</v>
      </c>
      <c r="AU201" s="86" t="n">
        <f aca="false">IFERROR(VLOOKUP(D201,[1]Internal!B$4:CB$231,72,FALSE()),"0")</f>
        <v>1.33333333333333</v>
      </c>
      <c r="AV201" s="86" t="n">
        <f aca="false">IFERROR(VLOOKUP(D201,[1]Internal!B$4:CB$231,73,FALSE()),"0")</f>
        <v>3</v>
      </c>
      <c r="AW201" s="86"/>
      <c r="AX201" s="86" t="n">
        <f aca="false">IFERROR(VLOOKUP(D201,[1]Internal!B$4:CB$231,75,FALSE()),"0")</f>
        <v>2.61111111111111</v>
      </c>
      <c r="AY201" s="86" t="n">
        <f aca="false">IFERROR(VLOOKUP(D201,[1]Internal!B$4:CB$231,75,FALSE()),"0")</f>
        <v>2.61111111111111</v>
      </c>
      <c r="AZ201" s="86" t="n">
        <f aca="false">AS201+AT201+AU201+AV201+AW201+AX201+AY201</f>
        <v>15.2388888888889</v>
      </c>
      <c r="BA201" s="65" t="n">
        <f aca="false">AZ201*100/30</f>
        <v>50.7962962962963</v>
      </c>
      <c r="BB201" s="65" t="n">
        <f aca="false">BA201*0.4</f>
        <v>20.3185185185185</v>
      </c>
      <c r="BC201" s="65" t="n">
        <f aca="false">Capstones!AW200</f>
        <v>33.6</v>
      </c>
      <c r="BD201" s="65" t="n">
        <f aca="false">BB201+BC201</f>
        <v>53.9185185185185</v>
      </c>
      <c r="BE201" s="88" t="str">
        <f aca="false">IF(BD201&gt;=40,"Cleared","Not Cleared")</f>
        <v>Cleared</v>
      </c>
    </row>
    <row r="202" s="17" customFormat="true" ht="21.75" hidden="false" customHeight="true" outlineLevel="0" collapsed="false">
      <c r="A202" s="64" t="n">
        <v>198</v>
      </c>
      <c r="B202" s="86" t="s">
        <v>13</v>
      </c>
      <c r="C202" s="86" t="s">
        <v>38</v>
      </c>
      <c r="D202" s="86" t="s">
        <v>415</v>
      </c>
      <c r="E202" s="87" t="s">
        <v>416</v>
      </c>
      <c r="F202" s="65" t="n">
        <v>2</v>
      </c>
      <c r="G202" s="65" t="n">
        <v>1</v>
      </c>
      <c r="H202" s="65" t="n">
        <v>3</v>
      </c>
      <c r="I202" s="65" t="n">
        <v>1</v>
      </c>
      <c r="J202" s="65" t="n">
        <v>1</v>
      </c>
      <c r="K202" s="65" t="n">
        <v>4</v>
      </c>
      <c r="L202" s="65" t="n">
        <v>3</v>
      </c>
      <c r="M202" s="64" t="n">
        <f aca="false">F202+G202+H202+I202+J202+K202+L202</f>
        <v>15</v>
      </c>
      <c r="N202" s="65" t="n">
        <f aca="false">M202/35*100</f>
        <v>42.8571428571429</v>
      </c>
      <c r="O202" s="65" t="n">
        <v>0</v>
      </c>
      <c r="P202" s="65" t="n">
        <f aca="false">Capstones!O201</f>
        <v>67.7777777777778</v>
      </c>
      <c r="Q202" s="65" t="n">
        <f aca="false">N202*0.5</f>
        <v>21.4285714285714</v>
      </c>
      <c r="R202" s="65" t="str">
        <f aca="false">IF(N202&gt;=20,"Cleared","Not Cleared")</f>
        <v>Cleared</v>
      </c>
      <c r="S202" s="65" t="n">
        <v>2.83333333333333</v>
      </c>
      <c r="T202" s="65" t="n">
        <v>3.0625</v>
      </c>
      <c r="U202" s="65" t="n">
        <v>3</v>
      </c>
      <c r="V202" s="65" t="n">
        <v>3</v>
      </c>
      <c r="W202" s="65" t="n">
        <v>3</v>
      </c>
      <c r="X202" s="65" t="n">
        <v>2.86666666666667</v>
      </c>
      <c r="Y202" s="65" t="n">
        <v>2.75</v>
      </c>
      <c r="Z202" s="65" t="n">
        <f aca="false">S202+T202+U202+V202+W202+X202+Y202</f>
        <v>20.5125</v>
      </c>
      <c r="AA202" s="65" t="n">
        <f aca="false">Persona!$Z202/35*100</f>
        <v>58.6071428571429</v>
      </c>
      <c r="AB202" s="65" t="n">
        <f aca="false">AA202*0.4</f>
        <v>23.4428571428571</v>
      </c>
      <c r="AC202" s="65" t="n">
        <f aca="false">Capstones!AA201</f>
        <v>0</v>
      </c>
      <c r="AD202" s="65" t="n">
        <f aca="false">(Persona!$AB202+Persona!$AC202)*0.5</f>
        <v>11.7214285714286</v>
      </c>
      <c r="AE202" s="65" t="str">
        <f aca="false">IF(AD202&gt;=20,"Cleared","Not Cleared")</f>
        <v>Not Cleared</v>
      </c>
      <c r="AF202" s="86"/>
      <c r="AG202" s="86" t="n">
        <v>1.91666666666667</v>
      </c>
      <c r="AH202" s="86" t="n">
        <v>2.75</v>
      </c>
      <c r="AI202" s="86" t="n">
        <v>2.375</v>
      </c>
      <c r="AJ202" s="86" t="n">
        <v>2.33333333333333</v>
      </c>
      <c r="AK202" s="86"/>
      <c r="AL202" s="86" t="n">
        <v>1.75</v>
      </c>
      <c r="AM202" s="86" t="n">
        <f aca="false">AF202+AG202+AH202+AI202+AJ202+AK202+AL202</f>
        <v>11.125</v>
      </c>
      <c r="AN202" s="65" t="n">
        <f aca="false">Persona!$AM202/25*100</f>
        <v>44.5</v>
      </c>
      <c r="AO202" s="65" t="n">
        <f aca="false">Persona!$AN202*0.4</f>
        <v>17.8</v>
      </c>
      <c r="AP202" s="65" t="n">
        <f aca="false">Capstones!AL201</f>
        <v>34</v>
      </c>
      <c r="AQ202" s="65" t="n">
        <f aca="false">Persona!$AO202+Persona!$AP202</f>
        <v>51.8</v>
      </c>
      <c r="AR202" s="65" t="str">
        <f aca="false">IF(AQ202&gt;=40,"Cleared","Not Cleared")</f>
        <v>Cleared</v>
      </c>
      <c r="AS202" s="86" t="n">
        <f aca="false">IFERROR(VLOOKUP(D202,[1]Internal!B$4:CB$231,70,FALSE()),"0")</f>
        <v>3</v>
      </c>
      <c r="AT202" s="86" t="n">
        <f aca="false">IFERROR(VLOOKUP(D202,[1]Internal!B$4:CB$231,71,FALSE()),"0")</f>
        <v>1.91428571428571</v>
      </c>
      <c r="AU202" s="86" t="n">
        <f aca="false">IFERROR(VLOOKUP(D202,[1]Internal!B$4:CB$231,72,FALSE()),"0")</f>
        <v>2</v>
      </c>
      <c r="AV202" s="86" t="n">
        <f aca="false">IFERROR(VLOOKUP(D202,[1]Internal!B$4:CB$231,73,FALSE()),"0")</f>
        <v>3</v>
      </c>
      <c r="AW202" s="86"/>
      <c r="AX202" s="86" t="n">
        <f aca="false">IFERROR(VLOOKUP(D202,[1]Internal!B$4:CB$231,75,FALSE()),"0")</f>
        <v>3</v>
      </c>
      <c r="AY202" s="86" t="n">
        <f aca="false">IFERROR(VLOOKUP(D202,[1]Internal!B$4:CB$231,75,FALSE()),"0")</f>
        <v>3</v>
      </c>
      <c r="AZ202" s="86" t="n">
        <f aca="false">AS202+AT202+AU202+AV202+AW202+AX202+AY202</f>
        <v>15.9142857142857</v>
      </c>
      <c r="BA202" s="65" t="n">
        <f aca="false">AZ202*100/30</f>
        <v>53.0476190476191</v>
      </c>
      <c r="BB202" s="65" t="n">
        <f aca="false">BA202*0.4</f>
        <v>21.2190476190476</v>
      </c>
      <c r="BC202" s="65" t="n">
        <f aca="false">Capstones!AW201</f>
        <v>0</v>
      </c>
      <c r="BD202" s="65" t="n">
        <f aca="false">BB202+BC202</f>
        <v>21.2190476190476</v>
      </c>
      <c r="BE202" s="88" t="str">
        <f aca="false">IF(BD202&gt;=40,"Cleared","Not Cleared")</f>
        <v>Not Cleared</v>
      </c>
    </row>
    <row r="203" s="17" customFormat="true" ht="21.75" hidden="false" customHeight="true" outlineLevel="0" collapsed="false">
      <c r="A203" s="64" t="n">
        <v>199</v>
      </c>
      <c r="B203" s="86" t="s">
        <v>13</v>
      </c>
      <c r="C203" s="86" t="s">
        <v>24</v>
      </c>
      <c r="D203" s="86" t="s">
        <v>417</v>
      </c>
      <c r="E203" s="87" t="s">
        <v>418</v>
      </c>
      <c r="F203" s="65" t="n">
        <v>2</v>
      </c>
      <c r="G203" s="65" t="n">
        <v>1</v>
      </c>
      <c r="H203" s="65" t="n">
        <v>4</v>
      </c>
      <c r="I203" s="65" t="n">
        <v>3</v>
      </c>
      <c r="J203" s="65" t="n">
        <v>2</v>
      </c>
      <c r="K203" s="65" t="n">
        <v>3</v>
      </c>
      <c r="L203" s="65" t="n">
        <v>1</v>
      </c>
      <c r="M203" s="64" t="n">
        <f aca="false">F203+G203+H203+I203+J203+K203+L203</f>
        <v>16</v>
      </c>
      <c r="N203" s="65" t="n">
        <f aca="false">M203/35*100</f>
        <v>45.7142857142857</v>
      </c>
      <c r="O203" s="65" t="n">
        <v>0</v>
      </c>
      <c r="P203" s="65" t="n">
        <f aca="false">Capstones!O202</f>
        <v>57.7777777777778</v>
      </c>
      <c r="Q203" s="65" t="n">
        <f aca="false">N203*0.5</f>
        <v>22.8571428571429</v>
      </c>
      <c r="R203" s="65" t="str">
        <f aca="false">IF(N203&gt;=20,"Cleared","Not Cleared")</f>
        <v>Cleared</v>
      </c>
      <c r="S203" s="65" t="n">
        <v>0.333333333333333</v>
      </c>
      <c r="T203" s="65" t="n">
        <v>1.29166666666667</v>
      </c>
      <c r="U203" s="65" t="n">
        <v>0.666666666666667</v>
      </c>
      <c r="V203" s="65" t="n">
        <v>2</v>
      </c>
      <c r="W203" s="65" t="n">
        <v>2</v>
      </c>
      <c r="X203" s="65" t="n">
        <v>1.4</v>
      </c>
      <c r="Y203" s="65" t="n">
        <v>1.25</v>
      </c>
      <c r="Z203" s="65" t="n">
        <f aca="false">S203+T203+U203+V203+W203+X203+Y203</f>
        <v>8.94166666666667</v>
      </c>
      <c r="AA203" s="65" t="n">
        <f aca="false">Persona!$Z203/35*100</f>
        <v>25.547619047619</v>
      </c>
      <c r="AB203" s="65" t="n">
        <f aca="false">AA203*0.4</f>
        <v>10.2190476190476</v>
      </c>
      <c r="AC203" s="65" t="n">
        <f aca="false">Capstones!AA202</f>
        <v>35.2</v>
      </c>
      <c r="AD203" s="65" t="n">
        <f aca="false">(Persona!$AB203+Persona!$AC203)*0.5</f>
        <v>22.7095238095238</v>
      </c>
      <c r="AE203" s="65" t="str">
        <f aca="false">IF(AD203&gt;=20,"Cleared","Not Cleared")</f>
        <v>Cleared</v>
      </c>
      <c r="AF203" s="86"/>
      <c r="AG203" s="86" t="n">
        <v>2.66666666666667</v>
      </c>
      <c r="AH203" s="86" t="n">
        <v>2.75</v>
      </c>
      <c r="AI203" s="86" t="n">
        <v>1.875</v>
      </c>
      <c r="AJ203" s="86" t="n">
        <v>2.08333333333333</v>
      </c>
      <c r="AK203" s="86"/>
      <c r="AL203" s="86" t="n">
        <v>2.75</v>
      </c>
      <c r="AM203" s="86" t="n">
        <f aca="false">AF203+AG203+AH203+AI203+AJ203+AK203+AL203</f>
        <v>12.125</v>
      </c>
      <c r="AN203" s="65" t="n">
        <f aca="false">Persona!$AM203/25*100</f>
        <v>48.5</v>
      </c>
      <c r="AO203" s="65" t="n">
        <f aca="false">Persona!$AN203*0.4</f>
        <v>19.4</v>
      </c>
      <c r="AP203" s="65" t="n">
        <f aca="false">Capstones!AL202</f>
        <v>42</v>
      </c>
      <c r="AQ203" s="65" t="n">
        <f aca="false">Persona!$AO203+Persona!$AP203</f>
        <v>61.4</v>
      </c>
      <c r="AR203" s="65" t="str">
        <f aca="false">IF(AQ203&gt;=40,"Cleared","Not Cleared")</f>
        <v>Cleared</v>
      </c>
      <c r="AS203" s="86" t="n">
        <f aca="false">IFERROR(VLOOKUP(D203,[1]Internal!B$4:CB$231,70,FALSE()),"0")</f>
        <v>1.08333333333333</v>
      </c>
      <c r="AT203" s="86" t="n">
        <f aca="false">IFERROR(VLOOKUP(D203,[1]Internal!B$4:CB$231,71,FALSE()),"0")</f>
        <v>2.51428571428571</v>
      </c>
      <c r="AU203" s="86" t="n">
        <f aca="false">IFERROR(VLOOKUP(D203,[1]Internal!B$4:CB$231,72,FALSE()),"0")</f>
        <v>0.666666666666667</v>
      </c>
      <c r="AV203" s="86" t="n">
        <f aca="false">IFERROR(VLOOKUP(D203,[1]Internal!B$4:CB$231,73,FALSE()),"0")</f>
        <v>2</v>
      </c>
      <c r="AW203" s="86"/>
      <c r="AX203" s="86" t="n">
        <f aca="false">IFERROR(VLOOKUP(D203,[1]Internal!B$4:CB$231,75,FALSE()),"0")</f>
        <v>1.625</v>
      </c>
      <c r="AY203" s="86" t="n">
        <f aca="false">IFERROR(VLOOKUP(D203,[1]Internal!B$4:CB$231,75,FALSE()),"0")</f>
        <v>1.625</v>
      </c>
      <c r="AZ203" s="86" t="n">
        <f aca="false">AS203+AT203+AU203+AV203+AW203+AX203+AY203</f>
        <v>9.51428571428572</v>
      </c>
      <c r="BA203" s="65" t="n">
        <f aca="false">AZ203*100/30</f>
        <v>31.7142857142857</v>
      </c>
      <c r="BB203" s="65" t="n">
        <f aca="false">BA203*0.4</f>
        <v>12.6857142857143</v>
      </c>
      <c r="BC203" s="65" t="n">
        <f aca="false">Capstones!AW202</f>
        <v>35.2</v>
      </c>
      <c r="BD203" s="65" t="n">
        <f aca="false">BB203+BC203</f>
        <v>47.8857142857143</v>
      </c>
      <c r="BE203" s="88" t="str">
        <f aca="false">IF(BD203&gt;=40,"Cleared","Not Cleared")</f>
        <v>Cleared</v>
      </c>
    </row>
    <row r="204" s="17" customFormat="true" ht="21.75" hidden="false" customHeight="true" outlineLevel="0" collapsed="false">
      <c r="A204" s="64" t="n">
        <v>200</v>
      </c>
      <c r="B204" s="86" t="s">
        <v>17</v>
      </c>
      <c r="C204" s="86" t="s">
        <v>31</v>
      </c>
      <c r="D204" s="86" t="s">
        <v>419</v>
      </c>
      <c r="E204" s="87" t="s">
        <v>420</v>
      </c>
      <c r="F204" s="65" t="n">
        <v>2</v>
      </c>
      <c r="G204" s="65" t="n">
        <v>1</v>
      </c>
      <c r="H204" s="65" t="n">
        <v>3</v>
      </c>
      <c r="I204" s="65" t="n">
        <v>4</v>
      </c>
      <c r="J204" s="65" t="n">
        <v>1</v>
      </c>
      <c r="K204" s="65" t="n">
        <v>1</v>
      </c>
      <c r="L204" s="65" t="n">
        <v>3</v>
      </c>
      <c r="M204" s="64" t="n">
        <f aca="false">F204+G204+H204+I204+J204+K204+L204</f>
        <v>15</v>
      </c>
      <c r="N204" s="65" t="n">
        <f aca="false">M204/35*100</f>
        <v>42.8571428571429</v>
      </c>
      <c r="O204" s="65" t="n">
        <v>0</v>
      </c>
      <c r="P204" s="65" t="n">
        <f aca="false">Capstones!O203</f>
        <v>60</v>
      </c>
      <c r="Q204" s="65" t="n">
        <f aca="false">N204*0.5</f>
        <v>21.4285714285714</v>
      </c>
      <c r="R204" s="65" t="str">
        <f aca="false">IF(N204&gt;=20,"Cleared","Not Cleared")</f>
        <v>Cleared</v>
      </c>
      <c r="S204" s="65" t="n">
        <v>1.33333333333333</v>
      </c>
      <c r="T204" s="65" t="n">
        <v>2.36458333333333</v>
      </c>
      <c r="U204" s="65" t="n">
        <v>2</v>
      </c>
      <c r="V204" s="65" t="n">
        <v>1</v>
      </c>
      <c r="W204" s="65" t="n">
        <v>1</v>
      </c>
      <c r="X204" s="65" t="n">
        <v>1.56666666666667</v>
      </c>
      <c r="Y204" s="65" t="n">
        <v>2</v>
      </c>
      <c r="Z204" s="65" t="n">
        <f aca="false">S204+T204+U204+V204+W204+X204+Y204</f>
        <v>11.2645833333333</v>
      </c>
      <c r="AA204" s="65" t="n">
        <f aca="false">Persona!$Z204/35*100</f>
        <v>32.1845238095238</v>
      </c>
      <c r="AB204" s="65" t="n">
        <f aca="false">AA204*0.4</f>
        <v>12.8738095238095</v>
      </c>
      <c r="AC204" s="65" t="n">
        <f aca="false">Capstones!AA203</f>
        <v>29.6</v>
      </c>
      <c r="AD204" s="65" t="n">
        <f aca="false">(Persona!$AB204+Persona!$AC204)*0.5</f>
        <v>21.2369047619048</v>
      </c>
      <c r="AE204" s="65" t="str">
        <f aca="false">IF(AD204&gt;=20,"Cleared","Not Cleared")</f>
        <v>Cleared</v>
      </c>
      <c r="AF204" s="86"/>
      <c r="AG204" s="86" t="n">
        <v>2.95555555555556</v>
      </c>
      <c r="AH204" s="86" t="n">
        <v>2.33333333333333</v>
      </c>
      <c r="AI204" s="86" t="n">
        <v>1.66666666666667</v>
      </c>
      <c r="AJ204" s="86" t="n">
        <v>1.77777777777778</v>
      </c>
      <c r="AK204" s="86"/>
      <c r="AL204" s="86" t="n">
        <v>2.33333333333333</v>
      </c>
      <c r="AM204" s="86" t="n">
        <f aca="false">AF204+AG204+AH204+AI204+AJ204+AK204+AL204</f>
        <v>11.0666666666667</v>
      </c>
      <c r="AN204" s="65" t="n">
        <f aca="false">Persona!$AM204/25*100</f>
        <v>44.2666666666667</v>
      </c>
      <c r="AO204" s="65" t="n">
        <f aca="false">Persona!$AN204*0.4</f>
        <v>17.7066666666667</v>
      </c>
      <c r="AP204" s="65" t="n">
        <f aca="false">Capstones!AL203</f>
        <v>36</v>
      </c>
      <c r="AQ204" s="65" t="n">
        <f aca="false">Persona!$AO204+Persona!$AP204</f>
        <v>53.7066666666667</v>
      </c>
      <c r="AR204" s="65" t="str">
        <f aca="false">IF(AQ204&gt;=40,"Cleared","Not Cleared")</f>
        <v>Cleared</v>
      </c>
      <c r="AS204" s="86" t="n">
        <f aca="false">IFERROR(VLOOKUP(D204,[1]Internal!B$4:CB$231,70,FALSE()),"0")</f>
        <v>2.83333333333333</v>
      </c>
      <c r="AT204" s="86" t="n">
        <f aca="false">IFERROR(VLOOKUP(D204,[1]Internal!B$4:CB$231,71,FALSE()),"0")</f>
        <v>2.86428571428571</v>
      </c>
      <c r="AU204" s="86" t="n">
        <f aca="false">IFERROR(VLOOKUP(D204,[1]Internal!B$4:CB$231,72,FALSE()),"0")</f>
        <v>1.33333333333333</v>
      </c>
      <c r="AV204" s="86" t="n">
        <f aca="false">IFERROR(VLOOKUP(D204,[1]Internal!B$4:CB$231,73,FALSE()),"0")</f>
        <v>4</v>
      </c>
      <c r="AW204" s="86"/>
      <c r="AX204" s="86" t="n">
        <f aca="false">IFERROR(VLOOKUP(D204,[1]Internal!B$4:CB$231,75,FALSE()),"0")</f>
        <v>2.55555555555556</v>
      </c>
      <c r="AY204" s="86" t="n">
        <f aca="false">IFERROR(VLOOKUP(D204,[1]Internal!B$4:CB$231,75,FALSE()),"0")</f>
        <v>2.55555555555556</v>
      </c>
      <c r="AZ204" s="86" t="n">
        <f aca="false">AS204+AT204+AU204+AV204+AW204+AX204+AY204</f>
        <v>16.1420634920635</v>
      </c>
      <c r="BA204" s="65" t="n">
        <f aca="false">AZ204*100/30</f>
        <v>53.8068783068783</v>
      </c>
      <c r="BB204" s="65" t="n">
        <f aca="false">BA204*0.4</f>
        <v>21.5227513227513</v>
      </c>
      <c r="BC204" s="65" t="n">
        <f aca="false">Capstones!AW203</f>
        <v>29.6</v>
      </c>
      <c r="BD204" s="65" t="n">
        <f aca="false">BB204+BC204</f>
        <v>51.1227513227513</v>
      </c>
      <c r="BE204" s="88" t="str">
        <f aca="false">IF(BD204&gt;=40,"Cleared","Not Cleared")</f>
        <v>Cleared</v>
      </c>
    </row>
    <row r="205" s="17" customFormat="true" ht="21.75" hidden="false" customHeight="true" outlineLevel="0" collapsed="false">
      <c r="A205" s="64" t="n">
        <v>201</v>
      </c>
      <c r="B205" s="86" t="s">
        <v>13</v>
      </c>
      <c r="C205" s="86" t="s">
        <v>31</v>
      </c>
      <c r="D205" s="86" t="s">
        <v>421</v>
      </c>
      <c r="E205" s="87" t="s">
        <v>422</v>
      </c>
      <c r="F205" s="65" t="n">
        <v>2</v>
      </c>
      <c r="G205" s="65" t="n">
        <v>1</v>
      </c>
      <c r="H205" s="65" t="n">
        <v>4</v>
      </c>
      <c r="I205" s="65" t="n">
        <v>3</v>
      </c>
      <c r="J205" s="65" t="n">
        <v>1</v>
      </c>
      <c r="K205" s="65" t="n">
        <v>2</v>
      </c>
      <c r="L205" s="65" t="n">
        <v>3</v>
      </c>
      <c r="M205" s="64" t="n">
        <f aca="false">F205+G205+H205+I205+J205+K205+L205</f>
        <v>16</v>
      </c>
      <c r="N205" s="65" t="n">
        <f aca="false">M205/35*100</f>
        <v>45.7142857142857</v>
      </c>
      <c r="O205" s="65" t="n">
        <v>0</v>
      </c>
      <c r="P205" s="65" t="n">
        <f aca="false">Capstones!O204</f>
        <v>40</v>
      </c>
      <c r="Q205" s="65" t="n">
        <f aca="false">N205*0.5</f>
        <v>22.8571428571429</v>
      </c>
      <c r="R205" s="65" t="str">
        <f aca="false">IF(N205&gt;=20,"Cleared","Not Cleared")</f>
        <v>Cleared</v>
      </c>
      <c r="S205" s="65" t="n">
        <v>2.66666666666667</v>
      </c>
      <c r="T205" s="65" t="n">
        <v>2.65625</v>
      </c>
      <c r="U205" s="65" t="n">
        <v>2.66666666666667</v>
      </c>
      <c r="V205" s="65" t="n">
        <v>2</v>
      </c>
      <c r="W205" s="65" t="n">
        <v>3</v>
      </c>
      <c r="X205" s="65" t="n">
        <v>2.16666666666667</v>
      </c>
      <c r="Y205" s="65" t="n">
        <v>2.25</v>
      </c>
      <c r="Z205" s="65" t="n">
        <f aca="false">S205+T205+U205+V205+W205+X205+Y205</f>
        <v>17.40625</v>
      </c>
      <c r="AA205" s="65" t="n">
        <f aca="false">Persona!$Z205/35*100</f>
        <v>49.7321428571429</v>
      </c>
      <c r="AB205" s="65" t="n">
        <f aca="false">AA205*0.4</f>
        <v>19.8928571428571</v>
      </c>
      <c r="AC205" s="65" t="n">
        <f aca="false">Capstones!AA204</f>
        <v>31.2</v>
      </c>
      <c r="AD205" s="65" t="n">
        <f aca="false">(Persona!$AB205+Persona!$AC205)*0.5</f>
        <v>25.5464285714286</v>
      </c>
      <c r="AE205" s="65" t="str">
        <f aca="false">IF(AD205&gt;=20,"Cleared","Not Cleared")</f>
        <v>Cleared</v>
      </c>
      <c r="AF205" s="86"/>
      <c r="AG205" s="86" t="n">
        <v>2.65333333333333</v>
      </c>
      <c r="AH205" s="86" t="n">
        <v>2</v>
      </c>
      <c r="AI205" s="86" t="n">
        <v>1.33333333333333</v>
      </c>
      <c r="AJ205" s="86" t="n">
        <v>2</v>
      </c>
      <c r="AK205" s="86"/>
      <c r="AL205" s="86" t="n">
        <v>2.5</v>
      </c>
      <c r="AM205" s="86" t="n">
        <f aca="false">AF205+AG205+AH205+AI205+AJ205+AK205+AL205</f>
        <v>10.4866666666667</v>
      </c>
      <c r="AN205" s="65" t="n">
        <f aca="false">Persona!$AM205/25*100</f>
        <v>41.9466666666667</v>
      </c>
      <c r="AO205" s="65" t="n">
        <f aca="false">Persona!$AN205*0.4</f>
        <v>16.7786666666667</v>
      </c>
      <c r="AP205" s="65" t="n">
        <f aca="false">Capstones!AL204</f>
        <v>32</v>
      </c>
      <c r="AQ205" s="65" t="n">
        <f aca="false">Persona!$AO205+Persona!$AP205</f>
        <v>48.7786666666667</v>
      </c>
      <c r="AR205" s="65" t="str">
        <f aca="false">IF(AQ205&gt;=40,"Cleared","Not Cleared")</f>
        <v>Cleared</v>
      </c>
      <c r="AS205" s="86" t="n">
        <f aca="false">IFERROR(VLOOKUP(D205,[1]Internal!B$4:CB$231,70,FALSE()),"0")</f>
        <v>2.16666666666667</v>
      </c>
      <c r="AT205" s="86" t="n">
        <f aca="false">IFERROR(VLOOKUP(D205,[1]Internal!B$4:CB$231,71,FALSE()),"0")</f>
        <v>2.23928571428571</v>
      </c>
      <c r="AU205" s="86" t="n">
        <f aca="false">IFERROR(VLOOKUP(D205,[1]Internal!B$4:CB$231,72,FALSE()),"0")</f>
        <v>1.5</v>
      </c>
      <c r="AV205" s="86" t="n">
        <f aca="false">IFERROR(VLOOKUP(D205,[1]Internal!B$4:CB$231,73,FALSE()),"0")</f>
        <v>2</v>
      </c>
      <c r="AW205" s="86"/>
      <c r="AX205" s="86" t="n">
        <f aca="false">IFERROR(VLOOKUP(D205,[1]Internal!B$4:CB$231,75,FALSE()),"0")</f>
        <v>2.13888888888889</v>
      </c>
      <c r="AY205" s="86" t="n">
        <f aca="false">IFERROR(VLOOKUP(D205,[1]Internal!B$4:CB$231,75,FALSE()),"0")</f>
        <v>2.13888888888889</v>
      </c>
      <c r="AZ205" s="86" t="n">
        <f aca="false">AS205+AT205+AU205+AV205+AW205+AX205+AY205</f>
        <v>12.1837301587302</v>
      </c>
      <c r="BA205" s="65" t="n">
        <f aca="false">AZ205*100/30</f>
        <v>40.6124338624339</v>
      </c>
      <c r="BB205" s="65" t="n">
        <f aca="false">BA205*0.4</f>
        <v>16.2449735449735</v>
      </c>
      <c r="BC205" s="65" t="n">
        <f aca="false">Capstones!AW204</f>
        <v>31.2</v>
      </c>
      <c r="BD205" s="65" t="n">
        <f aca="false">BB205+BC205</f>
        <v>47.4449735449735</v>
      </c>
      <c r="BE205" s="88" t="str">
        <f aca="false">IF(BD205&gt;=40,"Cleared","Not Cleared")</f>
        <v>Cleared</v>
      </c>
    </row>
    <row r="206" s="17" customFormat="true" ht="21.75" hidden="false" customHeight="true" outlineLevel="0" collapsed="false">
      <c r="A206" s="64" t="n">
        <v>202</v>
      </c>
      <c r="B206" s="86" t="s">
        <v>17</v>
      </c>
      <c r="C206" s="86" t="s">
        <v>24</v>
      </c>
      <c r="D206" s="86" t="s">
        <v>423</v>
      </c>
      <c r="E206" s="87" t="s">
        <v>424</v>
      </c>
      <c r="F206" s="65" t="n">
        <v>2</v>
      </c>
      <c r="G206" s="65" t="n">
        <v>3</v>
      </c>
      <c r="H206" s="65" t="n">
        <v>4</v>
      </c>
      <c r="I206" s="65" t="n">
        <v>2</v>
      </c>
      <c r="J206" s="65" t="n">
        <v>1</v>
      </c>
      <c r="K206" s="65" t="n">
        <v>3</v>
      </c>
      <c r="L206" s="65" t="n">
        <v>1</v>
      </c>
      <c r="M206" s="64" t="n">
        <f aca="false">F206+G206+H206+I206+J206+K206+L206</f>
        <v>16</v>
      </c>
      <c r="N206" s="65" t="n">
        <f aca="false">M206/35*100</f>
        <v>45.7142857142857</v>
      </c>
      <c r="O206" s="65" t="n">
        <v>0</v>
      </c>
      <c r="P206" s="65" t="n">
        <f aca="false">Capstones!O205</f>
        <v>56.6666666666667</v>
      </c>
      <c r="Q206" s="65" t="n">
        <f aca="false">N206*0.5</f>
        <v>22.8571428571429</v>
      </c>
      <c r="R206" s="65" t="str">
        <f aca="false">IF(N206&gt;=20,"Cleared","Not Cleared")</f>
        <v>Cleared</v>
      </c>
      <c r="S206" s="65" t="n">
        <v>0.666666666666667</v>
      </c>
      <c r="T206" s="65" t="n">
        <v>1.0625</v>
      </c>
      <c r="U206" s="65" t="n">
        <v>0.666666666666667</v>
      </c>
      <c r="V206" s="65" t="n">
        <v>1</v>
      </c>
      <c r="W206" s="65" t="n">
        <v>2</v>
      </c>
      <c r="X206" s="65" t="n">
        <v>1.2</v>
      </c>
      <c r="Y206" s="65" t="n">
        <v>0.75</v>
      </c>
      <c r="Z206" s="65" t="n">
        <f aca="false">S206+T206+U206+V206+W206+X206+Y206</f>
        <v>7.34583333333333</v>
      </c>
      <c r="AA206" s="65" t="n">
        <f aca="false">Persona!$Z206/35*100</f>
        <v>20.9880952380952</v>
      </c>
      <c r="AB206" s="65" t="n">
        <f aca="false">AA206*0.4</f>
        <v>8.3952380952381</v>
      </c>
      <c r="AC206" s="65" t="n">
        <f aca="false">Capstones!AA205</f>
        <v>0</v>
      </c>
      <c r="AD206" s="65" t="n">
        <f aca="false">(Persona!$AB206+Persona!$AC206)*0.5</f>
        <v>4.19761904761905</v>
      </c>
      <c r="AE206" s="65" t="str">
        <f aca="false">IF(AD206&gt;=20,"Cleared","Not Cleared")</f>
        <v>Not Cleared</v>
      </c>
      <c r="AF206" s="86"/>
      <c r="AG206" s="86" t="n">
        <v>2.4</v>
      </c>
      <c r="AH206" s="86" t="n">
        <v>2</v>
      </c>
      <c r="AI206" s="86" t="n">
        <v>1.33333333333333</v>
      </c>
      <c r="AJ206" s="86" t="n">
        <v>2</v>
      </c>
      <c r="AK206" s="86"/>
      <c r="AL206" s="86" t="n">
        <v>2.5</v>
      </c>
      <c r="AM206" s="86" t="n">
        <f aca="false">AF206+AG206+AH206+AI206+AJ206+AK206+AL206</f>
        <v>10.2333333333333</v>
      </c>
      <c r="AN206" s="65" t="n">
        <f aca="false">Persona!$AM206/25*100</f>
        <v>40.9333333333333</v>
      </c>
      <c r="AO206" s="65" t="n">
        <f aca="false">Persona!$AN206*0.4</f>
        <v>16.3733333333333</v>
      </c>
      <c r="AP206" s="65" t="n">
        <f aca="false">Capstones!AL205</f>
        <v>30</v>
      </c>
      <c r="AQ206" s="65" t="n">
        <f aca="false">Persona!$AO206+Persona!$AP206</f>
        <v>46.3733333333333</v>
      </c>
      <c r="AR206" s="65" t="str">
        <f aca="false">IF(AQ206&gt;=40,"Cleared","Not Cleared")</f>
        <v>Cleared</v>
      </c>
      <c r="AS206" s="86" t="n">
        <f aca="false">IFERROR(VLOOKUP(D206,[1]Internal!B$4:CB$231,70,FALSE()),"0")</f>
        <v>1.66666666666667</v>
      </c>
      <c r="AT206" s="86" t="n">
        <f aca="false">IFERROR(VLOOKUP(D206,[1]Internal!B$4:CB$231,71,FALSE()),"0")</f>
        <v>1</v>
      </c>
      <c r="AU206" s="86" t="n">
        <f aca="false">IFERROR(VLOOKUP(D206,[1]Internal!B$4:CB$231,72,FALSE()),"0")</f>
        <v>0.666666666666667</v>
      </c>
      <c r="AV206" s="86" t="n">
        <f aca="false">IFERROR(VLOOKUP(D206,[1]Internal!B$4:CB$231,73,FALSE()),"0")</f>
        <v>2</v>
      </c>
      <c r="AW206" s="86"/>
      <c r="AX206" s="86" t="n">
        <f aca="false">IFERROR(VLOOKUP(D206,[1]Internal!B$4:CB$231,75,FALSE()),"0")</f>
        <v>1.19444444444444</v>
      </c>
      <c r="AY206" s="86" t="n">
        <f aca="false">IFERROR(VLOOKUP(D206,[1]Internal!B$4:CB$231,75,FALSE()),"0")</f>
        <v>1.19444444444444</v>
      </c>
      <c r="AZ206" s="86" t="n">
        <f aca="false">AS206+AT206+AU206+AV206+AW206+AX206+AY206</f>
        <v>7.72222222222222</v>
      </c>
      <c r="BA206" s="65" t="n">
        <f aca="false">AZ206*100/30</f>
        <v>25.7407407407407</v>
      </c>
      <c r="BB206" s="65" t="n">
        <f aca="false">BA206*0.4</f>
        <v>10.2962962962963</v>
      </c>
      <c r="BC206" s="65" t="n">
        <f aca="false">Capstones!AW205</f>
        <v>0</v>
      </c>
      <c r="BD206" s="65" t="n">
        <f aca="false">BB206+BC206</f>
        <v>10.2962962962963</v>
      </c>
      <c r="BE206" s="88" t="str">
        <f aca="false">IF(BD206&gt;=40,"Cleared","Not Cleared")</f>
        <v>Not Cleared</v>
      </c>
    </row>
    <row r="207" s="17" customFormat="true" ht="21.75" hidden="false" customHeight="true" outlineLevel="0" collapsed="false">
      <c r="A207" s="64" t="n">
        <v>203</v>
      </c>
      <c r="B207" s="86" t="s">
        <v>17</v>
      </c>
      <c r="C207" s="86" t="s">
        <v>24</v>
      </c>
      <c r="D207" s="86" t="s">
        <v>425</v>
      </c>
      <c r="E207" s="87" t="s">
        <v>426</v>
      </c>
      <c r="F207" s="65" t="n">
        <v>1</v>
      </c>
      <c r="G207" s="65" t="n">
        <v>1</v>
      </c>
      <c r="H207" s="65" t="n">
        <v>2</v>
      </c>
      <c r="I207" s="65" t="n">
        <v>3</v>
      </c>
      <c r="J207" s="65" t="n">
        <v>3</v>
      </c>
      <c r="K207" s="65" t="n">
        <v>2</v>
      </c>
      <c r="L207" s="65" t="n">
        <v>3</v>
      </c>
      <c r="M207" s="64" t="n">
        <f aca="false">F207+G207+H207+I207+J207+K207+L207</f>
        <v>15</v>
      </c>
      <c r="N207" s="65" t="n">
        <f aca="false">M207/35*100</f>
        <v>42.8571428571429</v>
      </c>
      <c r="O207" s="65" t="n">
        <v>0</v>
      </c>
      <c r="P207" s="65" t="n">
        <f aca="false">Capstones!O206</f>
        <v>68.8888888888889</v>
      </c>
      <c r="Q207" s="65" t="n">
        <f aca="false">N207*0.5</f>
        <v>21.4285714285714</v>
      </c>
      <c r="R207" s="65" t="str">
        <f aca="false">IF(N207&gt;=20,"Cleared","Not Cleared")</f>
        <v>Cleared</v>
      </c>
      <c r="S207" s="65" t="n">
        <v>2.66666666666667</v>
      </c>
      <c r="T207" s="65" t="n">
        <v>2.45833333333333</v>
      </c>
      <c r="U207" s="65" t="n">
        <v>2.33333333333333</v>
      </c>
      <c r="V207" s="65" t="n">
        <v>2</v>
      </c>
      <c r="W207" s="65" t="n">
        <v>2</v>
      </c>
      <c r="X207" s="65" t="n">
        <v>3.06666666666667</v>
      </c>
      <c r="Y207" s="65" t="n">
        <v>3</v>
      </c>
      <c r="Z207" s="65" t="n">
        <v>0</v>
      </c>
      <c r="AA207" s="65" t="n">
        <f aca="false">Persona!$Z207/35*100</f>
        <v>0</v>
      </c>
      <c r="AB207" s="65" t="n">
        <f aca="false">AA207*0.4</f>
        <v>0</v>
      </c>
      <c r="AC207" s="65" t="n">
        <f aca="false">Capstones!AA206</f>
        <v>40.8</v>
      </c>
      <c r="AD207" s="65" t="n">
        <f aca="false">(Persona!$AB207+Persona!$AC207)*0.5</f>
        <v>20.4</v>
      </c>
      <c r="AE207" s="65" t="str">
        <f aca="false">IF(AD207&gt;=20,"Cleared","Not Cleared")</f>
        <v>Cleared</v>
      </c>
      <c r="AF207" s="86"/>
      <c r="AG207" s="86" t="n">
        <v>2.48571428571429</v>
      </c>
      <c r="AH207" s="86" t="n">
        <v>2.75</v>
      </c>
      <c r="AI207" s="86" t="n">
        <v>2.5</v>
      </c>
      <c r="AJ207" s="86" t="n">
        <v>2.83333333333333</v>
      </c>
      <c r="AK207" s="86"/>
      <c r="AL207" s="86" t="n">
        <v>2.66666666666667</v>
      </c>
      <c r="AM207" s="86" t="n">
        <f aca="false">AF207+AG207+AH207+AI207+AJ207+AK207+AL207</f>
        <v>13.2357142857143</v>
      </c>
      <c r="AN207" s="65" t="n">
        <f aca="false">Persona!$AM207/25*100</f>
        <v>52.9428571428572</v>
      </c>
      <c r="AO207" s="65" t="n">
        <f aca="false">Persona!$AN207*0.4</f>
        <v>21.1771428571429</v>
      </c>
      <c r="AP207" s="65" t="n">
        <f aca="false">Capstones!AL206</f>
        <v>46</v>
      </c>
      <c r="AQ207" s="65" t="n">
        <f aca="false">Persona!$AO207+Persona!$AP207</f>
        <v>67.1771428571429</v>
      </c>
      <c r="AR207" s="65" t="str">
        <f aca="false">IF(AQ207&gt;=40,"Cleared","Not Cleared")</f>
        <v>Cleared</v>
      </c>
      <c r="AS207" s="86" t="n">
        <f aca="false">IFERROR(VLOOKUP(D207,[1]Internal!B$4:CB$231,70,FALSE()),"0")</f>
        <v>3.33333333333333</v>
      </c>
      <c r="AT207" s="86" t="n">
        <f aca="false">IFERROR(VLOOKUP(D207,[1]Internal!B$4:CB$231,71,FALSE()),"0")</f>
        <v>2.42857142857143</v>
      </c>
      <c r="AU207" s="86" t="n">
        <f aca="false">IFERROR(VLOOKUP(D207,[1]Internal!B$4:CB$231,72,FALSE()),"0")</f>
        <v>1.66666666666667</v>
      </c>
      <c r="AV207" s="86" t="n">
        <f aca="false">IFERROR(VLOOKUP(D207,[1]Internal!B$4:CB$231,73,FALSE()),"0")</f>
        <v>2</v>
      </c>
      <c r="AW207" s="86"/>
      <c r="AX207" s="86" t="n">
        <f aca="false">IFERROR(VLOOKUP(D207,[1]Internal!B$4:CB$231,75,FALSE()),"0")</f>
        <v>3.33333333333333</v>
      </c>
      <c r="AY207" s="86" t="n">
        <f aca="false">IFERROR(VLOOKUP(D207,[1]Internal!B$4:CB$231,75,FALSE()),"0")</f>
        <v>3.33333333333333</v>
      </c>
      <c r="AZ207" s="86" t="n">
        <v>0</v>
      </c>
      <c r="BA207" s="65" t="n">
        <f aca="false">AZ207*100/30</f>
        <v>0</v>
      </c>
      <c r="BB207" s="65" t="n">
        <f aca="false">BA207*0.4</f>
        <v>0</v>
      </c>
      <c r="BC207" s="65" t="n">
        <f aca="false">Capstones!AW206</f>
        <v>40.8</v>
      </c>
      <c r="BD207" s="65" t="n">
        <f aca="false">BB207+BC207</f>
        <v>40.8</v>
      </c>
      <c r="BE207" s="88" t="str">
        <f aca="false">IF(BD207&gt;=40,"Cleared","Not Cleared")</f>
        <v>Cleared</v>
      </c>
    </row>
    <row r="208" s="17" customFormat="true" ht="21.75" hidden="false" customHeight="true" outlineLevel="0" collapsed="false">
      <c r="A208" s="64" t="n">
        <v>204</v>
      </c>
      <c r="B208" s="86" t="s">
        <v>17</v>
      </c>
      <c r="C208" s="86" t="s">
        <v>24</v>
      </c>
      <c r="D208" s="86" t="s">
        <v>427</v>
      </c>
      <c r="E208" s="87" t="s">
        <v>428</v>
      </c>
      <c r="F208" s="65" t="n">
        <v>2</v>
      </c>
      <c r="G208" s="65" t="n">
        <v>1</v>
      </c>
      <c r="H208" s="65" t="n">
        <v>4</v>
      </c>
      <c r="I208" s="65" t="n">
        <v>3</v>
      </c>
      <c r="J208" s="65" t="n">
        <v>1</v>
      </c>
      <c r="K208" s="65" t="n">
        <v>3</v>
      </c>
      <c r="L208" s="65" t="n">
        <v>2</v>
      </c>
      <c r="M208" s="64" t="n">
        <f aca="false">F208+G208+H208+I208+J208+K208+L208</f>
        <v>16</v>
      </c>
      <c r="N208" s="65" t="n">
        <f aca="false">M208/35*100</f>
        <v>45.7142857142857</v>
      </c>
      <c r="O208" s="65" t="n">
        <v>0</v>
      </c>
      <c r="P208" s="65" t="n">
        <f aca="false">Capstones!O207</f>
        <v>68.8888888888889</v>
      </c>
      <c r="Q208" s="65" t="n">
        <f aca="false">N208*0.5</f>
        <v>22.8571428571429</v>
      </c>
      <c r="R208" s="65" t="str">
        <f aca="false">IF(N208&gt;=20,"Cleared","Not Cleared")</f>
        <v>Cleared</v>
      </c>
      <c r="S208" s="65" t="n">
        <v>1</v>
      </c>
      <c r="T208" s="65" t="n">
        <v>2</v>
      </c>
      <c r="U208" s="65" t="n">
        <v>1</v>
      </c>
      <c r="V208" s="65" t="n">
        <v>1</v>
      </c>
      <c r="W208" s="65" t="n">
        <v>0</v>
      </c>
      <c r="X208" s="65" t="n">
        <v>1.15</v>
      </c>
      <c r="Y208" s="65" t="n">
        <v>1.25</v>
      </c>
      <c r="Z208" s="65" t="n">
        <f aca="false">S208+T208+U208+V208+W208+X208+Y208</f>
        <v>7.4</v>
      </c>
      <c r="AA208" s="65" t="n">
        <f aca="false">Persona!$Z208/35*100</f>
        <v>21.1428571428571</v>
      </c>
      <c r="AB208" s="65" t="n">
        <f aca="false">AA208*0.4</f>
        <v>8.45714285714286</v>
      </c>
      <c r="AC208" s="65" t="n">
        <f aca="false">Capstones!AA207</f>
        <v>29.6</v>
      </c>
      <c r="AD208" s="65" t="n">
        <f aca="false">(Persona!$AB208+Persona!$AC208)*0.5</f>
        <v>19.0285714285714</v>
      </c>
      <c r="AE208" s="65" t="str">
        <f aca="false">IF(AD208&gt;=20,"Cleared","Not Cleared")</f>
        <v>Not Cleared</v>
      </c>
      <c r="AF208" s="86"/>
      <c r="AG208" s="86" t="n">
        <v>2.86666666666667</v>
      </c>
      <c r="AH208" s="86" t="n">
        <v>2.83333333333333</v>
      </c>
      <c r="AI208" s="86" t="n">
        <v>2.25</v>
      </c>
      <c r="AJ208" s="86" t="n">
        <v>2.58333333333333</v>
      </c>
      <c r="AK208" s="86"/>
      <c r="AL208" s="86" t="n">
        <v>3</v>
      </c>
      <c r="AM208" s="86" t="n">
        <f aca="false">AF208+AG208+AH208+AI208+AJ208+AK208+AL208</f>
        <v>13.5333333333333</v>
      </c>
      <c r="AN208" s="65" t="n">
        <f aca="false">Persona!$AM208/25*100</f>
        <v>54.1333333333333</v>
      </c>
      <c r="AO208" s="65" t="n">
        <f aca="false">Persona!$AN208*0.4</f>
        <v>21.6533333333333</v>
      </c>
      <c r="AP208" s="65" t="n">
        <f aca="false">Capstones!AL207</f>
        <v>44</v>
      </c>
      <c r="AQ208" s="65" t="n">
        <f aca="false">Persona!$AO208+Persona!$AP208</f>
        <v>65.6533333333333</v>
      </c>
      <c r="AR208" s="65" t="str">
        <f aca="false">IF(AQ208&gt;=40,"Cleared","Not Cleared")</f>
        <v>Cleared</v>
      </c>
      <c r="AS208" s="86" t="n">
        <f aca="false">IFERROR(VLOOKUP(D208,[1]Internal!B$4:CB$231,70,FALSE()),"0")</f>
        <v>2.41666666666667</v>
      </c>
      <c r="AT208" s="86" t="n">
        <f aca="false">IFERROR(VLOOKUP(D208,[1]Internal!B$4:CB$231,71,FALSE()),"0")</f>
        <v>2.6</v>
      </c>
      <c r="AU208" s="86" t="n">
        <f aca="false">IFERROR(VLOOKUP(D208,[1]Internal!B$4:CB$231,72,FALSE()),"0")</f>
        <v>2</v>
      </c>
      <c r="AV208" s="86" t="n">
        <f aca="false">IFERROR(VLOOKUP(D208,[1]Internal!B$4:CB$231,73,FALSE()),"0")</f>
        <v>4</v>
      </c>
      <c r="AW208" s="86"/>
      <c r="AX208" s="86" t="n">
        <f aca="false">IFERROR(VLOOKUP(D208,[1]Internal!B$4:CB$231,75,FALSE()),"0")</f>
        <v>2.25</v>
      </c>
      <c r="AY208" s="86" t="n">
        <f aca="false">IFERROR(VLOOKUP(D208,[1]Internal!B$4:CB$231,75,FALSE()),"0")</f>
        <v>2.25</v>
      </c>
      <c r="AZ208" s="86" t="n">
        <f aca="false">AS208+AT208+AU208+AV208+AW208+AX208+AY208</f>
        <v>15.5166666666667</v>
      </c>
      <c r="BA208" s="65" t="n">
        <f aca="false">AZ208*100/30</f>
        <v>51.7222222222222</v>
      </c>
      <c r="BB208" s="65" t="n">
        <f aca="false">BA208*0.4</f>
        <v>20.6888888888889</v>
      </c>
      <c r="BC208" s="65" t="n">
        <f aca="false">Capstones!AW207</f>
        <v>29.6</v>
      </c>
      <c r="BD208" s="65" t="n">
        <f aca="false">BB208+BC208</f>
        <v>50.2888888888889</v>
      </c>
      <c r="BE208" s="88" t="str">
        <f aca="false">IF(BD208&gt;=40,"Cleared","Not Cleared")</f>
        <v>Cleared</v>
      </c>
    </row>
    <row r="209" s="17" customFormat="true" ht="21.75" hidden="false" customHeight="true" outlineLevel="0" collapsed="false">
      <c r="A209" s="64" t="n">
        <v>205</v>
      </c>
      <c r="B209" s="86" t="s">
        <v>17</v>
      </c>
      <c r="C209" s="86" t="s">
        <v>24</v>
      </c>
      <c r="D209" s="86" t="s">
        <v>429</v>
      </c>
      <c r="E209" s="87" t="s">
        <v>430</v>
      </c>
      <c r="F209" s="65" t="n">
        <v>1</v>
      </c>
      <c r="G209" s="65" t="n">
        <v>1</v>
      </c>
      <c r="H209" s="65" t="n">
        <v>3</v>
      </c>
      <c r="I209" s="65" t="n">
        <v>3</v>
      </c>
      <c r="J209" s="65" t="n">
        <v>2</v>
      </c>
      <c r="K209" s="65" t="n">
        <v>3</v>
      </c>
      <c r="L209" s="65" t="n">
        <v>2</v>
      </c>
      <c r="M209" s="64" t="n">
        <f aca="false">F209+G209+H209+I209+J209+K209+L209</f>
        <v>15</v>
      </c>
      <c r="N209" s="65" t="n">
        <f aca="false">M209/35*100</f>
        <v>42.8571428571429</v>
      </c>
      <c r="O209" s="65" t="n">
        <v>0</v>
      </c>
      <c r="P209" s="65" t="n">
        <f aca="false">Capstones!O208</f>
        <v>65.5555555555555</v>
      </c>
      <c r="Q209" s="65" t="n">
        <f aca="false">N209*0.5</f>
        <v>21.4285714285714</v>
      </c>
      <c r="R209" s="65" t="str">
        <f aca="false">IF(N209&gt;=20,"Cleared","Not Cleared")</f>
        <v>Cleared</v>
      </c>
      <c r="S209" s="65" t="n">
        <v>3</v>
      </c>
      <c r="T209" s="65" t="n">
        <v>2.64583333333333</v>
      </c>
      <c r="U209" s="65" t="n">
        <v>2.33333333333333</v>
      </c>
      <c r="V209" s="65" t="n">
        <v>2</v>
      </c>
      <c r="W209" s="65" t="n">
        <v>3.33333333333333</v>
      </c>
      <c r="X209" s="65" t="n">
        <v>3.01666666666667</v>
      </c>
      <c r="Y209" s="65" t="n">
        <v>3</v>
      </c>
      <c r="Z209" s="65" t="n">
        <f aca="false">S209+T209+U209+V209+W209+X209+Y209</f>
        <v>19.3291666666667</v>
      </c>
      <c r="AA209" s="65" t="n">
        <f aca="false">Persona!$Z209/35*100</f>
        <v>55.2261904761905</v>
      </c>
      <c r="AB209" s="65" t="n">
        <f aca="false">AA209*0.4</f>
        <v>22.0904761904762</v>
      </c>
      <c r="AC209" s="65" t="n">
        <f aca="false">Capstones!AA208</f>
        <v>26.4</v>
      </c>
      <c r="AD209" s="65" t="n">
        <f aca="false">(Persona!$AB209+Persona!$AC209)*0.5</f>
        <v>24.2452380952381</v>
      </c>
      <c r="AE209" s="65" t="str">
        <f aca="false">IF(AD209&gt;=20,"Cleared","Not Cleared")</f>
        <v>Cleared</v>
      </c>
      <c r="AF209" s="86"/>
      <c r="AG209" s="86" t="n">
        <v>2.49333333333333</v>
      </c>
      <c r="AH209" s="86" t="n">
        <v>2</v>
      </c>
      <c r="AI209" s="86" t="n">
        <v>1.33333333333333</v>
      </c>
      <c r="AJ209" s="86" t="n">
        <v>2</v>
      </c>
      <c r="AK209" s="86"/>
      <c r="AL209" s="86" t="n">
        <v>2.5</v>
      </c>
      <c r="AM209" s="86" t="n">
        <f aca="false">AF209+AG209+AH209+AI209+AJ209+AK209+AL209</f>
        <v>10.3266666666667</v>
      </c>
      <c r="AN209" s="65" t="n">
        <f aca="false">Persona!$AM209/25*100</f>
        <v>41.3066666666667</v>
      </c>
      <c r="AO209" s="65" t="n">
        <f aca="false">Persona!$AN209*0.4</f>
        <v>16.5226666666667</v>
      </c>
      <c r="AP209" s="65" t="n">
        <f aca="false">Capstones!AL208</f>
        <v>60</v>
      </c>
      <c r="AQ209" s="65" t="n">
        <f aca="false">Persona!$AO209+Persona!$AP209</f>
        <v>76.5226666666667</v>
      </c>
      <c r="AR209" s="65" t="str">
        <f aca="false">IF(AQ209&gt;=40,"Cleared","Not Cleared")</f>
        <v>Cleared</v>
      </c>
      <c r="AS209" s="86" t="n">
        <f aca="false">IFERROR(VLOOKUP(D209,[1]Internal!B$4:CB$231,70,FALSE()),"0")</f>
        <v>3.41666666666667</v>
      </c>
      <c r="AT209" s="86" t="n">
        <f aca="false">IFERROR(VLOOKUP(D209,[1]Internal!B$4:CB$231,71,FALSE()),"0")</f>
        <v>2.72857142857143</v>
      </c>
      <c r="AU209" s="86" t="n">
        <f aca="false">IFERROR(VLOOKUP(D209,[1]Internal!B$4:CB$231,72,FALSE()),"0")</f>
        <v>1.66666666666667</v>
      </c>
      <c r="AV209" s="86" t="n">
        <f aca="false">IFERROR(VLOOKUP(D209,[1]Internal!B$4:CB$231,73,FALSE()),"0")</f>
        <v>3</v>
      </c>
      <c r="AW209" s="86"/>
      <c r="AX209" s="86" t="n">
        <f aca="false">IFERROR(VLOOKUP(D209,[1]Internal!B$4:CB$231,75,FALSE()),"0")</f>
        <v>2.88888888888889</v>
      </c>
      <c r="AY209" s="86" t="n">
        <f aca="false">IFERROR(VLOOKUP(D209,[1]Internal!B$4:CB$231,75,FALSE()),"0")</f>
        <v>2.88888888888889</v>
      </c>
      <c r="AZ209" s="86" t="n">
        <f aca="false">AS209+AT209+AU209+AV209+AW209+AX209+AY209</f>
        <v>16.5896825396825</v>
      </c>
      <c r="BA209" s="65" t="n">
        <f aca="false">AZ209*100/30</f>
        <v>55.2989417989418</v>
      </c>
      <c r="BB209" s="65" t="n">
        <f aca="false">BA209*0.4</f>
        <v>22.1195767195767</v>
      </c>
      <c r="BC209" s="65" t="n">
        <f aca="false">Capstones!AW208</f>
        <v>26.4</v>
      </c>
      <c r="BD209" s="65" t="n">
        <f aca="false">BB209+BC209</f>
        <v>48.5195767195767</v>
      </c>
      <c r="BE209" s="88" t="str">
        <f aca="false">IF(BD209&gt;=40,"Cleared","Not Cleared")</f>
        <v>Cleared</v>
      </c>
    </row>
    <row r="210" s="17" customFormat="true" ht="21.75" hidden="false" customHeight="true" outlineLevel="0" collapsed="false">
      <c r="A210" s="64" t="n">
        <v>206</v>
      </c>
      <c r="B210" s="86" t="s">
        <v>17</v>
      </c>
      <c r="C210" s="86" t="s">
        <v>24</v>
      </c>
      <c r="D210" s="86" t="s">
        <v>431</v>
      </c>
      <c r="E210" s="87" t="s">
        <v>432</v>
      </c>
      <c r="F210" s="65" t="n">
        <v>2</v>
      </c>
      <c r="G210" s="65" t="n">
        <v>1</v>
      </c>
      <c r="H210" s="65" t="n">
        <v>3</v>
      </c>
      <c r="I210" s="65" t="n">
        <v>4</v>
      </c>
      <c r="J210" s="65" t="n">
        <v>1</v>
      </c>
      <c r="K210" s="65" t="n">
        <v>3</v>
      </c>
      <c r="L210" s="65" t="n">
        <v>1</v>
      </c>
      <c r="M210" s="64" t="n">
        <f aca="false">F210+G210+H210+I210+J210+K210+L210</f>
        <v>15</v>
      </c>
      <c r="N210" s="65" t="n">
        <f aca="false">M210/35*100</f>
        <v>42.8571428571429</v>
      </c>
      <c r="O210" s="65" t="n">
        <v>0</v>
      </c>
      <c r="P210" s="65" t="n">
        <f aca="false">Capstones!O209</f>
        <v>71.1111111111111</v>
      </c>
      <c r="Q210" s="65" t="n">
        <f aca="false">N210*0.5</f>
        <v>21.4285714285714</v>
      </c>
      <c r="R210" s="65" t="str">
        <f aca="false">IF(N210&gt;=20,"Cleared","Not Cleared")</f>
        <v>Cleared</v>
      </c>
      <c r="S210" s="65" t="n">
        <v>1</v>
      </c>
      <c r="T210" s="65" t="n">
        <v>1.84375</v>
      </c>
      <c r="U210" s="65" t="n">
        <v>1</v>
      </c>
      <c r="V210" s="65" t="n">
        <v>1</v>
      </c>
      <c r="W210" s="65" t="n">
        <v>0</v>
      </c>
      <c r="X210" s="65" t="n">
        <v>1.73333333333333</v>
      </c>
      <c r="Y210" s="65" t="n">
        <v>1.25</v>
      </c>
      <c r="Z210" s="65" t="n">
        <f aca="false">S210+T210+U210+V210+W210+X210+Y210</f>
        <v>7.82708333333333</v>
      </c>
      <c r="AA210" s="65" t="n">
        <f aca="false">Persona!$Z210/35*100</f>
        <v>22.3630952380952</v>
      </c>
      <c r="AB210" s="65" t="n">
        <f aca="false">AA210*0.4</f>
        <v>8.94523809523809</v>
      </c>
      <c r="AC210" s="65" t="n">
        <f aca="false">Capstones!AA209</f>
        <v>27.2</v>
      </c>
      <c r="AD210" s="65" t="n">
        <f aca="false">(Persona!$AB210+Persona!$AC210)*0.5</f>
        <v>18.072619047619</v>
      </c>
      <c r="AE210" s="65" t="str">
        <f aca="false">IF(AD210&gt;=20,"Cleared","Not Cleared")</f>
        <v>Not Cleared</v>
      </c>
      <c r="AF210" s="86"/>
      <c r="AG210" s="86" t="n">
        <v>2.82857142857143</v>
      </c>
      <c r="AH210" s="86" t="n">
        <v>2.5</v>
      </c>
      <c r="AI210" s="86" t="n">
        <v>1.75</v>
      </c>
      <c r="AJ210" s="86" t="n">
        <v>2.58333333333333</v>
      </c>
      <c r="AK210" s="86"/>
      <c r="AL210" s="86" t="n">
        <v>2.16666666666667</v>
      </c>
      <c r="AM210" s="86" t="n">
        <f aca="false">AF210+AG210+AH210+AI210+AJ210+AK210+AL210</f>
        <v>11.8285714285714</v>
      </c>
      <c r="AN210" s="65" t="n">
        <f aca="false">Persona!$AM210/25*100</f>
        <v>47.3142857142857</v>
      </c>
      <c r="AO210" s="65" t="n">
        <f aca="false">Persona!$AN210*0.4</f>
        <v>18.9257142857143</v>
      </c>
      <c r="AP210" s="65" t="n">
        <f aca="false">Capstones!AL209</f>
        <v>42</v>
      </c>
      <c r="AQ210" s="65" t="n">
        <f aca="false">Persona!$AO210+Persona!$AP210</f>
        <v>60.9257142857143</v>
      </c>
      <c r="AR210" s="65" t="str">
        <f aca="false">IF(AQ210&gt;=40,"Cleared","Not Cleared")</f>
        <v>Cleared</v>
      </c>
      <c r="AS210" s="86" t="n">
        <f aca="false">IFERROR(VLOOKUP(D210,[1]Internal!B$4:CB$231,70,FALSE()),"0")</f>
        <v>1</v>
      </c>
      <c r="AT210" s="86" t="n">
        <f aca="false">IFERROR(VLOOKUP(D210,[1]Internal!B$4:CB$231,71,FALSE()),"0")</f>
        <v>2.33333333333333</v>
      </c>
      <c r="AU210" s="86" t="n">
        <f aca="false">IFERROR(VLOOKUP(D210,[1]Internal!B$4:CB$231,72,FALSE()),"0")</f>
        <v>0.333333333333333</v>
      </c>
      <c r="AV210" s="86" t="n">
        <f aca="false">IFERROR(VLOOKUP(D210,[1]Internal!B$4:CB$231,73,FALSE()),"0")</f>
        <v>2</v>
      </c>
      <c r="AW210" s="86"/>
      <c r="AX210" s="86" t="n">
        <f aca="false">IFERROR(VLOOKUP(D210,[1]Internal!B$4:CB$231,75,FALSE()),"0")</f>
        <v>0.888888888888889</v>
      </c>
      <c r="AY210" s="86" t="n">
        <f aca="false">IFERROR(VLOOKUP(D210,[1]Internal!B$4:CB$231,75,FALSE()),"0")</f>
        <v>0.888888888888889</v>
      </c>
      <c r="AZ210" s="86" t="n">
        <f aca="false">AS210+AT210+AU210+AV210+AW210+AX210+AY210</f>
        <v>7.44444444444445</v>
      </c>
      <c r="BA210" s="65" t="n">
        <f aca="false">AZ210*100/30</f>
        <v>24.8148148148148</v>
      </c>
      <c r="BB210" s="65" t="n">
        <f aca="false">BA210*0.4</f>
        <v>9.92592592592593</v>
      </c>
      <c r="BC210" s="65" t="n">
        <f aca="false">Capstones!AW209</f>
        <v>27.2</v>
      </c>
      <c r="BD210" s="65" t="n">
        <f aca="false">BB210+BC210</f>
        <v>37.1259259259259</v>
      </c>
      <c r="BE210" s="88" t="str">
        <f aca="false">IF(BD210&gt;=40,"Cleared","Not Cleared")</f>
        <v>Not Cleared</v>
      </c>
    </row>
    <row r="211" s="17" customFormat="true" ht="21.75" hidden="false" customHeight="true" outlineLevel="0" collapsed="false">
      <c r="A211" s="64" t="n">
        <v>207</v>
      </c>
      <c r="B211" s="86" t="s">
        <v>13</v>
      </c>
      <c r="C211" s="86" t="s">
        <v>24</v>
      </c>
      <c r="D211" s="86" t="s">
        <v>433</v>
      </c>
      <c r="E211" s="87" t="s">
        <v>434</v>
      </c>
      <c r="F211" s="65" t="n">
        <v>1</v>
      </c>
      <c r="G211" s="65" t="n">
        <v>1</v>
      </c>
      <c r="H211" s="65" t="n">
        <v>4</v>
      </c>
      <c r="I211" s="65" t="n">
        <v>2</v>
      </c>
      <c r="J211" s="65" t="n">
        <v>2</v>
      </c>
      <c r="K211" s="65" t="n">
        <v>3</v>
      </c>
      <c r="L211" s="65" t="n">
        <v>3</v>
      </c>
      <c r="M211" s="64" t="n">
        <f aca="false">F211+G211+H211+I211+J211+K211+L211</f>
        <v>16</v>
      </c>
      <c r="N211" s="65" t="n">
        <f aca="false">M211/35*100</f>
        <v>45.7142857142857</v>
      </c>
      <c r="O211" s="65" t="n">
        <v>0</v>
      </c>
      <c r="P211" s="65" t="n">
        <f aca="false">Capstones!O210</f>
        <v>52.2222222222222</v>
      </c>
      <c r="Q211" s="65" t="n">
        <f aca="false">N211*0.5</f>
        <v>22.8571428571429</v>
      </c>
      <c r="R211" s="65" t="str">
        <f aca="false">IF(N211&gt;=20,"Cleared","Not Cleared")</f>
        <v>Cleared</v>
      </c>
      <c r="S211" s="65" t="n">
        <v>1.33333333333333</v>
      </c>
      <c r="T211" s="65" t="n">
        <v>1.375</v>
      </c>
      <c r="U211" s="65" t="n">
        <v>1</v>
      </c>
      <c r="V211" s="65" t="n">
        <v>3</v>
      </c>
      <c r="W211" s="65" t="n">
        <v>3.33333333333333</v>
      </c>
      <c r="X211" s="65" t="n">
        <v>1.68333333333333</v>
      </c>
      <c r="Y211" s="65" t="n">
        <v>1.5</v>
      </c>
      <c r="Z211" s="65" t="n">
        <f aca="false">S211+T211+U211+V211+W211+X211+Y211</f>
        <v>13.225</v>
      </c>
      <c r="AA211" s="65" t="n">
        <f aca="false">Persona!$Z211/35*100</f>
        <v>37.7857142857143</v>
      </c>
      <c r="AB211" s="65" t="n">
        <f aca="false">AA211*0.4</f>
        <v>15.1142857142857</v>
      </c>
      <c r="AC211" s="65" t="n">
        <f aca="false">Capstones!AA210</f>
        <v>29.6</v>
      </c>
      <c r="AD211" s="65" t="n">
        <f aca="false">(Persona!$AB211+Persona!$AC211)*0.5</f>
        <v>22.3571428571429</v>
      </c>
      <c r="AE211" s="65" t="str">
        <f aca="false">IF(AD211&gt;=20,"Cleared","Not Cleared")</f>
        <v>Cleared</v>
      </c>
      <c r="AF211" s="86"/>
      <c r="AG211" s="86" t="n">
        <v>3</v>
      </c>
      <c r="AH211" s="86" t="n">
        <v>3</v>
      </c>
      <c r="AI211" s="86" t="n">
        <v>2.75</v>
      </c>
      <c r="AJ211" s="86" t="n">
        <v>2.33333333333333</v>
      </c>
      <c r="AK211" s="86"/>
      <c r="AL211" s="86" t="n">
        <v>2.5</v>
      </c>
      <c r="AM211" s="86" t="n">
        <f aca="false">AF211+AG211+AH211+AI211+AJ211+AK211+AL211</f>
        <v>13.5833333333333</v>
      </c>
      <c r="AN211" s="65" t="n">
        <f aca="false">Persona!$AM211/25*100</f>
        <v>54.3333333333333</v>
      </c>
      <c r="AO211" s="65" t="n">
        <f aca="false">Persona!$AN211*0.4</f>
        <v>21.7333333333333</v>
      </c>
      <c r="AP211" s="65" t="n">
        <f aca="false">Capstones!AL210</f>
        <v>0</v>
      </c>
      <c r="AQ211" s="65" t="n">
        <f aca="false">Persona!$AO211+Persona!$AP211</f>
        <v>21.7333333333333</v>
      </c>
      <c r="AR211" s="65" t="str">
        <f aca="false">IF(AQ211&gt;=40,"Cleared","Not Cleared")</f>
        <v>Not Cleared</v>
      </c>
      <c r="AS211" s="86" t="n">
        <f aca="false">IFERROR(VLOOKUP(D211,[1]Internal!B$4:CB$231,70,FALSE()),"0")</f>
        <v>2.33333333333333</v>
      </c>
      <c r="AT211" s="86" t="n">
        <f aca="false">IFERROR(VLOOKUP(D211,[1]Internal!B$4:CB$231,71,FALSE()),"0")</f>
        <v>2.525</v>
      </c>
      <c r="AU211" s="86" t="n">
        <f aca="false">IFERROR(VLOOKUP(D211,[1]Internal!B$4:CB$231,72,FALSE()),"0")</f>
        <v>2</v>
      </c>
      <c r="AV211" s="86" t="n">
        <f aca="false">IFERROR(VLOOKUP(D211,[1]Internal!B$4:CB$231,73,FALSE()),"0")</f>
        <v>3</v>
      </c>
      <c r="AW211" s="86"/>
      <c r="AX211" s="86" t="n">
        <f aca="false">IFERROR(VLOOKUP(D211,[1]Internal!B$4:CB$231,75,FALSE()),"0")</f>
        <v>2.77777777777778</v>
      </c>
      <c r="AY211" s="86" t="n">
        <f aca="false">IFERROR(VLOOKUP(D211,[1]Internal!B$4:CB$231,75,FALSE()),"0")</f>
        <v>2.77777777777778</v>
      </c>
      <c r="AZ211" s="86" t="n">
        <f aca="false">AS211+AT211+AU211+AV211+AW211+AX211+AY211</f>
        <v>15.4138888888889</v>
      </c>
      <c r="BA211" s="65" t="n">
        <f aca="false">AZ211*100/30</f>
        <v>51.3796296296296</v>
      </c>
      <c r="BB211" s="65" t="n">
        <f aca="false">BA211*0.4</f>
        <v>20.5518518518519</v>
      </c>
      <c r="BC211" s="65" t="n">
        <f aca="false">Capstones!AW210</f>
        <v>29.6</v>
      </c>
      <c r="BD211" s="65" t="n">
        <f aca="false">BB211+BC211</f>
        <v>50.1518518518519</v>
      </c>
      <c r="BE211" s="88" t="str">
        <f aca="false">IF(BD211&gt;=40,"Cleared","Not Cleared")</f>
        <v>Cleared</v>
      </c>
    </row>
    <row r="212" s="17" customFormat="true" ht="21.75" hidden="false" customHeight="true" outlineLevel="0" collapsed="false">
      <c r="A212" s="64" t="n">
        <v>208</v>
      </c>
      <c r="B212" s="86" t="s">
        <v>17</v>
      </c>
      <c r="C212" s="86" t="s">
        <v>24</v>
      </c>
      <c r="D212" s="86" t="s">
        <v>435</v>
      </c>
      <c r="E212" s="87" t="s">
        <v>436</v>
      </c>
      <c r="F212" s="65" t="n">
        <v>3</v>
      </c>
      <c r="G212" s="65" t="n">
        <v>2</v>
      </c>
      <c r="H212" s="65" t="n">
        <v>4</v>
      </c>
      <c r="I212" s="65" t="n">
        <v>2</v>
      </c>
      <c r="J212" s="65" t="n">
        <v>1</v>
      </c>
      <c r="K212" s="65" t="n">
        <v>3</v>
      </c>
      <c r="L212" s="65" t="n">
        <v>1</v>
      </c>
      <c r="M212" s="64" t="n">
        <f aca="false">F212+G212+H212+I212+J212+K212+L212</f>
        <v>16</v>
      </c>
      <c r="N212" s="65" t="n">
        <f aca="false">M212/35*100</f>
        <v>45.7142857142857</v>
      </c>
      <c r="O212" s="65" t="n">
        <v>0</v>
      </c>
      <c r="P212" s="65" t="n">
        <f aca="false">Capstones!O211</f>
        <v>71.6666666666667</v>
      </c>
      <c r="Q212" s="65" t="n">
        <f aca="false">N212*0.5</f>
        <v>22.8571428571429</v>
      </c>
      <c r="R212" s="65" t="str">
        <f aca="false">IF(N212&gt;=20,"Cleared","Not Cleared")</f>
        <v>Cleared</v>
      </c>
      <c r="S212" s="65" t="n">
        <v>3.66666666666667</v>
      </c>
      <c r="T212" s="65" t="n">
        <v>3.45833333333333</v>
      </c>
      <c r="U212" s="65" t="n">
        <v>4</v>
      </c>
      <c r="V212" s="65" t="n">
        <v>4</v>
      </c>
      <c r="W212" s="65" t="n">
        <v>1</v>
      </c>
      <c r="X212" s="65" t="n">
        <v>4.05</v>
      </c>
      <c r="Y212" s="65" t="n">
        <v>3</v>
      </c>
      <c r="Z212" s="65" t="n">
        <f aca="false">S212+T212+U212+V212+W212+X212+Y212</f>
        <v>23.175</v>
      </c>
      <c r="AA212" s="65" t="n">
        <f aca="false">Persona!$Z212/35*100</f>
        <v>66.2142857142857</v>
      </c>
      <c r="AB212" s="65" t="n">
        <f aca="false">AA212*0.4</f>
        <v>26.4857142857143</v>
      </c>
      <c r="AC212" s="65" t="n">
        <f aca="false">Capstones!AA211</f>
        <v>38.4</v>
      </c>
      <c r="AD212" s="65" t="n">
        <f aca="false">(Persona!$AB212+Persona!$AC212)*0.5</f>
        <v>32.4428571428571</v>
      </c>
      <c r="AE212" s="65" t="str">
        <f aca="false">IF(AD212&gt;=20,"Cleared","Not Cleared")</f>
        <v>Cleared</v>
      </c>
      <c r="AF212" s="86"/>
      <c r="AG212" s="86" t="n">
        <v>2.56666666666667</v>
      </c>
      <c r="AH212" s="86" t="n">
        <v>1.5</v>
      </c>
      <c r="AI212" s="86" t="n">
        <v>1.25</v>
      </c>
      <c r="AJ212" s="86" t="n">
        <v>0.5</v>
      </c>
      <c r="AK212" s="86"/>
      <c r="AL212" s="86" t="n">
        <v>0.5</v>
      </c>
      <c r="AM212" s="86" t="n">
        <f aca="false">AF212+AG212+AH212+AI212+AJ212+AK212+AL212</f>
        <v>6.31666666666667</v>
      </c>
      <c r="AN212" s="65" t="n">
        <f aca="false">Persona!$AM212/25*100</f>
        <v>25.2666666666667</v>
      </c>
      <c r="AO212" s="65" t="n">
        <f aca="false">Persona!$AN212*0.4</f>
        <v>10.1066666666667</v>
      </c>
      <c r="AP212" s="65" t="n">
        <f aca="false">Capstones!AL211</f>
        <v>60</v>
      </c>
      <c r="AQ212" s="65" t="n">
        <f aca="false">Persona!$AO212+Persona!$AP212</f>
        <v>70.1066666666667</v>
      </c>
      <c r="AR212" s="65" t="str">
        <f aca="false">IF(AQ212&gt;=40,"Cleared","Not Cleared")</f>
        <v>Cleared</v>
      </c>
      <c r="AS212" s="86" t="n">
        <f aca="false">IFERROR(VLOOKUP(D212,[1]Internal!B$4:CB$231,70,FALSE()),"0")</f>
        <v>3.16666666666667</v>
      </c>
      <c r="AT212" s="86" t="n">
        <f aca="false">IFERROR(VLOOKUP(D212,[1]Internal!B$4:CB$231,71,FALSE()),"0")</f>
        <v>3.32380952380952</v>
      </c>
      <c r="AU212" s="86" t="n">
        <f aca="false">IFERROR(VLOOKUP(D212,[1]Internal!B$4:CB$231,72,FALSE()),"0")</f>
        <v>2.66666666666667</v>
      </c>
      <c r="AV212" s="86" t="n">
        <f aca="false">IFERROR(VLOOKUP(D212,[1]Internal!B$4:CB$231,73,FALSE()),"0")</f>
        <v>3</v>
      </c>
      <c r="AW212" s="86"/>
      <c r="AX212" s="86" t="n">
        <f aca="false">IFERROR(VLOOKUP(D212,[1]Internal!B$4:CB$231,75,FALSE()),"0")</f>
        <v>3.22222222222222</v>
      </c>
      <c r="AY212" s="86" t="n">
        <f aca="false">IFERROR(VLOOKUP(D212,[1]Internal!B$4:CB$231,75,FALSE()),"0")</f>
        <v>3.22222222222222</v>
      </c>
      <c r="AZ212" s="86" t="n">
        <f aca="false">AS212+AT212+AU212+AV212+AW212+AX212+AY212</f>
        <v>18.6015873015873</v>
      </c>
      <c r="BA212" s="65" t="n">
        <f aca="false">AZ212*100/30</f>
        <v>62.005291005291</v>
      </c>
      <c r="BB212" s="65" t="n">
        <f aca="false">BA212*0.4</f>
        <v>24.8021164021164</v>
      </c>
      <c r="BC212" s="65" t="n">
        <f aca="false">Capstones!AW211</f>
        <v>38.4</v>
      </c>
      <c r="BD212" s="65" t="n">
        <f aca="false">BB212+BC212</f>
        <v>63.2021164021164</v>
      </c>
      <c r="BE212" s="88" t="str">
        <f aca="false">IF(BD212&gt;=40,"Cleared","Not Cleared")</f>
        <v>Cleared</v>
      </c>
    </row>
    <row r="213" s="17" customFormat="true" ht="21.75" hidden="false" customHeight="true" outlineLevel="0" collapsed="false">
      <c r="A213" s="64" t="n">
        <v>209</v>
      </c>
      <c r="B213" s="86" t="s">
        <v>17</v>
      </c>
      <c r="C213" s="86" t="s">
        <v>24</v>
      </c>
      <c r="D213" s="86" t="s">
        <v>437</v>
      </c>
      <c r="E213" s="87" t="s">
        <v>438</v>
      </c>
      <c r="F213" s="65" t="n">
        <v>2</v>
      </c>
      <c r="G213" s="65" t="n">
        <v>1</v>
      </c>
      <c r="H213" s="65" t="n">
        <v>1</v>
      </c>
      <c r="I213" s="65" t="n">
        <v>4</v>
      </c>
      <c r="J213" s="65" t="n">
        <v>2</v>
      </c>
      <c r="K213" s="65" t="n">
        <v>3</v>
      </c>
      <c r="L213" s="65" t="n">
        <v>3</v>
      </c>
      <c r="M213" s="64" t="n">
        <f aca="false">F213+G213+H213+I213+J213+K213+L213</f>
        <v>16</v>
      </c>
      <c r="N213" s="65" t="n">
        <f aca="false">M213/35*100</f>
        <v>45.7142857142857</v>
      </c>
      <c r="O213" s="65" t="n">
        <v>0</v>
      </c>
      <c r="P213" s="65" t="n">
        <f aca="false">Capstones!O212</f>
        <v>61.1111111111111</v>
      </c>
      <c r="Q213" s="65" t="n">
        <f aca="false">N213*0.5</f>
        <v>22.8571428571429</v>
      </c>
      <c r="R213" s="65" t="str">
        <f aca="false">IF(N213&gt;=20,"Cleared","Not Cleared")</f>
        <v>Cleared</v>
      </c>
      <c r="S213" s="65" t="n">
        <v>1</v>
      </c>
      <c r="T213" s="65" t="n">
        <v>1.3125</v>
      </c>
      <c r="U213" s="65" t="n">
        <v>1.33333333333333</v>
      </c>
      <c r="V213" s="65" t="n">
        <v>0</v>
      </c>
      <c r="W213" s="65" t="n">
        <v>2.66666666666667</v>
      </c>
      <c r="X213" s="65" t="n">
        <v>0.9</v>
      </c>
      <c r="Y213" s="65" t="n">
        <v>1.25</v>
      </c>
      <c r="Z213" s="65" t="n">
        <f aca="false">S213+T213+U213+V213+W213+X213+Y213</f>
        <v>8.4625</v>
      </c>
      <c r="AA213" s="65" t="n">
        <f aca="false">Persona!$Z213/35*100</f>
        <v>24.1785714285714</v>
      </c>
      <c r="AB213" s="65" t="n">
        <f aca="false">AA213*0.4</f>
        <v>9.67142857142857</v>
      </c>
      <c r="AC213" s="65" t="n">
        <f aca="false">Capstones!AA212</f>
        <v>24.8</v>
      </c>
      <c r="AD213" s="65" t="n">
        <f aca="false">(Persona!$AB213+Persona!$AC213)*0.5</f>
        <v>17.2357142857143</v>
      </c>
      <c r="AE213" s="65" t="str">
        <f aca="false">IF(AD213&gt;=20,"Cleared","Not Cleared")</f>
        <v>Not Cleared</v>
      </c>
      <c r="AF213" s="86"/>
      <c r="AG213" s="86" t="n">
        <v>2.53333333333333</v>
      </c>
      <c r="AH213" s="86" t="n">
        <v>3.33333333333333</v>
      </c>
      <c r="AI213" s="86" t="n">
        <v>2.66666666666667</v>
      </c>
      <c r="AJ213" s="86" t="n">
        <v>2.44444444444444</v>
      </c>
      <c r="AK213" s="86"/>
      <c r="AL213" s="86" t="n">
        <v>2.33333333333333</v>
      </c>
      <c r="AM213" s="86" t="n">
        <f aca="false">AF213+AG213+AH213+AI213+AJ213+AK213+AL213</f>
        <v>13.3111111111111</v>
      </c>
      <c r="AN213" s="65" t="n">
        <f aca="false">Persona!$AM213/25*100</f>
        <v>53.2444444444444</v>
      </c>
      <c r="AO213" s="65" t="n">
        <f aca="false">Persona!$AN213*0.4</f>
        <v>21.2977777777778</v>
      </c>
      <c r="AP213" s="65" t="n">
        <f aca="false">Capstones!AL212</f>
        <v>38</v>
      </c>
      <c r="AQ213" s="65" t="n">
        <f aca="false">Persona!$AO213+Persona!$AP213</f>
        <v>59.2977777777778</v>
      </c>
      <c r="AR213" s="65" t="str">
        <f aca="false">IF(AQ213&gt;=40,"Cleared","Not Cleared")</f>
        <v>Cleared</v>
      </c>
      <c r="AS213" s="86" t="n">
        <f aca="false">IFERROR(VLOOKUP(D213,[1]Internal!B$4:CB$231,70,FALSE()),"0")</f>
        <v>2</v>
      </c>
      <c r="AT213" s="86" t="n">
        <f aca="false">IFERROR(VLOOKUP(D213,[1]Internal!B$4:CB$231,71,FALSE()),"0")</f>
        <v>1.9</v>
      </c>
      <c r="AU213" s="86" t="n">
        <f aca="false">IFERROR(VLOOKUP(D213,[1]Internal!B$4:CB$231,72,FALSE()),"0")</f>
        <v>1.33333333333333</v>
      </c>
      <c r="AV213" s="86" t="n">
        <f aca="false">IFERROR(VLOOKUP(D213,[1]Internal!B$4:CB$231,73,FALSE()),"0")</f>
        <v>2</v>
      </c>
      <c r="AW213" s="86"/>
      <c r="AX213" s="86" t="n">
        <f aca="false">IFERROR(VLOOKUP(D213,[1]Internal!B$4:CB$231,75,FALSE()),"0")</f>
        <v>2</v>
      </c>
      <c r="AY213" s="86" t="n">
        <f aca="false">IFERROR(VLOOKUP(D213,[1]Internal!B$4:CB$231,75,FALSE()),"0")</f>
        <v>2</v>
      </c>
      <c r="AZ213" s="86" t="n">
        <f aca="false">AS213+AT213+AU213+AV213+AW213+AX213+AY213</f>
        <v>11.2333333333333</v>
      </c>
      <c r="BA213" s="65" t="n">
        <f aca="false">AZ213*100/30</f>
        <v>37.4444444444444</v>
      </c>
      <c r="BB213" s="65" t="n">
        <f aca="false">BA213*0.4</f>
        <v>14.9777777777778</v>
      </c>
      <c r="BC213" s="65" t="n">
        <f aca="false">Capstones!AW212</f>
        <v>24.8</v>
      </c>
      <c r="BD213" s="65" t="n">
        <f aca="false">BB213+BC213</f>
        <v>39.7777777777778</v>
      </c>
      <c r="BE213" s="88" t="str">
        <f aca="false">IF(BD213&gt;=40,"Cleared","Not Cleared")</f>
        <v>Not Cleared</v>
      </c>
    </row>
    <row r="214" s="17" customFormat="true" ht="21.75" hidden="false" customHeight="true" outlineLevel="0" collapsed="false">
      <c r="A214" s="64" t="n">
        <v>210</v>
      </c>
      <c r="B214" s="86" t="s">
        <v>17</v>
      </c>
      <c r="C214" s="86" t="s">
        <v>24</v>
      </c>
      <c r="D214" s="86" t="s">
        <v>439</v>
      </c>
      <c r="E214" s="87" t="s">
        <v>440</v>
      </c>
      <c r="F214" s="65" t="n">
        <v>1</v>
      </c>
      <c r="G214" s="65" t="n">
        <v>1</v>
      </c>
      <c r="H214" s="65" t="n">
        <v>4</v>
      </c>
      <c r="I214" s="65" t="n">
        <v>2</v>
      </c>
      <c r="J214" s="65" t="n">
        <v>2</v>
      </c>
      <c r="K214" s="65" t="n">
        <v>3</v>
      </c>
      <c r="L214" s="65" t="n">
        <v>2</v>
      </c>
      <c r="M214" s="64" t="n">
        <f aca="false">F214+G214+H214+I214+J214+K214+L214</f>
        <v>15</v>
      </c>
      <c r="N214" s="65" t="n">
        <f aca="false">M214/35*100</f>
        <v>42.8571428571429</v>
      </c>
      <c r="O214" s="65" t="n">
        <v>0</v>
      </c>
      <c r="P214" s="65" t="n">
        <f aca="false">Capstones!O213</f>
        <v>44.4444444444444</v>
      </c>
      <c r="Q214" s="65" t="n">
        <f aca="false">N214*0.5</f>
        <v>21.4285714285714</v>
      </c>
      <c r="R214" s="65" t="str">
        <f aca="false">IF(N214&gt;=20,"Cleared","Not Cleared")</f>
        <v>Cleared</v>
      </c>
      <c r="S214" s="65" t="n">
        <v>0.916666666666667</v>
      </c>
      <c r="T214" s="65" t="n">
        <v>1.25</v>
      </c>
      <c r="U214" s="65" t="n">
        <v>0.666666666666667</v>
      </c>
      <c r="V214" s="65" t="n">
        <v>1</v>
      </c>
      <c r="W214" s="65" t="n">
        <v>1</v>
      </c>
      <c r="X214" s="65" t="n">
        <v>1.4</v>
      </c>
      <c r="Y214" s="65" t="n">
        <v>1</v>
      </c>
      <c r="Z214" s="65" t="n">
        <f aca="false">S214+T214+U214+V214+W214+X214+Y214</f>
        <v>7.23333333333333</v>
      </c>
      <c r="AA214" s="65" t="n">
        <f aca="false">Persona!$Z214/35*100</f>
        <v>20.6666666666667</v>
      </c>
      <c r="AB214" s="65" t="n">
        <f aca="false">AA214*0.4</f>
        <v>8.26666666666667</v>
      </c>
      <c r="AC214" s="65" t="n">
        <f aca="false">Capstones!AA213</f>
        <v>28.8</v>
      </c>
      <c r="AD214" s="65" t="n">
        <f aca="false">(Persona!$AB214+Persona!$AC214)*0.5</f>
        <v>18.5333333333333</v>
      </c>
      <c r="AE214" s="65" t="str">
        <f aca="false">IF(AD214&gt;=20,"Cleared","Not Cleared")</f>
        <v>Not Cleared</v>
      </c>
      <c r="AF214" s="86"/>
      <c r="AG214" s="86" t="n">
        <v>2.7</v>
      </c>
      <c r="AH214" s="86" t="n">
        <v>2</v>
      </c>
      <c r="AI214" s="86" t="n">
        <v>1.33333333333333</v>
      </c>
      <c r="AJ214" s="86" t="n">
        <v>2</v>
      </c>
      <c r="AK214" s="86"/>
      <c r="AL214" s="86" t="n">
        <v>2.5</v>
      </c>
      <c r="AM214" s="86" t="n">
        <f aca="false">AF214+AG214+AH214+AI214+AJ214+AK214+AL214</f>
        <v>10.5333333333333</v>
      </c>
      <c r="AN214" s="65" t="n">
        <f aca="false">Persona!$AM214/25*100</f>
        <v>42.1333333333333</v>
      </c>
      <c r="AO214" s="65" t="n">
        <f aca="false">Persona!$AN214*0.4</f>
        <v>16.8533333333333</v>
      </c>
      <c r="AP214" s="65" t="n">
        <f aca="false">Capstones!AL213</f>
        <v>42</v>
      </c>
      <c r="AQ214" s="65" t="n">
        <f aca="false">Persona!$AO214+Persona!$AP214</f>
        <v>58.8533333333333</v>
      </c>
      <c r="AR214" s="65" t="str">
        <f aca="false">IF(AQ214&gt;=40,"Cleared","Not Cleared")</f>
        <v>Cleared</v>
      </c>
      <c r="AS214" s="86" t="n">
        <f aca="false">IFERROR(VLOOKUP(D214,[1]Internal!B$4:CB$231,70,FALSE()),"0")</f>
        <v>2.83333333333333</v>
      </c>
      <c r="AT214" s="86" t="n">
        <f aca="false">IFERROR(VLOOKUP(D214,[1]Internal!B$4:CB$231,71,FALSE()),"0")</f>
        <v>2.85</v>
      </c>
      <c r="AU214" s="86" t="n">
        <f aca="false">IFERROR(VLOOKUP(D214,[1]Internal!B$4:CB$231,72,FALSE()),"0")</f>
        <v>2</v>
      </c>
      <c r="AV214" s="86" t="n">
        <f aca="false">IFERROR(VLOOKUP(D214,[1]Internal!B$4:CB$231,73,FALSE()),"0")</f>
        <v>3</v>
      </c>
      <c r="AW214" s="86"/>
      <c r="AX214" s="86" t="n">
        <f aca="false">IFERROR(VLOOKUP(D214,[1]Internal!B$4:CB$231,75,FALSE()),"0")</f>
        <v>2.80555555555556</v>
      </c>
      <c r="AY214" s="86" t="n">
        <f aca="false">IFERROR(VLOOKUP(D214,[1]Internal!B$4:CB$231,75,FALSE()),"0")</f>
        <v>2.80555555555556</v>
      </c>
      <c r="AZ214" s="86" t="n">
        <f aca="false">AS214+AT214+AU214+AV214+AW214+AX214+AY214</f>
        <v>16.2944444444444</v>
      </c>
      <c r="BA214" s="65" t="n">
        <f aca="false">AZ214*100/30</f>
        <v>54.3148148148148</v>
      </c>
      <c r="BB214" s="65" t="n">
        <f aca="false">BA214*0.4</f>
        <v>21.7259259259259</v>
      </c>
      <c r="BC214" s="65" t="n">
        <f aca="false">Capstones!AW213</f>
        <v>28.8</v>
      </c>
      <c r="BD214" s="65" t="n">
        <f aca="false">BB214+BC214</f>
        <v>50.5259259259259</v>
      </c>
      <c r="BE214" s="88" t="str">
        <f aca="false">IF(BD214&gt;=40,"Cleared","Not Cleared")</f>
        <v>Cleared</v>
      </c>
    </row>
    <row r="215" s="17" customFormat="true" ht="21.75" hidden="false" customHeight="true" outlineLevel="0" collapsed="false">
      <c r="A215" s="64" t="n">
        <v>211</v>
      </c>
      <c r="B215" s="86" t="s">
        <v>13</v>
      </c>
      <c r="C215" s="86" t="s">
        <v>24</v>
      </c>
      <c r="D215" s="86" t="s">
        <v>441</v>
      </c>
      <c r="E215" s="87" t="s">
        <v>442</v>
      </c>
      <c r="F215" s="65" t="n">
        <v>1</v>
      </c>
      <c r="G215" s="65" t="n">
        <v>1</v>
      </c>
      <c r="H215" s="65" t="n">
        <v>4</v>
      </c>
      <c r="I215" s="65" t="n">
        <v>3</v>
      </c>
      <c r="J215" s="65" t="n">
        <v>2</v>
      </c>
      <c r="K215" s="65" t="n">
        <v>2</v>
      </c>
      <c r="L215" s="65" t="n">
        <v>3</v>
      </c>
      <c r="M215" s="64" t="n">
        <f aca="false">F215+G215+H215+I215+J215+K215+L215</f>
        <v>16</v>
      </c>
      <c r="N215" s="65" t="n">
        <f aca="false">M215/35*100</f>
        <v>45.7142857142857</v>
      </c>
      <c r="O215" s="65" t="n">
        <v>0</v>
      </c>
      <c r="P215" s="65" t="n">
        <f aca="false">Capstones!O214</f>
        <v>71.1111111111111</v>
      </c>
      <c r="Q215" s="65" t="n">
        <f aca="false">N215*0.5</f>
        <v>22.8571428571429</v>
      </c>
      <c r="R215" s="65" t="str">
        <f aca="false">IF(N215&gt;=20,"Cleared","Not Cleared")</f>
        <v>Cleared</v>
      </c>
      <c r="S215" s="65" t="n">
        <v>2.33333333333333</v>
      </c>
      <c r="T215" s="65" t="n">
        <v>2.75</v>
      </c>
      <c r="U215" s="65" t="n">
        <v>2.33333333333333</v>
      </c>
      <c r="V215" s="65" t="n">
        <v>4</v>
      </c>
      <c r="W215" s="65" t="n">
        <v>2</v>
      </c>
      <c r="X215" s="65" t="n">
        <v>3.15</v>
      </c>
      <c r="Y215" s="65" t="n">
        <v>3.25</v>
      </c>
      <c r="Z215" s="65" t="n">
        <f aca="false">S215+T215+U215+V215+W215+X215+Y215</f>
        <v>19.8166666666667</v>
      </c>
      <c r="AA215" s="65" t="n">
        <f aca="false">Persona!$Z215/35*100</f>
        <v>56.6190476190476</v>
      </c>
      <c r="AB215" s="65" t="n">
        <f aca="false">AA215*0.4</f>
        <v>22.647619047619</v>
      </c>
      <c r="AC215" s="65" t="n">
        <f aca="false">Capstones!AA214</f>
        <v>37.6</v>
      </c>
      <c r="AD215" s="65" t="n">
        <f aca="false">(Persona!$AB215+Persona!$AC215)*0.5</f>
        <v>30.1238095238095</v>
      </c>
      <c r="AE215" s="65" t="str">
        <f aca="false">IF(AD215&gt;=20,"Cleared","Not Cleared")</f>
        <v>Cleared</v>
      </c>
      <c r="AF215" s="86"/>
      <c r="AG215" s="86" t="n">
        <v>2.1</v>
      </c>
      <c r="AH215" s="86" t="n">
        <v>2.5</v>
      </c>
      <c r="AI215" s="86" t="n">
        <v>1.33333333333333</v>
      </c>
      <c r="AJ215" s="86" t="n">
        <v>2</v>
      </c>
      <c r="AK215" s="86"/>
      <c r="AL215" s="86" t="n">
        <v>2.5</v>
      </c>
      <c r="AM215" s="86" t="n">
        <f aca="false">AF215+AG215+AH215+AI215+AJ215+AK215+AL215</f>
        <v>10.4333333333333</v>
      </c>
      <c r="AN215" s="65" t="n">
        <f aca="false">Persona!$AM215/25*100</f>
        <v>41.7333333333333</v>
      </c>
      <c r="AO215" s="65" t="n">
        <f aca="false">Persona!$AN215*0.4</f>
        <v>16.6933333333333</v>
      </c>
      <c r="AP215" s="65" t="n">
        <f aca="false">Capstones!AL214</f>
        <v>40</v>
      </c>
      <c r="AQ215" s="65" t="n">
        <f aca="false">Persona!$AO215+Persona!$AP215</f>
        <v>56.6933333333333</v>
      </c>
      <c r="AR215" s="65" t="str">
        <f aca="false">IF(AQ215&gt;=40,"Cleared","Not Cleared")</f>
        <v>Cleared</v>
      </c>
      <c r="AS215" s="86" t="n">
        <f aca="false">IFERROR(VLOOKUP(D215,[1]Internal!B$4:CB$231,70,FALSE()),"0")</f>
        <v>3.25</v>
      </c>
      <c r="AT215" s="86" t="n">
        <f aca="false">IFERROR(VLOOKUP(D215,[1]Internal!B$4:CB$231,71,FALSE()),"0")</f>
        <v>3.0875</v>
      </c>
      <c r="AU215" s="86" t="n">
        <f aca="false">IFERROR(VLOOKUP(D215,[1]Internal!B$4:CB$231,72,FALSE()),"0")</f>
        <v>1.66666666666667</v>
      </c>
      <c r="AV215" s="86" t="n">
        <f aca="false">IFERROR(VLOOKUP(D215,[1]Internal!B$4:CB$231,73,FALSE()),"0")</f>
        <v>4</v>
      </c>
      <c r="AW215" s="86"/>
      <c r="AX215" s="86" t="n">
        <f aca="false">IFERROR(VLOOKUP(D215,[1]Internal!B$4:CB$231,75,FALSE()),"0")</f>
        <v>3.44444444444444</v>
      </c>
      <c r="AY215" s="86" t="n">
        <f aca="false">IFERROR(VLOOKUP(D215,[1]Internal!B$4:CB$231,75,FALSE()),"0")</f>
        <v>3.44444444444444</v>
      </c>
      <c r="AZ215" s="86" t="n">
        <f aca="false">AS215+AT215+AU215+AV215+AW215+AX215+AY215</f>
        <v>18.8930555555556</v>
      </c>
      <c r="BA215" s="65" t="n">
        <f aca="false">AZ215*100/30</f>
        <v>62.9768518518519</v>
      </c>
      <c r="BB215" s="65" t="n">
        <f aca="false">BA215*0.4</f>
        <v>25.1907407407407</v>
      </c>
      <c r="BC215" s="65" t="n">
        <f aca="false">Capstones!AW214</f>
        <v>37.6</v>
      </c>
      <c r="BD215" s="65" t="n">
        <f aca="false">BB215+BC215</f>
        <v>62.7907407407407</v>
      </c>
      <c r="BE215" s="88" t="str">
        <f aca="false">IF(BD215&gt;=40,"Cleared","Not Cleared")</f>
        <v>Cleared</v>
      </c>
    </row>
    <row r="216" s="17" customFormat="true" ht="21.75" hidden="false" customHeight="true" outlineLevel="0" collapsed="false">
      <c r="A216" s="64" t="n">
        <v>212</v>
      </c>
      <c r="B216" s="86" t="s">
        <v>13</v>
      </c>
      <c r="C216" s="86" t="s">
        <v>24</v>
      </c>
      <c r="D216" s="86" t="s">
        <v>443</v>
      </c>
      <c r="E216" s="87" t="s">
        <v>444</v>
      </c>
      <c r="F216" s="65" t="n">
        <v>1</v>
      </c>
      <c r="G216" s="65" t="n">
        <v>1</v>
      </c>
      <c r="H216" s="65" t="n">
        <v>3</v>
      </c>
      <c r="I216" s="65" t="n">
        <v>4</v>
      </c>
      <c r="J216" s="65" t="n">
        <v>2</v>
      </c>
      <c r="K216" s="65" t="n">
        <v>1</v>
      </c>
      <c r="L216" s="65" t="n">
        <v>3</v>
      </c>
      <c r="M216" s="64" t="n">
        <f aca="false">F216+G216+H216+I216+J216+K216+L216</f>
        <v>15</v>
      </c>
      <c r="N216" s="65" t="n">
        <f aca="false">M216/35*100</f>
        <v>42.8571428571429</v>
      </c>
      <c r="O216" s="65" t="n">
        <v>0</v>
      </c>
      <c r="P216" s="65" t="n">
        <f aca="false">Capstones!O215</f>
        <v>88.8888888888889</v>
      </c>
      <c r="Q216" s="65" t="n">
        <f aca="false">N216*0.5</f>
        <v>21.4285714285714</v>
      </c>
      <c r="R216" s="65" t="str">
        <f aca="false">IF(N216&gt;=20,"Cleared","Not Cleared")</f>
        <v>Cleared</v>
      </c>
      <c r="S216" s="65" t="n">
        <v>3.16666666666667</v>
      </c>
      <c r="T216" s="65" t="n">
        <v>3.5625</v>
      </c>
      <c r="U216" s="65" t="n">
        <v>3</v>
      </c>
      <c r="V216" s="65" t="n">
        <v>4</v>
      </c>
      <c r="W216" s="65" t="n">
        <v>3.66666666666667</v>
      </c>
      <c r="X216" s="65" t="n">
        <v>3.2</v>
      </c>
      <c r="Y216" s="65" t="n">
        <v>3</v>
      </c>
      <c r="Z216" s="65" t="n">
        <f aca="false">S216+T216+U216+V216+W216+X216+Y216</f>
        <v>23.5958333333333</v>
      </c>
      <c r="AA216" s="65" t="n">
        <f aca="false">Persona!$Z216/35*100</f>
        <v>67.4166666666667</v>
      </c>
      <c r="AB216" s="65" t="n">
        <f aca="false">AA216*0.4</f>
        <v>26.9666666666667</v>
      </c>
      <c r="AC216" s="65" t="n">
        <f aca="false">Capstones!AA215</f>
        <v>50.4</v>
      </c>
      <c r="AD216" s="65" t="n">
        <f aca="false">(Persona!$AB216+Persona!$AC216)*0.5</f>
        <v>38.6833333333333</v>
      </c>
      <c r="AE216" s="65" t="str">
        <f aca="false">IF(AD216&gt;=20,"Cleared","Not Cleared")</f>
        <v>Cleared</v>
      </c>
      <c r="AF216" s="86"/>
      <c r="AG216" s="86" t="n">
        <v>2.05</v>
      </c>
      <c r="AH216" s="86" t="n">
        <v>2.25</v>
      </c>
      <c r="AI216" s="86" t="n">
        <v>2.25</v>
      </c>
      <c r="AJ216" s="86" t="n">
        <v>2.83333333333333</v>
      </c>
      <c r="AK216" s="86"/>
      <c r="AL216" s="86" t="n">
        <v>2.25</v>
      </c>
      <c r="AM216" s="86" t="n">
        <f aca="false">AF216+AG216+AH216+AI216+AJ216+AK216+AL216</f>
        <v>11.6333333333333</v>
      </c>
      <c r="AN216" s="65" t="n">
        <f aca="false">Persona!$AM216/25*100</f>
        <v>46.5333333333333</v>
      </c>
      <c r="AO216" s="65" t="n">
        <f aca="false">Persona!$AN216*0.4</f>
        <v>18.6133333333333</v>
      </c>
      <c r="AP216" s="65" t="n">
        <f aca="false">Capstones!AL215</f>
        <v>60</v>
      </c>
      <c r="AQ216" s="65" t="n">
        <f aca="false">Persona!$AO216+Persona!$AP216</f>
        <v>78.6133333333333</v>
      </c>
      <c r="AR216" s="65" t="str">
        <f aca="false">IF(AQ216&gt;=40,"Cleared","Not Cleared")</f>
        <v>Cleared</v>
      </c>
      <c r="AS216" s="86" t="n">
        <f aca="false">IFERROR(VLOOKUP(D216,[1]Internal!B$4:CB$231,70,FALSE()),"0")</f>
        <v>2.91666666666667</v>
      </c>
      <c r="AT216" s="86" t="n">
        <f aca="false">IFERROR(VLOOKUP(D216,[1]Internal!B$4:CB$231,71,FALSE()),"0")</f>
        <v>3.95</v>
      </c>
      <c r="AU216" s="86" t="n">
        <f aca="false">IFERROR(VLOOKUP(D216,[1]Internal!B$4:CB$231,72,FALSE()),"0")</f>
        <v>2</v>
      </c>
      <c r="AV216" s="86" t="n">
        <f aca="false">IFERROR(VLOOKUP(D216,[1]Internal!B$4:CB$231,73,FALSE()),"0")</f>
        <v>3</v>
      </c>
      <c r="AW216" s="86"/>
      <c r="AX216" s="86" t="n">
        <f aca="false">IFERROR(VLOOKUP(D216,[1]Internal!B$4:CB$231,75,FALSE()),"0")</f>
        <v>2.80555555555556</v>
      </c>
      <c r="AY216" s="86" t="n">
        <f aca="false">IFERROR(VLOOKUP(D216,[1]Internal!B$4:CB$231,75,FALSE()),"0")</f>
        <v>2.80555555555556</v>
      </c>
      <c r="AZ216" s="86" t="n">
        <f aca="false">AS216+AT216+AU216+AV216+AW216+AX216+AY216</f>
        <v>17.4777777777778</v>
      </c>
      <c r="BA216" s="65" t="n">
        <f aca="false">AZ216*100/30</f>
        <v>58.2592592592593</v>
      </c>
      <c r="BB216" s="65" t="n">
        <f aca="false">BA216*0.4</f>
        <v>23.3037037037037</v>
      </c>
      <c r="BC216" s="65" t="n">
        <f aca="false">Capstones!AW215</f>
        <v>50.4</v>
      </c>
      <c r="BD216" s="65" t="n">
        <f aca="false">BB216+BC216</f>
        <v>73.7037037037037</v>
      </c>
      <c r="BE216" s="88" t="str">
        <f aca="false">IF(BD216&gt;=40,"Cleared","Not Cleared")</f>
        <v>Cleared</v>
      </c>
    </row>
    <row r="217" s="17" customFormat="true" ht="21.75" hidden="false" customHeight="true" outlineLevel="0" collapsed="false">
      <c r="A217" s="64" t="n">
        <v>213</v>
      </c>
      <c r="B217" s="86" t="s">
        <v>13</v>
      </c>
      <c r="C217" s="86" t="s">
        <v>24</v>
      </c>
      <c r="D217" s="86" t="s">
        <v>445</v>
      </c>
      <c r="E217" s="87" t="s">
        <v>446</v>
      </c>
      <c r="F217" s="65" t="n">
        <v>1</v>
      </c>
      <c r="G217" s="65" t="n">
        <v>1</v>
      </c>
      <c r="H217" s="65" t="n">
        <v>4</v>
      </c>
      <c r="I217" s="65" t="n">
        <v>2</v>
      </c>
      <c r="J217" s="65" t="n">
        <v>2</v>
      </c>
      <c r="K217" s="65" t="n">
        <v>3</v>
      </c>
      <c r="L217" s="65" t="n">
        <v>2</v>
      </c>
      <c r="M217" s="64" t="n">
        <f aca="false">F217+G217+H217+I217+J217+K217+L217</f>
        <v>15</v>
      </c>
      <c r="N217" s="65" t="n">
        <f aca="false">M217/35*100</f>
        <v>42.8571428571429</v>
      </c>
      <c r="O217" s="65" t="n">
        <v>0</v>
      </c>
      <c r="P217" s="65" t="n">
        <f aca="false">Capstones!O216</f>
        <v>48.8888888888889</v>
      </c>
      <c r="Q217" s="65" t="n">
        <f aca="false">N217*0.5</f>
        <v>21.4285714285714</v>
      </c>
      <c r="R217" s="65" t="str">
        <f aca="false">IF(N217&gt;=20,"Cleared","Not Cleared")</f>
        <v>Cleared</v>
      </c>
      <c r="S217" s="65" t="n">
        <v>1.25</v>
      </c>
      <c r="T217" s="65" t="n">
        <v>1.6875</v>
      </c>
      <c r="U217" s="65" t="n">
        <v>1</v>
      </c>
      <c r="V217" s="65" t="n">
        <v>0</v>
      </c>
      <c r="W217" s="65" t="n">
        <v>3.33333333333333</v>
      </c>
      <c r="X217" s="65" t="n">
        <v>1.4</v>
      </c>
      <c r="Y217" s="65" t="n">
        <v>1</v>
      </c>
      <c r="Z217" s="65" t="n">
        <f aca="false">S217+T217+U217+V217+W217+X217+Y217</f>
        <v>9.67083333333333</v>
      </c>
      <c r="AA217" s="65" t="n">
        <f aca="false">Persona!$Z217/35*100</f>
        <v>27.6309523809524</v>
      </c>
      <c r="AB217" s="65" t="n">
        <f aca="false">AA217*0.4</f>
        <v>11.052380952381</v>
      </c>
      <c r="AC217" s="65" t="n">
        <f aca="false">Capstones!AA216</f>
        <v>21.6</v>
      </c>
      <c r="AD217" s="65" t="n">
        <f aca="false">(Persona!$AB217+Persona!$AC217)*0.5</f>
        <v>16.3261904761905</v>
      </c>
      <c r="AE217" s="65" t="str">
        <f aca="false">IF(AD217&gt;=20,"Cleared","Not Cleared")</f>
        <v>Not Cleared</v>
      </c>
      <c r="AF217" s="86"/>
      <c r="AG217" s="86" t="n">
        <v>2.9</v>
      </c>
      <c r="AH217" s="86" t="n">
        <v>3</v>
      </c>
      <c r="AI217" s="86" t="n">
        <v>2</v>
      </c>
      <c r="AJ217" s="86" t="n">
        <v>4</v>
      </c>
      <c r="AK217" s="86"/>
      <c r="AL217" s="86" t="n">
        <v>2.5</v>
      </c>
      <c r="AM217" s="86" t="n">
        <f aca="false">AF217+AG217+AH217+AI217+AJ217+AK217+AL217</f>
        <v>14.4</v>
      </c>
      <c r="AN217" s="65" t="n">
        <f aca="false">Persona!$AM217/25*100</f>
        <v>57.6</v>
      </c>
      <c r="AO217" s="65" t="n">
        <f aca="false">Persona!$AN217*0.4</f>
        <v>23.04</v>
      </c>
      <c r="AP217" s="65" t="n">
        <f aca="false">Capstones!AL216</f>
        <v>44</v>
      </c>
      <c r="AQ217" s="65" t="n">
        <f aca="false">Persona!$AO217+Persona!$AP217</f>
        <v>67.04</v>
      </c>
      <c r="AR217" s="65" t="str">
        <f aca="false">IF(AQ217&gt;=40,"Cleared","Not Cleared")</f>
        <v>Cleared</v>
      </c>
      <c r="AS217" s="86" t="n">
        <f aca="false">IFERROR(VLOOKUP(D217,[1]Internal!B$4:CB$231,70,FALSE()),"0")</f>
        <v>3.75</v>
      </c>
      <c r="AT217" s="86" t="n">
        <f aca="false">IFERROR(VLOOKUP(D217,[1]Internal!B$4:CB$231,71,FALSE()),"0")</f>
        <v>3.44375</v>
      </c>
      <c r="AU217" s="86" t="n">
        <f aca="false">IFERROR(VLOOKUP(D217,[1]Internal!B$4:CB$231,72,FALSE()),"0")</f>
        <v>2.5</v>
      </c>
      <c r="AV217" s="86" t="n">
        <f aca="false">IFERROR(VLOOKUP(D217,[1]Internal!B$4:CB$231,73,FALSE()),"0")</f>
        <v>3.5</v>
      </c>
      <c r="AW217" s="86"/>
      <c r="AX217" s="86" t="n">
        <f aca="false">IFERROR(VLOOKUP(D217,[1]Internal!B$4:CB$231,75,FALSE()),"0")</f>
        <v>3.65277777777778</v>
      </c>
      <c r="AY217" s="86" t="n">
        <f aca="false">IFERROR(VLOOKUP(D217,[1]Internal!B$4:CB$231,75,FALSE()),"0")</f>
        <v>3.65277777777778</v>
      </c>
      <c r="AZ217" s="86" t="n">
        <f aca="false">AS217+AT217+AU217+AV217+AW217+AX217+AY217</f>
        <v>20.4993055555556</v>
      </c>
      <c r="BA217" s="65" t="n">
        <f aca="false">AZ217*100/30</f>
        <v>68.3310185185185</v>
      </c>
      <c r="BB217" s="65" t="n">
        <f aca="false">BA217*0.4</f>
        <v>27.3324074074074</v>
      </c>
      <c r="BC217" s="65" t="n">
        <f aca="false">Capstones!AW216</f>
        <v>21.6</v>
      </c>
      <c r="BD217" s="65" t="n">
        <f aca="false">BB217+BC217</f>
        <v>48.9324074074074</v>
      </c>
      <c r="BE217" s="88" t="str">
        <f aca="false">IF(BD217&gt;=40,"Cleared","Not Cleared")</f>
        <v>Cleared</v>
      </c>
    </row>
    <row r="218" s="17" customFormat="true" ht="21.75" hidden="false" customHeight="true" outlineLevel="0" collapsed="false">
      <c r="A218" s="64" t="n">
        <v>214</v>
      </c>
      <c r="B218" s="86" t="s">
        <v>17</v>
      </c>
      <c r="C218" s="86" t="s">
        <v>24</v>
      </c>
      <c r="D218" s="86" t="s">
        <v>447</v>
      </c>
      <c r="E218" s="87" t="s">
        <v>448</v>
      </c>
      <c r="F218" s="65" t="n">
        <v>2</v>
      </c>
      <c r="G218" s="65" t="n">
        <v>2</v>
      </c>
      <c r="H218" s="65" t="n">
        <v>4</v>
      </c>
      <c r="I218" s="65" t="n">
        <v>3</v>
      </c>
      <c r="J218" s="65" t="n">
        <v>1</v>
      </c>
      <c r="K218" s="65" t="n">
        <v>2</v>
      </c>
      <c r="L218" s="65" t="n">
        <v>1</v>
      </c>
      <c r="M218" s="64" t="n">
        <f aca="false">F218+G218+H218+I218+J218+K218+L218</f>
        <v>15</v>
      </c>
      <c r="N218" s="65" t="n">
        <f aca="false">M218/35*100</f>
        <v>42.8571428571429</v>
      </c>
      <c r="O218" s="65" t="n">
        <v>0</v>
      </c>
      <c r="P218" s="65" t="n">
        <f aca="false">Capstones!O217</f>
        <v>62.2222222222222</v>
      </c>
      <c r="Q218" s="65" t="n">
        <f aca="false">N218*0.5</f>
        <v>21.4285714285714</v>
      </c>
      <c r="R218" s="65" t="str">
        <f aca="false">IF(N218&gt;=20,"Cleared","Not Cleared")</f>
        <v>Cleared</v>
      </c>
      <c r="S218" s="65" t="n">
        <v>1.66666666666667</v>
      </c>
      <c r="T218" s="65" t="n">
        <v>1.97916666666667</v>
      </c>
      <c r="U218" s="65" t="n">
        <v>2</v>
      </c>
      <c r="V218" s="65" t="n">
        <v>2</v>
      </c>
      <c r="W218" s="65" t="n">
        <v>0</v>
      </c>
      <c r="X218" s="65" t="n">
        <v>2.26666666666667</v>
      </c>
      <c r="Y218" s="65" t="n">
        <v>2.25</v>
      </c>
      <c r="Z218" s="65" t="n">
        <f aca="false">S218+T218+U218+V218+W218+X218+Y218</f>
        <v>12.1625</v>
      </c>
      <c r="AA218" s="65" t="n">
        <f aca="false">Persona!$Z218/35*100</f>
        <v>34.75</v>
      </c>
      <c r="AB218" s="65" t="n">
        <f aca="false">AA218*0.4</f>
        <v>13.9</v>
      </c>
      <c r="AC218" s="65" t="n">
        <f aca="false">Capstones!AA217</f>
        <v>37.6</v>
      </c>
      <c r="AD218" s="65" t="n">
        <f aca="false">(Persona!$AB218+Persona!$AC218)*0.5</f>
        <v>25.75</v>
      </c>
      <c r="AE218" s="65" t="str">
        <f aca="false">IF(AD218&gt;=20,"Cleared","Not Cleared")</f>
        <v>Cleared</v>
      </c>
      <c r="AF218" s="86"/>
      <c r="AG218" s="86" t="n">
        <v>2.6</v>
      </c>
      <c r="AH218" s="86" t="n">
        <v>2.5</v>
      </c>
      <c r="AI218" s="86" t="n">
        <v>1.33333333333333</v>
      </c>
      <c r="AJ218" s="86" t="n">
        <v>2</v>
      </c>
      <c r="AK218" s="86"/>
      <c r="AL218" s="86" t="n">
        <v>2.5</v>
      </c>
      <c r="AM218" s="86" t="n">
        <f aca="false">AF218+AG218+AH218+AI218+AJ218+AK218+AL218</f>
        <v>10.9333333333333</v>
      </c>
      <c r="AN218" s="65" t="n">
        <f aca="false">Persona!$AM218/25*100</f>
        <v>43.7333333333333</v>
      </c>
      <c r="AO218" s="65" t="n">
        <f aca="false">Persona!$AN218*0.4</f>
        <v>17.4933333333333</v>
      </c>
      <c r="AP218" s="65" t="n">
        <f aca="false">Capstones!AL217</f>
        <v>54</v>
      </c>
      <c r="AQ218" s="65" t="n">
        <f aca="false">Persona!$AO218+Persona!$AP218</f>
        <v>71.4933333333333</v>
      </c>
      <c r="AR218" s="65" t="str">
        <f aca="false">IF(AQ218&gt;=40,"Cleared","Not Cleared")</f>
        <v>Cleared</v>
      </c>
      <c r="AS218" s="86" t="n">
        <f aca="false">IFERROR(VLOOKUP(D218,[1]Internal!B$4:CB$231,70,FALSE()),"0")</f>
        <v>2.58333333333333</v>
      </c>
      <c r="AT218" s="86" t="n">
        <f aca="false">IFERROR(VLOOKUP(D218,[1]Internal!B$4:CB$231,71,FALSE()),"0")</f>
        <v>2.575</v>
      </c>
      <c r="AU218" s="86" t="n">
        <f aca="false">IFERROR(VLOOKUP(D218,[1]Internal!B$4:CB$231,72,FALSE()),"0")</f>
        <v>1.66666666666667</v>
      </c>
      <c r="AV218" s="86" t="n">
        <f aca="false">IFERROR(VLOOKUP(D218,[1]Internal!B$4:CB$231,73,FALSE()),"0")</f>
        <v>3</v>
      </c>
      <c r="AW218" s="86"/>
      <c r="AX218" s="86" t="n">
        <f aca="false">IFERROR(VLOOKUP(D218,[1]Internal!B$4:CB$231,75,FALSE()),"0")</f>
        <v>2.69444444444444</v>
      </c>
      <c r="AY218" s="86" t="n">
        <f aca="false">IFERROR(VLOOKUP(D218,[1]Internal!B$4:CB$231,75,FALSE()),"0")</f>
        <v>2.69444444444444</v>
      </c>
      <c r="AZ218" s="86" t="n">
        <f aca="false">AS218+AT218+AU218+AV218+AW218+AX218+AY218</f>
        <v>15.2138888888889</v>
      </c>
      <c r="BA218" s="65" t="n">
        <f aca="false">AZ218*100/30</f>
        <v>50.712962962963</v>
      </c>
      <c r="BB218" s="65" t="n">
        <f aca="false">BA218*0.4</f>
        <v>20.2851851851852</v>
      </c>
      <c r="BC218" s="65" t="n">
        <f aca="false">Capstones!AW217</f>
        <v>37.6</v>
      </c>
      <c r="BD218" s="65" t="n">
        <f aca="false">BB218+BC218</f>
        <v>57.8851851851852</v>
      </c>
      <c r="BE218" s="88" t="str">
        <f aca="false">IF(BD218&gt;=40,"Cleared","Not Cleared")</f>
        <v>Cleared</v>
      </c>
    </row>
    <row r="219" s="17" customFormat="true" ht="21.75" hidden="false" customHeight="true" outlineLevel="0" collapsed="false">
      <c r="A219" s="64" t="n">
        <v>215</v>
      </c>
      <c r="B219" s="86" t="s">
        <v>17</v>
      </c>
      <c r="C219" s="86" t="s">
        <v>24</v>
      </c>
      <c r="D219" s="86" t="s">
        <v>449</v>
      </c>
      <c r="E219" s="87" t="s">
        <v>450</v>
      </c>
      <c r="F219" s="65" t="n">
        <v>1</v>
      </c>
      <c r="G219" s="65" t="n">
        <v>1</v>
      </c>
      <c r="H219" s="65" t="n">
        <v>3</v>
      </c>
      <c r="I219" s="65" t="n">
        <v>4</v>
      </c>
      <c r="J219" s="65" t="n">
        <v>2</v>
      </c>
      <c r="K219" s="65" t="n">
        <v>2</v>
      </c>
      <c r="L219" s="65" t="n">
        <v>3</v>
      </c>
      <c r="M219" s="64" t="n">
        <f aca="false">F219+G219+H219+I219+J219+K219+L219</f>
        <v>16</v>
      </c>
      <c r="N219" s="65" t="n">
        <f aca="false">M219/35*100</f>
        <v>45.7142857142857</v>
      </c>
      <c r="O219" s="65" t="n">
        <v>0</v>
      </c>
      <c r="P219" s="65" t="n">
        <f aca="false">Capstones!O218</f>
        <v>61.1111111111111</v>
      </c>
      <c r="Q219" s="65" t="n">
        <f aca="false">N219*0.5</f>
        <v>22.8571428571429</v>
      </c>
      <c r="R219" s="65" t="str">
        <f aca="false">IF(N219&gt;=20,"Cleared","Not Cleared")</f>
        <v>Cleared</v>
      </c>
      <c r="S219" s="65" t="n">
        <v>1</v>
      </c>
      <c r="T219" s="65" t="n">
        <v>1.95833333333333</v>
      </c>
      <c r="U219" s="65" t="n">
        <v>1.66666666666667</v>
      </c>
      <c r="V219" s="65" t="n">
        <v>1</v>
      </c>
      <c r="W219" s="65" t="n">
        <v>2</v>
      </c>
      <c r="X219" s="65" t="n">
        <v>2.01666666666667</v>
      </c>
      <c r="Y219" s="65" t="n">
        <v>2.25</v>
      </c>
      <c r="Z219" s="65" t="n">
        <f aca="false">S219+T219+U219+V219+W219+X219+Y219</f>
        <v>11.8916666666667</v>
      </c>
      <c r="AA219" s="65" t="n">
        <f aca="false">Persona!$Z219/35*100</f>
        <v>33.9761904761905</v>
      </c>
      <c r="AB219" s="65" t="n">
        <f aca="false">AA219*0.4</f>
        <v>13.5904761904762</v>
      </c>
      <c r="AC219" s="65" t="n">
        <f aca="false">Capstones!AA218</f>
        <v>26.4</v>
      </c>
      <c r="AD219" s="65" t="n">
        <f aca="false">(Persona!$AB219+Persona!$AC219)*0.5</f>
        <v>19.9952380952381</v>
      </c>
      <c r="AE219" s="65" t="str">
        <f aca="false">IF(AD219&gt;=20,"Cleared","Not Cleared")</f>
        <v>Not Cleared</v>
      </c>
      <c r="AF219" s="86"/>
      <c r="AG219" s="86" t="n">
        <v>2.35</v>
      </c>
      <c r="AH219" s="86" t="n">
        <v>2.58333333333333</v>
      </c>
      <c r="AI219" s="86" t="n">
        <v>1.75</v>
      </c>
      <c r="AJ219" s="86" t="n">
        <v>1.58333333333333</v>
      </c>
      <c r="AK219" s="86"/>
      <c r="AL219" s="86" t="n">
        <v>2.66666666666667</v>
      </c>
      <c r="AM219" s="86" t="n">
        <f aca="false">AF219+AG219+AH219+AI219+AJ219+AK219+AL219</f>
        <v>10.9333333333333</v>
      </c>
      <c r="AN219" s="65" t="n">
        <f aca="false">Persona!$AM219/25*100</f>
        <v>43.7333333333333</v>
      </c>
      <c r="AO219" s="65" t="n">
        <f aca="false">Persona!$AN219*0.4</f>
        <v>17.4933333333333</v>
      </c>
      <c r="AP219" s="65" t="n">
        <f aca="false">Capstones!AL218</f>
        <v>44</v>
      </c>
      <c r="AQ219" s="65" t="n">
        <f aca="false">Persona!$AO219+Persona!$AP219</f>
        <v>61.4933333333333</v>
      </c>
      <c r="AR219" s="65" t="str">
        <f aca="false">IF(AQ219&gt;=40,"Cleared","Not Cleared")</f>
        <v>Cleared</v>
      </c>
      <c r="AS219" s="86" t="n">
        <f aca="false">IFERROR(VLOOKUP(D219,[1]Internal!B$4:CB$231,70,FALSE()),"0")</f>
        <v>2.83333333333333</v>
      </c>
      <c r="AT219" s="86" t="n">
        <f aca="false">IFERROR(VLOOKUP(D219,[1]Internal!B$4:CB$231,71,FALSE()),"0")</f>
        <v>2.4</v>
      </c>
      <c r="AU219" s="86" t="n">
        <f aca="false">IFERROR(VLOOKUP(D219,[1]Internal!B$4:CB$231,72,FALSE()),"0")</f>
        <v>1.33333333333333</v>
      </c>
      <c r="AV219" s="86" t="n">
        <f aca="false">IFERROR(VLOOKUP(D219,[1]Internal!B$4:CB$231,73,FALSE()),"0")</f>
        <v>3</v>
      </c>
      <c r="AW219" s="86"/>
      <c r="AX219" s="86" t="n">
        <f aca="false">IFERROR(VLOOKUP(D219,[1]Internal!B$4:CB$231,75,FALSE()),"0")</f>
        <v>2.77777777777778</v>
      </c>
      <c r="AY219" s="86" t="n">
        <f aca="false">IFERROR(VLOOKUP(D219,[1]Internal!B$4:CB$231,75,FALSE()),"0")</f>
        <v>2.77777777777778</v>
      </c>
      <c r="AZ219" s="86" t="n">
        <f aca="false">AS219+AT219+AU219+AV219+AW219+AX219+AY219</f>
        <v>15.1222222222222</v>
      </c>
      <c r="BA219" s="65" t="n">
        <f aca="false">AZ219*100/30</f>
        <v>50.4074074074074</v>
      </c>
      <c r="BB219" s="65" t="n">
        <f aca="false">BA219*0.4</f>
        <v>20.162962962963</v>
      </c>
      <c r="BC219" s="65" t="n">
        <f aca="false">Capstones!AW218</f>
        <v>26.4</v>
      </c>
      <c r="BD219" s="65" t="n">
        <f aca="false">BB219+BC219</f>
        <v>46.562962962963</v>
      </c>
      <c r="BE219" s="88" t="str">
        <f aca="false">IF(BD219&gt;=40,"Cleared","Not Cleared")</f>
        <v>Cleared</v>
      </c>
    </row>
    <row r="220" s="17" customFormat="true" ht="21.75" hidden="false" customHeight="true" outlineLevel="0" collapsed="false">
      <c r="A220" s="64" t="n">
        <v>216</v>
      </c>
      <c r="B220" s="86" t="s">
        <v>17</v>
      </c>
      <c r="C220" s="86" t="s">
        <v>24</v>
      </c>
      <c r="D220" s="86" t="s">
        <v>451</v>
      </c>
      <c r="E220" s="87" t="s">
        <v>452</v>
      </c>
      <c r="F220" s="65" t="n">
        <v>2</v>
      </c>
      <c r="G220" s="65" t="n">
        <v>2</v>
      </c>
      <c r="H220" s="65" t="n">
        <v>3</v>
      </c>
      <c r="I220" s="65" t="n">
        <v>2</v>
      </c>
      <c r="J220" s="65" t="n">
        <v>1</v>
      </c>
      <c r="K220" s="65" t="n">
        <v>4</v>
      </c>
      <c r="L220" s="65" t="n">
        <v>1</v>
      </c>
      <c r="M220" s="64" t="n">
        <f aca="false">F220+G220+H220+I220+J220+K220+L220</f>
        <v>15</v>
      </c>
      <c r="N220" s="65" t="n">
        <f aca="false">M220/35*100</f>
        <v>42.8571428571429</v>
      </c>
      <c r="O220" s="65" t="n">
        <v>0</v>
      </c>
      <c r="P220" s="65" t="n">
        <f aca="false">Capstones!O219</f>
        <v>65.5555555555555</v>
      </c>
      <c r="Q220" s="65" t="n">
        <f aca="false">N220*0.5</f>
        <v>21.4285714285714</v>
      </c>
      <c r="R220" s="65" t="str">
        <f aca="false">IF(N220&gt;=20,"Cleared","Not Cleared")</f>
        <v>Cleared</v>
      </c>
      <c r="S220" s="65" t="n">
        <v>2.75</v>
      </c>
      <c r="T220" s="65" t="n">
        <v>3.625</v>
      </c>
      <c r="U220" s="65" t="n">
        <v>2.66666666666667</v>
      </c>
      <c r="V220" s="65" t="n">
        <v>2</v>
      </c>
      <c r="W220" s="65" t="n">
        <v>3</v>
      </c>
      <c r="X220" s="65" t="n">
        <v>3.68333333333333</v>
      </c>
      <c r="Y220" s="65" t="n">
        <v>3.5</v>
      </c>
      <c r="Z220" s="65" t="n">
        <f aca="false">S220+T220+U220+V220+W220+X220+Y220</f>
        <v>21.225</v>
      </c>
      <c r="AA220" s="65" t="n">
        <f aca="false">Persona!$Z220/35*100</f>
        <v>60.6428571428572</v>
      </c>
      <c r="AB220" s="65" t="n">
        <f aca="false">AA220*0.4</f>
        <v>24.2571428571429</v>
      </c>
      <c r="AC220" s="65" t="n">
        <f aca="false">Capstones!AA219</f>
        <v>32</v>
      </c>
      <c r="AD220" s="65" t="n">
        <f aca="false">(Persona!$AB220+Persona!$AC220)*0.5</f>
        <v>28.1285714285714</v>
      </c>
      <c r="AE220" s="65" t="str">
        <f aca="false">IF(AD220&gt;=20,"Cleared","Not Cleared")</f>
        <v>Cleared</v>
      </c>
      <c r="AF220" s="86"/>
      <c r="AG220" s="86" t="n">
        <v>2.26666666666667</v>
      </c>
      <c r="AH220" s="86" t="n">
        <v>2</v>
      </c>
      <c r="AI220" s="86" t="n">
        <v>1.33333333333333</v>
      </c>
      <c r="AJ220" s="86" t="n">
        <v>2</v>
      </c>
      <c r="AK220" s="86"/>
      <c r="AL220" s="86" t="n">
        <v>2.5</v>
      </c>
      <c r="AM220" s="86" t="n">
        <f aca="false">AF220+AG220+AH220+AI220+AJ220+AK220+AL220</f>
        <v>10.1</v>
      </c>
      <c r="AN220" s="65" t="n">
        <f aca="false">Persona!$AM220/25*100</f>
        <v>40.4</v>
      </c>
      <c r="AO220" s="65" t="n">
        <f aca="false">Persona!$AN220*0.4</f>
        <v>16.16</v>
      </c>
      <c r="AP220" s="65" t="n">
        <f aca="false">Capstones!AL219</f>
        <v>52</v>
      </c>
      <c r="AQ220" s="65" t="n">
        <f aca="false">Persona!$AO220+Persona!$AP220</f>
        <v>68.16</v>
      </c>
      <c r="AR220" s="65" t="str">
        <f aca="false">IF(AQ220&gt;=40,"Cleared","Not Cleared")</f>
        <v>Cleared</v>
      </c>
      <c r="AS220" s="86" t="n">
        <f aca="false">IFERROR(VLOOKUP(D220,[1]Internal!B$4:CB$231,70,FALSE()),"0")</f>
        <v>1.16666666666667</v>
      </c>
      <c r="AT220" s="86" t="n">
        <f aca="false">IFERROR(VLOOKUP(D220,[1]Internal!B$4:CB$231,71,FALSE()),"0")</f>
        <v>1.68571428571429</v>
      </c>
      <c r="AU220" s="86" t="n">
        <f aca="false">IFERROR(VLOOKUP(D220,[1]Internal!B$4:CB$231,72,FALSE()),"0")</f>
        <v>0.666666666666667</v>
      </c>
      <c r="AV220" s="86" t="n">
        <f aca="false">IFERROR(VLOOKUP(D220,[1]Internal!B$4:CB$231,73,FALSE()),"0")</f>
        <v>1</v>
      </c>
      <c r="AW220" s="86"/>
      <c r="AX220" s="86" t="n">
        <f aca="false">IFERROR(VLOOKUP(D220,[1]Internal!B$4:CB$231,75,FALSE()),"0")</f>
        <v>1.38888888888889</v>
      </c>
      <c r="AY220" s="86" t="n">
        <f aca="false">IFERROR(VLOOKUP(D220,[1]Internal!B$4:CB$231,75,FALSE()),"0")</f>
        <v>1.38888888888889</v>
      </c>
      <c r="AZ220" s="86" t="n">
        <f aca="false">AS220+AT220+AU220+AV220+AW220+AX220+AY220</f>
        <v>7.2968253968254</v>
      </c>
      <c r="BA220" s="65" t="n">
        <f aca="false">AZ220*100/30</f>
        <v>24.3227513227513</v>
      </c>
      <c r="BB220" s="65" t="n">
        <f aca="false">BA220*0.4</f>
        <v>9.72910052910053</v>
      </c>
      <c r="BC220" s="65" t="n">
        <f aca="false">Capstones!AW219</f>
        <v>32</v>
      </c>
      <c r="BD220" s="65" t="n">
        <f aca="false">BB220+BC220</f>
        <v>41.7291005291005</v>
      </c>
      <c r="BE220" s="88" t="str">
        <f aca="false">IF(BD220&gt;=40,"Cleared","Not Cleared")</f>
        <v>Cleared</v>
      </c>
    </row>
    <row r="221" s="17" customFormat="true" ht="21.75" hidden="false" customHeight="true" outlineLevel="0" collapsed="false">
      <c r="A221" s="64" t="n">
        <v>217</v>
      </c>
      <c r="B221" s="86" t="s">
        <v>13</v>
      </c>
      <c r="C221" s="86" t="s">
        <v>24</v>
      </c>
      <c r="D221" s="86" t="s">
        <v>453</v>
      </c>
      <c r="E221" s="87" t="s">
        <v>454</v>
      </c>
      <c r="F221" s="65" t="n">
        <v>2</v>
      </c>
      <c r="G221" s="65" t="n">
        <v>1</v>
      </c>
      <c r="H221" s="65" t="n">
        <v>4</v>
      </c>
      <c r="I221" s="65" t="n">
        <v>1</v>
      </c>
      <c r="J221" s="65" t="n">
        <v>2</v>
      </c>
      <c r="K221" s="65" t="n">
        <v>3</v>
      </c>
      <c r="L221" s="65" t="n">
        <v>3</v>
      </c>
      <c r="M221" s="64" t="n">
        <f aca="false">F221+G221+H221+I221+J221+K221+L221</f>
        <v>16</v>
      </c>
      <c r="N221" s="65" t="n">
        <f aca="false">M221/35*100</f>
        <v>45.7142857142857</v>
      </c>
      <c r="O221" s="65" t="n">
        <v>0</v>
      </c>
      <c r="P221" s="65" t="n">
        <f aca="false">Capstones!O220</f>
        <v>73.3333333333333</v>
      </c>
      <c r="Q221" s="65" t="n">
        <f aca="false">N221*0.5</f>
        <v>22.8571428571429</v>
      </c>
      <c r="R221" s="65" t="str">
        <f aca="false">IF(N221&gt;=20,"Cleared","Not Cleared")</f>
        <v>Cleared</v>
      </c>
      <c r="S221" s="65" t="n">
        <v>1.58333333333333</v>
      </c>
      <c r="T221" s="65" t="n">
        <v>2.65625</v>
      </c>
      <c r="U221" s="65" t="n">
        <v>2</v>
      </c>
      <c r="V221" s="65" t="n">
        <v>2</v>
      </c>
      <c r="W221" s="65" t="n">
        <v>2</v>
      </c>
      <c r="X221" s="65" t="n">
        <v>2.4</v>
      </c>
      <c r="Y221" s="65" t="n">
        <v>2</v>
      </c>
      <c r="Z221" s="65" t="n">
        <f aca="false">S221+T221+U221+V221+W221+X221+Y221</f>
        <v>14.6395833333333</v>
      </c>
      <c r="AA221" s="65" t="n">
        <f aca="false">Persona!$Z221/35*100</f>
        <v>41.827380952381</v>
      </c>
      <c r="AB221" s="65" t="n">
        <f aca="false">AA221*0.4</f>
        <v>16.7309523809524</v>
      </c>
      <c r="AC221" s="65" t="n">
        <f aca="false">Capstones!AA220</f>
        <v>45.6</v>
      </c>
      <c r="AD221" s="65" t="n">
        <f aca="false">(Persona!$AB221+Persona!$AC221)*0.5</f>
        <v>31.1654761904762</v>
      </c>
      <c r="AE221" s="65" t="str">
        <f aca="false">IF(AD221&gt;=20,"Cleared","Not Cleared")</f>
        <v>Cleared</v>
      </c>
      <c r="AF221" s="86"/>
      <c r="AG221" s="86" t="n">
        <v>2.36190476190476</v>
      </c>
      <c r="AH221" s="86" t="n">
        <v>2.25</v>
      </c>
      <c r="AI221" s="86" t="n">
        <v>1.75</v>
      </c>
      <c r="AJ221" s="86" t="n">
        <v>1.83333333333333</v>
      </c>
      <c r="AK221" s="86"/>
      <c r="AL221" s="86" t="n">
        <v>2.25</v>
      </c>
      <c r="AM221" s="86" t="n">
        <f aca="false">AF221+AG221+AH221+AI221+AJ221+AK221+AL221</f>
        <v>10.4452380952381</v>
      </c>
      <c r="AN221" s="65" t="n">
        <f aca="false">Persona!$AM221/25*100</f>
        <v>41.7809523809524</v>
      </c>
      <c r="AO221" s="65" t="n">
        <f aca="false">Persona!$AN221*0.4</f>
        <v>16.712380952381</v>
      </c>
      <c r="AP221" s="65" t="n">
        <f aca="false">Capstones!AL220</f>
        <v>56</v>
      </c>
      <c r="AQ221" s="65" t="n">
        <f aca="false">Persona!$AO221+Persona!$AP221</f>
        <v>72.7123809523809</v>
      </c>
      <c r="AR221" s="65" t="str">
        <f aca="false">IF(AQ221&gt;=40,"Cleared","Not Cleared")</f>
        <v>Cleared</v>
      </c>
      <c r="AS221" s="86" t="n">
        <f aca="false">IFERROR(VLOOKUP(D221,[1]Internal!B$4:CB$231,70,FALSE()),"0")</f>
        <v>3.66666666666667</v>
      </c>
      <c r="AT221" s="86" t="n">
        <f aca="false">IFERROR(VLOOKUP(D221,[1]Internal!B$4:CB$231,71,FALSE()),"0")</f>
        <v>3.22142857142857</v>
      </c>
      <c r="AU221" s="86" t="n">
        <f aca="false">IFERROR(VLOOKUP(D221,[1]Internal!B$4:CB$231,72,FALSE()),"0")</f>
        <v>2.33333333333333</v>
      </c>
      <c r="AV221" s="86" t="n">
        <f aca="false">IFERROR(VLOOKUP(D221,[1]Internal!B$4:CB$231,73,FALSE()),"0")</f>
        <v>4</v>
      </c>
      <c r="AW221" s="86"/>
      <c r="AX221" s="86" t="n">
        <f aca="false">IFERROR(VLOOKUP(D221,[1]Internal!B$4:CB$231,75,FALSE()),"0")</f>
        <v>4</v>
      </c>
      <c r="AY221" s="86" t="n">
        <f aca="false">IFERROR(VLOOKUP(D221,[1]Internal!B$4:CB$231,75,FALSE()),"0")</f>
        <v>4</v>
      </c>
      <c r="AZ221" s="86" t="n">
        <f aca="false">AS221+AT221+AU221+AV221+AW221+AX221+AY221</f>
        <v>21.2214285714286</v>
      </c>
      <c r="BA221" s="65" t="n">
        <f aca="false">AZ221*100/30</f>
        <v>70.7380952380952</v>
      </c>
      <c r="BB221" s="65" t="n">
        <f aca="false">BA221*0.4</f>
        <v>28.2952380952381</v>
      </c>
      <c r="BC221" s="65" t="n">
        <f aca="false">Capstones!AW220</f>
        <v>45.6</v>
      </c>
      <c r="BD221" s="65" t="n">
        <f aca="false">BB221+BC221</f>
        <v>73.8952380952381</v>
      </c>
      <c r="BE221" s="88" t="str">
        <f aca="false">IF(BD221&gt;=40,"Cleared","Not Cleared")</f>
        <v>Cleared</v>
      </c>
    </row>
    <row r="222" s="17" customFormat="true" ht="21.75" hidden="false" customHeight="true" outlineLevel="0" collapsed="false">
      <c r="A222" s="64" t="n">
        <v>218</v>
      </c>
      <c r="B222" s="86" t="s">
        <v>17</v>
      </c>
      <c r="C222" s="86" t="s">
        <v>24</v>
      </c>
      <c r="D222" s="86" t="s">
        <v>455</v>
      </c>
      <c r="E222" s="87" t="s">
        <v>456</v>
      </c>
      <c r="F222" s="65" t="n">
        <v>3</v>
      </c>
      <c r="G222" s="65" t="n">
        <v>1</v>
      </c>
      <c r="H222" s="65" t="n">
        <v>4</v>
      </c>
      <c r="I222" s="65" t="n">
        <v>1</v>
      </c>
      <c r="J222" s="65" t="n">
        <v>1</v>
      </c>
      <c r="K222" s="65" t="n">
        <v>3</v>
      </c>
      <c r="L222" s="65" t="n">
        <v>1</v>
      </c>
      <c r="M222" s="64" t="n">
        <f aca="false">F222+G222+H222+I222+J222+K222+L222</f>
        <v>14</v>
      </c>
      <c r="N222" s="65" t="n">
        <f aca="false">M222/35*100</f>
        <v>40</v>
      </c>
      <c r="O222" s="65" t="n">
        <v>0</v>
      </c>
      <c r="P222" s="65" t="n">
        <f aca="false">Capstones!O221</f>
        <v>53.3333333333333</v>
      </c>
      <c r="Q222" s="65" t="n">
        <f aca="false">N222*0.5</f>
        <v>20</v>
      </c>
      <c r="R222" s="65" t="str">
        <f aca="false">IF(N222&gt;=20,"Cleared","Not Cleared")</f>
        <v>Cleared</v>
      </c>
      <c r="S222" s="65" t="n">
        <v>0.666666666666667</v>
      </c>
      <c r="T222" s="65" t="n">
        <v>1.125</v>
      </c>
      <c r="U222" s="65" t="n">
        <v>0.666666666666667</v>
      </c>
      <c r="V222" s="65" t="n">
        <v>1</v>
      </c>
      <c r="W222" s="65" t="n">
        <v>2</v>
      </c>
      <c r="X222" s="65" t="n">
        <v>1.4</v>
      </c>
      <c r="Y222" s="65" t="n">
        <v>1</v>
      </c>
      <c r="Z222" s="65" t="n">
        <f aca="false">S222+T222+U222+V222+W222+X222+Y222</f>
        <v>7.85833333333333</v>
      </c>
      <c r="AA222" s="65" t="n">
        <f aca="false">Persona!$Z222/35*100</f>
        <v>22.4523809523809</v>
      </c>
      <c r="AB222" s="65" t="n">
        <f aca="false">AA222*0.4</f>
        <v>8.98095238095238</v>
      </c>
      <c r="AC222" s="65" t="n">
        <f aca="false">Capstones!AA221</f>
        <v>25.6</v>
      </c>
      <c r="AD222" s="65" t="n">
        <f aca="false">(Persona!$AB222+Persona!$AC222)*0.5</f>
        <v>17.2904761904762</v>
      </c>
      <c r="AE222" s="65" t="str">
        <f aca="false">IF(AD222&gt;=20,"Cleared","Not Cleared")</f>
        <v>Not Cleared</v>
      </c>
      <c r="AF222" s="86"/>
      <c r="AG222" s="86" t="n">
        <v>3.34285714285714</v>
      </c>
      <c r="AH222" s="86" t="n">
        <v>2.75</v>
      </c>
      <c r="AI222" s="86" t="n">
        <v>2</v>
      </c>
      <c r="AJ222" s="86" t="n">
        <v>2.08333333333333</v>
      </c>
      <c r="AK222" s="86"/>
      <c r="AL222" s="86" t="n">
        <v>2.75</v>
      </c>
      <c r="AM222" s="86" t="n">
        <f aca="false">AF222+AG222+AH222+AI222+AJ222+AK222+AL222</f>
        <v>12.9261904761905</v>
      </c>
      <c r="AN222" s="65" t="n">
        <f aca="false">Persona!$AM222/25*100</f>
        <v>51.7047619047619</v>
      </c>
      <c r="AO222" s="65" t="n">
        <f aca="false">Persona!$AN222*0.4</f>
        <v>20.6819047619048</v>
      </c>
      <c r="AP222" s="65" t="n">
        <f aca="false">Capstones!AL221</f>
        <v>46</v>
      </c>
      <c r="AQ222" s="65" t="n">
        <f aca="false">Persona!$AO222+Persona!$AP222</f>
        <v>66.6819047619048</v>
      </c>
      <c r="AR222" s="65" t="str">
        <f aca="false">IF(AQ222&gt;=40,"Cleared","Not Cleared")</f>
        <v>Cleared</v>
      </c>
      <c r="AS222" s="86" t="n">
        <f aca="false">IFERROR(VLOOKUP(D222,[1]Internal!B$4:CB$231,70,FALSE()),"0")</f>
        <v>2.5</v>
      </c>
      <c r="AT222" s="86" t="n">
        <f aca="false">IFERROR(VLOOKUP(D222,[1]Internal!B$4:CB$231,71,FALSE()),"0")</f>
        <v>2.65</v>
      </c>
      <c r="AU222" s="86" t="n">
        <f aca="false">IFERROR(VLOOKUP(D222,[1]Internal!B$4:CB$231,72,FALSE()),"0")</f>
        <v>2</v>
      </c>
      <c r="AV222" s="86" t="n">
        <f aca="false">IFERROR(VLOOKUP(D222,[1]Internal!B$4:CB$231,73,FALSE()),"0")</f>
        <v>3</v>
      </c>
      <c r="AW222" s="86"/>
      <c r="AX222" s="86" t="n">
        <f aca="false">IFERROR(VLOOKUP(D222,[1]Internal!B$4:CB$231,75,FALSE()),"0")</f>
        <v>2.58333333333333</v>
      </c>
      <c r="AY222" s="86" t="n">
        <f aca="false">IFERROR(VLOOKUP(D222,[1]Internal!B$4:CB$231,75,FALSE()),"0")</f>
        <v>2.58333333333333</v>
      </c>
      <c r="AZ222" s="86" t="n">
        <f aca="false">AS222+AT222+AU222+AV222+AW222+AX222+AY222</f>
        <v>15.3166666666667</v>
      </c>
      <c r="BA222" s="65" t="n">
        <f aca="false">AZ222*100/30</f>
        <v>51.0555555555556</v>
      </c>
      <c r="BB222" s="65" t="n">
        <f aca="false">BA222*0.4</f>
        <v>20.4222222222222</v>
      </c>
      <c r="BC222" s="65" t="n">
        <f aca="false">Capstones!AW221</f>
        <v>25.6</v>
      </c>
      <c r="BD222" s="65" t="n">
        <f aca="false">BB222+BC222</f>
        <v>46.0222222222222</v>
      </c>
      <c r="BE222" s="88" t="str">
        <f aca="false">IF(BD222&gt;=40,"Cleared","Not Cleared")</f>
        <v>Cleared</v>
      </c>
    </row>
    <row r="223" s="17" customFormat="true" ht="21.75" hidden="false" customHeight="true" outlineLevel="0" collapsed="false">
      <c r="A223" s="64" t="n">
        <v>219</v>
      </c>
      <c r="B223" s="86" t="s">
        <v>17</v>
      </c>
      <c r="C223" s="86" t="s">
        <v>24</v>
      </c>
      <c r="D223" s="86" t="s">
        <v>457</v>
      </c>
      <c r="E223" s="87" t="s">
        <v>458</v>
      </c>
      <c r="F223" s="65" t="n">
        <v>3</v>
      </c>
      <c r="G223" s="65" t="n">
        <v>1</v>
      </c>
      <c r="H223" s="65" t="n">
        <v>4</v>
      </c>
      <c r="I223" s="65" t="n">
        <v>1</v>
      </c>
      <c r="J223" s="65" t="n">
        <v>2</v>
      </c>
      <c r="K223" s="65" t="n">
        <v>3</v>
      </c>
      <c r="L223" s="65" t="n">
        <v>1</v>
      </c>
      <c r="M223" s="64" t="n">
        <f aca="false">F223+G223+H223+I223+J223+K223+L223</f>
        <v>15</v>
      </c>
      <c r="N223" s="65" t="n">
        <f aca="false">M223/35*100</f>
        <v>42.8571428571429</v>
      </c>
      <c r="O223" s="65" t="n">
        <v>0</v>
      </c>
      <c r="P223" s="65" t="n">
        <f aca="false">Capstones!O222</f>
        <v>55.5555555555556</v>
      </c>
      <c r="Q223" s="65" t="n">
        <f aca="false">N223*0.5</f>
        <v>21.4285714285714</v>
      </c>
      <c r="R223" s="65" t="str">
        <f aca="false">IF(N223&gt;=20,"Cleared","Not Cleared")</f>
        <v>Cleared</v>
      </c>
      <c r="S223" s="65" t="n">
        <v>2</v>
      </c>
      <c r="T223" s="65" t="n">
        <v>2.35416666666667</v>
      </c>
      <c r="U223" s="65" t="n">
        <v>2</v>
      </c>
      <c r="V223" s="65" t="n">
        <v>2</v>
      </c>
      <c r="W223" s="65" t="n">
        <v>3</v>
      </c>
      <c r="X223" s="65" t="n">
        <v>2.01666666666667</v>
      </c>
      <c r="Y223" s="65" t="n">
        <v>2.25</v>
      </c>
      <c r="Z223" s="65" t="n">
        <f aca="false">S223+T223+U223+V223+W223+X223+Y223</f>
        <v>15.6208333333333</v>
      </c>
      <c r="AA223" s="65" t="n">
        <f aca="false">Persona!$Z223/35*100</f>
        <v>44.6309523809524</v>
      </c>
      <c r="AB223" s="65" t="n">
        <f aca="false">AA223*0.4</f>
        <v>17.852380952381</v>
      </c>
      <c r="AC223" s="65" t="n">
        <f aca="false">Capstones!AA222</f>
        <v>34.4</v>
      </c>
      <c r="AD223" s="65" t="n">
        <f aca="false">(Persona!$AB223+Persona!$AC223)*0.5</f>
        <v>26.1261904761905</v>
      </c>
      <c r="AE223" s="65" t="str">
        <f aca="false">IF(AD223&gt;=20,"Cleared","Not Cleared")</f>
        <v>Cleared</v>
      </c>
      <c r="AF223" s="86"/>
      <c r="AG223" s="86" t="n">
        <v>2.24</v>
      </c>
      <c r="AH223" s="86" t="n">
        <v>2</v>
      </c>
      <c r="AI223" s="86" t="n">
        <v>1.33333333333333</v>
      </c>
      <c r="AJ223" s="86" t="n">
        <v>2</v>
      </c>
      <c r="AK223" s="86"/>
      <c r="AL223" s="86" t="n">
        <v>2.5</v>
      </c>
      <c r="AM223" s="86" t="n">
        <f aca="false">AF223+AG223+AH223+AI223+AJ223+AK223+AL223</f>
        <v>10.0733333333333</v>
      </c>
      <c r="AN223" s="65" t="n">
        <f aca="false">Persona!$AM223/25*100</f>
        <v>40.2933333333333</v>
      </c>
      <c r="AO223" s="65" t="n">
        <f aca="false">Persona!$AN223*0.4</f>
        <v>16.1173333333333</v>
      </c>
      <c r="AP223" s="65" t="n">
        <f aca="false">Capstones!AL222</f>
        <v>46</v>
      </c>
      <c r="AQ223" s="65" t="n">
        <f aca="false">Persona!$AO223+Persona!$AP223</f>
        <v>62.1173333333333</v>
      </c>
      <c r="AR223" s="65" t="str">
        <f aca="false">IF(AQ223&gt;=40,"Cleared","Not Cleared")</f>
        <v>Cleared</v>
      </c>
      <c r="AS223" s="86" t="n">
        <f aca="false">IFERROR(VLOOKUP(D223,[1]Internal!B$4:CB$231,70,FALSE()),"0")</f>
        <v>3.16666666666667</v>
      </c>
      <c r="AT223" s="86" t="n">
        <f aca="false">IFERROR(VLOOKUP(D223,[1]Internal!B$4:CB$231,71,FALSE()),"0")</f>
        <v>2.64642857142857</v>
      </c>
      <c r="AU223" s="86" t="n">
        <f aca="false">IFERROR(VLOOKUP(D223,[1]Internal!B$4:CB$231,72,FALSE()),"0")</f>
        <v>2.16666666666667</v>
      </c>
      <c r="AV223" s="86" t="n">
        <f aca="false">IFERROR(VLOOKUP(D223,[1]Internal!B$4:CB$231,73,FALSE()),"0")</f>
        <v>2.5</v>
      </c>
      <c r="AW223" s="86"/>
      <c r="AX223" s="86" t="n">
        <f aca="false">IFERROR(VLOOKUP(D223,[1]Internal!B$4:CB$231,75,FALSE()),"0")</f>
        <v>2.94444444444444</v>
      </c>
      <c r="AY223" s="86" t="n">
        <f aca="false">IFERROR(VLOOKUP(D223,[1]Internal!B$4:CB$231,75,FALSE()),"0")</f>
        <v>2.94444444444444</v>
      </c>
      <c r="AZ223" s="86" t="n">
        <f aca="false">AS223+AT223+AU223+AV223+AW223+AX223+AY223</f>
        <v>16.3686507936508</v>
      </c>
      <c r="BA223" s="65" t="n">
        <f aca="false">AZ223*100/30</f>
        <v>54.5621693121693</v>
      </c>
      <c r="BB223" s="65" t="n">
        <f aca="false">BA223*0.4</f>
        <v>21.8248677248677</v>
      </c>
      <c r="BC223" s="65" t="n">
        <f aca="false">Capstones!AW222</f>
        <v>34.4</v>
      </c>
      <c r="BD223" s="65" t="n">
        <f aca="false">BB223+BC223</f>
        <v>56.2248677248677</v>
      </c>
      <c r="BE223" s="88" t="str">
        <f aca="false">IF(BD223&gt;=40,"Cleared","Not Cleared")</f>
        <v>Cleared</v>
      </c>
    </row>
    <row r="224" s="17" customFormat="true" ht="21.75" hidden="false" customHeight="true" outlineLevel="0" collapsed="false">
      <c r="A224" s="64" t="n">
        <v>220</v>
      </c>
      <c r="B224" s="86" t="s">
        <v>13</v>
      </c>
      <c r="C224" s="86" t="s">
        <v>24</v>
      </c>
      <c r="D224" s="86" t="s">
        <v>459</v>
      </c>
      <c r="E224" s="87" t="s">
        <v>460</v>
      </c>
      <c r="F224" s="65" t="n">
        <v>2</v>
      </c>
      <c r="G224" s="65" t="n">
        <v>1</v>
      </c>
      <c r="H224" s="65" t="n">
        <v>4</v>
      </c>
      <c r="I224" s="65" t="n">
        <v>1</v>
      </c>
      <c r="J224" s="65" t="n">
        <v>3</v>
      </c>
      <c r="K224" s="65" t="n">
        <v>3</v>
      </c>
      <c r="L224" s="65" t="n">
        <v>1</v>
      </c>
      <c r="M224" s="64" t="n">
        <f aca="false">F224+G224+H224+I224+J224+K224+L224</f>
        <v>15</v>
      </c>
      <c r="N224" s="65" t="n">
        <f aca="false">M224/35*100</f>
        <v>42.8571428571429</v>
      </c>
      <c r="O224" s="65" t="n">
        <v>0</v>
      </c>
      <c r="P224" s="65" t="n">
        <f aca="false">Capstones!O223</f>
        <v>57.7777777777778</v>
      </c>
      <c r="Q224" s="65" t="n">
        <f aca="false">N224*0.5</f>
        <v>21.4285714285714</v>
      </c>
      <c r="R224" s="65" t="str">
        <f aca="false">IF(N224&gt;=20,"Cleared","Not Cleared")</f>
        <v>Cleared</v>
      </c>
      <c r="S224" s="65" t="n">
        <v>1.33333333333333</v>
      </c>
      <c r="T224" s="65" t="n">
        <v>1.85416666666667</v>
      </c>
      <c r="U224" s="65" t="n">
        <v>1</v>
      </c>
      <c r="V224" s="65" t="n">
        <v>2</v>
      </c>
      <c r="W224" s="65" t="n">
        <v>3</v>
      </c>
      <c r="X224" s="65" t="n">
        <v>1.55</v>
      </c>
      <c r="Y224" s="65" t="n">
        <v>1.75</v>
      </c>
      <c r="Z224" s="65" t="n">
        <f aca="false">S224+T224+U224+V224+W224+X224+Y224</f>
        <v>12.4875</v>
      </c>
      <c r="AA224" s="65" t="n">
        <f aca="false">Persona!$Z224/35*100</f>
        <v>35.6785714285714</v>
      </c>
      <c r="AB224" s="65" t="n">
        <f aca="false">AA224*0.4</f>
        <v>14.2714285714286</v>
      </c>
      <c r="AC224" s="65" t="n">
        <f aca="false">Capstones!AA223</f>
        <v>0</v>
      </c>
      <c r="AD224" s="65" t="n">
        <f aca="false">(Persona!$AB224+Persona!$AC224)*0.5</f>
        <v>7.13571428571429</v>
      </c>
      <c r="AE224" s="65" t="str">
        <f aca="false">IF(AD224&gt;=20,"Cleared","Not Cleared")</f>
        <v>Not Cleared</v>
      </c>
      <c r="AF224" s="86"/>
      <c r="AG224" s="86" t="n">
        <v>2.84</v>
      </c>
      <c r="AH224" s="86" t="n">
        <v>2.5</v>
      </c>
      <c r="AI224" s="86" t="n">
        <v>1.33333333333333</v>
      </c>
      <c r="AJ224" s="86" t="n">
        <v>2</v>
      </c>
      <c r="AK224" s="86"/>
      <c r="AL224" s="86" t="n">
        <v>2.5</v>
      </c>
      <c r="AM224" s="86" t="n">
        <f aca="false">AF224+AG224+AH224+AI224+AJ224+AK224+AL224</f>
        <v>11.1733333333333</v>
      </c>
      <c r="AN224" s="65" t="n">
        <f aca="false">Persona!$AM224/25*100</f>
        <v>44.6933333333333</v>
      </c>
      <c r="AO224" s="65" t="n">
        <f aca="false">Persona!$AN224*0.4</f>
        <v>17.8773333333333</v>
      </c>
      <c r="AP224" s="65" t="n">
        <f aca="false">Capstones!AL223</f>
        <v>46</v>
      </c>
      <c r="AQ224" s="65" t="n">
        <f aca="false">Persona!$AO224+Persona!$AP224</f>
        <v>63.8773333333333</v>
      </c>
      <c r="AR224" s="65" t="str">
        <f aca="false">IF(AQ224&gt;=40,"Cleared","Not Cleared")</f>
        <v>Cleared</v>
      </c>
      <c r="AS224" s="86" t="n">
        <f aca="false">IFERROR(VLOOKUP(D224,[1]Internal!B$4:CB$231,70,FALSE()),"0")</f>
        <v>2.33333333333333</v>
      </c>
      <c r="AT224" s="86" t="n">
        <f aca="false">IFERROR(VLOOKUP(D224,[1]Internal!B$4:CB$231,71,FALSE()),"0")</f>
        <v>2.17857142857143</v>
      </c>
      <c r="AU224" s="86" t="n">
        <f aca="false">IFERROR(VLOOKUP(D224,[1]Internal!B$4:CB$231,72,FALSE()),"0")</f>
        <v>1.33333333333333</v>
      </c>
      <c r="AV224" s="86" t="n">
        <f aca="false">IFERROR(VLOOKUP(D224,[1]Internal!B$4:CB$231,73,FALSE()),"0")</f>
        <v>3</v>
      </c>
      <c r="AW224" s="86"/>
      <c r="AX224" s="86" t="n">
        <f aca="false">IFERROR(VLOOKUP(D224,[1]Internal!B$4:CB$231,75,FALSE()),"0")</f>
        <v>2.19444444444444</v>
      </c>
      <c r="AY224" s="86" t="n">
        <f aca="false">IFERROR(VLOOKUP(D224,[1]Internal!B$4:CB$231,75,FALSE()),"0")</f>
        <v>2.19444444444444</v>
      </c>
      <c r="AZ224" s="86" t="n">
        <f aca="false">AS224+AT224+AU224+AV224+AW224+AX224+AY224</f>
        <v>13.234126984127</v>
      </c>
      <c r="BA224" s="65" t="n">
        <f aca="false">AZ224*100/30</f>
        <v>44.1137566137566</v>
      </c>
      <c r="BB224" s="65" t="n">
        <f aca="false">BA224*0.4</f>
        <v>17.6455026455026</v>
      </c>
      <c r="BC224" s="65" t="n">
        <f aca="false">Capstones!AW223</f>
        <v>0</v>
      </c>
      <c r="BD224" s="65" t="n">
        <f aca="false">BB224+BC224</f>
        <v>17.6455026455026</v>
      </c>
      <c r="BE224" s="88" t="str">
        <f aca="false">IF(BD224&gt;=40,"Cleared","Not Cleared")</f>
        <v>Not Cleared</v>
      </c>
    </row>
    <row r="225" s="17" customFormat="true" ht="21.75" hidden="false" customHeight="true" outlineLevel="0" collapsed="false">
      <c r="A225" s="64" t="n">
        <v>221</v>
      </c>
      <c r="B225" s="86" t="s">
        <v>17</v>
      </c>
      <c r="C225" s="86" t="s">
        <v>24</v>
      </c>
      <c r="D225" s="86" t="s">
        <v>461</v>
      </c>
      <c r="E225" s="87" t="s">
        <v>462</v>
      </c>
      <c r="F225" s="65" t="n">
        <v>2</v>
      </c>
      <c r="G225" s="65" t="n">
        <v>1</v>
      </c>
      <c r="H225" s="65" t="n">
        <v>3</v>
      </c>
      <c r="I225" s="65" t="n">
        <v>4</v>
      </c>
      <c r="J225" s="65" t="n">
        <v>2</v>
      </c>
      <c r="K225" s="65" t="n">
        <v>1</v>
      </c>
      <c r="L225" s="65" t="n">
        <v>3</v>
      </c>
      <c r="M225" s="64" t="n">
        <f aca="false">F225+G225+H225+I225+J225+K225+L225</f>
        <v>16</v>
      </c>
      <c r="N225" s="65" t="n">
        <f aca="false">M225/35*100</f>
        <v>45.7142857142857</v>
      </c>
      <c r="O225" s="65" t="n">
        <v>0</v>
      </c>
      <c r="P225" s="65" t="n">
        <f aca="false">Capstones!O224</f>
        <v>51.1111111111111</v>
      </c>
      <c r="Q225" s="65" t="n">
        <f aca="false">N225*0.5</f>
        <v>22.8571428571429</v>
      </c>
      <c r="R225" s="65" t="str">
        <f aca="false">IF(N225&gt;=20,"Cleared","Not Cleared")</f>
        <v>Cleared</v>
      </c>
      <c r="S225" s="65" t="n">
        <v>2.33333333333333</v>
      </c>
      <c r="T225" s="65" t="n">
        <v>3.20833333333333</v>
      </c>
      <c r="U225" s="65" t="n">
        <v>2.66666666666667</v>
      </c>
      <c r="V225" s="65" t="n">
        <v>3</v>
      </c>
      <c r="W225" s="65" t="n">
        <v>3.33333333333333</v>
      </c>
      <c r="X225" s="65" t="n">
        <v>3</v>
      </c>
      <c r="Y225" s="65" t="n">
        <v>2.25</v>
      </c>
      <c r="Z225" s="65" t="n">
        <f aca="false">S225+T225+U225+V225+W225+X225+Y225</f>
        <v>19.7916666666667</v>
      </c>
      <c r="AA225" s="65" t="n">
        <f aca="false">Persona!$Z225/35*100</f>
        <v>56.547619047619</v>
      </c>
      <c r="AB225" s="65" t="n">
        <f aca="false">AA225*0.4</f>
        <v>22.6190476190476</v>
      </c>
      <c r="AC225" s="65" t="n">
        <f aca="false">Capstones!AA224</f>
        <v>0</v>
      </c>
      <c r="AD225" s="65" t="n">
        <f aca="false">(Persona!$AB225+Persona!$AC225)*0.5</f>
        <v>11.3095238095238</v>
      </c>
      <c r="AE225" s="65" t="str">
        <f aca="false">IF(AD225&gt;=20,"Cleared","Not Cleared")</f>
        <v>Not Cleared</v>
      </c>
      <c r="AF225" s="86"/>
      <c r="AG225" s="86" t="n">
        <v>2.85</v>
      </c>
      <c r="AH225" s="86" t="n">
        <v>2.75</v>
      </c>
      <c r="AI225" s="86" t="n">
        <v>1.875</v>
      </c>
      <c r="AJ225" s="86" t="n">
        <v>1.83333333333333</v>
      </c>
      <c r="AK225" s="86"/>
      <c r="AL225" s="86" t="n">
        <v>2.75</v>
      </c>
      <c r="AM225" s="86" t="n">
        <f aca="false">AF225+AG225+AH225+AI225+AJ225+AK225+AL225</f>
        <v>12.0583333333333</v>
      </c>
      <c r="AN225" s="65" t="n">
        <f aca="false">Persona!$AM225/25*100</f>
        <v>48.2333333333333</v>
      </c>
      <c r="AO225" s="65" t="n">
        <f aca="false">Persona!$AN225*0.4</f>
        <v>19.2933333333333</v>
      </c>
      <c r="AP225" s="65" t="n">
        <f aca="false">Capstones!AL224</f>
        <v>42</v>
      </c>
      <c r="AQ225" s="65" t="n">
        <f aca="false">Persona!$AO225+Persona!$AP225</f>
        <v>61.2933333333333</v>
      </c>
      <c r="AR225" s="65" t="str">
        <f aca="false">IF(AQ225&gt;=40,"Cleared","Not Cleared")</f>
        <v>Cleared</v>
      </c>
      <c r="AS225" s="86" t="n">
        <f aca="false">IFERROR(VLOOKUP(D225,[1]Internal!B$4:CB$231,70,FALSE()),"0")</f>
        <v>2.66666666666667</v>
      </c>
      <c r="AT225" s="86" t="n">
        <f aca="false">IFERROR(VLOOKUP(D225,[1]Internal!B$4:CB$231,71,FALSE()),"0")</f>
        <v>2.3375</v>
      </c>
      <c r="AU225" s="86" t="n">
        <f aca="false">IFERROR(VLOOKUP(D225,[1]Internal!B$4:CB$231,72,FALSE()),"0")</f>
        <v>1.33333333333333</v>
      </c>
      <c r="AV225" s="86" t="n">
        <f aca="false">IFERROR(VLOOKUP(D225,[1]Internal!B$4:CB$231,73,FALSE()),"0")</f>
        <v>3</v>
      </c>
      <c r="AW225" s="86"/>
      <c r="AX225" s="86" t="n">
        <f aca="false">IFERROR(VLOOKUP(D225,[1]Internal!B$4:CB$231,75,FALSE()),"0")</f>
        <v>2.61111111111111</v>
      </c>
      <c r="AY225" s="86" t="n">
        <f aca="false">IFERROR(VLOOKUP(D225,[1]Internal!B$4:CB$231,75,FALSE()),"0")</f>
        <v>2.61111111111111</v>
      </c>
      <c r="AZ225" s="86" t="n">
        <f aca="false">AS225+AT225+AU225+AV225+AW225+AX225+AY225</f>
        <v>14.5597222222222</v>
      </c>
      <c r="BA225" s="65" t="n">
        <f aca="false">AZ225*100/30</f>
        <v>48.5324074074074</v>
      </c>
      <c r="BB225" s="65" t="n">
        <f aca="false">BA225*0.4</f>
        <v>19.412962962963</v>
      </c>
      <c r="BC225" s="65" t="n">
        <f aca="false">Capstones!AW224</f>
        <v>0</v>
      </c>
      <c r="BD225" s="65" t="n">
        <f aca="false">BB225+BC225</f>
        <v>19.412962962963</v>
      </c>
      <c r="BE225" s="88" t="str">
        <f aca="false">IF(BD225&gt;=40,"Cleared","Not Cleared")</f>
        <v>Not Cleared</v>
      </c>
    </row>
    <row r="226" s="17" customFormat="true" ht="21.75" hidden="false" customHeight="true" outlineLevel="0" collapsed="false">
      <c r="A226" s="64" t="n">
        <v>222</v>
      </c>
      <c r="B226" s="86" t="s">
        <v>17</v>
      </c>
      <c r="C226" s="86" t="s">
        <v>24</v>
      </c>
      <c r="D226" s="86" t="s">
        <v>463</v>
      </c>
      <c r="E226" s="87" t="s">
        <v>464</v>
      </c>
      <c r="F226" s="65" t="n">
        <v>1</v>
      </c>
      <c r="G226" s="65" t="n">
        <v>2</v>
      </c>
      <c r="H226" s="65" t="n">
        <v>3</v>
      </c>
      <c r="I226" s="65" t="n">
        <v>3</v>
      </c>
      <c r="J226" s="65" t="n">
        <v>2</v>
      </c>
      <c r="K226" s="65" t="n">
        <v>1</v>
      </c>
      <c r="L226" s="65" t="n">
        <v>3</v>
      </c>
      <c r="M226" s="64" t="n">
        <f aca="false">F226+G226+H226+I226+J226+K226+L226</f>
        <v>15</v>
      </c>
      <c r="N226" s="65" t="n">
        <f aca="false">M226/35*100</f>
        <v>42.8571428571429</v>
      </c>
      <c r="O226" s="65" t="n">
        <v>0</v>
      </c>
      <c r="P226" s="65" t="n">
        <f aca="false">Capstones!O225</f>
        <v>43.3333333333333</v>
      </c>
      <c r="Q226" s="65" t="n">
        <f aca="false">N226*0.5</f>
        <v>21.4285714285714</v>
      </c>
      <c r="R226" s="65" t="str">
        <f aca="false">IF(N226&gt;=20,"Cleared","Not Cleared")</f>
        <v>Cleared</v>
      </c>
      <c r="S226" s="65" t="n">
        <v>1.33333333333333</v>
      </c>
      <c r="T226" s="65" t="n">
        <v>1.95833333333333</v>
      </c>
      <c r="U226" s="65" t="n">
        <v>1.66666666666667</v>
      </c>
      <c r="V226" s="65" t="n">
        <v>1</v>
      </c>
      <c r="W226" s="65" t="n">
        <v>1.66666666666667</v>
      </c>
      <c r="X226" s="65" t="n">
        <v>1.73333333333333</v>
      </c>
      <c r="Y226" s="65" t="n">
        <v>2</v>
      </c>
      <c r="Z226" s="65" t="n">
        <f aca="false">S226+T226+U226+V226+W226+X226+Y226</f>
        <v>11.3583333333333</v>
      </c>
      <c r="AA226" s="65" t="n">
        <f aca="false">Persona!$Z226/35*100</f>
        <v>32.4523809523809</v>
      </c>
      <c r="AB226" s="65" t="n">
        <f aca="false">AA226*0.4</f>
        <v>12.9809523809524</v>
      </c>
      <c r="AC226" s="65" t="n">
        <f aca="false">Capstones!AA225</f>
        <v>32.8</v>
      </c>
      <c r="AD226" s="65" t="n">
        <f aca="false">(Persona!$AB226+Persona!$AC226)*0.5</f>
        <v>22.8904761904762</v>
      </c>
      <c r="AE226" s="65" t="str">
        <f aca="false">IF(AD226&gt;=20,"Cleared","Not Cleared")</f>
        <v>Cleared</v>
      </c>
      <c r="AF226" s="86"/>
      <c r="AG226" s="86" t="n">
        <v>3.25</v>
      </c>
      <c r="AH226" s="86" t="n">
        <v>3</v>
      </c>
      <c r="AI226" s="86" t="n">
        <v>0</v>
      </c>
      <c r="AJ226" s="86" t="s">
        <v>511</v>
      </c>
      <c r="AK226" s="86"/>
      <c r="AL226" s="86" t="n">
        <v>3</v>
      </c>
      <c r="AM226" s="86" t="n">
        <f aca="false">AF226+AG226+AH226+AI226+AJ226+AK226+AL226</f>
        <v>9.25</v>
      </c>
      <c r="AN226" s="65" t="n">
        <f aca="false">Persona!$AM226/25*100</f>
        <v>37</v>
      </c>
      <c r="AO226" s="65" t="n">
        <f aca="false">Persona!$AN226*0.4</f>
        <v>14.8</v>
      </c>
      <c r="AP226" s="65" t="n">
        <f aca="false">Capstones!AL225</f>
        <v>52</v>
      </c>
      <c r="AQ226" s="65" t="n">
        <f aca="false">Persona!$AO226+Persona!$AP226</f>
        <v>66.8</v>
      </c>
      <c r="AR226" s="65" t="str">
        <f aca="false">IF(AQ226&gt;=40,"Cleared","Not Cleared")</f>
        <v>Cleared</v>
      </c>
      <c r="AS226" s="86" t="n">
        <f aca="false">IFERROR(VLOOKUP(D226,[1]Internal!B$4:CB$231,70,FALSE()),"0")</f>
        <v>2.41666666666667</v>
      </c>
      <c r="AT226" s="86" t="n">
        <f aca="false">IFERROR(VLOOKUP(D226,[1]Internal!B$4:CB$231,71,FALSE()),"0")</f>
        <v>2.64285714285714</v>
      </c>
      <c r="AU226" s="86" t="n">
        <f aca="false">IFERROR(VLOOKUP(D226,[1]Internal!B$4:CB$231,72,FALSE()),"0")</f>
        <v>2</v>
      </c>
      <c r="AV226" s="86" t="n">
        <f aca="false">IFERROR(VLOOKUP(D226,[1]Internal!B$4:CB$231,73,FALSE()),"0")</f>
        <v>2</v>
      </c>
      <c r="AW226" s="86"/>
      <c r="AX226" s="86" t="n">
        <f aca="false">IFERROR(VLOOKUP(D226,[1]Internal!B$4:CB$231,75,FALSE()),"0")</f>
        <v>2.19444444444444</v>
      </c>
      <c r="AY226" s="86" t="n">
        <f aca="false">IFERROR(VLOOKUP(D226,[1]Internal!B$4:CB$231,75,FALSE()),"0")</f>
        <v>2.19444444444444</v>
      </c>
      <c r="AZ226" s="86" t="n">
        <f aca="false">AS226+AT226+AU226+AV226+AW226+AX226+AY226</f>
        <v>13.4484126984127</v>
      </c>
      <c r="BA226" s="65" t="n">
        <f aca="false">AZ226*100/30</f>
        <v>44.8280423280423</v>
      </c>
      <c r="BB226" s="65" t="n">
        <f aca="false">BA226*0.4</f>
        <v>17.9312169312169</v>
      </c>
      <c r="BC226" s="65" t="n">
        <f aca="false">Capstones!AW225</f>
        <v>32.8</v>
      </c>
      <c r="BD226" s="65" t="n">
        <f aca="false">BB226+BC226</f>
        <v>50.7312169312169</v>
      </c>
      <c r="BE226" s="88" t="str">
        <f aca="false">IF(BD226&gt;=40,"Cleared","Not Cleared")</f>
        <v>Cleared</v>
      </c>
    </row>
    <row r="227" s="17" customFormat="true" ht="21.75" hidden="false" customHeight="true" outlineLevel="0" collapsed="false">
      <c r="A227" s="64" t="n">
        <v>223</v>
      </c>
      <c r="B227" s="86" t="s">
        <v>17</v>
      </c>
      <c r="C227" s="86" t="s">
        <v>24</v>
      </c>
      <c r="D227" s="86" t="s">
        <v>465</v>
      </c>
      <c r="E227" s="87" t="s">
        <v>466</v>
      </c>
      <c r="F227" s="65" t="n">
        <v>2</v>
      </c>
      <c r="G227" s="65" t="n">
        <v>2</v>
      </c>
      <c r="H227" s="65" t="n">
        <v>4</v>
      </c>
      <c r="I227" s="65" t="n">
        <v>3</v>
      </c>
      <c r="J227" s="65" t="n">
        <v>1</v>
      </c>
      <c r="K227" s="65" t="n">
        <v>3</v>
      </c>
      <c r="L227" s="65" t="n">
        <v>1</v>
      </c>
      <c r="M227" s="64" t="n">
        <f aca="false">F227+G227+H227+I227+J227+K227+L227</f>
        <v>16</v>
      </c>
      <c r="N227" s="65" t="n">
        <f aca="false">M227/35*100</f>
        <v>45.7142857142857</v>
      </c>
      <c r="O227" s="65" t="n">
        <v>0</v>
      </c>
      <c r="P227" s="65" t="n">
        <f aca="false">Capstones!O226</f>
        <v>47.7777777777778</v>
      </c>
      <c r="Q227" s="65" t="n">
        <f aca="false">N227*0.5</f>
        <v>22.8571428571429</v>
      </c>
      <c r="R227" s="65" t="str">
        <f aca="false">IF(N227&gt;=20,"Cleared","Not Cleared")</f>
        <v>Cleared</v>
      </c>
      <c r="S227" s="65" t="n">
        <v>0.666666666666667</v>
      </c>
      <c r="T227" s="65" t="n">
        <v>1.25</v>
      </c>
      <c r="U227" s="65" t="n">
        <v>0.666666666666667</v>
      </c>
      <c r="V227" s="65" t="n">
        <v>1</v>
      </c>
      <c r="W227" s="65" t="n">
        <v>2</v>
      </c>
      <c r="X227" s="65" t="n">
        <v>0.95</v>
      </c>
      <c r="Y227" s="65" t="n">
        <v>0.75</v>
      </c>
      <c r="Z227" s="65" t="n">
        <f aca="false">S227+T227+U227+V227+W227+X227+Y227</f>
        <v>7.28333333333333</v>
      </c>
      <c r="AA227" s="65" t="n">
        <f aca="false">Persona!$Z227/35*100</f>
        <v>20.8095238095238</v>
      </c>
      <c r="AB227" s="65" t="n">
        <f aca="false">AA227*0.4</f>
        <v>8.32380952380952</v>
      </c>
      <c r="AC227" s="65" t="n">
        <f aca="false">Capstones!AA226</f>
        <v>24</v>
      </c>
      <c r="AD227" s="65" t="n">
        <f aca="false">(Persona!$AB227+Persona!$AC227)*0.5</f>
        <v>16.1619047619048</v>
      </c>
      <c r="AE227" s="65" t="str">
        <f aca="false">IF(AD227&gt;=20,"Cleared","Not Cleared")</f>
        <v>Not Cleared</v>
      </c>
      <c r="AF227" s="86"/>
      <c r="AG227" s="86" t="n">
        <v>2.73333333333333</v>
      </c>
      <c r="AH227" s="86" t="n">
        <v>3</v>
      </c>
      <c r="AI227" s="86" t="n">
        <v>2.25</v>
      </c>
      <c r="AJ227" s="86" t="n">
        <v>3.16666666666667</v>
      </c>
      <c r="AK227" s="86"/>
      <c r="AL227" s="86" t="n">
        <v>3</v>
      </c>
      <c r="AM227" s="86" t="n">
        <f aca="false">AF227+AG227+AH227+AI227+AJ227+AK227+AL227</f>
        <v>14.15</v>
      </c>
      <c r="AN227" s="65" t="n">
        <f aca="false">Persona!$AM227/25*100</f>
        <v>56.6</v>
      </c>
      <c r="AO227" s="65" t="n">
        <f aca="false">Persona!$AN227*0.4</f>
        <v>22.64</v>
      </c>
      <c r="AP227" s="65" t="n">
        <f aca="false">Capstones!AL226</f>
        <v>12</v>
      </c>
      <c r="AQ227" s="65" t="n">
        <f aca="false">Persona!$AO227+Persona!$AP227</f>
        <v>34.64</v>
      </c>
      <c r="AR227" s="65" t="str">
        <f aca="false">IF(AQ227&gt;=40,"Cleared","Not Cleared")</f>
        <v>Not Cleared</v>
      </c>
      <c r="AS227" s="86" t="n">
        <f aca="false">IFERROR(VLOOKUP(D227,[1]Internal!B$4:CB$231,70,FALSE()),"0")</f>
        <v>1.08333333333333</v>
      </c>
      <c r="AT227" s="86" t="n">
        <f aca="false">IFERROR(VLOOKUP(D227,[1]Internal!B$4:CB$231,71,FALSE()),"0")</f>
        <v>2.14285714285714</v>
      </c>
      <c r="AU227" s="86" t="n">
        <f aca="false">IFERROR(VLOOKUP(D227,[1]Internal!B$4:CB$231,72,FALSE()),"0")</f>
        <v>0.666666666666667</v>
      </c>
      <c r="AV227" s="86" t="n">
        <f aca="false">IFERROR(VLOOKUP(D227,[1]Internal!B$4:CB$231,73,FALSE()),"0")</f>
        <v>1</v>
      </c>
      <c r="AW227" s="86"/>
      <c r="AX227" s="86" t="n">
        <f aca="false">IFERROR(VLOOKUP(D227,[1]Internal!B$4:CB$231,75,FALSE()),"0")</f>
        <v>1.11111111111111</v>
      </c>
      <c r="AY227" s="86" t="n">
        <f aca="false">IFERROR(VLOOKUP(D227,[1]Internal!B$4:CB$231,75,FALSE()),"0")</f>
        <v>1.11111111111111</v>
      </c>
      <c r="AZ227" s="86" t="n">
        <f aca="false">AS227+AT227+AU227+AV227+AW227+AX227+AY227</f>
        <v>7.11507936507936</v>
      </c>
      <c r="BA227" s="65" t="n">
        <f aca="false">AZ227*100/30</f>
        <v>23.7169312169312</v>
      </c>
      <c r="BB227" s="65" t="n">
        <f aca="false">BA227*0.4</f>
        <v>9.48677248677249</v>
      </c>
      <c r="BC227" s="65" t="n">
        <f aca="false">Capstones!AW226</f>
        <v>24</v>
      </c>
      <c r="BD227" s="65" t="n">
        <f aca="false">BB227+BC227</f>
        <v>33.4867724867725</v>
      </c>
      <c r="BE227" s="88" t="str">
        <f aca="false">IF(BD227&gt;=40,"Cleared","Not Cleared")</f>
        <v>Not Cleared</v>
      </c>
    </row>
    <row r="228" s="17" customFormat="true" ht="21.75" hidden="false" customHeight="true" outlineLevel="0" collapsed="false">
      <c r="A228" s="64" t="n">
        <v>224</v>
      </c>
      <c r="B228" s="86" t="s">
        <v>13</v>
      </c>
      <c r="C228" s="86" t="s">
        <v>24</v>
      </c>
      <c r="D228" s="86" t="s">
        <v>467</v>
      </c>
      <c r="E228" s="87" t="s">
        <v>468</v>
      </c>
      <c r="F228" s="65" t="n">
        <v>2</v>
      </c>
      <c r="G228" s="65" t="n">
        <v>1</v>
      </c>
      <c r="H228" s="65" t="n">
        <v>1</v>
      </c>
      <c r="I228" s="65" t="n">
        <v>3</v>
      </c>
      <c r="J228" s="65" t="n">
        <v>3</v>
      </c>
      <c r="K228" s="65" t="n">
        <v>2</v>
      </c>
      <c r="L228" s="65" t="n">
        <v>3</v>
      </c>
      <c r="M228" s="64" t="n">
        <f aca="false">F228+G228+H228+I228+J228+K228+L228</f>
        <v>15</v>
      </c>
      <c r="N228" s="65" t="n">
        <f aca="false">M228/35*100</f>
        <v>42.8571428571429</v>
      </c>
      <c r="O228" s="65" t="n">
        <v>0</v>
      </c>
      <c r="P228" s="65" t="n">
        <f aca="false">Capstones!O227</f>
        <v>60</v>
      </c>
      <c r="Q228" s="65" t="n">
        <f aca="false">N228*0.5</f>
        <v>21.4285714285714</v>
      </c>
      <c r="R228" s="65" t="str">
        <f aca="false">IF(N228&gt;=20,"Cleared","Not Cleared")</f>
        <v>Cleared</v>
      </c>
      <c r="S228" s="65" t="n">
        <v>2.75</v>
      </c>
      <c r="T228" s="65" t="n">
        <v>2.98958333333333</v>
      </c>
      <c r="U228" s="65" t="n">
        <v>3.66666666666667</v>
      </c>
      <c r="V228" s="65" t="n">
        <v>2</v>
      </c>
      <c r="W228" s="65" t="n">
        <v>3.66666666666667</v>
      </c>
      <c r="X228" s="65" t="n">
        <v>3.21666666666667</v>
      </c>
      <c r="Y228" s="65" t="n">
        <v>3</v>
      </c>
      <c r="Z228" s="65" t="n">
        <f aca="false">S228+T228+U228+V228+W228+X228+Y228</f>
        <v>21.2895833333333</v>
      </c>
      <c r="AA228" s="65" t="n">
        <f aca="false">Persona!$Z228/35*100</f>
        <v>60.827380952381</v>
      </c>
      <c r="AB228" s="65" t="n">
        <f aca="false">AA228*0.4</f>
        <v>24.3309523809524</v>
      </c>
      <c r="AC228" s="65" t="n">
        <f aca="false">Capstones!AA227</f>
        <v>35.2</v>
      </c>
      <c r="AD228" s="65" t="n">
        <f aca="false">(Persona!$AB228+Persona!$AC228)*0.5</f>
        <v>29.7654761904762</v>
      </c>
      <c r="AE228" s="65" t="str">
        <f aca="false">IF(AD228&gt;=20,"Cleared","Not Cleared")</f>
        <v>Cleared</v>
      </c>
      <c r="AF228" s="86"/>
      <c r="AG228" s="86" t="n">
        <v>2.75</v>
      </c>
      <c r="AH228" s="86" t="n">
        <v>3</v>
      </c>
      <c r="AI228" s="86" t="n">
        <v>0</v>
      </c>
      <c r="AJ228" s="86" t="s">
        <v>511</v>
      </c>
      <c r="AK228" s="86"/>
      <c r="AL228" s="86" t="n">
        <v>3</v>
      </c>
      <c r="AM228" s="86" t="n">
        <f aca="false">AF228+AG228+AH228+AI228+AJ228+AK228+AL228</f>
        <v>8.75</v>
      </c>
      <c r="AN228" s="65" t="n">
        <f aca="false">Persona!$AM228/25*100</f>
        <v>35</v>
      </c>
      <c r="AO228" s="65" t="n">
        <f aca="false">Persona!$AN228*0.4</f>
        <v>14</v>
      </c>
      <c r="AP228" s="65" t="n">
        <f aca="false">Capstones!AL227</f>
        <v>60</v>
      </c>
      <c r="AQ228" s="65" t="n">
        <f aca="false">Persona!$AO228+Persona!$AP228</f>
        <v>74</v>
      </c>
      <c r="AR228" s="65" t="str">
        <f aca="false">IF(AQ228&gt;=40,"Cleared","Not Cleared")</f>
        <v>Cleared</v>
      </c>
      <c r="AS228" s="86" t="n">
        <f aca="false">IFERROR(VLOOKUP(D228,[1]Internal!B$4:CB$231,70,FALSE()),"0")</f>
        <v>2</v>
      </c>
      <c r="AT228" s="86" t="n">
        <f aca="false">IFERROR(VLOOKUP(D228,[1]Internal!B$4:CB$231,71,FALSE()),"0")</f>
        <v>2.26428571428571</v>
      </c>
      <c r="AU228" s="86" t="n">
        <f aca="false">IFERROR(VLOOKUP(D228,[1]Internal!B$4:CB$231,72,FALSE()),"0")</f>
        <v>1.33333333333333</v>
      </c>
      <c r="AV228" s="86" t="n">
        <f aca="false">IFERROR(VLOOKUP(D228,[1]Internal!B$4:CB$231,73,FALSE()),"0")</f>
        <v>3</v>
      </c>
      <c r="AW228" s="86"/>
      <c r="AX228" s="86" t="n">
        <f aca="false">IFERROR(VLOOKUP(D228,[1]Internal!B$4:CB$231,75,FALSE()),"0")</f>
        <v>2.52777777777778</v>
      </c>
      <c r="AY228" s="86" t="n">
        <f aca="false">IFERROR(VLOOKUP(D228,[1]Internal!B$4:CB$231,75,FALSE()),"0")</f>
        <v>2.52777777777778</v>
      </c>
      <c r="AZ228" s="86" t="n">
        <f aca="false">AS228+AT228+AU228+AV228+AW228+AX228+AY228</f>
        <v>13.6531746031746</v>
      </c>
      <c r="BA228" s="65" t="n">
        <f aca="false">AZ228*100/30</f>
        <v>45.510582010582</v>
      </c>
      <c r="BB228" s="65" t="n">
        <f aca="false">BA228*0.4</f>
        <v>18.2042328042328</v>
      </c>
      <c r="BC228" s="65" t="n">
        <f aca="false">Capstones!AW227</f>
        <v>35.2</v>
      </c>
      <c r="BD228" s="65" t="n">
        <f aca="false">BB228+BC228</f>
        <v>53.4042328042328</v>
      </c>
      <c r="BE228" s="88" t="str">
        <f aca="false">IF(BD228&gt;=40,"Cleared","Not Cleared")</f>
        <v>Cleared</v>
      </c>
    </row>
    <row r="229" s="17" customFormat="true" ht="21.75" hidden="false" customHeight="true" outlineLevel="0" collapsed="false">
      <c r="A229" s="64" t="n">
        <v>225</v>
      </c>
      <c r="B229" s="86" t="s">
        <v>17</v>
      </c>
      <c r="C229" s="86" t="s">
        <v>24</v>
      </c>
      <c r="D229" s="86" t="s">
        <v>469</v>
      </c>
      <c r="E229" s="87" t="s">
        <v>470</v>
      </c>
      <c r="F229" s="65" t="n">
        <v>3</v>
      </c>
      <c r="G229" s="65" t="n">
        <v>1</v>
      </c>
      <c r="H229" s="65" t="n">
        <v>3</v>
      </c>
      <c r="I229" s="65" t="n">
        <v>4</v>
      </c>
      <c r="J229" s="65" t="n">
        <v>1</v>
      </c>
      <c r="K229" s="65" t="n">
        <v>2</v>
      </c>
      <c r="L229" s="65" t="n">
        <v>2</v>
      </c>
      <c r="M229" s="64" t="n">
        <f aca="false">F229+G229+H229+I229+J229+K229+L229</f>
        <v>16</v>
      </c>
      <c r="N229" s="65" t="n">
        <f aca="false">M229/35*100</f>
        <v>45.7142857142857</v>
      </c>
      <c r="O229" s="65" t="n">
        <v>0</v>
      </c>
      <c r="P229" s="65" t="n">
        <f aca="false">Capstones!O228</f>
        <v>48.8888888888889</v>
      </c>
      <c r="Q229" s="65" t="n">
        <f aca="false">N229*0.5</f>
        <v>22.8571428571429</v>
      </c>
      <c r="R229" s="65" t="str">
        <f aca="false">IF(N229&gt;=20,"Cleared","Not Cleared")</f>
        <v>Cleared</v>
      </c>
      <c r="S229" s="65" t="n">
        <v>2.25</v>
      </c>
      <c r="T229" s="65" t="n">
        <v>2.55208333333333</v>
      </c>
      <c r="U229" s="65" t="n">
        <v>2.33333333333333</v>
      </c>
      <c r="V229" s="65" t="n">
        <v>2</v>
      </c>
      <c r="W229" s="65" t="n">
        <v>1.66666666666667</v>
      </c>
      <c r="X229" s="65" t="n">
        <v>3</v>
      </c>
      <c r="Y229" s="65" t="n">
        <v>3</v>
      </c>
      <c r="Z229" s="65" t="n">
        <f aca="false">S229+T229+U229+V229+W229+X229+Y229</f>
        <v>16.8020833333333</v>
      </c>
      <c r="AA229" s="65" t="n">
        <f aca="false">Persona!$Z229/35*100</f>
        <v>48.0059523809524</v>
      </c>
      <c r="AB229" s="65" t="n">
        <f aca="false">AA229*0.4</f>
        <v>19.202380952381</v>
      </c>
      <c r="AC229" s="65" t="n">
        <f aca="false">Capstones!AA228</f>
        <v>26.4</v>
      </c>
      <c r="AD229" s="65" t="n">
        <f aca="false">(Persona!$AB229+Persona!$AC229)*0.5</f>
        <v>22.8011904761905</v>
      </c>
      <c r="AE229" s="65" t="str">
        <f aca="false">IF(AD229&gt;=20,"Cleared","Not Cleared")</f>
        <v>Cleared</v>
      </c>
      <c r="AF229" s="86"/>
      <c r="AG229" s="86" t="n">
        <v>2.51666666666667</v>
      </c>
      <c r="AH229" s="86" t="n">
        <v>3</v>
      </c>
      <c r="AI229" s="86" t="n">
        <v>0</v>
      </c>
      <c r="AJ229" s="86" t="s">
        <v>511</v>
      </c>
      <c r="AK229" s="86"/>
      <c r="AL229" s="86" t="n">
        <v>3</v>
      </c>
      <c r="AM229" s="86" t="n">
        <f aca="false">AF229+AG229+AH229+AI229+AJ229+AK229+AL229</f>
        <v>8.51666666666667</v>
      </c>
      <c r="AN229" s="65" t="n">
        <f aca="false">Persona!$AM229/25*100</f>
        <v>34.0666666666667</v>
      </c>
      <c r="AO229" s="65" t="n">
        <f aca="false">Persona!$AN229*0.4</f>
        <v>13.6266666666667</v>
      </c>
      <c r="AP229" s="65" t="n">
        <f aca="false">Capstones!AL228</f>
        <v>38</v>
      </c>
      <c r="AQ229" s="65" t="n">
        <f aca="false">Persona!$AO229+Persona!$AP229</f>
        <v>51.6266666666667</v>
      </c>
      <c r="AR229" s="65" t="str">
        <f aca="false">IF(AQ229&gt;=40,"Cleared","Not Cleared")</f>
        <v>Cleared</v>
      </c>
      <c r="AS229" s="86" t="n">
        <f aca="false">IFERROR(VLOOKUP(D229,[1]Internal!B$4:CB$231,70,FALSE()),"0")</f>
        <v>3</v>
      </c>
      <c r="AT229" s="86" t="n">
        <f aca="false">IFERROR(VLOOKUP(D229,[1]Internal!B$4:CB$231,71,FALSE()),"0")</f>
        <v>2.53571428571429</v>
      </c>
      <c r="AU229" s="86" t="n">
        <f aca="false">IFERROR(VLOOKUP(D229,[1]Internal!B$4:CB$231,72,FALSE()),"0")</f>
        <v>1.66666666666667</v>
      </c>
      <c r="AV229" s="86" t="n">
        <f aca="false">IFERROR(VLOOKUP(D229,[1]Internal!B$4:CB$231,73,FALSE()),"0")</f>
        <v>3</v>
      </c>
      <c r="AW229" s="86"/>
      <c r="AX229" s="86" t="n">
        <f aca="false">IFERROR(VLOOKUP(D229,[1]Internal!B$4:CB$231,75,FALSE()),"0")</f>
        <v>2.77777777777778</v>
      </c>
      <c r="AY229" s="86" t="n">
        <f aca="false">IFERROR(VLOOKUP(D229,[1]Internal!B$4:CB$231,75,FALSE()),"0")</f>
        <v>2.77777777777778</v>
      </c>
      <c r="AZ229" s="86" t="n">
        <f aca="false">AS229+AT229+AU229+AV229+AW229+AX229+AY229</f>
        <v>15.7579365079365</v>
      </c>
      <c r="BA229" s="65" t="n">
        <f aca="false">AZ229*100/30</f>
        <v>52.526455026455</v>
      </c>
      <c r="BB229" s="65" t="n">
        <f aca="false">BA229*0.4</f>
        <v>21.010582010582</v>
      </c>
      <c r="BC229" s="65" t="n">
        <f aca="false">Capstones!AW228</f>
        <v>26.4</v>
      </c>
      <c r="BD229" s="65" t="n">
        <f aca="false">BB229+BC229</f>
        <v>47.410582010582</v>
      </c>
      <c r="BE229" s="88" t="str">
        <f aca="false">IF(BD229&gt;=40,"Cleared","Not Cleared")</f>
        <v>Cleared</v>
      </c>
    </row>
    <row r="230" s="17" customFormat="true" ht="21.75" hidden="false" customHeight="true" outlineLevel="0" collapsed="false">
      <c r="A230" s="64" t="n">
        <v>226</v>
      </c>
      <c r="B230" s="86" t="s">
        <v>17</v>
      </c>
      <c r="C230" s="86" t="s">
        <v>24</v>
      </c>
      <c r="D230" s="86" t="s">
        <v>471</v>
      </c>
      <c r="E230" s="87" t="s">
        <v>472</v>
      </c>
      <c r="F230" s="65" t="n">
        <v>1</v>
      </c>
      <c r="G230" s="65" t="n">
        <v>1</v>
      </c>
      <c r="H230" s="65" t="n">
        <v>4</v>
      </c>
      <c r="I230" s="65" t="n">
        <v>1</v>
      </c>
      <c r="J230" s="65" t="n">
        <v>1</v>
      </c>
      <c r="K230" s="65" t="n">
        <v>3</v>
      </c>
      <c r="L230" s="65" t="n">
        <v>1</v>
      </c>
      <c r="M230" s="64" t="n">
        <f aca="false">F230+G230+H230+I230+J230+K230+L230</f>
        <v>12</v>
      </c>
      <c r="N230" s="65" t="n">
        <f aca="false">M230/35*100</f>
        <v>34.2857142857143</v>
      </c>
      <c r="O230" s="65" t="n">
        <v>0</v>
      </c>
      <c r="P230" s="65" t="n">
        <f aca="false">Capstones!O229</f>
        <v>52.2222222222222</v>
      </c>
      <c r="Q230" s="65" t="n">
        <f aca="false">N230*0.5</f>
        <v>17.1428571428571</v>
      </c>
      <c r="R230" s="65" t="str">
        <f aca="false">IF(N230&gt;=20,"Cleared","Not Cleared")</f>
        <v>Cleared</v>
      </c>
      <c r="S230" s="65" t="n">
        <v>1</v>
      </c>
      <c r="T230" s="65" t="n">
        <v>1.54166666666667</v>
      </c>
      <c r="U230" s="65" t="n">
        <v>3</v>
      </c>
      <c r="V230" s="65" t="n">
        <v>2</v>
      </c>
      <c r="W230" s="65" t="n">
        <v>2</v>
      </c>
      <c r="X230" s="65" t="n">
        <v>1.13333333333333</v>
      </c>
      <c r="Y230" s="65" t="n">
        <v>2</v>
      </c>
      <c r="Z230" s="65" t="n">
        <f aca="false">S230+T230+U230+V230+W230+X230+Y230</f>
        <v>12.675</v>
      </c>
      <c r="AA230" s="89" t="n">
        <f aca="false">Persona!$Z230/35*100</f>
        <v>36.2142857142857</v>
      </c>
      <c r="AB230" s="65" t="n">
        <f aca="false">AA230*0.4</f>
        <v>14.4857142857143</v>
      </c>
      <c r="AC230" s="65" t="n">
        <f aca="false">Capstones!AA229</f>
        <v>24.8</v>
      </c>
      <c r="AD230" s="65" t="n">
        <f aca="false">(Persona!$AB230+Persona!$AC230)*0.5</f>
        <v>19.6428571428571</v>
      </c>
      <c r="AE230" s="65" t="str">
        <f aca="false">IF(AD230&gt;=20,"Cleared","Not Cleared")</f>
        <v>Not Cleared</v>
      </c>
      <c r="AF230" s="86"/>
      <c r="AG230" s="86" t="n">
        <v>2.95</v>
      </c>
      <c r="AH230" s="86" t="n">
        <v>3</v>
      </c>
      <c r="AI230" s="86" t="n">
        <v>0</v>
      </c>
      <c r="AJ230" s="86" t="s">
        <v>511</v>
      </c>
      <c r="AK230" s="86"/>
      <c r="AL230" s="86" t="n">
        <v>3</v>
      </c>
      <c r="AM230" s="86" t="n">
        <f aca="false">AF230+AG230+AH230+AI230+AJ230+AK230+AL230</f>
        <v>8.95</v>
      </c>
      <c r="AN230" s="65" t="n">
        <f aca="false">Persona!$AM230/25*100</f>
        <v>35.8</v>
      </c>
      <c r="AO230" s="65" t="n">
        <f aca="false">Persona!$AN230*0.4</f>
        <v>14.32</v>
      </c>
      <c r="AP230" s="65" t="n">
        <f aca="false">Capstones!AL229</f>
        <v>60</v>
      </c>
      <c r="AQ230" s="65" t="n">
        <f aca="false">Persona!$AO230+Persona!$AP230</f>
        <v>74.32</v>
      </c>
      <c r="AR230" s="65" t="str">
        <f aca="false">IF(AQ230&gt;=40,"Cleared","Not Cleared")</f>
        <v>Cleared</v>
      </c>
      <c r="AS230" s="86" t="n">
        <f aca="false">IFERROR(VLOOKUP(D230,[1]Internal!B$4:CB$231,70,FALSE()),"0")</f>
        <v>1.75</v>
      </c>
      <c r="AT230" s="86" t="n">
        <f aca="false">IFERROR(VLOOKUP(D230,[1]Internal!B$4:CB$231,71,FALSE()),"0")</f>
        <v>2.59285714285714</v>
      </c>
      <c r="AU230" s="86" t="n">
        <f aca="false">IFERROR(VLOOKUP(D230,[1]Internal!B$4:CB$231,72,FALSE()),"0")</f>
        <v>1.33333333333333</v>
      </c>
      <c r="AV230" s="86" t="n">
        <f aca="false">IFERROR(VLOOKUP(D230,[1]Internal!B$4:CB$231,73,FALSE()),"0")</f>
        <v>3</v>
      </c>
      <c r="AW230" s="86"/>
      <c r="AX230" s="86" t="n">
        <f aca="false">IFERROR(VLOOKUP(D230,[1]Internal!B$4:CB$231,75,FALSE()),"0")</f>
        <v>1.88888888888889</v>
      </c>
      <c r="AY230" s="86" t="n">
        <f aca="false">IFERROR(VLOOKUP(D230,[1]Internal!B$4:CB$231,75,FALSE()),"0")</f>
        <v>1.88888888888889</v>
      </c>
      <c r="AZ230" s="86" t="n">
        <v>0</v>
      </c>
      <c r="BA230" s="65" t="n">
        <f aca="false">AZ230*100/30</f>
        <v>0</v>
      </c>
      <c r="BB230" s="65" t="n">
        <f aca="false">BA230*0.4</f>
        <v>0</v>
      </c>
      <c r="BC230" s="65" t="n">
        <f aca="false">Capstones!AW229</f>
        <v>24.8</v>
      </c>
      <c r="BD230" s="90"/>
      <c r="BE230" s="88" t="str">
        <f aca="false">IF(BD230&gt;=40,"Cleared","Not Cleared")</f>
        <v>Not Cleared</v>
      </c>
    </row>
    <row r="231" s="17" customFormat="true" ht="21.75" hidden="false" customHeight="true" outlineLevel="0" collapsed="false">
      <c r="A231" s="64" t="n">
        <v>227</v>
      </c>
      <c r="B231" s="86" t="s">
        <v>17</v>
      </c>
      <c r="C231" s="86" t="s">
        <v>24</v>
      </c>
      <c r="D231" s="86" t="s">
        <v>473</v>
      </c>
      <c r="E231" s="87" t="s">
        <v>474</v>
      </c>
      <c r="F231" s="65" t="n">
        <v>1</v>
      </c>
      <c r="G231" s="65" t="n">
        <v>2</v>
      </c>
      <c r="H231" s="65" t="n">
        <v>4</v>
      </c>
      <c r="I231" s="65" t="n">
        <v>1</v>
      </c>
      <c r="J231" s="65" t="n">
        <v>2</v>
      </c>
      <c r="K231" s="65" t="n">
        <v>3</v>
      </c>
      <c r="L231" s="65" t="n">
        <v>3</v>
      </c>
      <c r="M231" s="64" t="n">
        <f aca="false">F231+G231+H231+I231+J231+K231+L231</f>
        <v>16</v>
      </c>
      <c r="N231" s="65" t="n">
        <f aca="false">M231/35*100</f>
        <v>45.7142857142857</v>
      </c>
      <c r="O231" s="65" t="n">
        <v>0</v>
      </c>
      <c r="P231" s="65" t="n">
        <f aca="false">Capstones!O230</f>
        <v>0</v>
      </c>
      <c r="Q231" s="65" t="n">
        <f aca="false">N231*0.5</f>
        <v>22.8571428571429</v>
      </c>
      <c r="R231" s="65" t="str">
        <f aca="false">IF(N231&gt;=20,"Cleared","Not Cleared")</f>
        <v>Cleared</v>
      </c>
      <c r="S231" s="65" t="n">
        <v>0</v>
      </c>
      <c r="T231" s="65" t="n">
        <v>0</v>
      </c>
      <c r="U231" s="65" t="n">
        <v>0</v>
      </c>
      <c r="V231" s="65" t="n">
        <v>0</v>
      </c>
      <c r="W231" s="65" t="n">
        <v>0</v>
      </c>
      <c r="X231" s="65" t="n">
        <v>0</v>
      </c>
      <c r="Y231" s="65" t="n">
        <v>0</v>
      </c>
      <c r="Z231" s="65" t="n">
        <f aca="false">S231+T231+U231+V231+W231+X231+Y231</f>
        <v>0</v>
      </c>
      <c r="AA231" s="89" t="n">
        <f aca="false">Persona!$Z231/35*100</f>
        <v>0</v>
      </c>
      <c r="AB231" s="65" t="n">
        <f aca="false">AA231*0.4</f>
        <v>0</v>
      </c>
      <c r="AC231" s="65" t="n">
        <f aca="false">Capstones!AA230</f>
        <v>0</v>
      </c>
      <c r="AD231" s="65" t="n">
        <f aca="false">(Persona!$AB231+Persona!$AC231)*0.5</f>
        <v>0</v>
      </c>
      <c r="AE231" s="65" t="str">
        <f aca="false">IF(AD231&gt;=20,"Cleared","Not Cleared")</f>
        <v>Not Cleared</v>
      </c>
      <c r="AF231" s="86"/>
      <c r="AG231" s="86" t="n">
        <v>3.2</v>
      </c>
      <c r="AH231" s="86" t="n">
        <v>2.66666666666667</v>
      </c>
      <c r="AI231" s="86" t="n">
        <v>2</v>
      </c>
      <c r="AJ231" s="86" t="n">
        <v>2.83333333333333</v>
      </c>
      <c r="AK231" s="86"/>
      <c r="AL231" s="86" t="n">
        <v>2.83333333333333</v>
      </c>
      <c r="AM231" s="64"/>
      <c r="AN231" s="65" t="n">
        <f aca="false">Persona!$AM231/25*100</f>
        <v>0</v>
      </c>
      <c r="AO231" s="65" t="n">
        <f aca="false">Persona!$AN231*0.4</f>
        <v>0</v>
      </c>
      <c r="AP231" s="65" t="n">
        <f aca="false">Capstones!AL230</f>
        <v>28</v>
      </c>
      <c r="AQ231" s="65" t="n">
        <f aca="false">Persona!$AO231+Persona!$AP231</f>
        <v>28</v>
      </c>
      <c r="AR231" s="65" t="str">
        <f aca="false">IF(AQ231&gt;=40,"Cleared","Not Cleared")</f>
        <v>Not Cleared</v>
      </c>
      <c r="AS231" s="86" t="n">
        <f aca="false">IFERROR(VLOOKUP(D231,[1]Internal!B$4:CB$231,70,FALSE()),"0")</f>
        <v>0.5</v>
      </c>
      <c r="AT231" s="86" t="n">
        <f aca="false">IFERROR(VLOOKUP(D231,[1]Internal!B$4:CB$231,71,FALSE()),"0")</f>
        <v>2.5</v>
      </c>
      <c r="AU231" s="86" t="n">
        <f aca="false">IFERROR(VLOOKUP(D231,[1]Internal!B$4:CB$231,72,FALSE()),"0")</f>
        <v>0</v>
      </c>
      <c r="AV231" s="86" t="n">
        <f aca="false">IFERROR(VLOOKUP(D231,[1]Internal!B$4:CB$231,73,FALSE()),"0")</f>
        <v>1</v>
      </c>
      <c r="AW231" s="86"/>
      <c r="AX231" s="86" t="n">
        <f aca="false">IFERROR(VLOOKUP(D231,[1]Internal!B$4:CB$231,75,FALSE()),"0")</f>
        <v>1</v>
      </c>
      <c r="AY231" s="86" t="n">
        <f aca="false">IFERROR(VLOOKUP(D231,[1]Internal!B$4:CB$231,75,FALSE()),"0")</f>
        <v>1</v>
      </c>
      <c r="AZ231" s="64"/>
      <c r="BA231" s="65" t="n">
        <f aca="false">AZ231*100/30</f>
        <v>0</v>
      </c>
      <c r="BB231" s="65" t="n">
        <f aca="false">BA231*0.4</f>
        <v>0</v>
      </c>
      <c r="BC231" s="65" t="n">
        <f aca="false">Capstones!AW230</f>
        <v>0</v>
      </c>
      <c r="BD231" s="90"/>
      <c r="BE231" s="88" t="str">
        <f aca="false">IF(BD231&gt;=40,"Cleared","Not Cleared")</f>
        <v>Not Cleared</v>
      </c>
    </row>
    <row r="232" s="17" customFormat="true" ht="21.75" hidden="false" customHeight="true" outlineLevel="0" collapsed="false">
      <c r="A232" s="70" t="n">
        <v>228</v>
      </c>
      <c r="B232" s="70" t="s">
        <v>17</v>
      </c>
      <c r="C232" s="70" t="s">
        <v>24</v>
      </c>
      <c r="D232" s="12" t="s">
        <v>475</v>
      </c>
      <c r="E232" s="69" t="s">
        <v>476</v>
      </c>
      <c r="F232" s="71" t="n">
        <v>1</v>
      </c>
      <c r="G232" s="71" t="n">
        <v>1</v>
      </c>
      <c r="H232" s="71" t="n">
        <v>3</v>
      </c>
      <c r="I232" s="71" t="n">
        <v>3</v>
      </c>
      <c r="J232" s="71" t="n">
        <v>1</v>
      </c>
      <c r="K232" s="71" t="n">
        <v>4</v>
      </c>
      <c r="L232" s="71" t="n">
        <v>2</v>
      </c>
      <c r="M232" s="70" t="n">
        <f aca="false">F232+G232+H232+I232+J232+K232+L232</f>
        <v>15</v>
      </c>
      <c r="N232" s="71" t="n">
        <f aca="false">M232/35*100</f>
        <v>42.8571428571429</v>
      </c>
      <c r="O232" s="71" t="n">
        <v>0</v>
      </c>
      <c r="P232" s="71" t="n">
        <f aca="false">Capstones!O231</f>
        <v>0</v>
      </c>
      <c r="Q232" s="71" t="n">
        <f aca="false">N232*0.5</f>
        <v>21.4285714285714</v>
      </c>
      <c r="R232" s="71" t="str">
        <f aca="false">IF(N232&gt;=20,"Cleared","Not Cleared")</f>
        <v>Cleared</v>
      </c>
      <c r="S232" s="71" t="n">
        <v>0</v>
      </c>
      <c r="T232" s="71" t="n">
        <v>0</v>
      </c>
      <c r="U232" s="71" t="n">
        <v>0</v>
      </c>
      <c r="V232" s="71" t="n">
        <v>0</v>
      </c>
      <c r="W232" s="71" t="n">
        <v>0</v>
      </c>
      <c r="X232" s="71" t="n">
        <v>0</v>
      </c>
      <c r="Y232" s="71" t="n">
        <v>0</v>
      </c>
      <c r="Z232" s="71" t="n">
        <f aca="false">S232+T232+U232+V232+W232+X232+Y232</f>
        <v>0</v>
      </c>
      <c r="AA232" s="91" t="n">
        <f aca="false">Persona!$Z232/35*100</f>
        <v>0</v>
      </c>
      <c r="AB232" s="71" t="n">
        <f aca="false">AA232*0.4</f>
        <v>0</v>
      </c>
      <c r="AC232" s="71" t="n">
        <f aca="false">Capstones!AA231</f>
        <v>0</v>
      </c>
      <c r="AD232" s="71" t="n">
        <f aca="false">(Persona!$AB232+Persona!$AC232)*0.5</f>
        <v>0</v>
      </c>
      <c r="AE232" s="71" t="str">
        <f aca="false">IF(AD232&gt;=20,"Cleared","Not Cleared")</f>
        <v>Not Cleared</v>
      </c>
      <c r="AF232" s="92"/>
      <c r="AG232" s="92" t="s">
        <v>511</v>
      </c>
      <c r="AH232" s="92" t="s">
        <v>511</v>
      </c>
      <c r="AI232" s="92" t="s">
        <v>511</v>
      </c>
      <c r="AJ232" s="92" t="s">
        <v>511</v>
      </c>
      <c r="AK232" s="92"/>
      <c r="AL232" s="92" t="s">
        <v>511</v>
      </c>
      <c r="AM232" s="70"/>
      <c r="AN232" s="71" t="n">
        <f aca="false">Persona!$AM232/25*100</f>
        <v>0</v>
      </c>
      <c r="AO232" s="71" t="n">
        <f aca="false">Persona!$AN232*0.4</f>
        <v>0</v>
      </c>
      <c r="AP232" s="65" t="n">
        <f aca="false">Capstones!AL231</f>
        <v>30</v>
      </c>
      <c r="AQ232" s="65" t="n">
        <f aca="false">Persona!$AO232+Persona!$AP232</f>
        <v>30</v>
      </c>
      <c r="AR232" s="71" t="str">
        <f aca="false">IF(AQ232&gt;=40,"Cleared","Not Cleared")</f>
        <v>Not Cleared</v>
      </c>
      <c r="AS232" s="86" t="str">
        <f aca="false">IFERROR(VLOOKUP(D232,[1]Internal!B$4:CB$231,70,FALSE()),"0")</f>
        <v>0</v>
      </c>
      <c r="AT232" s="86" t="n">
        <f aca="false">IFERROR(VLOOKUP(D232,[1]Internal!B$4:CB$231,71,FALSE()),"0")</f>
        <v>2.5</v>
      </c>
      <c r="AU232" s="86" t="n">
        <f aca="false">IFERROR(VLOOKUP(D232,[1]Internal!B$4:CB$231,72,FALSE()),"0")</f>
        <v>0</v>
      </c>
      <c r="AV232" s="86" t="str">
        <f aca="false">IFERROR(VLOOKUP(D232,[1]Internal!B$4:CB$231,73,FALSE()),"0")</f>
        <v>0</v>
      </c>
      <c r="AW232" s="92"/>
      <c r="AX232" s="86" t="str">
        <f aca="false">IFERROR(VLOOKUP(D232,[1]Internal!B$4:CB$231,75,FALSE()),"0")</f>
        <v>0</v>
      </c>
      <c r="AY232" s="86" t="str">
        <f aca="false">IFERROR(VLOOKUP(D232,[1]Internal!B$4:CB$231,75,FALSE()),"0")</f>
        <v>0</v>
      </c>
      <c r="AZ232" s="70"/>
      <c r="BA232" s="65" t="n">
        <f aca="false">AZ232*100/30</f>
        <v>0</v>
      </c>
      <c r="BB232" s="65" t="n">
        <f aca="false">BA232*0.4</f>
        <v>0</v>
      </c>
      <c r="BC232" s="65" t="n">
        <f aca="false">Capstones!AW231</f>
        <v>0</v>
      </c>
      <c r="BD232" s="93"/>
      <c r="BE232" s="88" t="str">
        <f aca="false">IF(BD232&gt;=40,"Cleared","Not Cleared")</f>
        <v>Not Cleared</v>
      </c>
    </row>
  </sheetData>
  <autoFilter ref="AE1:AE232"/>
  <mergeCells count="33">
    <mergeCell ref="F2:R2"/>
    <mergeCell ref="S2:AE2"/>
    <mergeCell ref="AF2:AR2"/>
    <mergeCell ref="AS2:BE2"/>
    <mergeCell ref="A3:A4"/>
    <mergeCell ref="B3:B4"/>
    <mergeCell ref="C3:C4"/>
    <mergeCell ref="D3:D4"/>
    <mergeCell ref="E3:E4"/>
    <mergeCell ref="F3:L3"/>
    <mergeCell ref="M3:M4"/>
    <mergeCell ref="N3:N4"/>
    <mergeCell ref="O3:O4"/>
    <mergeCell ref="P3:P4"/>
    <mergeCell ref="Q3:Q4"/>
    <mergeCell ref="S3:Y3"/>
    <mergeCell ref="Z3:Z4"/>
    <mergeCell ref="AA3:AA4"/>
    <mergeCell ref="AB3:AB4"/>
    <mergeCell ref="AC3:AC4"/>
    <mergeCell ref="AD3:AD4"/>
    <mergeCell ref="AF3:AL3"/>
    <mergeCell ref="AM3:AM4"/>
    <mergeCell ref="AN3:AN4"/>
    <mergeCell ref="AO3:AO4"/>
    <mergeCell ref="AP3:AP4"/>
    <mergeCell ref="AQ3:AQ4"/>
    <mergeCell ref="AS3:AY3"/>
    <mergeCell ref="AZ3:AZ4"/>
    <mergeCell ref="BA3:BA4"/>
    <mergeCell ref="BB3:BB4"/>
    <mergeCell ref="BC3:BC4"/>
    <mergeCell ref="BD3:BD4"/>
  </mergeCells>
  <conditionalFormatting sqref="A3:E3">
    <cfRule type="duplicateValues" priority="2" aboveAverage="0" equalAverage="0" bottom="0" percent="0" rank="0" text="" dxfId="44"/>
  </conditionalFormatting>
  <conditionalFormatting sqref="E232">
    <cfRule type="duplicateValues" priority="3" aboveAverage="0" equalAverage="0" bottom="0" percent="0" rank="0" text="" dxfId="45"/>
    <cfRule type="duplicateValues" priority="4" aboveAverage="0" equalAverage="0" bottom="0" percent="0" rank="0" text="" dxfId="46"/>
  </conditionalFormatting>
  <conditionalFormatting sqref="D232">
    <cfRule type="duplicateValues" priority="5" aboveAverage="0" equalAverage="0" bottom="0" percent="0" rank="0" text="" dxfId="4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7.55"/>
    <col collapsed="false" customWidth="true" hidden="false" outlineLevel="0" max="3" min="3" style="2" width="26.21"/>
    <col collapsed="false" customWidth="true" hidden="false" outlineLevel="0" max="4" min="4" style="2" width="15.44"/>
    <col collapsed="false" customWidth="true" hidden="false" outlineLevel="0" max="8" min="5" style="1" width="10.33"/>
    <col collapsed="false" customWidth="true" hidden="false" outlineLevel="0" max="10" min="9" style="1" width="11.33"/>
    <col collapsed="false" customWidth="true" hidden="false" outlineLevel="0" max="11" min="11" style="1" width="12.33"/>
    <col collapsed="false" customWidth="true" hidden="false" outlineLevel="0" max="17" min="12" style="1" width="11.33"/>
    <col collapsed="false" customWidth="true" hidden="false" outlineLevel="0" max="20" min="18" style="0" width="11.33"/>
    <col collapsed="false" customWidth="true" hidden="false" outlineLevel="0" max="21" min="21" style="3" width="14.33"/>
    <col collapsed="false" customWidth="true" hidden="false" outlineLevel="0" max="22" min="22" style="2" width="15.44"/>
    <col collapsed="false" customWidth="true" hidden="false" outlineLevel="0" max="26" min="23" style="1" width="10.33"/>
    <col collapsed="false" customWidth="true" hidden="false" outlineLevel="0" max="35" min="27" style="1" width="11.33"/>
    <col collapsed="false" customWidth="true" hidden="false" outlineLevel="0" max="38" min="36" style="0" width="11.33"/>
    <col collapsed="false" customWidth="true" hidden="false" outlineLevel="0" max="39" min="39" style="3" width="14.33"/>
    <col collapsed="false" customWidth="true" hidden="false" outlineLevel="0" max="40" min="40" style="2" width="15.44"/>
    <col collapsed="false" customWidth="true" hidden="false" outlineLevel="0" max="44" min="41" style="1" width="10.33"/>
    <col collapsed="false" customWidth="true" hidden="false" outlineLevel="0" max="53" min="45" style="1" width="11.33"/>
    <col collapsed="false" customWidth="true" hidden="false" outlineLevel="0" max="56" min="54" style="0" width="11.33"/>
    <col collapsed="false" customWidth="true" hidden="false" outlineLevel="0" max="57" min="57" style="3" width="14.33"/>
    <col collapsed="false" customWidth="true" hidden="false" outlineLevel="0" max="58" min="58" style="2" width="15.44"/>
    <col collapsed="false" customWidth="true" hidden="false" outlineLevel="0" max="62" min="59" style="1" width="10.33"/>
    <col collapsed="false" customWidth="true" hidden="false" outlineLevel="0" max="71" min="63" style="1" width="11.33"/>
    <col collapsed="false" customWidth="true" hidden="false" outlineLevel="0" max="74" min="72" style="0" width="11.33"/>
    <col collapsed="false" customWidth="true" hidden="false" outlineLevel="0" max="75" min="75" style="3" width="14.33"/>
  </cols>
  <sheetData>
    <row r="1" customFormat="false" ht="14.25" hidden="false" customHeight="false" outlineLevel="0" collapsed="false">
      <c r="A1" s="58" t="n">
        <v>1</v>
      </c>
      <c r="B1" s="58" t="n">
        <v>2</v>
      </c>
      <c r="C1" s="58" t="n">
        <v>3</v>
      </c>
      <c r="D1" s="58"/>
      <c r="E1" s="58" t="n">
        <v>6</v>
      </c>
      <c r="F1" s="58" t="n">
        <v>7</v>
      </c>
      <c r="G1" s="58" t="n">
        <v>8</v>
      </c>
      <c r="H1" s="58" t="n">
        <v>9</v>
      </c>
      <c r="I1" s="58" t="n">
        <v>10</v>
      </c>
      <c r="J1" s="58" t="n">
        <v>11</v>
      </c>
      <c r="K1" s="58"/>
      <c r="L1" s="58" t="n">
        <v>12</v>
      </c>
      <c r="M1" s="58" t="n">
        <v>13</v>
      </c>
      <c r="N1" s="58" t="n">
        <v>14</v>
      </c>
      <c r="O1" s="58" t="n">
        <v>15</v>
      </c>
      <c r="P1" s="58" t="n">
        <v>16</v>
      </c>
      <c r="Q1" s="58" t="n">
        <v>17</v>
      </c>
      <c r="R1" s="58" t="n">
        <v>18</v>
      </c>
      <c r="S1" s="58" t="n">
        <v>19</v>
      </c>
      <c r="T1" s="58" t="n">
        <v>20</v>
      </c>
      <c r="U1" s="58" t="n">
        <v>21</v>
      </c>
      <c r="V1" s="58"/>
      <c r="W1" s="58" t="n">
        <v>6</v>
      </c>
      <c r="X1" s="58" t="n">
        <v>7</v>
      </c>
      <c r="Y1" s="58" t="n">
        <v>8</v>
      </c>
      <c r="Z1" s="58" t="n">
        <v>9</v>
      </c>
      <c r="AA1" s="58" t="n">
        <v>10</v>
      </c>
      <c r="AB1" s="58" t="n">
        <v>11</v>
      </c>
      <c r="AC1" s="58"/>
      <c r="AD1" s="58" t="n">
        <v>12</v>
      </c>
      <c r="AE1" s="58" t="n">
        <v>13</v>
      </c>
      <c r="AF1" s="58" t="n">
        <v>14</v>
      </c>
      <c r="AG1" s="58" t="n">
        <v>15</v>
      </c>
      <c r="AH1" s="58" t="n">
        <v>16</v>
      </c>
      <c r="AI1" s="58" t="n">
        <v>17</v>
      </c>
      <c r="AJ1" s="58" t="n">
        <v>18</v>
      </c>
      <c r="AK1" s="58" t="n">
        <v>19</v>
      </c>
      <c r="AL1" s="58" t="n">
        <v>20</v>
      </c>
      <c r="AM1" s="58" t="n">
        <v>21</v>
      </c>
      <c r="AN1" s="58"/>
      <c r="AO1" s="58" t="n">
        <v>6</v>
      </c>
      <c r="AP1" s="58" t="n">
        <v>7</v>
      </c>
      <c r="AQ1" s="58" t="n">
        <v>8</v>
      </c>
      <c r="AR1" s="58" t="n">
        <v>9</v>
      </c>
      <c r="AS1" s="58" t="n">
        <v>10</v>
      </c>
      <c r="AT1" s="58" t="n">
        <v>11</v>
      </c>
      <c r="AU1" s="58"/>
      <c r="AV1" s="58" t="n">
        <v>12</v>
      </c>
      <c r="AW1" s="58" t="n">
        <v>13</v>
      </c>
      <c r="AX1" s="58" t="n">
        <v>14</v>
      </c>
      <c r="AY1" s="58" t="n">
        <v>15</v>
      </c>
      <c r="AZ1" s="58" t="n">
        <v>17</v>
      </c>
      <c r="BA1" s="58"/>
      <c r="BB1" s="58" t="n">
        <v>18</v>
      </c>
      <c r="BC1" s="58" t="n">
        <v>19</v>
      </c>
      <c r="BD1" s="58" t="n">
        <v>20</v>
      </c>
      <c r="BE1" s="58" t="n">
        <v>21</v>
      </c>
      <c r="BF1" s="58"/>
      <c r="BG1" s="58" t="n">
        <v>6</v>
      </c>
      <c r="BH1" s="58" t="n">
        <v>7</v>
      </c>
      <c r="BI1" s="58" t="n">
        <v>8</v>
      </c>
      <c r="BJ1" s="58" t="n">
        <v>9</v>
      </c>
      <c r="BK1" s="58" t="n">
        <v>11</v>
      </c>
      <c r="BL1" s="58"/>
      <c r="BM1" s="58"/>
      <c r="BN1" s="58" t="n">
        <v>12</v>
      </c>
      <c r="BO1" s="58" t="n">
        <v>13</v>
      </c>
      <c r="BP1" s="58" t="n">
        <v>14</v>
      </c>
      <c r="BQ1" s="58" t="n">
        <v>15</v>
      </c>
      <c r="BR1" s="58" t="n">
        <v>16</v>
      </c>
      <c r="BS1" s="58" t="n">
        <v>17</v>
      </c>
      <c r="BT1" s="58" t="n">
        <v>18</v>
      </c>
      <c r="BU1" s="58" t="n">
        <v>19</v>
      </c>
      <c r="BV1" s="58" t="n">
        <v>20</v>
      </c>
      <c r="BW1" s="58" t="n">
        <v>21</v>
      </c>
    </row>
    <row r="2" customFormat="false" ht="14.25" hidden="false" customHeight="false" outlineLevel="0" collapsed="false">
      <c r="A2" s="4"/>
      <c r="B2" s="72"/>
      <c r="C2" s="73"/>
      <c r="D2" s="73"/>
      <c r="E2" s="94" t="s">
        <v>512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5"/>
      <c r="V2" s="96" t="s">
        <v>513</v>
      </c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7" t="s">
        <v>514</v>
      </c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6" t="s">
        <v>515</v>
      </c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</row>
    <row r="3" customFormat="false" ht="14.25" hidden="false" customHeight="true" outlineLevel="0" collapsed="false">
      <c r="A3" s="23" t="s">
        <v>0</v>
      </c>
      <c r="B3" s="23" t="s">
        <v>3</v>
      </c>
      <c r="C3" s="24" t="s">
        <v>4</v>
      </c>
      <c r="D3" s="98" t="s">
        <v>516</v>
      </c>
      <c r="E3" s="99" t="s">
        <v>517</v>
      </c>
      <c r="F3" s="99"/>
      <c r="G3" s="99"/>
      <c r="H3" s="99"/>
      <c r="I3" s="99"/>
      <c r="J3" s="99"/>
      <c r="K3" s="98" t="s">
        <v>518</v>
      </c>
      <c r="L3" s="100" t="s">
        <v>519</v>
      </c>
      <c r="M3" s="100"/>
      <c r="N3" s="100"/>
      <c r="O3" s="100"/>
      <c r="P3" s="100"/>
      <c r="Q3" s="100"/>
      <c r="R3" s="78" t="s">
        <v>490</v>
      </c>
      <c r="S3" s="79" t="s">
        <v>500</v>
      </c>
      <c r="T3" s="80" t="s">
        <v>502</v>
      </c>
      <c r="U3" s="82" t="s">
        <v>491</v>
      </c>
      <c r="V3" s="98" t="s">
        <v>516</v>
      </c>
      <c r="W3" s="99" t="s">
        <v>520</v>
      </c>
      <c r="X3" s="99"/>
      <c r="Y3" s="99"/>
      <c r="Z3" s="99"/>
      <c r="AA3" s="99"/>
      <c r="AB3" s="99"/>
      <c r="AC3" s="98" t="s">
        <v>518</v>
      </c>
      <c r="AD3" s="100" t="s">
        <v>519</v>
      </c>
      <c r="AE3" s="100"/>
      <c r="AF3" s="100"/>
      <c r="AG3" s="100"/>
      <c r="AH3" s="100"/>
      <c r="AI3" s="100"/>
      <c r="AJ3" s="78" t="s">
        <v>490</v>
      </c>
      <c r="AK3" s="79" t="s">
        <v>500</v>
      </c>
      <c r="AL3" s="80" t="s">
        <v>502</v>
      </c>
      <c r="AM3" s="82" t="s">
        <v>491</v>
      </c>
      <c r="AN3" s="98" t="s">
        <v>516</v>
      </c>
      <c r="AO3" s="99" t="s">
        <v>521</v>
      </c>
      <c r="AP3" s="99"/>
      <c r="AQ3" s="99"/>
      <c r="AR3" s="99"/>
      <c r="AS3" s="99"/>
      <c r="AT3" s="99"/>
      <c r="AU3" s="98" t="s">
        <v>518</v>
      </c>
      <c r="AV3" s="100" t="s">
        <v>519</v>
      </c>
      <c r="AW3" s="100"/>
      <c r="AX3" s="100"/>
      <c r="AY3" s="100"/>
      <c r="AZ3" s="100"/>
      <c r="BA3" s="101"/>
      <c r="BB3" s="78" t="s">
        <v>490</v>
      </c>
      <c r="BC3" s="79" t="s">
        <v>500</v>
      </c>
      <c r="BD3" s="80" t="s">
        <v>502</v>
      </c>
      <c r="BE3" s="82" t="s">
        <v>491</v>
      </c>
      <c r="BF3" s="98" t="s">
        <v>516</v>
      </c>
      <c r="BG3" s="99" t="s">
        <v>520</v>
      </c>
      <c r="BH3" s="99"/>
      <c r="BI3" s="99"/>
      <c r="BJ3" s="99"/>
      <c r="BK3" s="99"/>
      <c r="BL3" s="102"/>
      <c r="BM3" s="98" t="s">
        <v>518</v>
      </c>
      <c r="BN3" s="100" t="s">
        <v>519</v>
      </c>
      <c r="BO3" s="100"/>
      <c r="BP3" s="100"/>
      <c r="BQ3" s="100"/>
      <c r="BR3" s="100"/>
      <c r="BS3" s="100"/>
      <c r="BT3" s="78" t="s">
        <v>490</v>
      </c>
      <c r="BU3" s="79" t="s">
        <v>500</v>
      </c>
      <c r="BV3" s="80" t="s">
        <v>502</v>
      </c>
      <c r="BW3" s="82" t="s">
        <v>491</v>
      </c>
    </row>
    <row r="4" s="27" customFormat="true" ht="14.25" hidden="false" customHeight="false" outlineLevel="0" collapsed="false">
      <c r="A4" s="23"/>
      <c r="B4" s="23"/>
      <c r="C4" s="24"/>
      <c r="D4" s="98"/>
      <c r="E4" s="84" t="s">
        <v>522</v>
      </c>
      <c r="F4" s="53" t="s">
        <v>523</v>
      </c>
      <c r="G4" s="84" t="s">
        <v>524</v>
      </c>
      <c r="H4" s="84" t="s">
        <v>525</v>
      </c>
      <c r="I4" s="53" t="s">
        <v>526</v>
      </c>
      <c r="J4" s="53" t="s">
        <v>527</v>
      </c>
      <c r="K4" s="98"/>
      <c r="L4" s="103" t="s">
        <v>522</v>
      </c>
      <c r="M4" s="104" t="s">
        <v>523</v>
      </c>
      <c r="N4" s="103" t="s">
        <v>524</v>
      </c>
      <c r="O4" s="103" t="s">
        <v>525</v>
      </c>
      <c r="P4" s="104" t="s">
        <v>526</v>
      </c>
      <c r="Q4" s="104" t="s">
        <v>527</v>
      </c>
      <c r="R4" s="78"/>
      <c r="S4" s="79"/>
      <c r="T4" s="80"/>
      <c r="U4" s="85" t="s">
        <v>528</v>
      </c>
      <c r="V4" s="98"/>
      <c r="W4" s="84" t="s">
        <v>522</v>
      </c>
      <c r="X4" s="53" t="s">
        <v>523</v>
      </c>
      <c r="Y4" s="84" t="s">
        <v>524</v>
      </c>
      <c r="Z4" s="84" t="s">
        <v>525</v>
      </c>
      <c r="AA4" s="53" t="s">
        <v>529</v>
      </c>
      <c r="AB4" s="53" t="s">
        <v>527</v>
      </c>
      <c r="AC4" s="98"/>
      <c r="AD4" s="103" t="s">
        <v>522</v>
      </c>
      <c r="AE4" s="104" t="s">
        <v>523</v>
      </c>
      <c r="AF4" s="103" t="s">
        <v>524</v>
      </c>
      <c r="AG4" s="103" t="s">
        <v>525</v>
      </c>
      <c r="AH4" s="104" t="s">
        <v>530</v>
      </c>
      <c r="AI4" s="104" t="s">
        <v>527</v>
      </c>
      <c r="AJ4" s="78"/>
      <c r="AK4" s="79"/>
      <c r="AL4" s="80"/>
      <c r="AM4" s="85" t="s">
        <v>528</v>
      </c>
      <c r="AN4" s="98"/>
      <c r="AO4" s="84" t="s">
        <v>522</v>
      </c>
      <c r="AP4" s="53" t="s">
        <v>523</v>
      </c>
      <c r="AQ4" s="84" t="s">
        <v>524</v>
      </c>
      <c r="AR4" s="84" t="s">
        <v>525</v>
      </c>
      <c r="AS4" s="53" t="s">
        <v>526</v>
      </c>
      <c r="AT4" s="53" t="s">
        <v>527</v>
      </c>
      <c r="AU4" s="98"/>
      <c r="AV4" s="103" t="s">
        <v>522</v>
      </c>
      <c r="AW4" s="104" t="s">
        <v>523</v>
      </c>
      <c r="AX4" s="103" t="s">
        <v>524</v>
      </c>
      <c r="AY4" s="103" t="s">
        <v>525</v>
      </c>
      <c r="AZ4" s="104" t="s">
        <v>526</v>
      </c>
      <c r="BA4" s="104" t="s">
        <v>527</v>
      </c>
      <c r="BB4" s="78"/>
      <c r="BC4" s="79"/>
      <c r="BD4" s="80"/>
      <c r="BE4" s="85" t="s">
        <v>528</v>
      </c>
      <c r="BF4" s="98"/>
      <c r="BG4" s="84" t="s">
        <v>522</v>
      </c>
      <c r="BH4" s="53" t="s">
        <v>523</v>
      </c>
      <c r="BI4" s="84" t="s">
        <v>524</v>
      </c>
      <c r="BJ4" s="84" t="s">
        <v>525</v>
      </c>
      <c r="BK4" s="53" t="s">
        <v>526</v>
      </c>
      <c r="BL4" s="53" t="s">
        <v>527</v>
      </c>
      <c r="BM4" s="98"/>
      <c r="BN4" s="103" t="s">
        <v>522</v>
      </c>
      <c r="BO4" s="104" t="s">
        <v>523</v>
      </c>
      <c r="BP4" s="103" t="s">
        <v>524</v>
      </c>
      <c r="BQ4" s="103" t="s">
        <v>525</v>
      </c>
      <c r="BR4" s="104" t="s">
        <v>531</v>
      </c>
      <c r="BS4" s="104" t="s">
        <v>527</v>
      </c>
      <c r="BT4" s="78"/>
      <c r="BU4" s="79"/>
      <c r="BV4" s="80"/>
      <c r="BW4" s="85" t="s">
        <v>528</v>
      </c>
    </row>
    <row r="5" s="22" customFormat="true" ht="14.25" hidden="false" customHeight="false" outlineLevel="0" collapsed="false">
      <c r="A5" s="61" t="n">
        <v>1</v>
      </c>
      <c r="B5" s="62" t="s">
        <v>15</v>
      </c>
      <c r="C5" s="63" t="s">
        <v>16</v>
      </c>
      <c r="D5" s="105" t="n">
        <v>0.666666666666667</v>
      </c>
      <c r="E5" s="61" t="n">
        <v>12</v>
      </c>
      <c r="F5" s="61" t="n">
        <v>12</v>
      </c>
      <c r="G5" s="61" t="n">
        <v>4</v>
      </c>
      <c r="H5" s="61" t="s">
        <v>532</v>
      </c>
      <c r="I5" s="61" t="n">
        <v>8</v>
      </c>
      <c r="J5" s="61" t="n">
        <v>53</v>
      </c>
      <c r="K5" s="61" t="str">
        <f aca="false">IF(D5&gt;=66%,"Cleared","NC")</f>
        <v>Cleared</v>
      </c>
      <c r="L5" s="61" t="n">
        <v>2</v>
      </c>
      <c r="M5" s="61" t="n">
        <v>2</v>
      </c>
      <c r="N5" s="61" t="n">
        <v>3</v>
      </c>
      <c r="O5" s="61" t="n">
        <v>3</v>
      </c>
      <c r="P5" s="61" t="n">
        <v>1</v>
      </c>
      <c r="Q5" s="61" t="n">
        <v>2</v>
      </c>
      <c r="R5" s="66" t="n">
        <f aca="false">L5+M5+N5+O5+P5+Q5</f>
        <v>13</v>
      </c>
      <c r="S5" s="66" t="n">
        <f aca="false">R5/30*100</f>
        <v>43.3333333333333</v>
      </c>
      <c r="T5" s="66" t="n">
        <f aca="false">S5*0.3</f>
        <v>13</v>
      </c>
      <c r="U5" s="66" t="str">
        <f aca="false">IF(T5&gt;=9,"Cleared","Not Cleared")</f>
        <v>Cleared</v>
      </c>
      <c r="V5" s="105" t="n">
        <v>0.45</v>
      </c>
      <c r="W5" s="61" t="s">
        <v>14</v>
      </c>
      <c r="X5" s="61" t="s">
        <v>14</v>
      </c>
      <c r="Y5" s="61" t="s">
        <v>14</v>
      </c>
      <c r="Z5" s="61" t="s">
        <v>14</v>
      </c>
      <c r="AA5" s="61" t="s">
        <v>14</v>
      </c>
      <c r="AB5" s="61" t="s">
        <v>14</v>
      </c>
      <c r="AC5" s="61" t="str">
        <f aca="false">IF(V5&gt;=66%,"Cleared","NC")</f>
        <v>NC</v>
      </c>
      <c r="AD5" s="61" t="n">
        <v>0</v>
      </c>
      <c r="AE5" s="61" t="n">
        <v>0</v>
      </c>
      <c r="AF5" s="61" t="n">
        <v>0</v>
      </c>
      <c r="AG5" s="61" t="n">
        <v>0</v>
      </c>
      <c r="AH5" s="61" t="n">
        <v>0</v>
      </c>
      <c r="AI5" s="61" t="n">
        <v>0</v>
      </c>
      <c r="AJ5" s="66" t="n">
        <f aca="false">AD5+AE5+AF5+AG5+AH5+AI5</f>
        <v>0</v>
      </c>
      <c r="AK5" s="66" t="n">
        <f aca="false">AJ5/30*100</f>
        <v>0</v>
      </c>
      <c r="AL5" s="66" t="n">
        <f aca="false">AK5*0.3</f>
        <v>0</v>
      </c>
      <c r="AM5" s="66" t="str">
        <f aca="false">IF(AL5&gt;=9,"Cleared","Not Cleared")</f>
        <v>Not Cleared</v>
      </c>
      <c r="AN5" s="105" t="n">
        <v>0.666666666666667</v>
      </c>
      <c r="AO5" s="61" t="n">
        <v>11</v>
      </c>
      <c r="AP5" s="61" t="n">
        <v>16</v>
      </c>
      <c r="AQ5" s="61" t="n">
        <v>1</v>
      </c>
      <c r="AR5" s="61" t="n">
        <v>1.6</v>
      </c>
      <c r="AS5" s="61" t="n">
        <v>8</v>
      </c>
      <c r="AT5" s="61" t="n">
        <v>51</v>
      </c>
      <c r="AU5" s="61" t="str">
        <f aca="false">IF(AN5&gt;=66%,"Cleared","NC")</f>
        <v>Cleared</v>
      </c>
      <c r="AV5" s="61" t="n">
        <v>1</v>
      </c>
      <c r="AW5" s="61" t="n">
        <v>2</v>
      </c>
      <c r="AX5" s="61" t="n">
        <v>3</v>
      </c>
      <c r="AY5" s="61" t="n">
        <v>1</v>
      </c>
      <c r="AZ5" s="61" t="n">
        <v>1</v>
      </c>
      <c r="BA5" s="61" t="n">
        <v>2</v>
      </c>
      <c r="BB5" s="66" t="n">
        <f aca="false">AV5+AW5+AX5+AY5+BA5+AZ5</f>
        <v>10</v>
      </c>
      <c r="BC5" s="66" t="n">
        <f aca="false">BB5/30*100</f>
        <v>33.3333333333333</v>
      </c>
      <c r="BD5" s="66" t="n">
        <f aca="false">BC5*0.3</f>
        <v>10</v>
      </c>
      <c r="BE5" s="66" t="str">
        <f aca="false">IF(BD5&gt;=9,"Cleared","Not Cleared")</f>
        <v>Cleared</v>
      </c>
      <c r="BF5" s="105" t="n">
        <v>0.7</v>
      </c>
      <c r="BG5" s="61" t="s">
        <v>14</v>
      </c>
      <c r="BH5" s="61" t="s">
        <v>14</v>
      </c>
      <c r="BI5" s="61" t="s">
        <v>14</v>
      </c>
      <c r="BJ5" s="61" t="n">
        <v>2.1</v>
      </c>
      <c r="BK5" s="61" t="n">
        <v>8</v>
      </c>
      <c r="BL5" s="61" t="s">
        <v>14</v>
      </c>
      <c r="BM5" s="61" t="str">
        <f aca="false">IF(BF5&gt;=66%,"Cleared","NC")</f>
        <v>Cleared</v>
      </c>
      <c r="BN5" s="106" t="n">
        <v>0</v>
      </c>
      <c r="BO5" s="106" t="n">
        <v>0</v>
      </c>
      <c r="BP5" s="106" t="n">
        <v>0</v>
      </c>
      <c r="BQ5" s="106" t="n">
        <v>2</v>
      </c>
      <c r="BR5" s="106" t="n">
        <v>1</v>
      </c>
      <c r="BS5" s="106" t="n">
        <v>0</v>
      </c>
      <c r="BT5" s="66" t="n">
        <f aca="false">BN5+BO5+BP5+BQ5+BR5+BS5</f>
        <v>3</v>
      </c>
      <c r="BU5" s="66" t="n">
        <f aca="false">BT5/30*100</f>
        <v>10</v>
      </c>
      <c r="BV5" s="66" t="n">
        <f aca="false">BU5*0.3</f>
        <v>3</v>
      </c>
      <c r="BW5" s="107" t="str">
        <f aca="false">IF(BV5&gt;=9,"Cleared","Not Cleared")</f>
        <v>Not Cleared</v>
      </c>
    </row>
    <row r="6" s="22" customFormat="true" ht="14.25" hidden="false" customHeight="false" outlineLevel="0" collapsed="false">
      <c r="A6" s="61" t="n">
        <v>2</v>
      </c>
      <c r="B6" s="62" t="s">
        <v>18</v>
      </c>
      <c r="C6" s="63" t="s">
        <v>19</v>
      </c>
      <c r="D6" s="105" t="n">
        <v>0.966666666666667</v>
      </c>
      <c r="E6" s="61" t="n">
        <v>22</v>
      </c>
      <c r="F6" s="61" t="n">
        <v>2</v>
      </c>
      <c r="G6" s="61" t="n">
        <v>7</v>
      </c>
      <c r="H6" s="61" t="s">
        <v>532</v>
      </c>
      <c r="I6" s="61" t="n">
        <v>2</v>
      </c>
      <c r="J6" s="61" t="n">
        <v>74</v>
      </c>
      <c r="K6" s="61" t="str">
        <f aca="false">IF(D6&gt;=66%,"Cleared","NC")</f>
        <v>Cleared</v>
      </c>
      <c r="L6" s="61" t="n">
        <v>3</v>
      </c>
      <c r="M6" s="61" t="n">
        <v>1</v>
      </c>
      <c r="N6" s="61" t="n">
        <v>4</v>
      </c>
      <c r="O6" s="61" t="n">
        <v>3</v>
      </c>
      <c r="P6" s="61" t="n">
        <v>4</v>
      </c>
      <c r="Q6" s="61" t="n">
        <v>4</v>
      </c>
      <c r="R6" s="66" t="n">
        <f aca="false">L6+M6+N6+O6+P6+Q6</f>
        <v>19</v>
      </c>
      <c r="S6" s="66" t="n">
        <f aca="false">R6/30*100</f>
        <v>63.3333333333333</v>
      </c>
      <c r="T6" s="66" t="n">
        <f aca="false">S6*0.3</f>
        <v>19</v>
      </c>
      <c r="U6" s="66" t="str">
        <f aca="false">IF(T6&gt;=9,"Cleared","Not Cleared")</f>
        <v>Cleared</v>
      </c>
      <c r="V6" s="105" t="n">
        <v>0.966666666666667</v>
      </c>
      <c r="W6" s="61" t="n">
        <v>21</v>
      </c>
      <c r="X6" s="61" t="n">
        <v>8</v>
      </c>
      <c r="Y6" s="61" t="n">
        <v>6</v>
      </c>
      <c r="Z6" s="61" t="n">
        <v>7.1</v>
      </c>
      <c r="AA6" s="61" t="n">
        <v>5</v>
      </c>
      <c r="AB6" s="61" t="n">
        <v>72</v>
      </c>
      <c r="AC6" s="61" t="str">
        <f aca="false">IF(V6&gt;=66%,"Cleared","NC")</f>
        <v>Cleared</v>
      </c>
      <c r="AD6" s="61" t="n">
        <v>3</v>
      </c>
      <c r="AE6" s="61" t="n">
        <v>1</v>
      </c>
      <c r="AF6" s="61" t="n">
        <v>4</v>
      </c>
      <c r="AG6" s="61" t="n">
        <v>3</v>
      </c>
      <c r="AH6" s="61" t="n">
        <v>1</v>
      </c>
      <c r="AI6" s="61" t="n">
        <v>4</v>
      </c>
      <c r="AJ6" s="66" t="n">
        <f aca="false">AD6+AE6+AF6+AG6+AH6+AI6</f>
        <v>16</v>
      </c>
      <c r="AK6" s="66" t="n">
        <f aca="false">AJ6/30*100</f>
        <v>53.3333333333333</v>
      </c>
      <c r="AL6" s="66" t="n">
        <f aca="false">AK6*0.3</f>
        <v>16</v>
      </c>
      <c r="AM6" s="66" t="str">
        <f aca="false">IF(AL6&gt;=9,"Cleared","Not Cleared")</f>
        <v>Cleared</v>
      </c>
      <c r="AN6" s="105" t="n">
        <v>0.666666666666667</v>
      </c>
      <c r="AO6" s="61" t="s">
        <v>14</v>
      </c>
      <c r="AP6" s="61" t="s">
        <v>14</v>
      </c>
      <c r="AQ6" s="61" t="s">
        <v>14</v>
      </c>
      <c r="AR6" s="61" t="s">
        <v>14</v>
      </c>
      <c r="AS6" s="61" t="n">
        <v>8</v>
      </c>
      <c r="AT6" s="61" t="n">
        <v>69</v>
      </c>
      <c r="AU6" s="61" t="str">
        <f aca="false">IF(AN6&gt;=66%,"Cleared","NC")</f>
        <v>Cleared</v>
      </c>
      <c r="AV6" s="61" t="n">
        <v>0</v>
      </c>
      <c r="AW6" s="61" t="n">
        <v>0</v>
      </c>
      <c r="AX6" s="61" t="n">
        <v>0</v>
      </c>
      <c r="AY6" s="61" t="n">
        <v>0</v>
      </c>
      <c r="AZ6" s="61" t="n">
        <v>1</v>
      </c>
      <c r="BA6" s="61" t="n">
        <v>4</v>
      </c>
      <c r="BB6" s="66" t="n">
        <f aca="false">AV6+AW6+AX6+AY6+BA6+AZ6</f>
        <v>5</v>
      </c>
      <c r="BC6" s="66" t="n">
        <f aca="false">BB6/30*100</f>
        <v>16.6666666666667</v>
      </c>
      <c r="BD6" s="66" t="n">
        <f aca="false">BC6*0.3</f>
        <v>5</v>
      </c>
      <c r="BE6" s="66" t="str">
        <f aca="false">IF(BD6&gt;=9,"Cleared","Not Cleared")</f>
        <v>Not Cleared</v>
      </c>
      <c r="BF6" s="105" t="n">
        <v>0.666666666666667</v>
      </c>
      <c r="BG6" s="61" t="n">
        <v>23</v>
      </c>
      <c r="BH6" s="61" t="n">
        <v>5</v>
      </c>
      <c r="BI6" s="61" t="n">
        <v>-1</v>
      </c>
      <c r="BJ6" s="61" t="n">
        <v>5.8</v>
      </c>
      <c r="BK6" s="61" t="n">
        <v>8</v>
      </c>
      <c r="BL6" s="61" t="n">
        <v>70</v>
      </c>
      <c r="BM6" s="61" t="str">
        <f aca="false">IF(BF6&gt;=66%,"Cleared","NC")</f>
        <v>Cleared</v>
      </c>
      <c r="BN6" s="106" t="n">
        <v>4</v>
      </c>
      <c r="BO6" s="106" t="n">
        <v>1</v>
      </c>
      <c r="BP6" s="106" t="n">
        <v>3</v>
      </c>
      <c r="BQ6" s="106" t="n">
        <v>3</v>
      </c>
      <c r="BR6" s="106" t="n">
        <v>1</v>
      </c>
      <c r="BS6" s="106" t="n">
        <v>4</v>
      </c>
      <c r="BT6" s="66" t="n">
        <f aca="false">BN6+BO6+BP6+BQ6+BR6+BS6</f>
        <v>16</v>
      </c>
      <c r="BU6" s="66" t="n">
        <f aca="false">BT6/30*100</f>
        <v>53.3333333333333</v>
      </c>
      <c r="BV6" s="66" t="n">
        <f aca="false">BU6*0.3</f>
        <v>16</v>
      </c>
      <c r="BW6" s="107" t="str">
        <f aca="false">IF(BV6&gt;=9,"Cleared","Not Cleared")</f>
        <v>Cleared</v>
      </c>
    </row>
    <row r="7" s="22" customFormat="true" ht="14.25" hidden="false" customHeight="false" outlineLevel="0" collapsed="false">
      <c r="A7" s="61" t="n">
        <v>3</v>
      </c>
      <c r="B7" s="62" t="s">
        <v>20</v>
      </c>
      <c r="C7" s="63" t="s">
        <v>21</v>
      </c>
      <c r="D7" s="105" t="n">
        <v>0.666666666666667</v>
      </c>
      <c r="E7" s="61" t="n">
        <v>2</v>
      </c>
      <c r="F7" s="61" t="n">
        <v>7</v>
      </c>
      <c r="G7" s="61" t="n">
        <v>-25</v>
      </c>
      <c r="H7" s="61" t="s">
        <v>532</v>
      </c>
      <c r="I7" s="61" t="n">
        <v>8</v>
      </c>
      <c r="J7" s="61" t="n">
        <v>70</v>
      </c>
      <c r="K7" s="61" t="str">
        <f aca="false">IF(D7&gt;=66%,"Cleared","NC")</f>
        <v>Cleared</v>
      </c>
      <c r="L7" s="61" t="n">
        <v>1</v>
      </c>
      <c r="M7" s="61" t="n">
        <v>1</v>
      </c>
      <c r="N7" s="61" t="n">
        <v>1</v>
      </c>
      <c r="O7" s="61" t="n">
        <v>3</v>
      </c>
      <c r="P7" s="61" t="n">
        <v>1</v>
      </c>
      <c r="Q7" s="61" t="n">
        <v>4</v>
      </c>
      <c r="R7" s="66" t="n">
        <f aca="false">L7+M7+N7+O7+P7+Q7</f>
        <v>11</v>
      </c>
      <c r="S7" s="66" t="n">
        <f aca="false">R7/30*100</f>
        <v>36.6666666666667</v>
      </c>
      <c r="T7" s="66" t="n">
        <f aca="false">S7*0.3</f>
        <v>11</v>
      </c>
      <c r="U7" s="66" t="str">
        <f aca="false">IF(T7&gt;=9,"Cleared","Not Cleared")</f>
        <v>Cleared</v>
      </c>
      <c r="V7" s="105" t="n">
        <v>0.0666666666666667</v>
      </c>
      <c r="W7" s="61" t="s">
        <v>14</v>
      </c>
      <c r="X7" s="61" t="s">
        <v>14</v>
      </c>
      <c r="Y7" s="61" t="s">
        <v>14</v>
      </c>
      <c r="Z7" s="61" t="s">
        <v>14</v>
      </c>
      <c r="AA7" s="61" t="s">
        <v>14</v>
      </c>
      <c r="AB7" s="61" t="n">
        <v>67</v>
      </c>
      <c r="AC7" s="61" t="str">
        <f aca="false">IF(V7&gt;=66%,"Cleared","NC")</f>
        <v>NC</v>
      </c>
      <c r="AD7" s="61" t="n">
        <v>0</v>
      </c>
      <c r="AE7" s="61" t="n">
        <v>0</v>
      </c>
      <c r="AF7" s="61" t="n">
        <v>0</v>
      </c>
      <c r="AG7" s="61" t="n">
        <v>0</v>
      </c>
      <c r="AH7" s="61" t="n">
        <v>0</v>
      </c>
      <c r="AI7" s="61" t="n">
        <v>4</v>
      </c>
      <c r="AJ7" s="66" t="n">
        <f aca="false">AD7+AE7+AF7+AG7+AH7+AI7</f>
        <v>4</v>
      </c>
      <c r="AK7" s="66" t="n">
        <f aca="false">AJ7/30*100</f>
        <v>13.3333333333333</v>
      </c>
      <c r="AL7" s="66" t="n">
        <f aca="false">AK7*0.3</f>
        <v>4</v>
      </c>
      <c r="AM7" s="66" t="str">
        <f aca="false">IF(AL7&gt;=9,"Cleared","Not Cleared")</f>
        <v>Not Cleared</v>
      </c>
      <c r="AN7" s="105" t="n">
        <v>0.0666666666666667</v>
      </c>
      <c r="AO7" s="61" t="s">
        <v>14</v>
      </c>
      <c r="AP7" s="61" t="s">
        <v>14</v>
      </c>
      <c r="AQ7" s="61" t="s">
        <v>14</v>
      </c>
      <c r="AR7" s="61" t="s">
        <v>14</v>
      </c>
      <c r="AS7" s="61" t="n">
        <v>8</v>
      </c>
      <c r="AT7" s="61" t="n">
        <v>68</v>
      </c>
      <c r="AU7" s="61" t="str">
        <f aca="false">IF(AN7&gt;=66%,"Cleared","NC")</f>
        <v>NC</v>
      </c>
      <c r="AV7" s="61" t="n">
        <v>0</v>
      </c>
      <c r="AW7" s="61" t="n">
        <v>0</v>
      </c>
      <c r="AX7" s="61" t="n">
        <v>0</v>
      </c>
      <c r="AY7" s="61" t="n">
        <v>0</v>
      </c>
      <c r="AZ7" s="61" t="n">
        <v>1</v>
      </c>
      <c r="BA7" s="61" t="n">
        <v>4</v>
      </c>
      <c r="BB7" s="66" t="n">
        <f aca="false">AV7+AW7+AX7+AY7+BA7+AZ7</f>
        <v>5</v>
      </c>
      <c r="BC7" s="66" t="n">
        <f aca="false">BB7/30*100</f>
        <v>16.6666666666667</v>
      </c>
      <c r="BD7" s="66" t="n">
        <f aca="false">BC7*0.3</f>
        <v>5</v>
      </c>
      <c r="BE7" s="66" t="str">
        <f aca="false">IF(BD7&gt;=9,"Cleared","Not Cleared")</f>
        <v>Not Cleared</v>
      </c>
      <c r="BF7" s="105" t="n">
        <v>0.133333333333333</v>
      </c>
      <c r="BG7" s="61" t="s">
        <v>14</v>
      </c>
      <c r="BH7" s="61" t="s">
        <v>14</v>
      </c>
      <c r="BI7" s="61" t="s">
        <v>14</v>
      </c>
      <c r="BJ7" s="61" t="n">
        <v>2.2</v>
      </c>
      <c r="BK7" s="61" t="n">
        <v>8</v>
      </c>
      <c r="BL7" s="61" t="s">
        <v>14</v>
      </c>
      <c r="BM7" s="61" t="str">
        <f aca="false">IF(BF7&gt;=66%,"Cleared","NC")</f>
        <v>NC</v>
      </c>
      <c r="BN7" s="106" t="n">
        <v>0</v>
      </c>
      <c r="BO7" s="106" t="n">
        <v>0</v>
      </c>
      <c r="BP7" s="106" t="n">
        <v>0</v>
      </c>
      <c r="BQ7" s="106" t="n">
        <v>2</v>
      </c>
      <c r="BR7" s="106" t="n">
        <v>1</v>
      </c>
      <c r="BS7" s="106" t="n">
        <v>0</v>
      </c>
      <c r="BT7" s="66" t="n">
        <f aca="false">BN7+BO7+BP7+BQ7+BR7+BS7</f>
        <v>3</v>
      </c>
      <c r="BU7" s="66" t="n">
        <f aca="false">BT7/30*100</f>
        <v>10</v>
      </c>
      <c r="BV7" s="66" t="n">
        <f aca="false">BU7*0.3</f>
        <v>3</v>
      </c>
      <c r="BW7" s="107" t="str">
        <f aca="false">IF(BV7&gt;=9,"Cleared","Not Cleared")</f>
        <v>Not Cleared</v>
      </c>
    </row>
    <row r="8" s="22" customFormat="true" ht="14.25" hidden="false" customHeight="false" outlineLevel="0" collapsed="false">
      <c r="A8" s="61" t="n">
        <v>4</v>
      </c>
      <c r="B8" s="62" t="s">
        <v>22</v>
      </c>
      <c r="C8" s="63" t="s">
        <v>23</v>
      </c>
      <c r="D8" s="105" t="n">
        <v>0.8</v>
      </c>
      <c r="E8" s="61" t="n">
        <v>27</v>
      </c>
      <c r="F8" s="61" t="n">
        <v>1</v>
      </c>
      <c r="G8" s="61" t="n">
        <v>10</v>
      </c>
      <c r="H8" s="61" t="s">
        <v>532</v>
      </c>
      <c r="I8" s="61" t="n">
        <v>3</v>
      </c>
      <c r="J8" s="61" t="n">
        <v>70</v>
      </c>
      <c r="K8" s="61" t="str">
        <f aca="false">IF(D8&gt;=66%,"Cleared","NC")</f>
        <v>Cleared</v>
      </c>
      <c r="L8" s="61" t="n">
        <v>4</v>
      </c>
      <c r="M8" s="61" t="n">
        <v>1</v>
      </c>
      <c r="N8" s="61" t="n">
        <v>4</v>
      </c>
      <c r="O8" s="61" t="n">
        <v>3</v>
      </c>
      <c r="P8" s="61" t="n">
        <v>3</v>
      </c>
      <c r="Q8" s="61" t="n">
        <v>4</v>
      </c>
      <c r="R8" s="66" t="n">
        <f aca="false">L8+M8+N8+O8+P8+Q8</f>
        <v>19</v>
      </c>
      <c r="S8" s="66" t="n">
        <f aca="false">R8/30*100</f>
        <v>63.3333333333333</v>
      </c>
      <c r="T8" s="66" t="n">
        <f aca="false">S8*0.3</f>
        <v>19</v>
      </c>
      <c r="U8" s="66" t="str">
        <f aca="false">IF(T8&gt;=9,"Cleared","Not Cleared")</f>
        <v>Cleared</v>
      </c>
      <c r="V8" s="105" t="n">
        <v>0.666666666666667</v>
      </c>
      <c r="W8" s="61" t="s">
        <v>14</v>
      </c>
      <c r="X8" s="61" t="s">
        <v>14</v>
      </c>
      <c r="Y8" s="61" t="s">
        <v>14</v>
      </c>
      <c r="Z8" s="61" t="s">
        <v>14</v>
      </c>
      <c r="AA8" s="61" t="n">
        <v>6</v>
      </c>
      <c r="AB8" s="61" t="n">
        <v>69</v>
      </c>
      <c r="AC8" s="61" t="str">
        <f aca="false">IF(V8&gt;=66%,"Cleared","NC")</f>
        <v>Cleared</v>
      </c>
      <c r="AD8" s="61" t="n">
        <v>0</v>
      </c>
      <c r="AE8" s="61" t="n">
        <v>0</v>
      </c>
      <c r="AF8" s="61" t="n">
        <v>0</v>
      </c>
      <c r="AG8" s="61" t="n">
        <v>0</v>
      </c>
      <c r="AH8" s="61" t="n">
        <v>1</v>
      </c>
      <c r="AI8" s="61" t="n">
        <v>4</v>
      </c>
      <c r="AJ8" s="66" t="n">
        <f aca="false">AD8+AE8+AF8+AG8+AH8+AI8</f>
        <v>5</v>
      </c>
      <c r="AK8" s="66" t="n">
        <f aca="false">AJ8/30*100</f>
        <v>16.6666666666667</v>
      </c>
      <c r="AL8" s="66" t="n">
        <f aca="false">AK8*0.3</f>
        <v>5</v>
      </c>
      <c r="AM8" s="66" t="str">
        <f aca="false">IF(AL8&gt;=9,"Cleared","Not Cleared")</f>
        <v>Not Cleared</v>
      </c>
      <c r="AN8" s="105" t="n">
        <v>0.3</v>
      </c>
      <c r="AO8" s="61" t="n">
        <v>26</v>
      </c>
      <c r="AP8" s="61" t="n">
        <v>20</v>
      </c>
      <c r="AQ8" s="61" t="n">
        <v>13</v>
      </c>
      <c r="AR8" s="61" t="n">
        <v>5.4</v>
      </c>
      <c r="AS8" s="61" t="n">
        <v>8</v>
      </c>
      <c r="AT8" s="61" t="n">
        <v>69</v>
      </c>
      <c r="AU8" s="61" t="str">
        <f aca="false">IF(AN8&gt;=66%,"Cleared","NC")</f>
        <v>NC</v>
      </c>
      <c r="AV8" s="61" t="n">
        <v>4</v>
      </c>
      <c r="AW8" s="61" t="n">
        <v>3</v>
      </c>
      <c r="AX8" s="61" t="n">
        <v>4</v>
      </c>
      <c r="AY8" s="61" t="n">
        <v>3</v>
      </c>
      <c r="AZ8" s="61" t="n">
        <v>1</v>
      </c>
      <c r="BA8" s="61" t="n">
        <v>4</v>
      </c>
      <c r="BB8" s="66" t="n">
        <f aca="false">AV8+AW8+AX8+AY8+BA8+AZ8</f>
        <v>19</v>
      </c>
      <c r="BC8" s="66" t="n">
        <f aca="false">BB8/30*100</f>
        <v>63.3333333333333</v>
      </c>
      <c r="BD8" s="66" t="n">
        <f aca="false">BC8*0.3</f>
        <v>19</v>
      </c>
      <c r="BE8" s="66" t="str">
        <f aca="false">IF(BD8&gt;=9,"Cleared","Not Cleared")</f>
        <v>Cleared</v>
      </c>
      <c r="BF8" s="105" t="n">
        <v>0.366666666666667</v>
      </c>
      <c r="BG8" s="61" t="n">
        <v>24</v>
      </c>
      <c r="BH8" s="61" t="n">
        <v>21</v>
      </c>
      <c r="BI8" s="61" t="n">
        <v>10</v>
      </c>
      <c r="BJ8" s="61" t="s">
        <v>14</v>
      </c>
      <c r="BK8" s="61" t="n">
        <v>8</v>
      </c>
      <c r="BL8" s="61" t="n">
        <v>69</v>
      </c>
      <c r="BM8" s="61" t="str">
        <f aca="false">IF(BF8&gt;=66%,"Cleared","NC")</f>
        <v>NC</v>
      </c>
      <c r="BN8" s="106" t="n">
        <v>4</v>
      </c>
      <c r="BO8" s="106" t="n">
        <v>3</v>
      </c>
      <c r="BP8" s="106" t="n">
        <v>3</v>
      </c>
      <c r="BQ8" s="106" t="n">
        <v>0</v>
      </c>
      <c r="BR8" s="106" t="n">
        <v>1</v>
      </c>
      <c r="BS8" s="106" t="n">
        <v>4</v>
      </c>
      <c r="BT8" s="66" t="n">
        <f aca="false">BN8+BO8+BP8+BQ8+BR8+BS8</f>
        <v>15</v>
      </c>
      <c r="BU8" s="66" t="n">
        <f aca="false">BT8/30*100</f>
        <v>50</v>
      </c>
      <c r="BV8" s="66" t="n">
        <f aca="false">BU8*0.3</f>
        <v>15</v>
      </c>
      <c r="BW8" s="107" t="str">
        <f aca="false">IF(BV8&gt;=9,"Cleared","Not Cleared")</f>
        <v>Cleared</v>
      </c>
    </row>
    <row r="9" s="22" customFormat="true" ht="14.25" hidden="false" customHeight="false" outlineLevel="0" collapsed="false">
      <c r="A9" s="61" t="n">
        <v>5</v>
      </c>
      <c r="B9" s="62" t="s">
        <v>25</v>
      </c>
      <c r="C9" s="63" t="s">
        <v>26</v>
      </c>
      <c r="D9" s="105" t="n">
        <v>0.0333333333333333</v>
      </c>
      <c r="E9" s="61" t="s">
        <v>14</v>
      </c>
      <c r="F9" s="61" t="s">
        <v>14</v>
      </c>
      <c r="G9" s="61" t="s">
        <v>14</v>
      </c>
      <c r="H9" s="61" t="s">
        <v>14</v>
      </c>
      <c r="I9" s="61" t="s">
        <v>14</v>
      </c>
      <c r="J9" s="61" t="s">
        <v>14</v>
      </c>
      <c r="K9" s="61" t="str">
        <f aca="false">IF(D9&gt;=66%,"Cleared","NC")</f>
        <v>NC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6" t="n">
        <f aca="false">L9+M9+N9+O9+P9+Q9</f>
        <v>0</v>
      </c>
      <c r="S9" s="66" t="n">
        <f aca="false">R9/30*100</f>
        <v>0</v>
      </c>
      <c r="T9" s="66" t="n">
        <f aca="false">S9*0.3</f>
        <v>0</v>
      </c>
      <c r="U9" s="66" t="str">
        <f aca="false">IF(T9&gt;=9,"Cleared","Not Cleared")</f>
        <v>Not Cleared</v>
      </c>
      <c r="V9" s="105" t="n">
        <v>0.0666666666666667</v>
      </c>
      <c r="W9" s="61" t="s">
        <v>14</v>
      </c>
      <c r="X9" s="61" t="s">
        <v>14</v>
      </c>
      <c r="Y9" s="61" t="s">
        <v>14</v>
      </c>
      <c r="Z9" s="61" t="s">
        <v>14</v>
      </c>
      <c r="AA9" s="61" t="s">
        <v>14</v>
      </c>
      <c r="AB9" s="61" t="s">
        <v>14</v>
      </c>
      <c r="AC9" s="61" t="str">
        <f aca="false">IF(V9&gt;=66%,"Cleared","NC")</f>
        <v>NC</v>
      </c>
      <c r="AD9" s="61" t="n">
        <v>0</v>
      </c>
      <c r="AE9" s="61" t="n">
        <v>0</v>
      </c>
      <c r="AF9" s="61" t="n">
        <v>0</v>
      </c>
      <c r="AG9" s="61" t="n">
        <v>0</v>
      </c>
      <c r="AH9" s="61" t="n">
        <v>0</v>
      </c>
      <c r="AI9" s="61" t="n">
        <v>0</v>
      </c>
      <c r="AJ9" s="66" t="n">
        <f aca="false">AD9+AE9+AF9+AG9+AH9+AI9</f>
        <v>0</v>
      </c>
      <c r="AK9" s="66" t="n">
        <f aca="false">AJ9/30*100</f>
        <v>0</v>
      </c>
      <c r="AL9" s="66" t="n">
        <f aca="false">AK9*0.3</f>
        <v>0</v>
      </c>
      <c r="AM9" s="66" t="str">
        <f aca="false">IF(AL9&gt;=9,"Cleared","Not Cleared")</f>
        <v>Not Cleared</v>
      </c>
      <c r="AN9" s="105" t="n">
        <v>0</v>
      </c>
      <c r="AO9" s="61" t="s">
        <v>14</v>
      </c>
      <c r="AP9" s="61" t="s">
        <v>14</v>
      </c>
      <c r="AQ9" s="61" t="s">
        <v>14</v>
      </c>
      <c r="AR9" s="61" t="s">
        <v>14</v>
      </c>
      <c r="AS9" s="61" t="s">
        <v>14</v>
      </c>
      <c r="AT9" s="61" t="s">
        <v>14</v>
      </c>
      <c r="AU9" s="61" t="str">
        <f aca="false">IF(AN9&gt;=66%,"Cleared","NC")</f>
        <v>NC</v>
      </c>
      <c r="AV9" s="61" t="n">
        <v>0</v>
      </c>
      <c r="AW9" s="61" t="n">
        <v>0</v>
      </c>
      <c r="AX9" s="61" t="n">
        <v>0</v>
      </c>
      <c r="AY9" s="61" t="n">
        <v>0</v>
      </c>
      <c r="AZ9" s="61" t="n">
        <v>0</v>
      </c>
      <c r="BA9" s="61" t="n">
        <v>0</v>
      </c>
      <c r="BB9" s="66" t="n">
        <f aca="false">AV9+AW9+AX9+AY9+BA9+AZ9</f>
        <v>0</v>
      </c>
      <c r="BC9" s="66" t="n">
        <f aca="false">BB9/30*100</f>
        <v>0</v>
      </c>
      <c r="BD9" s="66" t="n">
        <f aca="false">BC9*0.3</f>
        <v>0</v>
      </c>
      <c r="BE9" s="66" t="str">
        <f aca="false">IF(BD9&gt;=9,"Cleared","Not Cleared")</f>
        <v>Not Cleared</v>
      </c>
      <c r="BF9" s="105" t="n">
        <v>0</v>
      </c>
      <c r="BG9" s="61" t="s">
        <v>14</v>
      </c>
      <c r="BH9" s="61" t="s">
        <v>14</v>
      </c>
      <c r="BI9" s="61" t="s">
        <v>14</v>
      </c>
      <c r="BJ9" s="61" t="s">
        <v>14</v>
      </c>
      <c r="BK9" s="61" t="s">
        <v>14</v>
      </c>
      <c r="BL9" s="61" t="s">
        <v>14</v>
      </c>
      <c r="BM9" s="61" t="str">
        <f aca="false">IF(BF9&gt;=66%,"Cleared","NC")</f>
        <v>NC</v>
      </c>
      <c r="BN9" s="106" t="n">
        <v>0</v>
      </c>
      <c r="BO9" s="106" t="n">
        <v>0</v>
      </c>
      <c r="BP9" s="106" t="n">
        <v>0</v>
      </c>
      <c r="BQ9" s="106" t="n">
        <v>0</v>
      </c>
      <c r="BR9" s="106" t="n">
        <v>0</v>
      </c>
      <c r="BS9" s="106" t="n">
        <v>0</v>
      </c>
      <c r="BT9" s="66" t="n">
        <f aca="false">BN9+BO9+BP9+BQ9+BR9+BS9</f>
        <v>0</v>
      </c>
      <c r="BU9" s="66" t="n">
        <f aca="false">BT9/30*100</f>
        <v>0</v>
      </c>
      <c r="BV9" s="66" t="n">
        <f aca="false">BU9*0.3</f>
        <v>0</v>
      </c>
      <c r="BW9" s="107" t="str">
        <f aca="false">IF(BV9&gt;=9,"Cleared","Not Cleared")</f>
        <v>Not Cleared</v>
      </c>
    </row>
    <row r="10" s="22" customFormat="true" ht="14.25" hidden="false" customHeight="false" outlineLevel="0" collapsed="false">
      <c r="A10" s="61" t="n">
        <v>6</v>
      </c>
      <c r="B10" s="62" t="s">
        <v>27</v>
      </c>
      <c r="C10" s="63" t="s">
        <v>28</v>
      </c>
      <c r="D10" s="105" t="n">
        <v>0.8</v>
      </c>
      <c r="E10" s="61" t="n">
        <v>23</v>
      </c>
      <c r="F10" s="61" t="n">
        <v>1</v>
      </c>
      <c r="G10" s="61" t="n">
        <v>-5</v>
      </c>
      <c r="H10" s="61" t="s">
        <v>532</v>
      </c>
      <c r="I10" s="61" t="n">
        <v>8</v>
      </c>
      <c r="J10" s="61" t="n">
        <v>72</v>
      </c>
      <c r="K10" s="61" t="str">
        <f aca="false">IF(D10&gt;=66%,"Cleared","NC")</f>
        <v>Cleared</v>
      </c>
      <c r="L10" s="61" t="n">
        <v>4</v>
      </c>
      <c r="M10" s="61" t="n">
        <v>1</v>
      </c>
      <c r="N10" s="61" t="n">
        <v>3</v>
      </c>
      <c r="O10" s="61" t="n">
        <v>3</v>
      </c>
      <c r="P10" s="61" t="n">
        <v>1</v>
      </c>
      <c r="Q10" s="61" t="n">
        <v>4</v>
      </c>
      <c r="R10" s="66" t="n">
        <f aca="false">L10+M10+N10+O10+P10+Q10</f>
        <v>16</v>
      </c>
      <c r="S10" s="66" t="n">
        <f aca="false">R10/30*100</f>
        <v>53.3333333333333</v>
      </c>
      <c r="T10" s="66" t="n">
        <f aca="false">S10*0.3</f>
        <v>16</v>
      </c>
      <c r="U10" s="66" t="str">
        <f aca="false">IF(T10&gt;=9,"Cleared","Not Cleared")</f>
        <v>Cleared</v>
      </c>
      <c r="V10" s="105" t="n">
        <v>0.666666666666667</v>
      </c>
      <c r="W10" s="61" t="n">
        <v>16</v>
      </c>
      <c r="X10" s="61" t="n">
        <v>1</v>
      </c>
      <c r="Y10" s="61" t="n">
        <v>1</v>
      </c>
      <c r="Z10" s="61" t="s">
        <v>14</v>
      </c>
      <c r="AA10" s="61" t="s">
        <v>14</v>
      </c>
      <c r="AB10" s="61" t="n">
        <v>72</v>
      </c>
      <c r="AC10" s="61" t="str">
        <f aca="false">IF(V10&gt;=66%,"Cleared","NC")</f>
        <v>Cleared</v>
      </c>
      <c r="AD10" s="61" t="n">
        <v>2</v>
      </c>
      <c r="AE10" s="61" t="n">
        <v>1</v>
      </c>
      <c r="AF10" s="61" t="n">
        <v>3</v>
      </c>
      <c r="AG10" s="61" t="n">
        <v>0</v>
      </c>
      <c r="AH10" s="61" t="n">
        <v>0</v>
      </c>
      <c r="AI10" s="61" t="n">
        <v>4</v>
      </c>
      <c r="AJ10" s="66" t="n">
        <f aca="false">AD10+AE10+AF10+AG10+AH10+AI10</f>
        <v>10</v>
      </c>
      <c r="AK10" s="66" t="n">
        <f aca="false">AJ10/30*100</f>
        <v>33.3333333333333</v>
      </c>
      <c r="AL10" s="66" t="n">
        <f aca="false">AK10*0.3</f>
        <v>10</v>
      </c>
      <c r="AM10" s="66" t="str">
        <f aca="false">IF(AL10&gt;=9,"Cleared","Not Cleared")</f>
        <v>Cleared</v>
      </c>
      <c r="AN10" s="105" t="n">
        <v>0.666666666666667</v>
      </c>
      <c r="AO10" s="61" t="s">
        <v>14</v>
      </c>
      <c r="AP10" s="61" t="s">
        <v>14</v>
      </c>
      <c r="AQ10" s="61" t="s">
        <v>14</v>
      </c>
      <c r="AR10" s="61" t="s">
        <v>14</v>
      </c>
      <c r="AS10" s="61" t="n">
        <v>8</v>
      </c>
      <c r="AT10" s="61" t="n">
        <v>78</v>
      </c>
      <c r="AU10" s="61" t="str">
        <f aca="false">IF(AN10&gt;=66%,"Cleared","NC")</f>
        <v>Cleared</v>
      </c>
      <c r="AV10" s="61" t="n">
        <v>0</v>
      </c>
      <c r="AW10" s="61" t="n">
        <v>0</v>
      </c>
      <c r="AX10" s="61" t="n">
        <v>0</v>
      </c>
      <c r="AY10" s="61" t="n">
        <v>0</v>
      </c>
      <c r="AZ10" s="61" t="n">
        <v>1</v>
      </c>
      <c r="BA10" s="61" t="n">
        <v>5</v>
      </c>
      <c r="BB10" s="66" t="n">
        <f aca="false">AV10+AW10+AX10+AY10+BA10+AZ10</f>
        <v>6</v>
      </c>
      <c r="BC10" s="66" t="n">
        <f aca="false">BB10/30*100</f>
        <v>20</v>
      </c>
      <c r="BD10" s="66" t="n">
        <f aca="false">BC10*0.3</f>
        <v>6</v>
      </c>
      <c r="BE10" s="66" t="str">
        <f aca="false">IF(BD10&gt;=9,"Cleared","Not Cleared")</f>
        <v>Not Cleared</v>
      </c>
      <c r="BF10" s="105" t="n">
        <v>0.8</v>
      </c>
      <c r="BG10" s="61" t="n">
        <v>30</v>
      </c>
      <c r="BH10" s="61" t="n">
        <v>2</v>
      </c>
      <c r="BI10" s="61" t="n">
        <v>0</v>
      </c>
      <c r="BJ10" s="61" t="n">
        <v>6.9</v>
      </c>
      <c r="BK10" s="61" t="n">
        <v>8</v>
      </c>
      <c r="BL10" s="61" t="n">
        <v>73</v>
      </c>
      <c r="BM10" s="61" t="str">
        <f aca="false">IF(BF10&gt;=66%,"Cleared","NC")</f>
        <v>Cleared</v>
      </c>
      <c r="BN10" s="106" t="n">
        <v>5</v>
      </c>
      <c r="BO10" s="106" t="n">
        <v>1</v>
      </c>
      <c r="BP10" s="106" t="n">
        <v>3</v>
      </c>
      <c r="BQ10" s="106" t="n">
        <v>3</v>
      </c>
      <c r="BR10" s="106" t="n">
        <v>1</v>
      </c>
      <c r="BS10" s="106" t="n">
        <v>4</v>
      </c>
      <c r="BT10" s="66" t="n">
        <f aca="false">BN10+BO10+BP10+BQ10+BR10+BS10</f>
        <v>17</v>
      </c>
      <c r="BU10" s="66" t="n">
        <f aca="false">BT10/30*100</f>
        <v>56.6666666666667</v>
      </c>
      <c r="BV10" s="66" t="n">
        <f aca="false">BU10*0.3</f>
        <v>17</v>
      </c>
      <c r="BW10" s="107" t="str">
        <f aca="false">IF(BV10&gt;=9,"Cleared","Not Cleared")</f>
        <v>Cleared</v>
      </c>
    </row>
    <row r="11" s="22" customFormat="true" ht="14.25" hidden="false" customHeight="false" outlineLevel="0" collapsed="false">
      <c r="A11" s="61" t="n">
        <v>7</v>
      </c>
      <c r="B11" s="62" t="s">
        <v>29</v>
      </c>
      <c r="C11" s="63" t="s">
        <v>30</v>
      </c>
      <c r="D11" s="105" t="n">
        <v>0.8</v>
      </c>
      <c r="E11" s="61" t="n">
        <v>27</v>
      </c>
      <c r="F11" s="61" t="n">
        <v>1</v>
      </c>
      <c r="G11" s="61" t="n">
        <v>-25</v>
      </c>
      <c r="H11" s="61" t="s">
        <v>532</v>
      </c>
      <c r="I11" s="61" t="n">
        <v>2</v>
      </c>
      <c r="J11" s="61" t="n">
        <v>0</v>
      </c>
      <c r="K11" s="61" t="str">
        <f aca="false">IF(D11&gt;=66%,"Cleared","NC")</f>
        <v>Cleared</v>
      </c>
      <c r="L11" s="61" t="n">
        <v>4</v>
      </c>
      <c r="M11" s="61" t="n">
        <v>1</v>
      </c>
      <c r="N11" s="61" t="n">
        <v>2</v>
      </c>
      <c r="O11" s="61" t="n">
        <v>3</v>
      </c>
      <c r="P11" s="61" t="n">
        <v>4</v>
      </c>
      <c r="Q11" s="61" t="n">
        <v>1</v>
      </c>
      <c r="R11" s="66" t="n">
        <f aca="false">L11+M11+N11+O11+P11+Q11</f>
        <v>15</v>
      </c>
      <c r="S11" s="66" t="n">
        <f aca="false">R11/30*100</f>
        <v>50</v>
      </c>
      <c r="T11" s="66" t="n">
        <f aca="false">S11*0.3</f>
        <v>15</v>
      </c>
      <c r="U11" s="66" t="str">
        <f aca="false">IF(T11&gt;=9,"Cleared","Not Cleared")</f>
        <v>Cleared</v>
      </c>
      <c r="V11" s="105" t="n">
        <v>0.3</v>
      </c>
      <c r="W11" s="61" t="n">
        <v>25</v>
      </c>
      <c r="X11" s="61" t="n">
        <v>10</v>
      </c>
      <c r="Y11" s="61" t="n">
        <v>-8</v>
      </c>
      <c r="Z11" s="61" t="s">
        <v>14</v>
      </c>
      <c r="AA11" s="61" t="n">
        <v>4</v>
      </c>
      <c r="AB11" s="61" t="n">
        <v>79</v>
      </c>
      <c r="AC11" s="61" t="str">
        <f aca="false">IF(V11&gt;=66%,"Cleared","NC")</f>
        <v>NC</v>
      </c>
      <c r="AD11" s="61" t="n">
        <v>4</v>
      </c>
      <c r="AE11" s="61" t="n">
        <v>1</v>
      </c>
      <c r="AF11" s="61" t="n">
        <v>3</v>
      </c>
      <c r="AG11" s="61" t="n">
        <v>0</v>
      </c>
      <c r="AH11" s="61" t="n">
        <v>2</v>
      </c>
      <c r="AI11" s="61" t="n">
        <v>5</v>
      </c>
      <c r="AJ11" s="66" t="n">
        <f aca="false">AD11+AE11+AF11+AG11+AH11+AI11</f>
        <v>15</v>
      </c>
      <c r="AK11" s="66" t="n">
        <f aca="false">AJ11/30*100</f>
        <v>50</v>
      </c>
      <c r="AL11" s="66" t="n">
        <f aca="false">AK11*0.3</f>
        <v>15</v>
      </c>
      <c r="AM11" s="66" t="str">
        <f aca="false">IF(AL11&gt;=9,"Cleared","Not Cleared")</f>
        <v>Cleared</v>
      </c>
      <c r="AN11" s="105" t="n">
        <v>0.133333333333333</v>
      </c>
      <c r="AO11" s="61" t="s">
        <v>14</v>
      </c>
      <c r="AP11" s="61" t="s">
        <v>14</v>
      </c>
      <c r="AQ11" s="61" t="s">
        <v>14</v>
      </c>
      <c r="AR11" s="61" t="s">
        <v>14</v>
      </c>
      <c r="AS11" s="61" t="n">
        <v>4</v>
      </c>
      <c r="AT11" s="61" t="n">
        <v>80</v>
      </c>
      <c r="AU11" s="61" t="str">
        <f aca="false">IF(AN11&gt;=66%,"Cleared","NC")</f>
        <v>NC</v>
      </c>
      <c r="AV11" s="61" t="n">
        <v>0</v>
      </c>
      <c r="AW11" s="61" t="n">
        <v>0</v>
      </c>
      <c r="AX11" s="61" t="n">
        <v>0</v>
      </c>
      <c r="AY11" s="61" t="n">
        <v>0</v>
      </c>
      <c r="AZ11" s="61" t="n">
        <v>2</v>
      </c>
      <c r="BA11" s="61" t="n">
        <v>5</v>
      </c>
      <c r="BB11" s="66" t="n">
        <f aca="false">AV11+AW11+AX11+AY11+BA11+AZ11</f>
        <v>7</v>
      </c>
      <c r="BC11" s="66" t="n">
        <f aca="false">BB11/30*100</f>
        <v>23.3333333333333</v>
      </c>
      <c r="BD11" s="66" t="n">
        <f aca="false">BC11*0.3</f>
        <v>7</v>
      </c>
      <c r="BE11" s="66" t="str">
        <f aca="false">IF(BD11&gt;=9,"Cleared","Not Cleared")</f>
        <v>Not Cleared</v>
      </c>
      <c r="BF11" s="105" t="n">
        <v>0.2</v>
      </c>
      <c r="BG11" s="61" t="s">
        <v>14</v>
      </c>
      <c r="BH11" s="61" t="s">
        <v>14</v>
      </c>
      <c r="BI11" s="61" t="s">
        <v>14</v>
      </c>
      <c r="BJ11" s="61" t="n">
        <v>7.1</v>
      </c>
      <c r="BK11" s="61" t="n">
        <v>4</v>
      </c>
      <c r="BL11" s="61" t="n">
        <v>77</v>
      </c>
      <c r="BM11" s="61" t="str">
        <f aca="false">IF(BF11&gt;=66%,"Cleared","NC")</f>
        <v>NC</v>
      </c>
      <c r="BN11" s="106" t="n">
        <v>0</v>
      </c>
      <c r="BO11" s="106" t="n">
        <v>0</v>
      </c>
      <c r="BP11" s="106" t="n">
        <v>0</v>
      </c>
      <c r="BQ11" s="106" t="n">
        <v>3</v>
      </c>
      <c r="BR11" s="106" t="n">
        <v>2</v>
      </c>
      <c r="BS11" s="106" t="n">
        <v>5</v>
      </c>
      <c r="BT11" s="66" t="n">
        <f aca="false">BN11+BO11+BP11+BQ11+BR11+BS11</f>
        <v>10</v>
      </c>
      <c r="BU11" s="66" t="n">
        <f aca="false">BT11/30*100</f>
        <v>33.3333333333333</v>
      </c>
      <c r="BV11" s="66" t="n">
        <f aca="false">BU11*0.3</f>
        <v>10</v>
      </c>
      <c r="BW11" s="107" t="str">
        <f aca="false">IF(BV11&gt;=9,"Cleared","Not Cleared")</f>
        <v>Cleared</v>
      </c>
    </row>
    <row r="12" s="22" customFormat="true" ht="14.25" hidden="false" customHeight="false" outlineLevel="0" collapsed="false">
      <c r="A12" s="61" t="n">
        <v>8</v>
      </c>
      <c r="B12" s="62" t="s">
        <v>32</v>
      </c>
      <c r="C12" s="63" t="s">
        <v>33</v>
      </c>
      <c r="D12" s="105" t="n">
        <v>0.866666666666667</v>
      </c>
      <c r="E12" s="61" t="n">
        <v>18</v>
      </c>
      <c r="F12" s="61" t="n">
        <v>1</v>
      </c>
      <c r="G12" s="61" t="n">
        <v>-30</v>
      </c>
      <c r="H12" s="61" t="s">
        <v>532</v>
      </c>
      <c r="I12" s="61" t="n">
        <v>4</v>
      </c>
      <c r="J12" s="61" t="n">
        <v>71</v>
      </c>
      <c r="K12" s="61" t="str">
        <f aca="false">IF(D12&gt;=66%,"Cleared","NC")</f>
        <v>Cleared</v>
      </c>
      <c r="L12" s="61" t="n">
        <v>3</v>
      </c>
      <c r="M12" s="61" t="n">
        <v>1</v>
      </c>
      <c r="N12" s="61" t="n">
        <v>1</v>
      </c>
      <c r="O12" s="61" t="n">
        <v>3</v>
      </c>
      <c r="P12" s="61" t="n">
        <v>2</v>
      </c>
      <c r="Q12" s="61" t="n">
        <v>4</v>
      </c>
      <c r="R12" s="66" t="n">
        <f aca="false">L12+M12+N12+O12+P12+Q12</f>
        <v>14</v>
      </c>
      <c r="S12" s="66" t="n">
        <f aca="false">R12/30*100</f>
        <v>46.6666666666667</v>
      </c>
      <c r="T12" s="66" t="n">
        <f aca="false">S12*0.3</f>
        <v>14</v>
      </c>
      <c r="U12" s="66" t="str">
        <f aca="false">IF(T12&gt;=9,"Cleared","Not Cleared")</f>
        <v>Cleared</v>
      </c>
      <c r="V12" s="105" t="n">
        <v>0.8</v>
      </c>
      <c r="W12" s="61" t="n">
        <v>13</v>
      </c>
      <c r="X12" s="61" t="n">
        <v>2</v>
      </c>
      <c r="Y12" s="61" t="n">
        <v>-28</v>
      </c>
      <c r="Z12" s="61" t="n">
        <v>5.5</v>
      </c>
      <c r="AA12" s="61" t="n">
        <v>8</v>
      </c>
      <c r="AB12" s="61" t="n">
        <v>67</v>
      </c>
      <c r="AC12" s="61" t="str">
        <f aca="false">IF(V12&gt;=66%,"Cleared","NC")</f>
        <v>Cleared</v>
      </c>
      <c r="AD12" s="61" t="n">
        <v>2</v>
      </c>
      <c r="AE12" s="61" t="n">
        <v>1</v>
      </c>
      <c r="AF12" s="61" t="n">
        <v>1</v>
      </c>
      <c r="AG12" s="61" t="n">
        <v>2</v>
      </c>
      <c r="AH12" s="61" t="n">
        <v>1</v>
      </c>
      <c r="AI12" s="61" t="n">
        <v>4</v>
      </c>
      <c r="AJ12" s="66" t="n">
        <f aca="false">AD12+AE12+AF12+AG12+AH12+AI12</f>
        <v>11</v>
      </c>
      <c r="AK12" s="66" t="n">
        <f aca="false">AJ12/30*100</f>
        <v>36.6666666666667</v>
      </c>
      <c r="AL12" s="66" t="n">
        <f aca="false">AK12*0.3</f>
        <v>11</v>
      </c>
      <c r="AM12" s="66" t="str">
        <f aca="false">IF(AL12&gt;=9,"Cleared","Not Cleared")</f>
        <v>Cleared</v>
      </c>
      <c r="AN12" s="105" t="n">
        <v>0.8</v>
      </c>
      <c r="AO12" s="61" t="n">
        <v>16</v>
      </c>
      <c r="AP12" s="61" t="n">
        <v>10</v>
      </c>
      <c r="AQ12" s="61" t="n">
        <v>-23</v>
      </c>
      <c r="AR12" s="61" t="s">
        <v>14</v>
      </c>
      <c r="AS12" s="61" t="n">
        <v>7</v>
      </c>
      <c r="AT12" s="61" t="n">
        <v>68</v>
      </c>
      <c r="AU12" s="61" t="str">
        <f aca="false">IF(AN12&gt;=66%,"Cleared","NC")</f>
        <v>Cleared</v>
      </c>
      <c r="AV12" s="61" t="n">
        <v>2</v>
      </c>
      <c r="AW12" s="61" t="n">
        <v>1</v>
      </c>
      <c r="AX12" s="61" t="n">
        <v>2</v>
      </c>
      <c r="AY12" s="61" t="n">
        <v>0</v>
      </c>
      <c r="AZ12" s="61" t="n">
        <v>1</v>
      </c>
      <c r="BA12" s="61" t="n">
        <v>4</v>
      </c>
      <c r="BB12" s="66" t="n">
        <f aca="false">AV12+AW12+AX12+AY12+BA12+AZ12</f>
        <v>10</v>
      </c>
      <c r="BC12" s="66" t="n">
        <f aca="false">BB12/30*100</f>
        <v>33.3333333333333</v>
      </c>
      <c r="BD12" s="66" t="n">
        <f aca="false">BC12*0.3</f>
        <v>10</v>
      </c>
      <c r="BE12" s="66" t="str">
        <f aca="false">IF(BD12&gt;=9,"Cleared","Not Cleared")</f>
        <v>Cleared</v>
      </c>
      <c r="BF12" s="105" t="n">
        <v>0.866666666666667</v>
      </c>
      <c r="BG12" s="61" t="n">
        <v>20</v>
      </c>
      <c r="BH12" s="61" t="n">
        <v>4</v>
      </c>
      <c r="BI12" s="61" t="n">
        <v>-30</v>
      </c>
      <c r="BJ12" s="61" t="n">
        <v>4.1</v>
      </c>
      <c r="BK12" s="61" t="n">
        <v>7</v>
      </c>
      <c r="BL12" s="61" t="n">
        <v>65</v>
      </c>
      <c r="BM12" s="61" t="str">
        <f aca="false">IF(BF12&gt;=66%,"Cleared","NC")</f>
        <v>Cleared</v>
      </c>
      <c r="BN12" s="106" t="n">
        <v>3</v>
      </c>
      <c r="BO12" s="106" t="n">
        <v>1</v>
      </c>
      <c r="BP12" s="106" t="n">
        <v>1</v>
      </c>
      <c r="BQ12" s="106" t="n">
        <v>2</v>
      </c>
      <c r="BR12" s="106" t="n">
        <v>1</v>
      </c>
      <c r="BS12" s="106" t="n">
        <v>3</v>
      </c>
      <c r="BT12" s="66" t="n">
        <f aca="false">BN12+BO12+BP12+BQ12+BR12+BS12</f>
        <v>11</v>
      </c>
      <c r="BU12" s="66" t="n">
        <f aca="false">BT12/30*100</f>
        <v>36.6666666666667</v>
      </c>
      <c r="BV12" s="66" t="n">
        <f aca="false">BU12*0.3</f>
        <v>11</v>
      </c>
      <c r="BW12" s="107" t="str">
        <f aca="false">IF(BV12&gt;=9,"Cleared","Not Cleared")</f>
        <v>Cleared</v>
      </c>
    </row>
    <row r="13" s="22" customFormat="true" ht="14.25" hidden="false" customHeight="false" outlineLevel="0" collapsed="false">
      <c r="A13" s="61" t="n">
        <v>9</v>
      </c>
      <c r="B13" s="62" t="s">
        <v>34</v>
      </c>
      <c r="C13" s="63" t="s">
        <v>35</v>
      </c>
      <c r="D13" s="105" t="n">
        <v>0.933333333333333</v>
      </c>
      <c r="E13" s="61" t="n">
        <v>1</v>
      </c>
      <c r="F13" s="61" t="n">
        <v>1</v>
      </c>
      <c r="G13" s="61" t="n">
        <v>6</v>
      </c>
      <c r="H13" s="61" t="s">
        <v>532</v>
      </c>
      <c r="I13" s="61" t="n">
        <v>6</v>
      </c>
      <c r="J13" s="61" t="n">
        <v>75</v>
      </c>
      <c r="K13" s="61" t="str">
        <f aca="false">IF(D13&gt;=66%,"Cleared","NC")</f>
        <v>Cleared</v>
      </c>
      <c r="L13" s="61" t="n">
        <v>1</v>
      </c>
      <c r="M13" s="61" t="n">
        <v>1</v>
      </c>
      <c r="N13" s="61" t="n">
        <v>3</v>
      </c>
      <c r="O13" s="61" t="n">
        <v>3</v>
      </c>
      <c r="P13" s="61" t="n">
        <v>1</v>
      </c>
      <c r="Q13" s="61" t="n">
        <v>5</v>
      </c>
      <c r="R13" s="66" t="n">
        <f aca="false">L13+M13+N13+O13+P13+Q13</f>
        <v>14</v>
      </c>
      <c r="S13" s="66" t="n">
        <f aca="false">R13/30*100</f>
        <v>46.6666666666667</v>
      </c>
      <c r="T13" s="66" t="n">
        <f aca="false">S13*0.3</f>
        <v>14</v>
      </c>
      <c r="U13" s="66" t="str">
        <f aca="false">IF(T13&gt;=9,"Cleared","Not Cleared")</f>
        <v>Cleared</v>
      </c>
      <c r="V13" s="105" t="n">
        <v>1.03333333333333</v>
      </c>
      <c r="W13" s="61" t="n">
        <v>5</v>
      </c>
      <c r="X13" s="61" t="n">
        <v>26</v>
      </c>
      <c r="Y13" s="61" t="n">
        <v>9</v>
      </c>
      <c r="Z13" s="61" t="n">
        <v>3.5</v>
      </c>
      <c r="AA13" s="61" t="n">
        <v>8</v>
      </c>
      <c r="AB13" s="61" t="n">
        <v>71</v>
      </c>
      <c r="AC13" s="61" t="str">
        <f aca="false">IF(V13&gt;=66%,"Cleared","NC")</f>
        <v>Cleared</v>
      </c>
      <c r="AD13" s="61" t="n">
        <v>1</v>
      </c>
      <c r="AE13" s="61" t="n">
        <v>4</v>
      </c>
      <c r="AF13" s="61" t="n">
        <v>3</v>
      </c>
      <c r="AG13" s="61" t="n">
        <v>2</v>
      </c>
      <c r="AH13" s="61" t="n">
        <v>1</v>
      </c>
      <c r="AI13" s="61" t="n">
        <v>4</v>
      </c>
      <c r="AJ13" s="66" t="n">
        <f aca="false">AD13+AE13+AF13+AG13+AH13+AI13</f>
        <v>15</v>
      </c>
      <c r="AK13" s="66" t="n">
        <f aca="false">AJ13/30*100</f>
        <v>50</v>
      </c>
      <c r="AL13" s="66" t="n">
        <f aca="false">AK13*0.3</f>
        <v>15</v>
      </c>
      <c r="AM13" s="66" t="str">
        <f aca="false">IF(AL13&gt;=9,"Cleared","Not Cleared")</f>
        <v>Cleared</v>
      </c>
      <c r="AN13" s="105" t="n">
        <v>1</v>
      </c>
      <c r="AO13" s="61" t="n">
        <v>10</v>
      </c>
      <c r="AP13" s="61" t="n">
        <v>20</v>
      </c>
      <c r="AQ13" s="61" t="n">
        <v>7</v>
      </c>
      <c r="AR13" s="61" t="n">
        <v>2.3</v>
      </c>
      <c r="AS13" s="61" t="n">
        <v>5</v>
      </c>
      <c r="AT13" s="61" t="n">
        <v>67</v>
      </c>
      <c r="AU13" s="61" t="str">
        <f aca="false">IF(AN13&gt;=66%,"Cleared","NC")</f>
        <v>Cleared</v>
      </c>
      <c r="AV13" s="61" t="n">
        <v>1</v>
      </c>
      <c r="AW13" s="61" t="n">
        <v>3</v>
      </c>
      <c r="AX13" s="61" t="n">
        <v>3</v>
      </c>
      <c r="AY13" s="61" t="n">
        <v>2</v>
      </c>
      <c r="AZ13" s="61" t="n">
        <v>1</v>
      </c>
      <c r="BA13" s="61" t="n">
        <v>4</v>
      </c>
      <c r="BB13" s="66" t="n">
        <f aca="false">AV13+AW13+AX13+AY13+BA13+AZ13</f>
        <v>14</v>
      </c>
      <c r="BC13" s="66" t="n">
        <f aca="false">BB13/30*100</f>
        <v>46.6666666666667</v>
      </c>
      <c r="BD13" s="66" t="n">
        <f aca="false">BC13*0.3</f>
        <v>14</v>
      </c>
      <c r="BE13" s="66" t="str">
        <f aca="false">IF(BD13&gt;=9,"Cleared","Not Cleared")</f>
        <v>Cleared</v>
      </c>
      <c r="BF13" s="105" t="n">
        <v>0.8</v>
      </c>
      <c r="BG13" s="61" t="n">
        <v>8</v>
      </c>
      <c r="BH13" s="61" t="n">
        <v>24</v>
      </c>
      <c r="BI13" s="61" t="n">
        <v>-1</v>
      </c>
      <c r="BJ13" s="61" t="n">
        <v>2.5</v>
      </c>
      <c r="BK13" s="61" t="n">
        <v>5</v>
      </c>
      <c r="BL13" s="61" t="n">
        <v>71</v>
      </c>
      <c r="BM13" s="61" t="str">
        <f aca="false">IF(BF13&gt;=66%,"Cleared","NC")</f>
        <v>Cleared</v>
      </c>
      <c r="BN13" s="106" t="n">
        <v>1</v>
      </c>
      <c r="BO13" s="106" t="n">
        <v>4</v>
      </c>
      <c r="BP13" s="106" t="n">
        <v>3</v>
      </c>
      <c r="BQ13" s="106" t="n">
        <v>2</v>
      </c>
      <c r="BR13" s="106" t="n">
        <v>1</v>
      </c>
      <c r="BS13" s="106" t="n">
        <v>4</v>
      </c>
      <c r="BT13" s="66" t="n">
        <f aca="false">BN13+BO13+BP13+BQ13+BR13+BS13</f>
        <v>15</v>
      </c>
      <c r="BU13" s="66" t="n">
        <f aca="false">BT13/30*100</f>
        <v>50</v>
      </c>
      <c r="BV13" s="66" t="n">
        <f aca="false">BU13*0.3</f>
        <v>15</v>
      </c>
      <c r="BW13" s="107" t="str">
        <f aca="false">IF(BV13&gt;=9,"Cleared","Not Cleared")</f>
        <v>Cleared</v>
      </c>
    </row>
    <row r="14" s="22" customFormat="true" ht="14.25" hidden="false" customHeight="false" outlineLevel="0" collapsed="false">
      <c r="A14" s="61" t="n">
        <v>10</v>
      </c>
      <c r="B14" s="62" t="s">
        <v>36</v>
      </c>
      <c r="C14" s="63" t="s">
        <v>37</v>
      </c>
      <c r="D14" s="105" t="n">
        <v>0.666666666666667</v>
      </c>
      <c r="E14" s="61" t="n">
        <v>12</v>
      </c>
      <c r="F14" s="61" t="n">
        <v>1</v>
      </c>
      <c r="G14" s="61" t="n">
        <v>-7</v>
      </c>
      <c r="H14" s="61" t="s">
        <v>532</v>
      </c>
      <c r="I14" s="61" t="n">
        <v>8</v>
      </c>
      <c r="J14" s="61" t="n">
        <v>68</v>
      </c>
      <c r="K14" s="61" t="str">
        <f aca="false">IF(D14&gt;=66%,"Cleared","NC")</f>
        <v>Cleared</v>
      </c>
      <c r="L14" s="61" t="n">
        <v>2</v>
      </c>
      <c r="M14" s="61" t="n">
        <v>1</v>
      </c>
      <c r="N14" s="61" t="n">
        <v>3</v>
      </c>
      <c r="O14" s="61" t="n">
        <v>3</v>
      </c>
      <c r="P14" s="61" t="n">
        <v>1</v>
      </c>
      <c r="Q14" s="61" t="n">
        <v>4</v>
      </c>
      <c r="R14" s="66" t="n">
        <f aca="false">L14+M14+N14+O14+P14+Q14</f>
        <v>14</v>
      </c>
      <c r="S14" s="66" t="n">
        <f aca="false">R14/30*100</f>
        <v>46.6666666666667</v>
      </c>
      <c r="T14" s="66" t="n">
        <f aca="false">S14*0.3</f>
        <v>14</v>
      </c>
      <c r="U14" s="66" t="str">
        <f aca="false">IF(T14&gt;=9,"Cleared","Not Cleared")</f>
        <v>Cleared</v>
      </c>
      <c r="V14" s="105" t="n">
        <v>0.666666666666667</v>
      </c>
      <c r="W14" s="61" t="s">
        <v>14</v>
      </c>
      <c r="X14" s="61" t="s">
        <v>14</v>
      </c>
      <c r="Y14" s="61" t="s">
        <v>14</v>
      </c>
      <c r="Z14" s="61" t="s">
        <v>14</v>
      </c>
      <c r="AA14" s="61" t="s">
        <v>14</v>
      </c>
      <c r="AB14" s="61" t="n">
        <v>67</v>
      </c>
      <c r="AC14" s="61" t="str">
        <f aca="false">IF(V14&gt;=66%,"Cleared","NC")</f>
        <v>Cleared</v>
      </c>
      <c r="AD14" s="61" t="n">
        <v>0</v>
      </c>
      <c r="AE14" s="61" t="n">
        <v>0</v>
      </c>
      <c r="AF14" s="61" t="n">
        <v>0</v>
      </c>
      <c r="AG14" s="61" t="n">
        <v>0</v>
      </c>
      <c r="AH14" s="61" t="n">
        <v>0</v>
      </c>
      <c r="AI14" s="61" t="n">
        <v>4</v>
      </c>
      <c r="AJ14" s="66" t="n">
        <f aca="false">AD14+AE14+AF14+AG14+AH14+AI14</f>
        <v>4</v>
      </c>
      <c r="AK14" s="66" t="n">
        <f aca="false">AJ14/30*100</f>
        <v>13.3333333333333</v>
      </c>
      <c r="AL14" s="66" t="n">
        <f aca="false">AK14*0.3</f>
        <v>4</v>
      </c>
      <c r="AM14" s="66" t="str">
        <f aca="false">IF(AL14&gt;=9,"Cleared","Not Cleared")</f>
        <v>Not Cleared</v>
      </c>
      <c r="AN14" s="105" t="n">
        <v>0.666666666666667</v>
      </c>
      <c r="AO14" s="61" t="n">
        <v>14</v>
      </c>
      <c r="AP14" s="61" t="n">
        <v>2</v>
      </c>
      <c r="AQ14" s="61" t="n">
        <v>-10</v>
      </c>
      <c r="AR14" s="61" t="s">
        <v>14</v>
      </c>
      <c r="AS14" s="61" t="s">
        <v>14</v>
      </c>
      <c r="AT14" s="61" t="n">
        <v>63</v>
      </c>
      <c r="AU14" s="61" t="str">
        <f aca="false">IF(AN14&gt;=66%,"Cleared","NC")</f>
        <v>Cleared</v>
      </c>
      <c r="AV14" s="61" t="n">
        <v>2</v>
      </c>
      <c r="AW14" s="61" t="n">
        <v>1</v>
      </c>
      <c r="AX14" s="61" t="n">
        <v>3</v>
      </c>
      <c r="AY14" s="61" t="n">
        <v>0</v>
      </c>
      <c r="AZ14" s="61" t="n">
        <v>0</v>
      </c>
      <c r="BA14" s="61" t="n">
        <v>3</v>
      </c>
      <c r="BB14" s="66" t="n">
        <f aca="false">AV14+AW14+AX14+AY14+BA14+AZ14</f>
        <v>9</v>
      </c>
      <c r="BC14" s="66" t="n">
        <f aca="false">BB14/30*100</f>
        <v>30</v>
      </c>
      <c r="BD14" s="66" t="n">
        <f aca="false">BC14*0.3</f>
        <v>9</v>
      </c>
      <c r="BE14" s="66" t="str">
        <f aca="false">IF(BD14&gt;=9,"Cleared","Not Cleared")</f>
        <v>Cleared</v>
      </c>
      <c r="BF14" s="105" t="n">
        <v>0.666666666666667</v>
      </c>
      <c r="BG14" s="61" t="s">
        <v>14</v>
      </c>
      <c r="BH14" s="61" t="s">
        <v>14</v>
      </c>
      <c r="BI14" s="61" t="s">
        <v>14</v>
      </c>
      <c r="BJ14" s="61" t="n">
        <v>4.3</v>
      </c>
      <c r="BK14" s="61" t="s">
        <v>14</v>
      </c>
      <c r="BL14" s="61" t="n">
        <v>62</v>
      </c>
      <c r="BM14" s="61" t="str">
        <f aca="false">IF(BF14&gt;=66%,"Cleared","NC")</f>
        <v>Cleared</v>
      </c>
      <c r="BN14" s="106" t="n">
        <v>0</v>
      </c>
      <c r="BO14" s="106" t="n">
        <v>0</v>
      </c>
      <c r="BP14" s="106" t="n">
        <v>0</v>
      </c>
      <c r="BQ14" s="106" t="n">
        <v>2</v>
      </c>
      <c r="BR14" s="106" t="n">
        <v>0</v>
      </c>
      <c r="BS14" s="106" t="n">
        <v>3</v>
      </c>
      <c r="BT14" s="66" t="n">
        <f aca="false">BN14+BO14+BP14+BQ14+BR14+BS14</f>
        <v>5</v>
      </c>
      <c r="BU14" s="66" t="n">
        <f aca="false">BT14/30*100</f>
        <v>16.6666666666667</v>
      </c>
      <c r="BV14" s="66" t="n">
        <f aca="false">BU14*0.3</f>
        <v>5</v>
      </c>
      <c r="BW14" s="107" t="str">
        <f aca="false">IF(BV14&gt;=9,"Cleared","Not Cleared")</f>
        <v>Not Cleared</v>
      </c>
    </row>
    <row r="15" s="22" customFormat="true" ht="14.25" hidden="false" customHeight="false" outlineLevel="0" collapsed="false">
      <c r="A15" s="61" t="n">
        <v>11</v>
      </c>
      <c r="B15" s="62" t="s">
        <v>39</v>
      </c>
      <c r="C15" s="63" t="s">
        <v>40</v>
      </c>
      <c r="D15" s="105" t="n">
        <v>0.8</v>
      </c>
      <c r="E15" s="61" t="n">
        <v>16</v>
      </c>
      <c r="F15" s="61" t="n">
        <v>1</v>
      </c>
      <c r="G15" s="61" t="n">
        <v>-11</v>
      </c>
      <c r="H15" s="61" t="s">
        <v>532</v>
      </c>
      <c r="I15" s="61" t="n">
        <v>8</v>
      </c>
      <c r="J15" s="61" t="n">
        <v>74</v>
      </c>
      <c r="K15" s="61" t="str">
        <f aca="false">IF(D15&gt;=66%,"Cleared","NC")</f>
        <v>Cleared</v>
      </c>
      <c r="L15" s="61" t="n">
        <v>2</v>
      </c>
      <c r="M15" s="61" t="n">
        <v>1</v>
      </c>
      <c r="N15" s="61" t="n">
        <v>2</v>
      </c>
      <c r="O15" s="61" t="n">
        <v>3</v>
      </c>
      <c r="P15" s="61" t="n">
        <v>1</v>
      </c>
      <c r="Q15" s="61" t="n">
        <v>4</v>
      </c>
      <c r="R15" s="66" t="n">
        <f aca="false">L15+M15+N15+O15+P15+Q15</f>
        <v>13</v>
      </c>
      <c r="S15" s="66" t="n">
        <f aca="false">R15/30*100</f>
        <v>43.3333333333333</v>
      </c>
      <c r="T15" s="66" t="n">
        <f aca="false">S15*0.3</f>
        <v>13</v>
      </c>
      <c r="U15" s="66" t="str">
        <f aca="false">IF(T15&gt;=9,"Cleared","Not Cleared")</f>
        <v>Cleared</v>
      </c>
      <c r="V15" s="105" t="n">
        <v>0.666666666666667</v>
      </c>
      <c r="W15" s="61" t="n">
        <v>18</v>
      </c>
      <c r="X15" s="61" t="n">
        <v>8</v>
      </c>
      <c r="Y15" s="61" t="n">
        <v>-4</v>
      </c>
      <c r="Z15" s="61" t="s">
        <v>14</v>
      </c>
      <c r="AA15" s="61" t="n">
        <v>8</v>
      </c>
      <c r="AB15" s="61" t="n">
        <v>74</v>
      </c>
      <c r="AC15" s="61" t="str">
        <f aca="false">IF(V15&gt;=66%,"Cleared","NC")</f>
        <v>Cleared</v>
      </c>
      <c r="AD15" s="61" t="n">
        <v>3</v>
      </c>
      <c r="AE15" s="61" t="n">
        <v>1</v>
      </c>
      <c r="AF15" s="61" t="n">
        <v>3</v>
      </c>
      <c r="AG15" s="61" t="n">
        <v>0</v>
      </c>
      <c r="AH15" s="61" t="n">
        <v>1</v>
      </c>
      <c r="AI15" s="61" t="n">
        <v>4</v>
      </c>
      <c r="AJ15" s="66" t="n">
        <f aca="false">AD15+AE15+AF15+AG15+AH15+AI15</f>
        <v>12</v>
      </c>
      <c r="AK15" s="66" t="n">
        <f aca="false">AJ15/30*100</f>
        <v>40</v>
      </c>
      <c r="AL15" s="66" t="n">
        <f aca="false">AK15*0.3</f>
        <v>12</v>
      </c>
      <c r="AM15" s="66" t="str">
        <f aca="false">IF(AL15&gt;=9,"Cleared","Not Cleared")</f>
        <v>Cleared</v>
      </c>
      <c r="AN15" s="105" t="n">
        <v>0.666666666666667</v>
      </c>
      <c r="AO15" s="61" t="n">
        <v>16</v>
      </c>
      <c r="AP15" s="61" t="n">
        <v>9</v>
      </c>
      <c r="AQ15" s="61" t="n">
        <v>-14</v>
      </c>
      <c r="AR15" s="61" t="s">
        <v>14</v>
      </c>
      <c r="AS15" s="61" t="n">
        <v>8</v>
      </c>
      <c r="AT15" s="61" t="n">
        <v>73</v>
      </c>
      <c r="AU15" s="61" t="str">
        <f aca="false">IF(AN15&gt;=66%,"Cleared","NC")</f>
        <v>Cleared</v>
      </c>
      <c r="AV15" s="61" t="n">
        <v>2</v>
      </c>
      <c r="AW15" s="61" t="n">
        <v>1</v>
      </c>
      <c r="AX15" s="61" t="n">
        <v>2</v>
      </c>
      <c r="AY15" s="61" t="n">
        <v>0</v>
      </c>
      <c r="AZ15" s="61" t="n">
        <v>1</v>
      </c>
      <c r="BA15" s="61" t="n">
        <v>4</v>
      </c>
      <c r="BB15" s="66" t="n">
        <f aca="false">AV15+AW15+AX15+AY15+BA15+AZ15</f>
        <v>10</v>
      </c>
      <c r="BC15" s="66" t="n">
        <f aca="false">BB15/30*100</f>
        <v>33.3333333333333</v>
      </c>
      <c r="BD15" s="66" t="n">
        <f aca="false">BC15*0.3</f>
        <v>10</v>
      </c>
      <c r="BE15" s="66" t="str">
        <f aca="false">IF(BD15&gt;=9,"Cleared","Not Cleared")</f>
        <v>Cleared</v>
      </c>
      <c r="BF15" s="105" t="n">
        <v>0.733333333333333</v>
      </c>
      <c r="BG15" s="61" t="n">
        <v>15</v>
      </c>
      <c r="BH15" s="61" t="n">
        <v>10</v>
      </c>
      <c r="BI15" s="61" t="n">
        <v>-9</v>
      </c>
      <c r="BJ15" s="61" t="n">
        <v>4.3</v>
      </c>
      <c r="BK15" s="61" t="n">
        <v>8</v>
      </c>
      <c r="BL15" s="61" t="n">
        <v>73</v>
      </c>
      <c r="BM15" s="61" t="str">
        <f aca="false">IF(BF15&gt;=66%,"Cleared","NC")</f>
        <v>Cleared</v>
      </c>
      <c r="BN15" s="106" t="n">
        <v>2</v>
      </c>
      <c r="BO15" s="106" t="n">
        <v>1</v>
      </c>
      <c r="BP15" s="106" t="n">
        <v>2</v>
      </c>
      <c r="BQ15" s="106" t="n">
        <v>2</v>
      </c>
      <c r="BR15" s="106" t="n">
        <v>1</v>
      </c>
      <c r="BS15" s="106" t="n">
        <v>4</v>
      </c>
      <c r="BT15" s="66" t="n">
        <f aca="false">BN15+BO15+BP15+BQ15+BR15+BS15</f>
        <v>12</v>
      </c>
      <c r="BU15" s="66" t="n">
        <f aca="false">BT15/30*100</f>
        <v>40</v>
      </c>
      <c r="BV15" s="66" t="n">
        <f aca="false">BU15*0.3</f>
        <v>12</v>
      </c>
      <c r="BW15" s="107" t="str">
        <f aca="false">IF(BV15&gt;=9,"Cleared","Not Cleared")</f>
        <v>Cleared</v>
      </c>
    </row>
    <row r="16" s="22" customFormat="true" ht="14.25" hidden="false" customHeight="false" outlineLevel="0" collapsed="false">
      <c r="A16" s="61" t="n">
        <v>12</v>
      </c>
      <c r="B16" s="62" t="s">
        <v>41</v>
      </c>
      <c r="C16" s="63" t="s">
        <v>42</v>
      </c>
      <c r="D16" s="105" t="n">
        <v>0.666666666666667</v>
      </c>
      <c r="E16" s="61" t="n">
        <v>35</v>
      </c>
      <c r="F16" s="61" t="n">
        <v>2</v>
      </c>
      <c r="G16" s="61" t="n">
        <v>-1</v>
      </c>
      <c r="H16" s="61" t="s">
        <v>532</v>
      </c>
      <c r="I16" s="61" t="n">
        <v>3</v>
      </c>
      <c r="J16" s="61" t="n">
        <v>83</v>
      </c>
      <c r="K16" s="61" t="str">
        <f aca="false">IF(D16&gt;=66%,"Cleared","NC")</f>
        <v>Cleared</v>
      </c>
      <c r="L16" s="61" t="n">
        <v>5</v>
      </c>
      <c r="M16" s="61" t="n">
        <v>1</v>
      </c>
      <c r="N16" s="61" t="n">
        <v>3</v>
      </c>
      <c r="O16" s="61" t="n">
        <v>3</v>
      </c>
      <c r="P16" s="61" t="n">
        <v>3</v>
      </c>
      <c r="Q16" s="61" t="n">
        <v>5</v>
      </c>
      <c r="R16" s="66" t="n">
        <f aca="false">L16+M16+N16+O16+P16+Q16</f>
        <v>20</v>
      </c>
      <c r="S16" s="66" t="n">
        <f aca="false">R16/30*100</f>
        <v>66.6666666666667</v>
      </c>
      <c r="T16" s="66" t="n">
        <f aca="false">S16*0.3</f>
        <v>20</v>
      </c>
      <c r="U16" s="66" t="str">
        <f aca="false">IF(T16&gt;=9,"Cleared","Not Cleared")</f>
        <v>Cleared</v>
      </c>
      <c r="V16" s="105" t="n">
        <v>0.666666666666667</v>
      </c>
      <c r="W16" s="61" t="s">
        <v>14</v>
      </c>
      <c r="X16" s="61" t="s">
        <v>14</v>
      </c>
      <c r="Y16" s="61" t="s">
        <v>14</v>
      </c>
      <c r="Z16" s="61" t="s">
        <v>14</v>
      </c>
      <c r="AA16" s="61" t="n">
        <v>8</v>
      </c>
      <c r="AB16" s="61" t="s">
        <v>14</v>
      </c>
      <c r="AC16" s="61" t="str">
        <f aca="false">IF(V16&gt;=66%,"Cleared","NC")</f>
        <v>Cleared</v>
      </c>
      <c r="AD16" s="61" t="n">
        <v>0</v>
      </c>
      <c r="AE16" s="61" t="n">
        <v>0</v>
      </c>
      <c r="AF16" s="61" t="n">
        <v>0</v>
      </c>
      <c r="AG16" s="61" t="n">
        <v>0</v>
      </c>
      <c r="AH16" s="61" t="n">
        <v>1</v>
      </c>
      <c r="AI16" s="61" t="n">
        <v>0</v>
      </c>
      <c r="AJ16" s="66" t="n">
        <f aca="false">AD16+AE16+AF16+AG16+AH16+AI16</f>
        <v>1</v>
      </c>
      <c r="AK16" s="66" t="n">
        <f aca="false">AJ16/30*100</f>
        <v>3.33333333333333</v>
      </c>
      <c r="AL16" s="66" t="n">
        <f aca="false">AK16*0.3</f>
        <v>1</v>
      </c>
      <c r="AM16" s="66" t="str">
        <f aca="false">IF(AL16&gt;=9,"Cleared","Not Cleared")</f>
        <v>Not Cleared</v>
      </c>
      <c r="AN16" s="105" t="n">
        <v>0.666666666666667</v>
      </c>
      <c r="AO16" s="61" t="n">
        <v>24</v>
      </c>
      <c r="AP16" s="61" t="n">
        <v>3</v>
      </c>
      <c r="AQ16" s="61" t="n">
        <v>-9</v>
      </c>
      <c r="AR16" s="61" t="s">
        <v>14</v>
      </c>
      <c r="AS16" s="61" t="n">
        <v>8</v>
      </c>
      <c r="AT16" s="61" t="n">
        <v>81</v>
      </c>
      <c r="AU16" s="61" t="str">
        <f aca="false">IF(AN16&gt;=66%,"Cleared","NC")</f>
        <v>Cleared</v>
      </c>
      <c r="AV16" s="61" t="n">
        <v>4</v>
      </c>
      <c r="AW16" s="61" t="n">
        <v>1</v>
      </c>
      <c r="AX16" s="61" t="n">
        <v>3</v>
      </c>
      <c r="AY16" s="61" t="n">
        <v>0</v>
      </c>
      <c r="AZ16" s="61" t="n">
        <v>1</v>
      </c>
      <c r="BA16" s="61" t="n">
        <v>5</v>
      </c>
      <c r="BB16" s="66" t="n">
        <f aca="false">AV16+AW16+AX16+AY16+BA16+AZ16</f>
        <v>14</v>
      </c>
      <c r="BC16" s="66" t="n">
        <f aca="false">BB16/30*100</f>
        <v>46.6666666666667</v>
      </c>
      <c r="BD16" s="66" t="n">
        <f aca="false">BC16*0.3</f>
        <v>14</v>
      </c>
      <c r="BE16" s="66" t="str">
        <f aca="false">IF(BD16&gt;=9,"Cleared","Not Cleared")</f>
        <v>Cleared</v>
      </c>
      <c r="BF16" s="105" t="n">
        <v>0.733333333333333</v>
      </c>
      <c r="BG16" s="61" t="n">
        <v>35</v>
      </c>
      <c r="BH16" s="61" t="n">
        <v>2</v>
      </c>
      <c r="BI16" s="61" t="n">
        <v>0</v>
      </c>
      <c r="BJ16" s="61" t="s">
        <v>14</v>
      </c>
      <c r="BK16" s="61" t="n">
        <v>8</v>
      </c>
      <c r="BL16" s="61" t="n">
        <v>84</v>
      </c>
      <c r="BM16" s="61" t="str">
        <f aca="false">IF(BF16&gt;=66%,"Cleared","NC")</f>
        <v>Cleared</v>
      </c>
      <c r="BN16" s="106" t="n">
        <v>5</v>
      </c>
      <c r="BO16" s="106" t="n">
        <v>1</v>
      </c>
      <c r="BP16" s="106" t="n">
        <v>3</v>
      </c>
      <c r="BQ16" s="106" t="n">
        <v>0</v>
      </c>
      <c r="BR16" s="106" t="n">
        <v>1</v>
      </c>
      <c r="BS16" s="106" t="n">
        <v>5</v>
      </c>
      <c r="BT16" s="66" t="n">
        <f aca="false">BN16+BO16+BP16+BQ16+BR16+BS16</f>
        <v>15</v>
      </c>
      <c r="BU16" s="66" t="n">
        <f aca="false">BT16/30*100</f>
        <v>50</v>
      </c>
      <c r="BV16" s="66" t="n">
        <f aca="false">BU16*0.3</f>
        <v>15</v>
      </c>
      <c r="BW16" s="107" t="str">
        <f aca="false">IF(BV16&gt;=9,"Cleared","Not Cleared")</f>
        <v>Cleared</v>
      </c>
    </row>
    <row r="17" s="22" customFormat="true" ht="14.25" hidden="false" customHeight="false" outlineLevel="0" collapsed="false">
      <c r="A17" s="61" t="n">
        <v>13</v>
      </c>
      <c r="B17" s="62" t="s">
        <v>43</v>
      </c>
      <c r="C17" s="63" t="s">
        <v>44</v>
      </c>
      <c r="D17" s="105" t="n">
        <v>0.9</v>
      </c>
      <c r="E17" s="61" t="n">
        <v>2</v>
      </c>
      <c r="F17" s="61" t="n">
        <v>2</v>
      </c>
      <c r="G17" s="61" t="n">
        <v>-25</v>
      </c>
      <c r="H17" s="61" t="s">
        <v>532</v>
      </c>
      <c r="I17" s="61" t="n">
        <v>8</v>
      </c>
      <c r="J17" s="61" t="n">
        <v>57</v>
      </c>
      <c r="K17" s="61" t="str">
        <f aca="false">IF(D17&gt;=66%,"Cleared","NC")</f>
        <v>Cleared</v>
      </c>
      <c r="L17" s="61" t="n">
        <v>1</v>
      </c>
      <c r="M17" s="61" t="n">
        <v>1</v>
      </c>
      <c r="N17" s="61" t="n">
        <v>2</v>
      </c>
      <c r="O17" s="61" t="n">
        <v>3</v>
      </c>
      <c r="P17" s="61" t="n">
        <v>1</v>
      </c>
      <c r="Q17" s="61" t="n">
        <v>2</v>
      </c>
      <c r="R17" s="66" t="n">
        <f aca="false">L17+M17+N17+O17+P17+Q17</f>
        <v>10</v>
      </c>
      <c r="S17" s="66" t="n">
        <f aca="false">R17/30*100</f>
        <v>33.3333333333333</v>
      </c>
      <c r="T17" s="66" t="n">
        <f aca="false">S17*0.3</f>
        <v>10</v>
      </c>
      <c r="U17" s="66" t="str">
        <f aca="false">IF(T17&gt;=9,"Cleared","Not Cleared")</f>
        <v>Cleared</v>
      </c>
      <c r="V17" s="105" t="n">
        <v>0.866666666666667</v>
      </c>
      <c r="W17" s="61" t="n">
        <v>3</v>
      </c>
      <c r="X17" s="61" t="n">
        <v>1</v>
      </c>
      <c r="Y17" s="61" t="n">
        <v>-18</v>
      </c>
      <c r="Z17" s="61" t="n">
        <v>2.7</v>
      </c>
      <c r="AA17" s="61" t="n">
        <v>8</v>
      </c>
      <c r="AB17" s="61" t="n">
        <v>60</v>
      </c>
      <c r="AC17" s="61" t="str">
        <f aca="false">IF(V17&gt;=66%,"Cleared","NC")</f>
        <v>Cleared</v>
      </c>
      <c r="AD17" s="61" t="n">
        <v>1</v>
      </c>
      <c r="AE17" s="61" t="n">
        <v>1</v>
      </c>
      <c r="AF17" s="61" t="n">
        <v>2</v>
      </c>
      <c r="AG17" s="61" t="n">
        <v>1</v>
      </c>
      <c r="AH17" s="61" t="n">
        <v>1</v>
      </c>
      <c r="AI17" s="61" t="n">
        <v>3</v>
      </c>
      <c r="AJ17" s="66" t="n">
        <f aca="false">AD17+AE17+AF17+AG17+AH17+AI17</f>
        <v>9</v>
      </c>
      <c r="AK17" s="66" t="n">
        <f aca="false">AJ17/30*100</f>
        <v>30</v>
      </c>
      <c r="AL17" s="66" t="n">
        <f aca="false">AK17*0.3</f>
        <v>9</v>
      </c>
      <c r="AM17" s="66" t="str">
        <f aca="false">IF(AL17&gt;=9,"Cleared","Not Cleared")</f>
        <v>Cleared</v>
      </c>
      <c r="AN17" s="105" t="n">
        <v>0.9</v>
      </c>
      <c r="AO17" s="61" t="n">
        <v>3</v>
      </c>
      <c r="AP17" s="61" t="n">
        <v>2</v>
      </c>
      <c r="AQ17" s="61" t="n">
        <v>-8</v>
      </c>
      <c r="AR17" s="61" t="n">
        <v>2.6</v>
      </c>
      <c r="AS17" s="61" t="s">
        <v>14</v>
      </c>
      <c r="AT17" s="61" t="n">
        <v>58</v>
      </c>
      <c r="AU17" s="61" t="str">
        <f aca="false">IF(AN17&gt;=66%,"Cleared","NC")</f>
        <v>Cleared</v>
      </c>
      <c r="AV17" s="61" t="n">
        <v>1</v>
      </c>
      <c r="AW17" s="61" t="n">
        <v>1</v>
      </c>
      <c r="AX17" s="61" t="n">
        <v>3</v>
      </c>
      <c r="AY17" s="61" t="n">
        <v>2</v>
      </c>
      <c r="AZ17" s="61" t="n">
        <v>0</v>
      </c>
      <c r="BA17" s="61" t="n">
        <v>2</v>
      </c>
      <c r="BB17" s="66" t="n">
        <f aca="false">AV17+AW17+AX17+AY17+BA17+AZ17</f>
        <v>9</v>
      </c>
      <c r="BC17" s="66" t="n">
        <f aca="false">BB17/30*100</f>
        <v>30</v>
      </c>
      <c r="BD17" s="66" t="n">
        <f aca="false">BC17*0.3</f>
        <v>9</v>
      </c>
      <c r="BE17" s="66" t="str">
        <f aca="false">IF(BD17&gt;=9,"Cleared","Not Cleared")</f>
        <v>Cleared</v>
      </c>
      <c r="BF17" s="105" t="n">
        <v>1</v>
      </c>
      <c r="BG17" s="61" t="n">
        <v>10</v>
      </c>
      <c r="BH17" s="61" t="n">
        <v>2</v>
      </c>
      <c r="BI17" s="61" t="n">
        <v>-11</v>
      </c>
      <c r="BJ17" s="61" t="n">
        <v>2.5</v>
      </c>
      <c r="BK17" s="61" t="s">
        <v>14</v>
      </c>
      <c r="BL17" s="61" t="n">
        <v>59</v>
      </c>
      <c r="BM17" s="61" t="str">
        <f aca="false">IF(BF17&gt;=66%,"Cleared","NC")</f>
        <v>Cleared</v>
      </c>
      <c r="BN17" s="106" t="n">
        <v>1</v>
      </c>
      <c r="BO17" s="106" t="n">
        <v>1</v>
      </c>
      <c r="BP17" s="106" t="n">
        <v>2</v>
      </c>
      <c r="BQ17" s="106" t="n">
        <v>2</v>
      </c>
      <c r="BR17" s="106" t="n">
        <v>0</v>
      </c>
      <c r="BS17" s="106" t="n">
        <v>3</v>
      </c>
      <c r="BT17" s="66" t="n">
        <f aca="false">BN17+BO17+BP17+BQ17+BR17+BS17</f>
        <v>9</v>
      </c>
      <c r="BU17" s="66" t="n">
        <f aca="false">BT17/30*100</f>
        <v>30</v>
      </c>
      <c r="BV17" s="66" t="n">
        <f aca="false">BU17*0.3</f>
        <v>9</v>
      </c>
      <c r="BW17" s="107" t="str">
        <f aca="false">IF(BV17&gt;=9,"Cleared","Not Cleared")</f>
        <v>Cleared</v>
      </c>
    </row>
    <row r="18" s="22" customFormat="true" ht="14.25" hidden="false" customHeight="false" outlineLevel="0" collapsed="false">
      <c r="A18" s="61" t="n">
        <v>14</v>
      </c>
      <c r="B18" s="62" t="s">
        <v>45</v>
      </c>
      <c r="C18" s="63" t="s">
        <v>46</v>
      </c>
      <c r="D18" s="105" t="n">
        <v>0.666666666666667</v>
      </c>
      <c r="E18" s="61" t="n">
        <v>7</v>
      </c>
      <c r="F18" s="61" t="n">
        <v>1</v>
      </c>
      <c r="G18" s="61" t="n">
        <v>0</v>
      </c>
      <c r="H18" s="61" t="s">
        <v>532</v>
      </c>
      <c r="I18" s="61" t="n">
        <v>8</v>
      </c>
      <c r="J18" s="61" t="n">
        <v>70</v>
      </c>
      <c r="K18" s="61" t="str">
        <f aca="false">IF(D18&gt;=66%,"Cleared","NC")</f>
        <v>Cleared</v>
      </c>
      <c r="L18" s="61" t="n">
        <v>1</v>
      </c>
      <c r="M18" s="61" t="n">
        <v>1</v>
      </c>
      <c r="N18" s="61" t="n">
        <v>3</v>
      </c>
      <c r="O18" s="61" t="n">
        <v>3</v>
      </c>
      <c r="P18" s="61" t="n">
        <v>1</v>
      </c>
      <c r="Q18" s="61" t="n">
        <v>4</v>
      </c>
      <c r="R18" s="66" t="n">
        <f aca="false">L18+M18+N18+O18+P18+Q18</f>
        <v>13</v>
      </c>
      <c r="S18" s="66" t="n">
        <f aca="false">R18/30*100</f>
        <v>43.3333333333333</v>
      </c>
      <c r="T18" s="66" t="n">
        <f aca="false">S18*0.3</f>
        <v>13</v>
      </c>
      <c r="U18" s="66" t="str">
        <f aca="false">IF(T18&gt;=9,"Cleared","Not Cleared")</f>
        <v>Cleared</v>
      </c>
      <c r="V18" s="105" t="n">
        <v>0.0666666666666667</v>
      </c>
      <c r="W18" s="61" t="s">
        <v>14</v>
      </c>
      <c r="X18" s="61" t="s">
        <v>14</v>
      </c>
      <c r="Y18" s="61" t="s">
        <v>14</v>
      </c>
      <c r="Z18" s="61" t="s">
        <v>14</v>
      </c>
      <c r="AA18" s="61" t="s">
        <v>14</v>
      </c>
      <c r="AB18" s="61" t="s">
        <v>14</v>
      </c>
      <c r="AC18" s="61" t="str">
        <f aca="false">IF(V18&gt;=66%,"Cleared","NC")</f>
        <v>NC</v>
      </c>
      <c r="AD18" s="61" t="n">
        <v>0</v>
      </c>
      <c r="AE18" s="61" t="n">
        <v>0</v>
      </c>
      <c r="AF18" s="61" t="n">
        <v>0</v>
      </c>
      <c r="AG18" s="61" t="n">
        <v>0</v>
      </c>
      <c r="AH18" s="61" t="n">
        <v>0</v>
      </c>
      <c r="AI18" s="61" t="n">
        <v>0</v>
      </c>
      <c r="AJ18" s="66" t="n">
        <f aca="false">AD18+AE18+AF18+AG18+AH18+AI18</f>
        <v>0</v>
      </c>
      <c r="AK18" s="66" t="n">
        <f aca="false">AJ18/30*100</f>
        <v>0</v>
      </c>
      <c r="AL18" s="66" t="n">
        <f aca="false">AK18*0.3</f>
        <v>0</v>
      </c>
      <c r="AM18" s="66" t="str">
        <f aca="false">IF(AL18&gt;=9,"Cleared","Not Cleared")</f>
        <v>Not Cleared</v>
      </c>
      <c r="AN18" s="105" t="n">
        <v>0.4</v>
      </c>
      <c r="AO18" s="61" t="n">
        <v>6</v>
      </c>
      <c r="AP18" s="61" t="n">
        <v>19</v>
      </c>
      <c r="AQ18" s="61" t="n">
        <v>1</v>
      </c>
      <c r="AR18" s="61" t="n">
        <v>2.5</v>
      </c>
      <c r="AS18" s="61" t="n">
        <v>8</v>
      </c>
      <c r="AT18" s="61" t="n">
        <v>69</v>
      </c>
      <c r="AU18" s="61" t="str">
        <f aca="false">IF(AN18&gt;=66%,"Cleared","NC")</f>
        <v>NC</v>
      </c>
      <c r="AV18" s="61" t="n">
        <v>1</v>
      </c>
      <c r="AW18" s="61" t="n">
        <v>3</v>
      </c>
      <c r="AX18" s="61" t="n">
        <v>3</v>
      </c>
      <c r="AY18" s="61" t="n">
        <v>2</v>
      </c>
      <c r="AZ18" s="61" t="n">
        <v>1</v>
      </c>
      <c r="BA18" s="61" t="n">
        <v>4</v>
      </c>
      <c r="BB18" s="66" t="n">
        <f aca="false">AV18+AW18+AX18+AY18+BA18+AZ18</f>
        <v>14</v>
      </c>
      <c r="BC18" s="66" t="n">
        <f aca="false">BB18/30*100</f>
        <v>46.6666666666667</v>
      </c>
      <c r="BD18" s="66" t="n">
        <f aca="false">BC18*0.3</f>
        <v>14</v>
      </c>
      <c r="BE18" s="66" t="str">
        <f aca="false">IF(BD18&gt;=9,"Cleared","Not Cleared")</f>
        <v>Cleared</v>
      </c>
      <c r="BF18" s="105" t="n">
        <v>0.666666666666667</v>
      </c>
      <c r="BG18" s="61" t="s">
        <v>14</v>
      </c>
      <c r="BH18" s="61" t="s">
        <v>14</v>
      </c>
      <c r="BI18" s="61" t="s">
        <v>14</v>
      </c>
      <c r="BJ18" s="61" t="n">
        <v>3.1</v>
      </c>
      <c r="BK18" s="61" t="n">
        <v>8</v>
      </c>
      <c r="BL18" s="61" t="n">
        <v>68</v>
      </c>
      <c r="BM18" s="61" t="str">
        <f aca="false">IF(BF18&gt;=66%,"Cleared","NC")</f>
        <v>Cleared</v>
      </c>
      <c r="BN18" s="106" t="n">
        <v>0</v>
      </c>
      <c r="BO18" s="106" t="n">
        <v>0</v>
      </c>
      <c r="BP18" s="106" t="n">
        <v>0</v>
      </c>
      <c r="BQ18" s="106" t="n">
        <v>2</v>
      </c>
      <c r="BR18" s="106" t="n">
        <v>1</v>
      </c>
      <c r="BS18" s="106" t="n">
        <v>4</v>
      </c>
      <c r="BT18" s="66" t="n">
        <f aca="false">BN18+BO18+BP18+BQ18+BR18+BS18</f>
        <v>7</v>
      </c>
      <c r="BU18" s="66" t="n">
        <f aca="false">BT18/30*100</f>
        <v>23.3333333333333</v>
      </c>
      <c r="BV18" s="66" t="n">
        <f aca="false">BU18*0.3</f>
        <v>7</v>
      </c>
      <c r="BW18" s="107" t="str">
        <f aca="false">IF(BV18&gt;=9,"Cleared","Not Cleared")</f>
        <v>Not Cleared</v>
      </c>
    </row>
    <row r="19" s="22" customFormat="true" ht="14.25" hidden="false" customHeight="false" outlineLevel="0" collapsed="false">
      <c r="A19" s="61" t="n">
        <v>15</v>
      </c>
      <c r="B19" s="62" t="s">
        <v>47</v>
      </c>
      <c r="C19" s="63" t="s">
        <v>48</v>
      </c>
      <c r="D19" s="105" t="n">
        <v>0.3</v>
      </c>
      <c r="E19" s="61" t="n">
        <v>3</v>
      </c>
      <c r="F19" s="61" t="n">
        <v>1</v>
      </c>
      <c r="G19" s="61" t="n">
        <v>-18</v>
      </c>
      <c r="H19" s="61" t="s">
        <v>532</v>
      </c>
      <c r="I19" s="61" t="n">
        <v>8</v>
      </c>
      <c r="J19" s="61" t="n">
        <v>48</v>
      </c>
      <c r="K19" s="61" t="str">
        <f aca="false">IF(D19&gt;=66%,"Cleared","NC")</f>
        <v>NC</v>
      </c>
      <c r="L19" s="61" t="n">
        <v>1</v>
      </c>
      <c r="M19" s="61" t="n">
        <v>1</v>
      </c>
      <c r="N19" s="61" t="n">
        <v>2</v>
      </c>
      <c r="O19" s="61" t="n">
        <v>3</v>
      </c>
      <c r="P19" s="61" t="n">
        <v>1</v>
      </c>
      <c r="Q19" s="61" t="n">
        <v>1</v>
      </c>
      <c r="R19" s="66" t="n">
        <f aca="false">L19+M19+N19+O19+P19+Q19</f>
        <v>9</v>
      </c>
      <c r="S19" s="66" t="n">
        <f aca="false">R19/30*100</f>
        <v>30</v>
      </c>
      <c r="T19" s="66" t="n">
        <f aca="false">S19*0.3</f>
        <v>9</v>
      </c>
      <c r="U19" s="66" t="str">
        <f aca="false">IF(T19&gt;=9,"Cleared","Not Cleared")</f>
        <v>Cleared</v>
      </c>
      <c r="V19" s="105" t="n">
        <v>0</v>
      </c>
      <c r="W19" s="61" t="s">
        <v>14</v>
      </c>
      <c r="X19" s="61" t="s">
        <v>14</v>
      </c>
      <c r="Y19" s="61" t="s">
        <v>14</v>
      </c>
      <c r="Z19" s="61" t="s">
        <v>14</v>
      </c>
      <c r="AA19" s="61" t="s">
        <v>14</v>
      </c>
      <c r="AB19" s="61" t="s">
        <v>14</v>
      </c>
      <c r="AC19" s="61" t="str">
        <f aca="false">IF(V19&gt;=66%,"Cleared","NC")</f>
        <v>NC</v>
      </c>
      <c r="AD19" s="61" t="n">
        <v>0</v>
      </c>
      <c r="AE19" s="61" t="n">
        <v>0</v>
      </c>
      <c r="AF19" s="61" t="n">
        <v>0</v>
      </c>
      <c r="AG19" s="61" t="n">
        <v>0</v>
      </c>
      <c r="AH19" s="61" t="n">
        <v>0</v>
      </c>
      <c r="AI19" s="61" t="n">
        <v>0</v>
      </c>
      <c r="AJ19" s="66" t="n">
        <f aca="false">AD19+AE19+AF19+AG19+AH19+AI19</f>
        <v>0</v>
      </c>
      <c r="AK19" s="66" t="n">
        <f aca="false">AJ19/30*100</f>
        <v>0</v>
      </c>
      <c r="AL19" s="66" t="n">
        <f aca="false">AK19*0.3</f>
        <v>0</v>
      </c>
      <c r="AM19" s="66" t="str">
        <f aca="false">IF(AL19&gt;=9,"Cleared","Not Cleared")</f>
        <v>Not Cleared</v>
      </c>
      <c r="AN19" s="105" t="n">
        <v>0.0333333333333333</v>
      </c>
      <c r="AO19" s="61" t="s">
        <v>14</v>
      </c>
      <c r="AP19" s="61" t="s">
        <v>14</v>
      </c>
      <c r="AQ19" s="61" t="s">
        <v>14</v>
      </c>
      <c r="AR19" s="61" t="s">
        <v>14</v>
      </c>
      <c r="AS19" s="61" t="s">
        <v>14</v>
      </c>
      <c r="AT19" s="61" t="s">
        <v>14</v>
      </c>
      <c r="AU19" s="61" t="str">
        <f aca="false">IF(AN19&gt;=66%,"Cleared","NC")</f>
        <v>NC</v>
      </c>
      <c r="AV19" s="61" t="n">
        <v>0</v>
      </c>
      <c r="AW19" s="61" t="n">
        <v>0</v>
      </c>
      <c r="AX19" s="61" t="n">
        <v>0</v>
      </c>
      <c r="AY19" s="61" t="n">
        <v>0</v>
      </c>
      <c r="AZ19" s="61" t="n">
        <v>0</v>
      </c>
      <c r="BA19" s="61" t="n">
        <v>0</v>
      </c>
      <c r="BB19" s="66" t="n">
        <f aca="false">AV19+AW19+AX19+AY19+BA19+AZ19</f>
        <v>0</v>
      </c>
      <c r="BC19" s="66" t="n">
        <f aca="false">BB19/30*100</f>
        <v>0</v>
      </c>
      <c r="BD19" s="66" t="n">
        <f aca="false">BC19*0.3</f>
        <v>0</v>
      </c>
      <c r="BE19" s="66" t="str">
        <f aca="false">IF(BD19&gt;=9,"Cleared","Not Cleared")</f>
        <v>Not Cleared</v>
      </c>
      <c r="BF19" s="105" t="n">
        <v>0.0333333333333333</v>
      </c>
      <c r="BG19" s="61" t="s">
        <v>14</v>
      </c>
      <c r="BH19" s="61" t="s">
        <v>14</v>
      </c>
      <c r="BI19" s="61" t="s">
        <v>14</v>
      </c>
      <c r="BJ19" s="61" t="s">
        <v>14</v>
      </c>
      <c r="BK19" s="61" t="s">
        <v>14</v>
      </c>
      <c r="BL19" s="61" t="s">
        <v>14</v>
      </c>
      <c r="BM19" s="61" t="str">
        <f aca="false">IF(BF19&gt;=66%,"Cleared","NC")</f>
        <v>NC</v>
      </c>
      <c r="BN19" s="106" t="n">
        <v>0</v>
      </c>
      <c r="BO19" s="106" t="n">
        <v>0</v>
      </c>
      <c r="BP19" s="106" t="n">
        <v>0</v>
      </c>
      <c r="BQ19" s="106" t="n">
        <v>0</v>
      </c>
      <c r="BR19" s="106" t="n">
        <v>0</v>
      </c>
      <c r="BS19" s="106" t="n">
        <v>0</v>
      </c>
      <c r="BT19" s="66" t="n">
        <f aca="false">BN19+BO19+BP19+BQ19+BR19+BS19</f>
        <v>0</v>
      </c>
      <c r="BU19" s="66" t="n">
        <f aca="false">BT19/30*100</f>
        <v>0</v>
      </c>
      <c r="BV19" s="66" t="n">
        <f aca="false">BU19*0.3</f>
        <v>0</v>
      </c>
      <c r="BW19" s="107" t="str">
        <f aca="false">IF(BV19&gt;=9,"Cleared","Not Cleared")</f>
        <v>Not Cleared</v>
      </c>
    </row>
    <row r="20" s="22" customFormat="true" ht="14.25" hidden="false" customHeight="false" outlineLevel="0" collapsed="false">
      <c r="A20" s="61" t="n">
        <v>16</v>
      </c>
      <c r="B20" s="62" t="s">
        <v>49</v>
      </c>
      <c r="C20" s="63" t="s">
        <v>50</v>
      </c>
      <c r="D20" s="105" t="n">
        <v>0.8</v>
      </c>
      <c r="E20" s="61" t="n">
        <v>4</v>
      </c>
      <c r="F20" s="61" t="n">
        <v>2</v>
      </c>
      <c r="G20" s="61" t="n">
        <v>-25</v>
      </c>
      <c r="H20" s="61" t="s">
        <v>532</v>
      </c>
      <c r="I20" s="61" t="n">
        <v>8</v>
      </c>
      <c r="J20" s="61" t="n">
        <v>55</v>
      </c>
      <c r="K20" s="61" t="str">
        <f aca="false">IF(D20&gt;=66%,"Cleared","NC")</f>
        <v>Cleared</v>
      </c>
      <c r="L20" s="61" t="n">
        <v>1</v>
      </c>
      <c r="M20" s="61" t="n">
        <v>1</v>
      </c>
      <c r="N20" s="61" t="n">
        <v>2</v>
      </c>
      <c r="O20" s="61" t="n">
        <v>3</v>
      </c>
      <c r="P20" s="61" t="n">
        <v>1</v>
      </c>
      <c r="Q20" s="61" t="n">
        <v>2</v>
      </c>
      <c r="R20" s="66" t="n">
        <f aca="false">L20+M20+N20+O20+P20+Q20</f>
        <v>10</v>
      </c>
      <c r="S20" s="66" t="n">
        <f aca="false">R20/30*100</f>
        <v>33.3333333333333</v>
      </c>
      <c r="T20" s="66" t="n">
        <f aca="false">S20*0.3</f>
        <v>10</v>
      </c>
      <c r="U20" s="66" t="str">
        <f aca="false">IF(T20&gt;=9,"Cleared","Not Cleared")</f>
        <v>Cleared</v>
      </c>
      <c r="V20" s="105" t="n">
        <v>0.0666666666666667</v>
      </c>
      <c r="W20" s="61" t="s">
        <v>14</v>
      </c>
      <c r="X20" s="61" t="s">
        <v>14</v>
      </c>
      <c r="Y20" s="61" t="s">
        <v>14</v>
      </c>
      <c r="Z20" s="61" t="s">
        <v>14</v>
      </c>
      <c r="AA20" s="61" t="s">
        <v>14</v>
      </c>
      <c r="AB20" s="61" t="n">
        <v>54</v>
      </c>
      <c r="AC20" s="61" t="str">
        <f aca="false">IF(V20&gt;=66%,"Cleared","NC")</f>
        <v>NC</v>
      </c>
      <c r="AD20" s="61" t="n">
        <v>0</v>
      </c>
      <c r="AE20" s="61" t="n">
        <v>0</v>
      </c>
      <c r="AF20" s="61" t="n">
        <v>0</v>
      </c>
      <c r="AG20" s="61" t="n">
        <v>0</v>
      </c>
      <c r="AH20" s="61" t="n">
        <v>0</v>
      </c>
      <c r="AI20" s="61" t="n">
        <v>2</v>
      </c>
      <c r="AJ20" s="66" t="n">
        <f aca="false">AD20+AE20+AF20+AG20+AH20+AI20</f>
        <v>2</v>
      </c>
      <c r="AK20" s="66" t="n">
        <f aca="false">AJ20/30*100</f>
        <v>6.66666666666667</v>
      </c>
      <c r="AL20" s="66" t="n">
        <f aca="false">AK20*0.3</f>
        <v>2</v>
      </c>
      <c r="AM20" s="66" t="str">
        <f aca="false">IF(AL20&gt;=9,"Cleared","Not Cleared")</f>
        <v>Not Cleared</v>
      </c>
      <c r="AN20" s="105" t="n">
        <v>0.533333333333333</v>
      </c>
      <c r="AO20" s="61" t="s">
        <v>14</v>
      </c>
      <c r="AP20" s="61" t="s">
        <v>14</v>
      </c>
      <c r="AQ20" s="61" t="s">
        <v>14</v>
      </c>
      <c r="AR20" s="61" t="s">
        <v>14</v>
      </c>
      <c r="AS20" s="61" t="s">
        <v>14</v>
      </c>
      <c r="AT20" s="61" t="n">
        <v>55</v>
      </c>
      <c r="AU20" s="61" t="str">
        <f aca="false">IF(AN20&gt;=66%,"Cleared","NC")</f>
        <v>NC</v>
      </c>
      <c r="AV20" s="61" t="n">
        <v>0</v>
      </c>
      <c r="AW20" s="61" t="n">
        <v>0</v>
      </c>
      <c r="AX20" s="61" t="n">
        <v>0</v>
      </c>
      <c r="AY20" s="61" t="n">
        <v>0</v>
      </c>
      <c r="AZ20" s="61" t="n">
        <v>0</v>
      </c>
      <c r="BA20" s="61" t="n">
        <v>2</v>
      </c>
      <c r="BB20" s="66" t="n">
        <f aca="false">AV20+AW20+AX20+AY20+BA20+AZ20</f>
        <v>2</v>
      </c>
      <c r="BC20" s="66" t="n">
        <f aca="false">BB20/30*100</f>
        <v>6.66666666666667</v>
      </c>
      <c r="BD20" s="66" t="n">
        <f aca="false">BC20*0.3</f>
        <v>2</v>
      </c>
      <c r="BE20" s="66" t="str">
        <f aca="false">IF(BD20&gt;=9,"Cleared","Not Cleared")</f>
        <v>Not Cleared</v>
      </c>
      <c r="BF20" s="105" t="n">
        <v>0.4</v>
      </c>
      <c r="BG20" s="61" t="s">
        <v>14</v>
      </c>
      <c r="BH20" s="61" t="s">
        <v>14</v>
      </c>
      <c r="BI20" s="61" t="s">
        <v>14</v>
      </c>
      <c r="BJ20" s="61" t="s">
        <v>14</v>
      </c>
      <c r="BK20" s="61" t="s">
        <v>14</v>
      </c>
      <c r="BL20" s="61" t="s">
        <v>14</v>
      </c>
      <c r="BM20" s="61" t="str">
        <f aca="false">IF(BF20&gt;=66%,"Cleared","NC")</f>
        <v>NC</v>
      </c>
      <c r="BN20" s="106" t="n">
        <v>0</v>
      </c>
      <c r="BO20" s="106" t="n">
        <v>0</v>
      </c>
      <c r="BP20" s="106" t="n">
        <v>0</v>
      </c>
      <c r="BQ20" s="106" t="n">
        <v>0</v>
      </c>
      <c r="BR20" s="106" t="n">
        <v>0</v>
      </c>
      <c r="BS20" s="106" t="n">
        <v>0</v>
      </c>
      <c r="BT20" s="66" t="n">
        <f aca="false">BN20+BO20+BP20+BQ20+BR20+BS20</f>
        <v>0</v>
      </c>
      <c r="BU20" s="66" t="n">
        <f aca="false">BT20/30*100</f>
        <v>0</v>
      </c>
      <c r="BV20" s="66" t="n">
        <f aca="false">BU20*0.3</f>
        <v>0</v>
      </c>
      <c r="BW20" s="107" t="str">
        <f aca="false">IF(BV20&gt;=9,"Cleared","Not Cleared")</f>
        <v>Not Cleared</v>
      </c>
    </row>
    <row r="21" s="22" customFormat="true" ht="14.25" hidden="false" customHeight="false" outlineLevel="0" collapsed="false">
      <c r="A21" s="61" t="n">
        <v>17</v>
      </c>
      <c r="B21" s="62" t="s">
        <v>51</v>
      </c>
      <c r="C21" s="63" t="s">
        <v>52</v>
      </c>
      <c r="D21" s="105" t="n">
        <v>1.03333333333333</v>
      </c>
      <c r="E21" s="61" t="n">
        <v>3</v>
      </c>
      <c r="F21" s="61" t="n">
        <v>1</v>
      </c>
      <c r="G21" s="61" t="n">
        <v>-13</v>
      </c>
      <c r="H21" s="61" t="s">
        <v>532</v>
      </c>
      <c r="I21" s="61" t="n">
        <v>8</v>
      </c>
      <c r="J21" s="61" t="n">
        <v>63</v>
      </c>
      <c r="K21" s="61" t="str">
        <f aca="false">IF(D21&gt;=66%,"Cleared","NC")</f>
        <v>Cleared</v>
      </c>
      <c r="L21" s="61" t="n">
        <v>1</v>
      </c>
      <c r="M21" s="61" t="n">
        <v>1</v>
      </c>
      <c r="N21" s="61" t="n">
        <v>2</v>
      </c>
      <c r="O21" s="61" t="n">
        <v>3</v>
      </c>
      <c r="P21" s="61" t="n">
        <v>1</v>
      </c>
      <c r="Q21" s="61" t="n">
        <v>3</v>
      </c>
      <c r="R21" s="66" t="n">
        <f aca="false">L21+M21+N21+O21+P21+Q21</f>
        <v>11</v>
      </c>
      <c r="S21" s="66" t="n">
        <f aca="false">R21/30*100</f>
        <v>36.6666666666667</v>
      </c>
      <c r="T21" s="66" t="n">
        <f aca="false">S21*0.3</f>
        <v>11</v>
      </c>
      <c r="U21" s="66" t="str">
        <f aca="false">IF(T21&gt;=9,"Cleared","Not Cleared")</f>
        <v>Cleared</v>
      </c>
      <c r="V21" s="105" t="n">
        <v>1</v>
      </c>
      <c r="W21" s="61" t="n">
        <v>3</v>
      </c>
      <c r="X21" s="61" t="n">
        <v>1</v>
      </c>
      <c r="Y21" s="61" t="n">
        <v>-11</v>
      </c>
      <c r="Z21" s="61" t="n">
        <v>3.2</v>
      </c>
      <c r="AA21" s="61" t="n">
        <v>8</v>
      </c>
      <c r="AB21" s="61" t="n">
        <v>65</v>
      </c>
      <c r="AC21" s="61" t="str">
        <f aca="false">IF(V21&gt;=66%,"Cleared","NC")</f>
        <v>Cleared</v>
      </c>
      <c r="AD21" s="61" t="n">
        <v>1</v>
      </c>
      <c r="AE21" s="61" t="n">
        <v>1</v>
      </c>
      <c r="AF21" s="61" t="n">
        <v>2</v>
      </c>
      <c r="AG21" s="61" t="n">
        <v>2</v>
      </c>
      <c r="AH21" s="61" t="n">
        <v>1</v>
      </c>
      <c r="AI21" s="61" t="n">
        <v>3</v>
      </c>
      <c r="AJ21" s="66" t="n">
        <f aca="false">AD21+AE21+AF21+AG21+AH21+AI21</f>
        <v>10</v>
      </c>
      <c r="AK21" s="66" t="n">
        <f aca="false">AJ21/30*100</f>
        <v>33.3333333333333</v>
      </c>
      <c r="AL21" s="66" t="n">
        <f aca="false">AK21*0.3</f>
        <v>10</v>
      </c>
      <c r="AM21" s="66" t="str">
        <f aca="false">IF(AL21&gt;=9,"Cleared","Not Cleared")</f>
        <v>Cleared</v>
      </c>
      <c r="AN21" s="105" t="n">
        <v>1</v>
      </c>
      <c r="AO21" s="61" t="n">
        <v>4</v>
      </c>
      <c r="AP21" s="61" t="n">
        <v>2</v>
      </c>
      <c r="AQ21" s="61" t="n">
        <v>-6</v>
      </c>
      <c r="AR21" s="61" t="n">
        <v>2</v>
      </c>
      <c r="AS21" s="61" t="n">
        <v>7</v>
      </c>
      <c r="AT21" s="61" t="n">
        <v>63</v>
      </c>
      <c r="AU21" s="61" t="str">
        <f aca="false">IF(AN21&gt;=66%,"Cleared","NC")</f>
        <v>Cleared</v>
      </c>
      <c r="AV21" s="61" t="n">
        <v>1</v>
      </c>
      <c r="AW21" s="61" t="n">
        <v>1</v>
      </c>
      <c r="AX21" s="61" t="n">
        <v>2</v>
      </c>
      <c r="AY21" s="61" t="n">
        <v>1</v>
      </c>
      <c r="AZ21" s="61" t="n">
        <v>1</v>
      </c>
      <c r="BA21" s="61" t="n">
        <v>3</v>
      </c>
      <c r="BB21" s="66" t="n">
        <f aca="false">AV21+AW21+AX21+AY21+BA21+AZ21</f>
        <v>9</v>
      </c>
      <c r="BC21" s="66" t="n">
        <f aca="false">BB21/30*100</f>
        <v>30</v>
      </c>
      <c r="BD21" s="66" t="n">
        <f aca="false">BC21*0.3</f>
        <v>9</v>
      </c>
      <c r="BE21" s="66" t="str">
        <f aca="false">IF(BD21&gt;=9,"Cleared","Not Cleared")</f>
        <v>Cleared</v>
      </c>
      <c r="BF21" s="105" t="n">
        <v>0.9</v>
      </c>
      <c r="BG21" s="61" t="s">
        <v>532</v>
      </c>
      <c r="BH21" s="61" t="s">
        <v>532</v>
      </c>
      <c r="BI21" s="61" t="s">
        <v>532</v>
      </c>
      <c r="BJ21" s="61" t="n">
        <v>2.4</v>
      </c>
      <c r="BK21" s="61" t="n">
        <v>7</v>
      </c>
      <c r="BL21" s="61" t="s">
        <v>532</v>
      </c>
      <c r="BM21" s="61" t="str">
        <f aca="false">IF(BF21&gt;=66%,"Cleared","NC")</f>
        <v>Cleared</v>
      </c>
      <c r="BN21" s="106" t="n">
        <v>3</v>
      </c>
      <c r="BO21" s="106" t="n">
        <v>3</v>
      </c>
      <c r="BP21" s="106" t="n">
        <v>3</v>
      </c>
      <c r="BQ21" s="106" t="n">
        <v>2</v>
      </c>
      <c r="BR21" s="106" t="n">
        <v>1</v>
      </c>
      <c r="BS21" s="106" t="n">
        <v>3</v>
      </c>
      <c r="BT21" s="66" t="n">
        <f aca="false">BN21+BO21+BP21+BQ21+BR21+BS21</f>
        <v>15</v>
      </c>
      <c r="BU21" s="66" t="n">
        <f aca="false">BT21/30*100</f>
        <v>50</v>
      </c>
      <c r="BV21" s="66" t="n">
        <f aca="false">BU21*0.3</f>
        <v>15</v>
      </c>
      <c r="BW21" s="107" t="str">
        <f aca="false">IF(BV21&gt;=9,"Cleared","Not Cleared")</f>
        <v>Cleared</v>
      </c>
    </row>
    <row r="22" s="22" customFormat="true" ht="14.25" hidden="false" customHeight="false" outlineLevel="0" collapsed="false">
      <c r="A22" s="61" t="n">
        <v>18</v>
      </c>
      <c r="B22" s="62" t="s">
        <v>54</v>
      </c>
      <c r="C22" s="63" t="s">
        <v>55</v>
      </c>
      <c r="D22" s="105" t="n">
        <v>0.8</v>
      </c>
      <c r="E22" s="61" t="n">
        <v>3</v>
      </c>
      <c r="F22" s="61" t="n">
        <v>1</v>
      </c>
      <c r="G22" s="61" t="n">
        <v>-30</v>
      </c>
      <c r="H22" s="61" t="s">
        <v>532</v>
      </c>
      <c r="I22" s="61" t="n">
        <v>8</v>
      </c>
      <c r="J22" s="61" t="n">
        <v>55</v>
      </c>
      <c r="K22" s="61" t="str">
        <f aca="false">IF(D22&gt;=66%,"Cleared","NC")</f>
        <v>Cleared</v>
      </c>
      <c r="L22" s="61" t="n">
        <v>1</v>
      </c>
      <c r="M22" s="61" t="n">
        <v>1</v>
      </c>
      <c r="N22" s="61" t="n">
        <v>1</v>
      </c>
      <c r="O22" s="61" t="n">
        <v>3</v>
      </c>
      <c r="P22" s="61" t="n">
        <v>1</v>
      </c>
      <c r="Q22" s="61" t="n">
        <v>2</v>
      </c>
      <c r="R22" s="66" t="n">
        <f aca="false">L22+M22+N22+O22+P22+Q22</f>
        <v>9</v>
      </c>
      <c r="S22" s="66" t="n">
        <f aca="false">R22/30*100</f>
        <v>30</v>
      </c>
      <c r="T22" s="66" t="n">
        <f aca="false">S22*0.3</f>
        <v>9</v>
      </c>
      <c r="U22" s="66" t="str">
        <f aca="false">IF(T22&gt;=9,"Cleared","Not Cleared")</f>
        <v>Cleared</v>
      </c>
      <c r="V22" s="105" t="n">
        <v>0.266666666666667</v>
      </c>
      <c r="W22" s="61" t="s">
        <v>14</v>
      </c>
      <c r="X22" s="61" t="s">
        <v>14</v>
      </c>
      <c r="Y22" s="61" t="s">
        <v>14</v>
      </c>
      <c r="Z22" s="61" t="s">
        <v>14</v>
      </c>
      <c r="AA22" s="61" t="s">
        <v>14</v>
      </c>
      <c r="AB22" s="61" t="n">
        <v>57</v>
      </c>
      <c r="AC22" s="61" t="str">
        <f aca="false">IF(V22&gt;=66%,"Cleared","NC")</f>
        <v>NC</v>
      </c>
      <c r="AD22" s="61" t="n">
        <v>0</v>
      </c>
      <c r="AE22" s="61" t="n">
        <v>0</v>
      </c>
      <c r="AF22" s="61" t="n">
        <v>0</v>
      </c>
      <c r="AG22" s="61" t="n">
        <v>0</v>
      </c>
      <c r="AH22" s="61" t="n">
        <v>0</v>
      </c>
      <c r="AI22" s="61" t="n">
        <v>2</v>
      </c>
      <c r="AJ22" s="66" t="n">
        <f aca="false">AD22+AE22+AF22+AG22+AH22+AI22</f>
        <v>2</v>
      </c>
      <c r="AK22" s="66" t="n">
        <f aca="false">AJ22/30*100</f>
        <v>6.66666666666667</v>
      </c>
      <c r="AL22" s="66" t="n">
        <f aca="false">AK22*0.3</f>
        <v>2</v>
      </c>
      <c r="AM22" s="66" t="str">
        <f aca="false">IF(AL22&gt;=9,"Cleared","Not Cleared")</f>
        <v>Not Cleared</v>
      </c>
      <c r="AN22" s="105" t="n">
        <v>0.0333333333333333</v>
      </c>
      <c r="AO22" s="61" t="s">
        <v>14</v>
      </c>
      <c r="AP22" s="61" t="s">
        <v>14</v>
      </c>
      <c r="AQ22" s="61" t="s">
        <v>14</v>
      </c>
      <c r="AR22" s="61" t="s">
        <v>14</v>
      </c>
      <c r="AS22" s="61" t="s">
        <v>14</v>
      </c>
      <c r="AT22" s="61" t="n">
        <v>46</v>
      </c>
      <c r="AU22" s="61" t="str">
        <f aca="false">IF(AN22&gt;=66%,"Cleared","NC")</f>
        <v>NC</v>
      </c>
      <c r="AV22" s="61" t="n">
        <v>0</v>
      </c>
      <c r="AW22" s="61" t="n">
        <v>0</v>
      </c>
      <c r="AX22" s="61" t="n">
        <v>0</v>
      </c>
      <c r="AY22" s="61" t="n">
        <v>0</v>
      </c>
      <c r="AZ22" s="61" t="n">
        <v>0</v>
      </c>
      <c r="BA22" s="61" t="n">
        <v>1</v>
      </c>
      <c r="BB22" s="66" t="n">
        <f aca="false">AV22+AW22+AX22+AY22+BA22+AZ22</f>
        <v>1</v>
      </c>
      <c r="BC22" s="66" t="n">
        <f aca="false">BB22/30*100</f>
        <v>3.33333333333333</v>
      </c>
      <c r="BD22" s="66" t="n">
        <f aca="false">BC22*0.3</f>
        <v>1</v>
      </c>
      <c r="BE22" s="66" t="str">
        <f aca="false">IF(BD22&gt;=9,"Cleared","Not Cleared")</f>
        <v>Not Cleared</v>
      </c>
      <c r="BF22" s="105" t="n">
        <v>0.1</v>
      </c>
      <c r="BG22" s="61" t="s">
        <v>14</v>
      </c>
      <c r="BH22" s="61" t="s">
        <v>14</v>
      </c>
      <c r="BI22" s="61" t="s">
        <v>14</v>
      </c>
      <c r="BJ22" s="61" t="s">
        <v>14</v>
      </c>
      <c r="BK22" s="61" t="s">
        <v>14</v>
      </c>
      <c r="BL22" s="61" t="s">
        <v>14</v>
      </c>
      <c r="BM22" s="61" t="str">
        <f aca="false">IF(BF22&gt;=66%,"Cleared","NC")</f>
        <v>NC</v>
      </c>
      <c r="BN22" s="106" t="n">
        <v>0</v>
      </c>
      <c r="BO22" s="106" t="n">
        <v>0</v>
      </c>
      <c r="BP22" s="106" t="n">
        <v>0</v>
      </c>
      <c r="BQ22" s="106" t="n">
        <v>0</v>
      </c>
      <c r="BR22" s="106" t="n">
        <v>0</v>
      </c>
      <c r="BS22" s="106" t="n">
        <v>0</v>
      </c>
      <c r="BT22" s="66" t="n">
        <f aca="false">BN22+BO22+BP22+BQ22+BR22+BS22</f>
        <v>0</v>
      </c>
      <c r="BU22" s="66" t="n">
        <f aca="false">BT22/30*100</f>
        <v>0</v>
      </c>
      <c r="BV22" s="66" t="n">
        <f aca="false">BU22*0.3</f>
        <v>0</v>
      </c>
      <c r="BW22" s="107" t="str">
        <f aca="false">IF(BV22&gt;=9,"Cleared","Not Cleared")</f>
        <v>Not Cleared</v>
      </c>
    </row>
    <row r="23" s="22" customFormat="true" ht="14.25" hidden="false" customHeight="false" outlineLevel="0" collapsed="false">
      <c r="A23" s="61" t="n">
        <v>19</v>
      </c>
      <c r="B23" s="62" t="s">
        <v>56</v>
      </c>
      <c r="C23" s="63" t="s">
        <v>57</v>
      </c>
      <c r="D23" s="105" t="n">
        <v>0.666666666666667</v>
      </c>
      <c r="E23" s="61" t="n">
        <v>20</v>
      </c>
      <c r="F23" s="61" t="n">
        <v>3</v>
      </c>
      <c r="G23" s="61" t="n">
        <v>6</v>
      </c>
      <c r="H23" s="61" t="s">
        <v>532</v>
      </c>
      <c r="I23" s="61" t="n">
        <v>8</v>
      </c>
      <c r="J23" s="61" t="n">
        <v>71</v>
      </c>
      <c r="K23" s="61" t="str">
        <f aca="false">IF(D23&gt;=66%,"Cleared","NC")</f>
        <v>Cleared</v>
      </c>
      <c r="L23" s="61" t="n">
        <v>3</v>
      </c>
      <c r="M23" s="61" t="n">
        <v>1</v>
      </c>
      <c r="N23" s="61" t="n">
        <v>3</v>
      </c>
      <c r="O23" s="61" t="n">
        <v>3</v>
      </c>
      <c r="P23" s="61" t="n">
        <v>1</v>
      </c>
      <c r="Q23" s="61" t="n">
        <v>4</v>
      </c>
      <c r="R23" s="66" t="n">
        <f aca="false">L23+M23+N23+O23+P23+Q23</f>
        <v>15</v>
      </c>
      <c r="S23" s="66" t="n">
        <f aca="false">R23/30*100</f>
        <v>50</v>
      </c>
      <c r="T23" s="66" t="n">
        <f aca="false">S23*0.3</f>
        <v>15</v>
      </c>
      <c r="U23" s="66" t="str">
        <f aca="false">IF(T23&gt;=9,"Cleared","Not Cleared")</f>
        <v>Cleared</v>
      </c>
      <c r="V23" s="105" t="n">
        <v>0.666666666666667</v>
      </c>
      <c r="W23" s="61" t="s">
        <v>14</v>
      </c>
      <c r="X23" s="61" t="s">
        <v>14</v>
      </c>
      <c r="Y23" s="61" t="s">
        <v>14</v>
      </c>
      <c r="Z23" s="61" t="s">
        <v>14</v>
      </c>
      <c r="AA23" s="61" t="n">
        <v>5</v>
      </c>
      <c r="AB23" s="61" t="s">
        <v>14</v>
      </c>
      <c r="AC23" s="61" t="str">
        <f aca="false">IF(V23&gt;=66%,"Cleared","NC")</f>
        <v>Cleared</v>
      </c>
      <c r="AD23" s="61" t="n">
        <v>0</v>
      </c>
      <c r="AE23" s="61" t="n">
        <v>0</v>
      </c>
      <c r="AF23" s="61" t="n">
        <v>0</v>
      </c>
      <c r="AG23" s="61" t="n">
        <v>0</v>
      </c>
      <c r="AH23" s="61" t="n">
        <v>1</v>
      </c>
      <c r="AI23" s="61" t="n">
        <v>0</v>
      </c>
      <c r="AJ23" s="66" t="n">
        <f aca="false">AD23+AE23+AF23+AG23+AH23+AI23</f>
        <v>1</v>
      </c>
      <c r="AK23" s="66" t="n">
        <f aca="false">AJ23/30*100</f>
        <v>3.33333333333333</v>
      </c>
      <c r="AL23" s="66" t="n">
        <f aca="false">AK23*0.3</f>
        <v>1</v>
      </c>
      <c r="AM23" s="66" t="str">
        <f aca="false">IF(AL23&gt;=9,"Cleared","Not Cleared")</f>
        <v>Not Cleared</v>
      </c>
      <c r="AN23" s="105" t="n">
        <v>0.8</v>
      </c>
      <c r="AO23" s="61" t="s">
        <v>14</v>
      </c>
      <c r="AP23" s="61" t="s">
        <v>14</v>
      </c>
      <c r="AQ23" s="61" t="s">
        <v>14</v>
      </c>
      <c r="AR23" s="61" t="s">
        <v>14</v>
      </c>
      <c r="AS23" s="61" t="n">
        <v>4</v>
      </c>
      <c r="AT23" s="61" t="n">
        <v>69</v>
      </c>
      <c r="AU23" s="61" t="str">
        <f aca="false">IF(AN23&gt;=66%,"Cleared","NC")</f>
        <v>Cleared</v>
      </c>
      <c r="AV23" s="61" t="n">
        <v>0</v>
      </c>
      <c r="AW23" s="61" t="n">
        <v>0</v>
      </c>
      <c r="AX23" s="61" t="n">
        <v>0</v>
      </c>
      <c r="AY23" s="61" t="n">
        <v>0</v>
      </c>
      <c r="AZ23" s="61" t="n">
        <v>2</v>
      </c>
      <c r="BA23" s="61" t="n">
        <v>4</v>
      </c>
      <c r="BB23" s="66" t="n">
        <f aca="false">AV23+AW23+AX23+AY23+BA23+AZ23</f>
        <v>6</v>
      </c>
      <c r="BC23" s="66" t="n">
        <f aca="false">BB23/30*100</f>
        <v>20</v>
      </c>
      <c r="BD23" s="66" t="n">
        <f aca="false">BC23*0.3</f>
        <v>6</v>
      </c>
      <c r="BE23" s="66" t="str">
        <f aca="false">IF(BD23&gt;=9,"Cleared","Not Cleared")</f>
        <v>Not Cleared</v>
      </c>
      <c r="BF23" s="105" t="n">
        <v>0.666666666666667</v>
      </c>
      <c r="BG23" s="61" t="s">
        <v>14</v>
      </c>
      <c r="BH23" s="61" t="s">
        <v>14</v>
      </c>
      <c r="BI23" s="61" t="s">
        <v>14</v>
      </c>
      <c r="BJ23" s="61" t="s">
        <v>14</v>
      </c>
      <c r="BK23" s="61" t="n">
        <v>4</v>
      </c>
      <c r="BL23" s="61" t="s">
        <v>14</v>
      </c>
      <c r="BM23" s="61" t="str">
        <f aca="false">IF(BF23&gt;=66%,"Cleared","NC")</f>
        <v>Cleared</v>
      </c>
      <c r="BN23" s="106" t="n">
        <v>0</v>
      </c>
      <c r="BO23" s="106" t="n">
        <v>0</v>
      </c>
      <c r="BP23" s="106" t="n">
        <v>0</v>
      </c>
      <c r="BQ23" s="106" t="n">
        <v>0</v>
      </c>
      <c r="BR23" s="106" t="n">
        <v>2</v>
      </c>
      <c r="BS23" s="106" t="n">
        <v>0</v>
      </c>
      <c r="BT23" s="66" t="n">
        <f aca="false">BN23+BO23+BP23+BQ23+BR23+BS23</f>
        <v>2</v>
      </c>
      <c r="BU23" s="66" t="n">
        <f aca="false">BT23/30*100</f>
        <v>6.66666666666667</v>
      </c>
      <c r="BV23" s="66" t="n">
        <f aca="false">BU23*0.3</f>
        <v>2</v>
      </c>
      <c r="BW23" s="107" t="str">
        <f aca="false">IF(BV23&gt;=9,"Cleared","Not Cleared")</f>
        <v>Not Cleared</v>
      </c>
    </row>
    <row r="24" s="22" customFormat="true" ht="14.25" hidden="false" customHeight="false" outlineLevel="0" collapsed="false">
      <c r="A24" s="61" t="n">
        <v>20</v>
      </c>
      <c r="B24" s="62" t="s">
        <v>58</v>
      </c>
      <c r="C24" s="63" t="s">
        <v>59</v>
      </c>
      <c r="D24" s="105" t="n">
        <v>0.8</v>
      </c>
      <c r="E24" s="61" t="n">
        <v>2</v>
      </c>
      <c r="F24" s="61" t="n">
        <v>1</v>
      </c>
      <c r="G24" s="61" t="n">
        <v>-17</v>
      </c>
      <c r="H24" s="61" t="s">
        <v>532</v>
      </c>
      <c r="I24" s="61" t="n">
        <v>8</v>
      </c>
      <c r="J24" s="61" t="n">
        <v>71</v>
      </c>
      <c r="K24" s="61" t="str">
        <f aca="false">IF(D24&gt;=66%,"Cleared","NC")</f>
        <v>Cleared</v>
      </c>
      <c r="L24" s="61" t="n">
        <v>1</v>
      </c>
      <c r="M24" s="61" t="n">
        <v>1</v>
      </c>
      <c r="N24" s="61" t="n">
        <v>2</v>
      </c>
      <c r="O24" s="61" t="n">
        <v>3</v>
      </c>
      <c r="P24" s="61" t="n">
        <v>1</v>
      </c>
      <c r="Q24" s="61" t="n">
        <v>4</v>
      </c>
      <c r="R24" s="66" t="n">
        <f aca="false">L24+M24+N24+O24+P24+Q24</f>
        <v>12</v>
      </c>
      <c r="S24" s="66" t="n">
        <f aca="false">R24/30*100</f>
        <v>40</v>
      </c>
      <c r="T24" s="66" t="n">
        <f aca="false">S24*0.3</f>
        <v>12</v>
      </c>
      <c r="U24" s="66" t="str">
        <f aca="false">IF(T24&gt;=9,"Cleared","Not Cleared")</f>
        <v>Cleared</v>
      </c>
      <c r="V24" s="105" t="n">
        <v>0.0666666666666667</v>
      </c>
      <c r="W24" s="61" t="s">
        <v>14</v>
      </c>
      <c r="X24" s="61" t="s">
        <v>14</v>
      </c>
      <c r="Y24" s="61" t="s">
        <v>14</v>
      </c>
      <c r="Z24" s="61" t="s">
        <v>14</v>
      </c>
      <c r="AA24" s="61" t="s">
        <v>14</v>
      </c>
      <c r="AB24" s="61" t="n">
        <v>70</v>
      </c>
      <c r="AC24" s="61" t="str">
        <f aca="false">IF(V24&gt;=66%,"Cleared","NC")</f>
        <v>NC</v>
      </c>
      <c r="AD24" s="61" t="n">
        <v>0</v>
      </c>
      <c r="AE24" s="61" t="n">
        <v>0</v>
      </c>
      <c r="AF24" s="61" t="n">
        <v>0</v>
      </c>
      <c r="AG24" s="61" t="n">
        <v>0</v>
      </c>
      <c r="AH24" s="61" t="n">
        <v>0</v>
      </c>
      <c r="AI24" s="61" t="n">
        <v>4</v>
      </c>
      <c r="AJ24" s="66" t="n">
        <f aca="false">AD24+AE24+AF24+AG24+AH24+AI24</f>
        <v>4</v>
      </c>
      <c r="AK24" s="66" t="n">
        <f aca="false">AJ24/30*100</f>
        <v>13.3333333333333</v>
      </c>
      <c r="AL24" s="66" t="n">
        <f aca="false">AK24*0.3</f>
        <v>4</v>
      </c>
      <c r="AM24" s="66" t="str">
        <f aca="false">IF(AL24&gt;=9,"Cleared","Not Cleared")</f>
        <v>Not Cleared</v>
      </c>
      <c r="AN24" s="105" t="n">
        <v>0</v>
      </c>
      <c r="AO24" s="61" t="s">
        <v>14</v>
      </c>
      <c r="AP24" s="61" t="s">
        <v>14</v>
      </c>
      <c r="AQ24" s="61" t="s">
        <v>14</v>
      </c>
      <c r="AR24" s="61" t="s">
        <v>14</v>
      </c>
      <c r="AS24" s="61" t="s">
        <v>14</v>
      </c>
      <c r="AT24" s="61" t="s">
        <v>14</v>
      </c>
      <c r="AU24" s="61" t="str">
        <f aca="false">IF(AN24&gt;=66%,"Cleared","NC")</f>
        <v>NC</v>
      </c>
      <c r="AV24" s="61" t="n">
        <v>0</v>
      </c>
      <c r="AW24" s="61" t="n">
        <v>0</v>
      </c>
      <c r="AX24" s="61" t="n">
        <v>0</v>
      </c>
      <c r="AY24" s="61" t="n">
        <v>0</v>
      </c>
      <c r="AZ24" s="61" t="n">
        <v>0</v>
      </c>
      <c r="BA24" s="61" t="n">
        <v>0</v>
      </c>
      <c r="BB24" s="66" t="n">
        <f aca="false">AV24+AW24+AX24+AY24+BA24+AZ24</f>
        <v>0</v>
      </c>
      <c r="BC24" s="66" t="n">
        <f aca="false">BB24/30*100</f>
        <v>0</v>
      </c>
      <c r="BD24" s="66" t="n">
        <f aca="false">BC24*0.3</f>
        <v>0</v>
      </c>
      <c r="BE24" s="66" t="str">
        <f aca="false">IF(BD24&gt;=9,"Cleared","Not Cleared")</f>
        <v>Not Cleared</v>
      </c>
      <c r="BF24" s="105" t="n">
        <v>0</v>
      </c>
      <c r="BG24" s="61" t="s">
        <v>14</v>
      </c>
      <c r="BH24" s="61" t="s">
        <v>14</v>
      </c>
      <c r="BI24" s="61" t="s">
        <v>14</v>
      </c>
      <c r="BJ24" s="61" t="s">
        <v>14</v>
      </c>
      <c r="BK24" s="61" t="s">
        <v>14</v>
      </c>
      <c r="BL24" s="61" t="n">
        <v>68</v>
      </c>
      <c r="BM24" s="61" t="str">
        <f aca="false">IF(BF24&gt;=66%,"Cleared","NC")</f>
        <v>NC</v>
      </c>
      <c r="BN24" s="106" t="n">
        <v>0</v>
      </c>
      <c r="BO24" s="106" t="n">
        <v>0</v>
      </c>
      <c r="BP24" s="106" t="n">
        <v>0</v>
      </c>
      <c r="BQ24" s="106" t="n">
        <v>0</v>
      </c>
      <c r="BR24" s="106" t="n">
        <v>0</v>
      </c>
      <c r="BS24" s="106" t="n">
        <v>4</v>
      </c>
      <c r="BT24" s="66" t="n">
        <f aca="false">BN24+BO24+BP24+BQ24+BR24+BS24</f>
        <v>4</v>
      </c>
      <c r="BU24" s="66" t="n">
        <f aca="false">BT24/30*100</f>
        <v>13.3333333333333</v>
      </c>
      <c r="BV24" s="66" t="n">
        <f aca="false">BU24*0.3</f>
        <v>4</v>
      </c>
      <c r="BW24" s="107" t="str">
        <f aca="false">IF(BV24&gt;=9,"Cleared","Not Cleared")</f>
        <v>Not Cleared</v>
      </c>
    </row>
    <row r="25" s="22" customFormat="true" ht="14.25" hidden="false" customHeight="false" outlineLevel="0" collapsed="false">
      <c r="A25" s="61" t="n">
        <v>21</v>
      </c>
      <c r="B25" s="62" t="s">
        <v>60</v>
      </c>
      <c r="C25" s="63" t="s">
        <v>61</v>
      </c>
      <c r="D25" s="105" t="n">
        <v>0.866666666666667</v>
      </c>
      <c r="E25" s="61" t="n">
        <v>30</v>
      </c>
      <c r="F25" s="61" t="n">
        <v>1</v>
      </c>
      <c r="G25" s="61" t="n">
        <v>-7</v>
      </c>
      <c r="H25" s="61" t="s">
        <v>532</v>
      </c>
      <c r="I25" s="61" t="n">
        <v>8</v>
      </c>
      <c r="J25" s="61" t="n">
        <v>67</v>
      </c>
      <c r="K25" s="61" t="str">
        <f aca="false">IF(D25&gt;=66%,"Cleared","NC")</f>
        <v>Cleared</v>
      </c>
      <c r="L25" s="61" t="n">
        <v>5</v>
      </c>
      <c r="M25" s="61" t="n">
        <v>1</v>
      </c>
      <c r="N25" s="61" t="n">
        <v>3</v>
      </c>
      <c r="O25" s="61" t="n">
        <v>3</v>
      </c>
      <c r="P25" s="61" t="n">
        <v>1</v>
      </c>
      <c r="Q25" s="61" t="n">
        <v>4</v>
      </c>
      <c r="R25" s="66" t="n">
        <f aca="false">L25+M25+N25+O25+P25+Q25</f>
        <v>17</v>
      </c>
      <c r="S25" s="66" t="n">
        <f aca="false">R25/30*100</f>
        <v>56.6666666666667</v>
      </c>
      <c r="T25" s="66" t="n">
        <f aca="false">S25*0.3</f>
        <v>17</v>
      </c>
      <c r="U25" s="66" t="str">
        <f aca="false">IF(T25&gt;=9,"Cleared","Not Cleared")</f>
        <v>Cleared</v>
      </c>
      <c r="V25" s="105" t="n">
        <v>0.8</v>
      </c>
      <c r="W25" s="61" t="s">
        <v>14</v>
      </c>
      <c r="X25" s="61" t="s">
        <v>14</v>
      </c>
      <c r="Y25" s="61" t="s">
        <v>14</v>
      </c>
      <c r="Z25" s="61" t="n">
        <v>5.8</v>
      </c>
      <c r="AA25" s="61" t="n">
        <v>7</v>
      </c>
      <c r="AB25" s="61" t="n">
        <v>65</v>
      </c>
      <c r="AC25" s="61" t="str">
        <f aca="false">IF(V25&gt;=66%,"Cleared","NC")</f>
        <v>Cleared</v>
      </c>
      <c r="AD25" s="61" t="n">
        <v>0</v>
      </c>
      <c r="AE25" s="61" t="n">
        <v>0</v>
      </c>
      <c r="AF25" s="61" t="n">
        <v>0</v>
      </c>
      <c r="AG25" s="61" t="n">
        <v>2</v>
      </c>
      <c r="AH25" s="61" t="n">
        <v>1</v>
      </c>
      <c r="AI25" s="61" t="n">
        <v>3</v>
      </c>
      <c r="AJ25" s="66" t="n">
        <f aca="false">AD25+AE25+AF25+AG25+AH25+AI25</f>
        <v>6</v>
      </c>
      <c r="AK25" s="66" t="n">
        <f aca="false">AJ25/30*100</f>
        <v>20</v>
      </c>
      <c r="AL25" s="66" t="n">
        <f aca="false">AK25*0.3</f>
        <v>6</v>
      </c>
      <c r="AM25" s="66" t="str">
        <f aca="false">IF(AL25&gt;=9,"Cleared","Not Cleared")</f>
        <v>Not Cleared</v>
      </c>
      <c r="AN25" s="105" t="n">
        <v>0.733333333333333</v>
      </c>
      <c r="AO25" s="61" t="s">
        <v>14</v>
      </c>
      <c r="AP25" s="61" t="s">
        <v>14</v>
      </c>
      <c r="AQ25" s="61" t="s">
        <v>14</v>
      </c>
      <c r="AR25" s="61" t="s">
        <v>14</v>
      </c>
      <c r="AS25" s="61" t="s">
        <v>14</v>
      </c>
      <c r="AT25" s="61" t="s">
        <v>14</v>
      </c>
      <c r="AU25" s="61" t="str">
        <f aca="false">IF(AN25&gt;=66%,"Cleared","NC")</f>
        <v>Cleared</v>
      </c>
      <c r="AV25" s="61" t="n">
        <v>0</v>
      </c>
      <c r="AW25" s="61" t="n">
        <v>0</v>
      </c>
      <c r="AX25" s="61" t="n">
        <v>0</v>
      </c>
      <c r="AY25" s="61" t="n">
        <v>0</v>
      </c>
      <c r="AZ25" s="61" t="n">
        <v>0</v>
      </c>
      <c r="BA25" s="61" t="n">
        <v>0</v>
      </c>
      <c r="BB25" s="66" t="n">
        <f aca="false">AV25+AW25+AX25+AY25+BA25+AZ25</f>
        <v>0</v>
      </c>
      <c r="BC25" s="66" t="n">
        <f aca="false">BB25/30*100</f>
        <v>0</v>
      </c>
      <c r="BD25" s="66" t="n">
        <f aca="false">BC25*0.3</f>
        <v>0</v>
      </c>
      <c r="BE25" s="66" t="str">
        <f aca="false">IF(BD25&gt;=9,"Cleared","Not Cleared")</f>
        <v>Not Cleared</v>
      </c>
      <c r="BF25" s="105" t="n">
        <v>0.666666666666667</v>
      </c>
      <c r="BG25" s="61" t="s">
        <v>14</v>
      </c>
      <c r="BH25" s="61" t="s">
        <v>14</v>
      </c>
      <c r="BI25" s="61" t="s">
        <v>14</v>
      </c>
      <c r="BJ25" s="61" t="s">
        <v>14</v>
      </c>
      <c r="BK25" s="61" t="s">
        <v>14</v>
      </c>
      <c r="BL25" s="61" t="s">
        <v>14</v>
      </c>
      <c r="BM25" s="61" t="str">
        <f aca="false">IF(BF25&gt;=66%,"Cleared","NC")</f>
        <v>Cleared</v>
      </c>
      <c r="BN25" s="106" t="n">
        <v>0</v>
      </c>
      <c r="BO25" s="106" t="n">
        <v>0</v>
      </c>
      <c r="BP25" s="106" t="n">
        <v>0</v>
      </c>
      <c r="BQ25" s="106" t="n">
        <v>0</v>
      </c>
      <c r="BR25" s="106" t="n">
        <v>0</v>
      </c>
      <c r="BS25" s="106" t="n">
        <v>0</v>
      </c>
      <c r="BT25" s="66" t="n">
        <f aca="false">BN25+BO25+BP25+BQ25+BR25+BS25</f>
        <v>0</v>
      </c>
      <c r="BU25" s="66" t="n">
        <f aca="false">BT25/30*100</f>
        <v>0</v>
      </c>
      <c r="BV25" s="66" t="n">
        <f aca="false">BU25*0.3</f>
        <v>0</v>
      </c>
      <c r="BW25" s="107" t="str">
        <f aca="false">IF(BV25&gt;=9,"Cleared","Not Cleared")</f>
        <v>Not Cleared</v>
      </c>
    </row>
    <row r="26" s="22" customFormat="true" ht="14.25" hidden="false" customHeight="false" outlineLevel="0" collapsed="false">
      <c r="A26" s="61" t="n">
        <v>22</v>
      </c>
      <c r="B26" s="62" t="s">
        <v>62</v>
      </c>
      <c r="C26" s="63" t="s">
        <v>63</v>
      </c>
      <c r="D26" s="105" t="n">
        <v>0.666666666666667</v>
      </c>
      <c r="E26" s="61" t="n">
        <v>18</v>
      </c>
      <c r="F26" s="61" t="n">
        <v>2</v>
      </c>
      <c r="G26" s="61" t="n">
        <v>-12</v>
      </c>
      <c r="H26" s="61" t="s">
        <v>532</v>
      </c>
      <c r="I26" s="61" t="n">
        <v>3</v>
      </c>
      <c r="J26" s="61" t="n">
        <v>71</v>
      </c>
      <c r="K26" s="61" t="str">
        <f aca="false">IF(D26&gt;=66%,"Cleared","NC")</f>
        <v>Cleared</v>
      </c>
      <c r="L26" s="61" t="n">
        <v>3</v>
      </c>
      <c r="M26" s="61" t="n">
        <v>1</v>
      </c>
      <c r="N26" s="61" t="n">
        <v>2</v>
      </c>
      <c r="O26" s="61" t="n">
        <v>3</v>
      </c>
      <c r="P26" s="61" t="n">
        <v>3</v>
      </c>
      <c r="Q26" s="61" t="n">
        <v>4</v>
      </c>
      <c r="R26" s="66" t="n">
        <f aca="false">L26+M26+N26+O26+P26+Q26</f>
        <v>16</v>
      </c>
      <c r="S26" s="66" t="n">
        <f aca="false">R26/30*100</f>
        <v>53.3333333333333</v>
      </c>
      <c r="T26" s="66" t="n">
        <f aca="false">S26*0.3</f>
        <v>16</v>
      </c>
      <c r="U26" s="66" t="str">
        <f aca="false">IF(T26&gt;=9,"Cleared","Not Cleared")</f>
        <v>Cleared</v>
      </c>
      <c r="V26" s="105" t="n">
        <v>0.1</v>
      </c>
      <c r="W26" s="61" t="n">
        <v>19</v>
      </c>
      <c r="X26" s="61" t="n">
        <v>2</v>
      </c>
      <c r="Y26" s="61" t="n">
        <v>-8</v>
      </c>
      <c r="Z26" s="61" t="s">
        <v>14</v>
      </c>
      <c r="AA26" s="61" t="s">
        <v>14</v>
      </c>
      <c r="AB26" s="61" t="n">
        <v>72</v>
      </c>
      <c r="AC26" s="61" t="str">
        <f aca="false">IF(V26&gt;=66%,"Cleared","NC")</f>
        <v>NC</v>
      </c>
      <c r="AD26" s="61" t="n">
        <v>3</v>
      </c>
      <c r="AE26" s="61" t="n">
        <v>1</v>
      </c>
      <c r="AF26" s="61" t="n">
        <v>3</v>
      </c>
      <c r="AG26" s="61" t="n">
        <v>0</v>
      </c>
      <c r="AH26" s="61" t="n">
        <v>0</v>
      </c>
      <c r="AI26" s="61" t="n">
        <v>4</v>
      </c>
      <c r="AJ26" s="66" t="n">
        <f aca="false">AD26+AE26+AF26+AG26+AH26+AI26</f>
        <v>11</v>
      </c>
      <c r="AK26" s="66" t="n">
        <f aca="false">AJ26/30*100</f>
        <v>36.6666666666667</v>
      </c>
      <c r="AL26" s="66" t="n">
        <f aca="false">AK26*0.3</f>
        <v>11</v>
      </c>
      <c r="AM26" s="66" t="str">
        <f aca="false">IF(AL26&gt;=9,"Cleared","Not Cleared")</f>
        <v>Cleared</v>
      </c>
      <c r="AN26" s="105" t="n">
        <v>0.666666666666667</v>
      </c>
      <c r="AO26" s="61" t="s">
        <v>14</v>
      </c>
      <c r="AP26" s="61" t="s">
        <v>14</v>
      </c>
      <c r="AQ26" s="61" t="s">
        <v>14</v>
      </c>
      <c r="AR26" s="61" t="s">
        <v>14</v>
      </c>
      <c r="AS26" s="61" t="n">
        <v>7</v>
      </c>
      <c r="AT26" s="61" t="s">
        <v>14</v>
      </c>
      <c r="AU26" s="61" t="str">
        <f aca="false">IF(AN26&gt;=66%,"Cleared","NC")</f>
        <v>Cleared</v>
      </c>
      <c r="AV26" s="61" t="n">
        <v>0</v>
      </c>
      <c r="AW26" s="61" t="n">
        <v>0</v>
      </c>
      <c r="AX26" s="61" t="n">
        <v>0</v>
      </c>
      <c r="AY26" s="61" t="n">
        <v>0</v>
      </c>
      <c r="AZ26" s="61" t="n">
        <v>1</v>
      </c>
      <c r="BA26" s="61" t="n">
        <v>0</v>
      </c>
      <c r="BB26" s="66" t="n">
        <f aca="false">AV26+AW26+AX26+AY26+BA26+AZ26</f>
        <v>1</v>
      </c>
      <c r="BC26" s="66" t="n">
        <f aca="false">BB26/30*100</f>
        <v>3.33333333333333</v>
      </c>
      <c r="BD26" s="66" t="n">
        <f aca="false">BC26*0.3</f>
        <v>1</v>
      </c>
      <c r="BE26" s="66" t="str">
        <f aca="false">IF(BD26&gt;=9,"Cleared","Not Cleared")</f>
        <v>Not Cleared</v>
      </c>
      <c r="BF26" s="105" t="n">
        <v>0.533333333333333</v>
      </c>
      <c r="BG26" s="61" t="n">
        <v>16</v>
      </c>
      <c r="BH26" s="61" t="n">
        <v>2</v>
      </c>
      <c r="BI26" s="61" t="n">
        <v>-28</v>
      </c>
      <c r="BJ26" s="61" t="n">
        <v>5.6</v>
      </c>
      <c r="BK26" s="61" t="n">
        <v>7</v>
      </c>
      <c r="BL26" s="61" t="n">
        <v>70</v>
      </c>
      <c r="BM26" s="61" t="str">
        <f aca="false">IF(BF26&gt;=66%,"Cleared","NC")</f>
        <v>NC</v>
      </c>
      <c r="BN26" s="106" t="n">
        <v>2</v>
      </c>
      <c r="BO26" s="106" t="n">
        <v>1</v>
      </c>
      <c r="BP26" s="106" t="n">
        <v>1</v>
      </c>
      <c r="BQ26" s="106" t="n">
        <v>3</v>
      </c>
      <c r="BR26" s="106" t="n">
        <v>1</v>
      </c>
      <c r="BS26" s="106" t="n">
        <v>4</v>
      </c>
      <c r="BT26" s="66" t="n">
        <f aca="false">BN26+BO26+BP26+BQ26+BR26+BS26</f>
        <v>12</v>
      </c>
      <c r="BU26" s="66" t="n">
        <f aca="false">BT26/30*100</f>
        <v>40</v>
      </c>
      <c r="BV26" s="66" t="n">
        <f aca="false">BU26*0.3</f>
        <v>12</v>
      </c>
      <c r="BW26" s="107" t="str">
        <f aca="false">IF(BV26&gt;=9,"Cleared","Not Cleared")</f>
        <v>Cleared</v>
      </c>
    </row>
    <row r="27" s="22" customFormat="true" ht="14.25" hidden="false" customHeight="false" outlineLevel="0" collapsed="false">
      <c r="A27" s="61" t="n">
        <v>23</v>
      </c>
      <c r="B27" s="62" t="s">
        <v>64</v>
      </c>
      <c r="C27" s="63" t="s">
        <v>65</v>
      </c>
      <c r="D27" s="105" t="n">
        <v>0.866666666666667</v>
      </c>
      <c r="E27" s="61" t="n">
        <v>17</v>
      </c>
      <c r="F27" s="61" t="n">
        <v>2</v>
      </c>
      <c r="G27" s="61" t="n">
        <v>-16</v>
      </c>
      <c r="H27" s="61" t="s">
        <v>532</v>
      </c>
      <c r="I27" s="61" t="n">
        <v>8</v>
      </c>
      <c r="J27" s="61" t="n">
        <v>67</v>
      </c>
      <c r="K27" s="61" t="str">
        <f aca="false">IF(D27&gt;=66%,"Cleared","NC")</f>
        <v>Cleared</v>
      </c>
      <c r="L27" s="61" t="n">
        <v>3</v>
      </c>
      <c r="M27" s="61" t="n">
        <v>1</v>
      </c>
      <c r="N27" s="61" t="n">
        <v>2</v>
      </c>
      <c r="O27" s="61" t="n">
        <v>3</v>
      </c>
      <c r="P27" s="61" t="n">
        <v>1</v>
      </c>
      <c r="Q27" s="61" t="n">
        <v>4</v>
      </c>
      <c r="R27" s="66" t="n">
        <f aca="false">L27+M27+N27+O27+P27+Q27</f>
        <v>14</v>
      </c>
      <c r="S27" s="66" t="n">
        <f aca="false">R27/30*100</f>
        <v>46.6666666666667</v>
      </c>
      <c r="T27" s="66" t="n">
        <f aca="false">S27*0.3</f>
        <v>14</v>
      </c>
      <c r="U27" s="66" t="str">
        <f aca="false">IF(T27&gt;=9,"Cleared","Not Cleared")</f>
        <v>Cleared</v>
      </c>
      <c r="V27" s="105" t="n">
        <v>0.8</v>
      </c>
      <c r="W27" s="61" t="n">
        <v>10</v>
      </c>
      <c r="X27" s="61" t="n">
        <v>2</v>
      </c>
      <c r="Y27" s="61" t="n">
        <v>-13</v>
      </c>
      <c r="Z27" s="61" t="n">
        <v>9</v>
      </c>
      <c r="AA27" s="61" t="n">
        <v>8</v>
      </c>
      <c r="AB27" s="61" t="n">
        <v>69</v>
      </c>
      <c r="AC27" s="61" t="str">
        <f aca="false">IF(V27&gt;=66%,"Cleared","NC")</f>
        <v>Cleared</v>
      </c>
      <c r="AD27" s="61" t="n">
        <v>1</v>
      </c>
      <c r="AE27" s="61" t="n">
        <v>1</v>
      </c>
      <c r="AF27" s="61" t="n">
        <v>2</v>
      </c>
      <c r="AG27" s="61" t="n">
        <v>4</v>
      </c>
      <c r="AH27" s="61" t="n">
        <v>1</v>
      </c>
      <c r="AI27" s="61" t="n">
        <v>4</v>
      </c>
      <c r="AJ27" s="66" t="n">
        <f aca="false">AD27+AE27+AF27+AG27+AH27+AI27</f>
        <v>13</v>
      </c>
      <c r="AK27" s="66" t="n">
        <f aca="false">AJ27/30*100</f>
        <v>43.3333333333333</v>
      </c>
      <c r="AL27" s="66" t="n">
        <f aca="false">AK27*0.3</f>
        <v>13</v>
      </c>
      <c r="AM27" s="66" t="str">
        <f aca="false">IF(AL27&gt;=9,"Cleared","Not Cleared")</f>
        <v>Cleared</v>
      </c>
      <c r="AN27" s="105" t="n">
        <v>0.8</v>
      </c>
      <c r="AO27" s="61" t="s">
        <v>14</v>
      </c>
      <c r="AP27" s="61" t="s">
        <v>14</v>
      </c>
      <c r="AQ27" s="61" t="s">
        <v>14</v>
      </c>
      <c r="AR27" s="61" t="s">
        <v>14</v>
      </c>
      <c r="AS27" s="61" t="s">
        <v>14</v>
      </c>
      <c r="AT27" s="61" t="n">
        <v>65</v>
      </c>
      <c r="AU27" s="61" t="str">
        <f aca="false">IF(AN27&gt;=66%,"Cleared","NC")</f>
        <v>Cleared</v>
      </c>
      <c r="AV27" s="61" t="n">
        <v>0</v>
      </c>
      <c r="AW27" s="61" t="n">
        <v>0</v>
      </c>
      <c r="AX27" s="61" t="n">
        <v>0</v>
      </c>
      <c r="AY27" s="61" t="n">
        <v>0</v>
      </c>
      <c r="AZ27" s="61" t="n">
        <v>0</v>
      </c>
      <c r="BA27" s="61" t="n">
        <v>3</v>
      </c>
      <c r="BB27" s="66" t="n">
        <f aca="false">AV27+AW27+AX27+AY27+BA27+AZ27</f>
        <v>3</v>
      </c>
      <c r="BC27" s="66" t="n">
        <f aca="false">BB27/30*100</f>
        <v>10</v>
      </c>
      <c r="BD27" s="66" t="n">
        <f aca="false">BC27*0.3</f>
        <v>3</v>
      </c>
      <c r="BE27" s="66" t="str">
        <f aca="false">IF(BD27&gt;=9,"Cleared","Not Cleared")</f>
        <v>Not Cleared</v>
      </c>
      <c r="BF27" s="105" t="n">
        <v>1.06666666666667</v>
      </c>
      <c r="BG27" s="61" t="n">
        <v>14</v>
      </c>
      <c r="BH27" s="61" t="n">
        <v>11</v>
      </c>
      <c r="BI27" s="61" t="n">
        <v>-11</v>
      </c>
      <c r="BJ27" s="61" t="s">
        <v>14</v>
      </c>
      <c r="BK27" s="61" t="s">
        <v>14</v>
      </c>
      <c r="BL27" s="61" t="n">
        <v>66</v>
      </c>
      <c r="BM27" s="61" t="str">
        <f aca="false">IF(BF27&gt;=66%,"Cleared","NC")</f>
        <v>Cleared</v>
      </c>
      <c r="BN27" s="106" t="n">
        <v>2</v>
      </c>
      <c r="BO27" s="106" t="n">
        <v>1</v>
      </c>
      <c r="BP27" s="106" t="n">
        <v>2</v>
      </c>
      <c r="BQ27" s="106" t="n">
        <v>0</v>
      </c>
      <c r="BR27" s="106" t="n">
        <v>0</v>
      </c>
      <c r="BS27" s="106" t="n">
        <v>3</v>
      </c>
      <c r="BT27" s="66" t="n">
        <f aca="false">BN27+BO27+BP27+BQ27+BR27+BS27</f>
        <v>8</v>
      </c>
      <c r="BU27" s="66" t="n">
        <f aca="false">BT27/30*100</f>
        <v>26.6666666666667</v>
      </c>
      <c r="BV27" s="66" t="n">
        <f aca="false">BU27*0.3</f>
        <v>8</v>
      </c>
      <c r="BW27" s="107" t="str">
        <f aca="false">IF(BV27&gt;=9,"Cleared","Not Cleared")</f>
        <v>Not Cleared</v>
      </c>
    </row>
    <row r="28" s="22" customFormat="true" ht="14.25" hidden="false" customHeight="false" outlineLevel="0" collapsed="false">
      <c r="A28" s="61" t="n">
        <v>24</v>
      </c>
      <c r="B28" s="62" t="s">
        <v>66</v>
      </c>
      <c r="C28" s="63" t="s">
        <v>67</v>
      </c>
      <c r="D28" s="105" t="n">
        <v>0.666666666666667</v>
      </c>
      <c r="E28" s="61" t="n">
        <v>20</v>
      </c>
      <c r="F28" s="61" t="n">
        <v>1</v>
      </c>
      <c r="G28" s="61" t="n">
        <v>-17</v>
      </c>
      <c r="H28" s="61" t="s">
        <v>532</v>
      </c>
      <c r="I28" s="61" t="n">
        <v>6</v>
      </c>
      <c r="J28" s="61" t="n">
        <v>74</v>
      </c>
      <c r="K28" s="61" t="str">
        <f aca="false">IF(D28&gt;=66%,"Cleared","NC")</f>
        <v>Cleared</v>
      </c>
      <c r="L28" s="61" t="n">
        <v>3</v>
      </c>
      <c r="M28" s="61" t="n">
        <v>1</v>
      </c>
      <c r="N28" s="61" t="n">
        <v>2</v>
      </c>
      <c r="O28" s="61" t="n">
        <v>3</v>
      </c>
      <c r="P28" s="61" t="n">
        <v>1</v>
      </c>
      <c r="Q28" s="61" t="n">
        <v>4</v>
      </c>
      <c r="R28" s="66" t="n">
        <f aca="false">L28+M28+N28+O28+P28+Q28</f>
        <v>14</v>
      </c>
      <c r="S28" s="66" t="n">
        <f aca="false">R28/30*100</f>
        <v>46.6666666666667</v>
      </c>
      <c r="T28" s="66" t="n">
        <f aca="false">S28*0.3</f>
        <v>14</v>
      </c>
      <c r="U28" s="66" t="str">
        <f aca="false">IF(T28&gt;=9,"Cleared","Not Cleared")</f>
        <v>Cleared</v>
      </c>
      <c r="V28" s="105" t="n">
        <v>0.666666666666667</v>
      </c>
      <c r="W28" s="61" t="s">
        <v>14</v>
      </c>
      <c r="X28" s="61" t="s">
        <v>14</v>
      </c>
      <c r="Y28" s="61" t="s">
        <v>14</v>
      </c>
      <c r="Z28" s="61" t="s">
        <v>14</v>
      </c>
      <c r="AA28" s="61" t="n">
        <v>8</v>
      </c>
      <c r="AB28" s="61" t="n">
        <v>72</v>
      </c>
      <c r="AC28" s="61" t="str">
        <f aca="false">IF(V28&gt;=66%,"Cleared","NC")</f>
        <v>Cleared</v>
      </c>
      <c r="AD28" s="61" t="n">
        <v>0</v>
      </c>
      <c r="AE28" s="61" t="n">
        <v>0</v>
      </c>
      <c r="AF28" s="61" t="n">
        <v>0</v>
      </c>
      <c r="AG28" s="61" t="n">
        <v>0</v>
      </c>
      <c r="AH28" s="61" t="n">
        <v>1</v>
      </c>
      <c r="AI28" s="61" t="n">
        <v>4</v>
      </c>
      <c r="AJ28" s="66" t="n">
        <f aca="false">AD28+AE28+AF28+AG28+AH28+AI28</f>
        <v>5</v>
      </c>
      <c r="AK28" s="66" t="n">
        <f aca="false">AJ28/30*100</f>
        <v>16.6666666666667</v>
      </c>
      <c r="AL28" s="66" t="n">
        <f aca="false">AK28*0.3</f>
        <v>5</v>
      </c>
      <c r="AM28" s="66" t="str">
        <f aca="false">IF(AL28&gt;=9,"Cleared","Not Cleared")</f>
        <v>Not Cleared</v>
      </c>
      <c r="AN28" s="105" t="n">
        <v>0.233333333333333</v>
      </c>
      <c r="AO28" s="61" t="s">
        <v>14</v>
      </c>
      <c r="AP28" s="61" t="s">
        <v>14</v>
      </c>
      <c r="AQ28" s="61" t="s">
        <v>14</v>
      </c>
      <c r="AR28" s="61" t="s">
        <v>14</v>
      </c>
      <c r="AS28" s="61" t="s">
        <v>14</v>
      </c>
      <c r="AT28" s="61" t="s">
        <v>14</v>
      </c>
      <c r="AU28" s="61" t="str">
        <f aca="false">IF(AN28&gt;=66%,"Cleared","NC")</f>
        <v>NC</v>
      </c>
      <c r="AV28" s="61" t="n">
        <v>0</v>
      </c>
      <c r="AW28" s="61" t="n">
        <v>0</v>
      </c>
      <c r="AX28" s="61" t="n">
        <v>0</v>
      </c>
      <c r="AY28" s="61" t="n">
        <v>0</v>
      </c>
      <c r="AZ28" s="61" t="n">
        <v>0</v>
      </c>
      <c r="BA28" s="61" t="n">
        <v>0</v>
      </c>
      <c r="BB28" s="66" t="n">
        <f aca="false">AV28+AW28+AX28+AY28+BA28+AZ28</f>
        <v>0</v>
      </c>
      <c r="BC28" s="66" t="n">
        <f aca="false">BB28/30*100</f>
        <v>0</v>
      </c>
      <c r="BD28" s="66" t="n">
        <f aca="false">BC28*0.3</f>
        <v>0</v>
      </c>
      <c r="BE28" s="66" t="str">
        <f aca="false">IF(BD28&gt;=9,"Cleared","Not Cleared")</f>
        <v>Not Cleared</v>
      </c>
      <c r="BF28" s="105" t="n">
        <v>0.4</v>
      </c>
      <c r="BG28" s="61" t="n">
        <v>15</v>
      </c>
      <c r="BH28" s="61" t="n">
        <v>20</v>
      </c>
      <c r="BI28" s="61" t="n">
        <v>-18</v>
      </c>
      <c r="BJ28" s="61" t="n">
        <v>4.6</v>
      </c>
      <c r="BK28" s="61" t="s">
        <v>14</v>
      </c>
      <c r="BL28" s="61" t="n">
        <v>69</v>
      </c>
      <c r="BM28" s="61" t="str">
        <f aca="false">IF(BF28&gt;=66%,"Cleared","NC")</f>
        <v>NC</v>
      </c>
      <c r="BN28" s="106" t="n">
        <v>2</v>
      </c>
      <c r="BO28" s="106" t="n">
        <v>3</v>
      </c>
      <c r="BP28" s="106" t="n">
        <v>2</v>
      </c>
      <c r="BQ28" s="106" t="n">
        <v>2</v>
      </c>
      <c r="BR28" s="106" t="n">
        <v>0</v>
      </c>
      <c r="BS28" s="106" t="n">
        <v>4</v>
      </c>
      <c r="BT28" s="66" t="n">
        <f aca="false">BN28+BO28+BP28+BQ28+BR28+BS28</f>
        <v>13</v>
      </c>
      <c r="BU28" s="66" t="n">
        <f aca="false">BT28/30*100</f>
        <v>43.3333333333333</v>
      </c>
      <c r="BV28" s="66" t="n">
        <f aca="false">BU28*0.3</f>
        <v>13</v>
      </c>
      <c r="BW28" s="107" t="str">
        <f aca="false">IF(BV28&gt;=9,"Cleared","Not Cleared")</f>
        <v>Cleared</v>
      </c>
    </row>
    <row r="29" s="22" customFormat="true" ht="14.25" hidden="false" customHeight="false" outlineLevel="0" collapsed="false">
      <c r="A29" s="61" t="n">
        <v>25</v>
      </c>
      <c r="B29" s="62" t="s">
        <v>68</v>
      </c>
      <c r="C29" s="63" t="s">
        <v>69</v>
      </c>
      <c r="D29" s="105" t="n">
        <v>0.8</v>
      </c>
      <c r="E29" s="61" t="n">
        <v>16</v>
      </c>
      <c r="F29" s="61" t="n">
        <v>7</v>
      </c>
      <c r="G29" s="61" t="n">
        <v>-10</v>
      </c>
      <c r="H29" s="61" t="s">
        <v>532</v>
      </c>
      <c r="I29" s="61" t="n">
        <v>8</v>
      </c>
      <c r="J29" s="61" t="n">
        <v>73</v>
      </c>
      <c r="K29" s="61" t="str">
        <f aca="false">IF(D29&gt;=66%,"Cleared","NC")</f>
        <v>Cleared</v>
      </c>
      <c r="L29" s="61" t="n">
        <v>2</v>
      </c>
      <c r="M29" s="61" t="n">
        <v>1</v>
      </c>
      <c r="N29" s="61" t="n">
        <v>3</v>
      </c>
      <c r="O29" s="61" t="n">
        <v>3</v>
      </c>
      <c r="P29" s="61" t="n">
        <v>1</v>
      </c>
      <c r="Q29" s="61" t="n">
        <v>4</v>
      </c>
      <c r="R29" s="66" t="n">
        <f aca="false">L29+M29+N29+O29+P29+Q29</f>
        <v>14</v>
      </c>
      <c r="S29" s="66" t="n">
        <f aca="false">R29/30*100</f>
        <v>46.6666666666667</v>
      </c>
      <c r="T29" s="66" t="n">
        <f aca="false">S29*0.3</f>
        <v>14</v>
      </c>
      <c r="U29" s="66" t="str">
        <f aca="false">IF(T29&gt;=9,"Cleared","Not Cleared")</f>
        <v>Cleared</v>
      </c>
      <c r="V29" s="105" t="n">
        <v>0.0666666666666667</v>
      </c>
      <c r="W29" s="61" t="s">
        <v>14</v>
      </c>
      <c r="X29" s="61" t="s">
        <v>14</v>
      </c>
      <c r="Y29" s="61" t="s">
        <v>14</v>
      </c>
      <c r="Z29" s="61" t="s">
        <v>14</v>
      </c>
      <c r="AA29" s="61" t="n">
        <v>8</v>
      </c>
      <c r="AB29" s="61" t="s">
        <v>14</v>
      </c>
      <c r="AC29" s="61" t="str">
        <f aca="false">IF(V29&gt;=66%,"Cleared","NC")</f>
        <v>NC</v>
      </c>
      <c r="AD29" s="61" t="n">
        <v>0</v>
      </c>
      <c r="AE29" s="61" t="n">
        <v>0</v>
      </c>
      <c r="AF29" s="61" t="n">
        <v>0</v>
      </c>
      <c r="AG29" s="61" t="n">
        <v>0</v>
      </c>
      <c r="AH29" s="61" t="n">
        <v>1</v>
      </c>
      <c r="AI29" s="61" t="n">
        <v>0</v>
      </c>
      <c r="AJ29" s="66" t="n">
        <f aca="false">AD29+AE29+AF29+AG29+AH29+AI29</f>
        <v>1</v>
      </c>
      <c r="AK29" s="66" t="n">
        <f aca="false">AJ29/30*100</f>
        <v>3.33333333333333</v>
      </c>
      <c r="AL29" s="66" t="n">
        <f aca="false">AK29*0.3</f>
        <v>1</v>
      </c>
      <c r="AM29" s="66" t="str">
        <f aca="false">IF(AL29&gt;=9,"Cleared","Not Cleared")</f>
        <v>Not Cleared</v>
      </c>
      <c r="AN29" s="105" t="n">
        <v>0.466666666666667</v>
      </c>
      <c r="AO29" s="61" t="n">
        <v>17</v>
      </c>
      <c r="AP29" s="61" t="n">
        <v>8</v>
      </c>
      <c r="AQ29" s="61" t="n">
        <v>-11</v>
      </c>
      <c r="AR29" s="61" t="s">
        <v>14</v>
      </c>
      <c r="AS29" s="61" t="n">
        <v>8</v>
      </c>
      <c r="AT29" s="61" t="n">
        <v>68</v>
      </c>
      <c r="AU29" s="61" t="str">
        <f aca="false">IF(AN29&gt;=66%,"Cleared","NC")</f>
        <v>NC</v>
      </c>
      <c r="AV29" s="61" t="n">
        <v>3</v>
      </c>
      <c r="AW29" s="61" t="n">
        <v>1</v>
      </c>
      <c r="AX29" s="61" t="n">
        <v>2</v>
      </c>
      <c r="AY29" s="61" t="n">
        <v>0</v>
      </c>
      <c r="AZ29" s="61" t="n">
        <v>1</v>
      </c>
      <c r="BA29" s="61" t="n">
        <v>4</v>
      </c>
      <c r="BB29" s="66" t="n">
        <f aca="false">AV29+AW29+AX29+AY29+BA29+AZ29</f>
        <v>11</v>
      </c>
      <c r="BC29" s="66" t="n">
        <f aca="false">BB29/30*100</f>
        <v>36.6666666666667</v>
      </c>
      <c r="BD29" s="66" t="n">
        <f aca="false">BC29*0.3</f>
        <v>11</v>
      </c>
      <c r="BE29" s="66" t="str">
        <f aca="false">IF(BD29&gt;=9,"Cleared","Not Cleared")</f>
        <v>Cleared</v>
      </c>
      <c r="BF29" s="105" t="n">
        <v>0.666666666666667</v>
      </c>
      <c r="BG29" s="61" t="s">
        <v>14</v>
      </c>
      <c r="BH29" s="61" t="s">
        <v>14</v>
      </c>
      <c r="BI29" s="61" t="s">
        <v>14</v>
      </c>
      <c r="BJ29" s="61" t="n">
        <v>4.3</v>
      </c>
      <c r="BK29" s="61" t="n">
        <v>8</v>
      </c>
      <c r="BL29" s="61" t="n">
        <v>68</v>
      </c>
      <c r="BM29" s="61" t="str">
        <f aca="false">IF(BF29&gt;=66%,"Cleared","NC")</f>
        <v>Cleared</v>
      </c>
      <c r="BN29" s="106" t="n">
        <v>0</v>
      </c>
      <c r="BO29" s="106" t="n">
        <v>0</v>
      </c>
      <c r="BP29" s="106" t="n">
        <v>0</v>
      </c>
      <c r="BQ29" s="106" t="n">
        <v>2</v>
      </c>
      <c r="BR29" s="106" t="n">
        <v>1</v>
      </c>
      <c r="BS29" s="106" t="n">
        <v>4</v>
      </c>
      <c r="BT29" s="66" t="n">
        <f aca="false">BN29+BO29+BP29+BQ29+BR29+BS29</f>
        <v>7</v>
      </c>
      <c r="BU29" s="66" t="n">
        <f aca="false">BT29/30*100</f>
        <v>23.3333333333333</v>
      </c>
      <c r="BV29" s="66" t="n">
        <f aca="false">BU29*0.3</f>
        <v>7</v>
      </c>
      <c r="BW29" s="107" t="str">
        <f aca="false">IF(BV29&gt;=9,"Cleared","Not Cleared")</f>
        <v>Not Cleared</v>
      </c>
    </row>
    <row r="30" s="22" customFormat="true" ht="14.25" hidden="false" customHeight="false" outlineLevel="0" collapsed="false">
      <c r="A30" s="61" t="n">
        <v>26</v>
      </c>
      <c r="B30" s="62" t="s">
        <v>70</v>
      </c>
      <c r="C30" s="63" t="s">
        <v>71</v>
      </c>
      <c r="D30" s="105" t="n">
        <v>0.7</v>
      </c>
      <c r="E30" s="61" t="n">
        <v>18</v>
      </c>
      <c r="F30" s="61" t="n">
        <v>9</v>
      </c>
      <c r="G30" s="61" t="n">
        <v>16</v>
      </c>
      <c r="H30" s="61" t="s">
        <v>532</v>
      </c>
      <c r="I30" s="61" t="n">
        <v>8</v>
      </c>
      <c r="J30" s="61" t="n">
        <v>69</v>
      </c>
      <c r="K30" s="61" t="str">
        <f aca="false">IF(D30&gt;=66%,"Cleared","NC")</f>
        <v>Cleared</v>
      </c>
      <c r="L30" s="61" t="n">
        <v>3</v>
      </c>
      <c r="M30" s="61" t="n">
        <v>1</v>
      </c>
      <c r="N30" s="61" t="n">
        <v>4</v>
      </c>
      <c r="O30" s="61" t="n">
        <v>3</v>
      </c>
      <c r="P30" s="61" t="n">
        <v>1</v>
      </c>
      <c r="Q30" s="61" t="n">
        <v>4</v>
      </c>
      <c r="R30" s="66" t="n">
        <f aca="false">L30+M30+N30+O30+P30+Q30</f>
        <v>16</v>
      </c>
      <c r="S30" s="66" t="n">
        <f aca="false">R30/30*100</f>
        <v>53.3333333333333</v>
      </c>
      <c r="T30" s="66" t="n">
        <f aca="false">S30*0.3</f>
        <v>16</v>
      </c>
      <c r="U30" s="66" t="str">
        <f aca="false">IF(T30&gt;=9,"Cleared","Not Cleared")</f>
        <v>Cleared</v>
      </c>
      <c r="V30" s="105" t="n">
        <v>0.666666666666667</v>
      </c>
      <c r="W30" s="61" t="s">
        <v>14</v>
      </c>
      <c r="X30" s="61" t="s">
        <v>14</v>
      </c>
      <c r="Y30" s="61" t="s">
        <v>14</v>
      </c>
      <c r="Z30" s="61" t="s">
        <v>14</v>
      </c>
      <c r="AA30" s="61" t="n">
        <v>8</v>
      </c>
      <c r="AB30" s="61" t="n">
        <v>70</v>
      </c>
      <c r="AC30" s="61" t="str">
        <f aca="false">IF(V30&gt;=66%,"Cleared","NC")</f>
        <v>Cleared</v>
      </c>
      <c r="AD30" s="61" t="n">
        <v>0</v>
      </c>
      <c r="AE30" s="61" t="n">
        <v>0</v>
      </c>
      <c r="AF30" s="61" t="n">
        <v>0</v>
      </c>
      <c r="AG30" s="61" t="n">
        <v>0</v>
      </c>
      <c r="AH30" s="61" t="n">
        <v>1</v>
      </c>
      <c r="AI30" s="61" t="n">
        <v>4</v>
      </c>
      <c r="AJ30" s="66" t="n">
        <f aca="false">AD30+AE30+AF30+AG30+AH30+AI30</f>
        <v>5</v>
      </c>
      <c r="AK30" s="66" t="n">
        <f aca="false">AJ30/30*100</f>
        <v>16.6666666666667</v>
      </c>
      <c r="AL30" s="66" t="n">
        <f aca="false">AK30*0.3</f>
        <v>5</v>
      </c>
      <c r="AM30" s="66" t="str">
        <f aca="false">IF(AL30&gt;=9,"Cleared","Not Cleared")</f>
        <v>Not Cleared</v>
      </c>
      <c r="AN30" s="105" t="n">
        <v>0.666666666666667</v>
      </c>
      <c r="AO30" s="61" t="n">
        <v>18</v>
      </c>
      <c r="AP30" s="61" t="n">
        <v>7</v>
      </c>
      <c r="AQ30" s="61" t="n">
        <v>15</v>
      </c>
      <c r="AR30" s="61" t="n">
        <v>3.5</v>
      </c>
      <c r="AS30" s="61" t="n">
        <v>8</v>
      </c>
      <c r="AT30" s="61" t="n">
        <v>68</v>
      </c>
      <c r="AU30" s="61" t="str">
        <f aca="false">IF(AN30&gt;=66%,"Cleared","NC")</f>
        <v>Cleared</v>
      </c>
      <c r="AV30" s="61" t="n">
        <v>3</v>
      </c>
      <c r="AW30" s="61" t="n">
        <v>1</v>
      </c>
      <c r="AX30" s="61" t="n">
        <v>4</v>
      </c>
      <c r="AY30" s="61" t="n">
        <v>2</v>
      </c>
      <c r="AZ30" s="61" t="n">
        <v>1</v>
      </c>
      <c r="BA30" s="61" t="n">
        <v>4</v>
      </c>
      <c r="BB30" s="66" t="n">
        <f aca="false">AV30+AW30+AX30+AY30+BA30+AZ30</f>
        <v>15</v>
      </c>
      <c r="BC30" s="66" t="n">
        <f aca="false">BB30/30*100</f>
        <v>50</v>
      </c>
      <c r="BD30" s="66" t="n">
        <f aca="false">BC30*0.3</f>
        <v>15</v>
      </c>
      <c r="BE30" s="66" t="str">
        <f aca="false">IF(BD30&gt;=9,"Cleared","Not Cleared")</f>
        <v>Cleared</v>
      </c>
      <c r="BF30" s="105" t="n">
        <v>0.666666666666667</v>
      </c>
      <c r="BG30" s="61" t="s">
        <v>14</v>
      </c>
      <c r="BH30" s="61" t="s">
        <v>14</v>
      </c>
      <c r="BI30" s="61" t="s">
        <v>14</v>
      </c>
      <c r="BJ30" s="61" t="n">
        <v>3.1</v>
      </c>
      <c r="BK30" s="61" t="n">
        <v>8</v>
      </c>
      <c r="BL30" s="61" t="s">
        <v>14</v>
      </c>
      <c r="BM30" s="61" t="str">
        <f aca="false">IF(BF30&gt;=66%,"Cleared","NC")</f>
        <v>Cleared</v>
      </c>
      <c r="BN30" s="106" t="n">
        <v>0</v>
      </c>
      <c r="BO30" s="106" t="n">
        <v>0</v>
      </c>
      <c r="BP30" s="106" t="n">
        <v>0</v>
      </c>
      <c r="BQ30" s="106" t="n">
        <v>2</v>
      </c>
      <c r="BR30" s="106" t="n">
        <v>1</v>
      </c>
      <c r="BS30" s="106" t="n">
        <v>0</v>
      </c>
      <c r="BT30" s="66" t="n">
        <f aca="false">BN30+BO30+BP30+BQ30+BR30+BS30</f>
        <v>3</v>
      </c>
      <c r="BU30" s="66" t="n">
        <f aca="false">BT30/30*100</f>
        <v>10</v>
      </c>
      <c r="BV30" s="66" t="n">
        <f aca="false">BU30*0.3</f>
        <v>3</v>
      </c>
      <c r="BW30" s="107" t="str">
        <f aca="false">IF(BV30&gt;=9,"Cleared","Not Cleared")</f>
        <v>Not Cleared</v>
      </c>
    </row>
    <row r="31" s="22" customFormat="true" ht="14.25" hidden="false" customHeight="false" outlineLevel="0" collapsed="false">
      <c r="A31" s="61" t="n">
        <v>27</v>
      </c>
      <c r="B31" s="62" t="s">
        <v>72</v>
      </c>
      <c r="C31" s="63" t="s">
        <v>73</v>
      </c>
      <c r="D31" s="105" t="n">
        <v>0.666666666666667</v>
      </c>
      <c r="E31" s="61" t="n">
        <v>35</v>
      </c>
      <c r="F31" s="61" t="n">
        <v>1</v>
      </c>
      <c r="G31" s="61" t="n">
        <v>-5</v>
      </c>
      <c r="H31" s="61" t="s">
        <v>532</v>
      </c>
      <c r="I31" s="61" t="n">
        <v>8</v>
      </c>
      <c r="J31" s="61" t="n">
        <v>78</v>
      </c>
      <c r="K31" s="61" t="str">
        <f aca="false">IF(D31&gt;=66%,"Cleared","NC")</f>
        <v>Cleared</v>
      </c>
      <c r="L31" s="61" t="n">
        <v>5</v>
      </c>
      <c r="M31" s="61" t="n">
        <v>1</v>
      </c>
      <c r="N31" s="61" t="n">
        <v>3</v>
      </c>
      <c r="O31" s="61" t="n">
        <v>3</v>
      </c>
      <c r="P31" s="61" t="n">
        <v>1</v>
      </c>
      <c r="Q31" s="61" t="n">
        <v>5</v>
      </c>
      <c r="R31" s="66" t="n">
        <f aca="false">L31+M31+N31+O31+P31+Q31</f>
        <v>18</v>
      </c>
      <c r="S31" s="66" t="n">
        <f aca="false">R31/30*100</f>
        <v>60</v>
      </c>
      <c r="T31" s="66" t="n">
        <f aca="false">S31*0.3</f>
        <v>18</v>
      </c>
      <c r="U31" s="66" t="str">
        <f aca="false">IF(T31&gt;=9,"Cleared","Not Cleared")</f>
        <v>Cleared</v>
      </c>
      <c r="V31" s="105" t="n">
        <v>0.666666666666667</v>
      </c>
      <c r="W31" s="61" t="s">
        <v>14</v>
      </c>
      <c r="X31" s="61" t="s">
        <v>14</v>
      </c>
      <c r="Y31" s="61" t="s">
        <v>14</v>
      </c>
      <c r="Z31" s="61" t="s">
        <v>14</v>
      </c>
      <c r="AA31" s="61" t="n">
        <v>8</v>
      </c>
      <c r="AB31" s="61" t="n">
        <v>78</v>
      </c>
      <c r="AC31" s="61" t="str">
        <f aca="false">IF(V31&gt;=66%,"Cleared","NC")</f>
        <v>Cleared</v>
      </c>
      <c r="AD31" s="61" t="n">
        <v>0</v>
      </c>
      <c r="AE31" s="61" t="n">
        <v>0</v>
      </c>
      <c r="AF31" s="61" t="n">
        <v>0</v>
      </c>
      <c r="AG31" s="61" t="n">
        <v>0</v>
      </c>
      <c r="AH31" s="61" t="n">
        <v>1</v>
      </c>
      <c r="AI31" s="61" t="n">
        <v>5</v>
      </c>
      <c r="AJ31" s="66" t="n">
        <f aca="false">AD31+AE31+AF31+AG31+AH31+AI31</f>
        <v>6</v>
      </c>
      <c r="AK31" s="66" t="n">
        <f aca="false">AJ31/30*100</f>
        <v>20</v>
      </c>
      <c r="AL31" s="66" t="n">
        <f aca="false">AK31*0.3</f>
        <v>6</v>
      </c>
      <c r="AM31" s="66" t="str">
        <f aca="false">IF(AL31&gt;=9,"Cleared","Not Cleared")</f>
        <v>Not Cleared</v>
      </c>
      <c r="AN31" s="105" t="n">
        <v>0.666666666666667</v>
      </c>
      <c r="AO31" s="61" t="s">
        <v>14</v>
      </c>
      <c r="AP31" s="61" t="s">
        <v>14</v>
      </c>
      <c r="AQ31" s="61" t="s">
        <v>14</v>
      </c>
      <c r="AR31" s="61" t="s">
        <v>14</v>
      </c>
      <c r="AS31" s="61" t="n">
        <v>6</v>
      </c>
      <c r="AT31" s="61" t="n">
        <v>78</v>
      </c>
      <c r="AU31" s="61" t="str">
        <f aca="false">IF(AN31&gt;=66%,"Cleared","NC")</f>
        <v>Cleared</v>
      </c>
      <c r="AV31" s="61" t="n">
        <v>0</v>
      </c>
      <c r="AW31" s="61" t="n">
        <v>0</v>
      </c>
      <c r="AX31" s="61" t="n">
        <v>0</v>
      </c>
      <c r="AY31" s="61" t="n">
        <v>0</v>
      </c>
      <c r="AZ31" s="61" t="n">
        <v>1</v>
      </c>
      <c r="BA31" s="61" t="n">
        <v>5</v>
      </c>
      <c r="BB31" s="66" t="n">
        <f aca="false">AV31+AW31+AX31+AY31+BA31+AZ31</f>
        <v>6</v>
      </c>
      <c r="BC31" s="66" t="n">
        <f aca="false">BB31/30*100</f>
        <v>20</v>
      </c>
      <c r="BD31" s="66" t="n">
        <f aca="false">BC31*0.3</f>
        <v>6</v>
      </c>
      <c r="BE31" s="66" t="str">
        <f aca="false">IF(BD31&gt;=9,"Cleared","Not Cleared")</f>
        <v>Not Cleared</v>
      </c>
      <c r="BF31" s="105" t="n">
        <v>0.8</v>
      </c>
      <c r="BG31" s="61" t="n">
        <v>28</v>
      </c>
      <c r="BH31" s="61" t="n">
        <v>12</v>
      </c>
      <c r="BI31" s="61" t="s">
        <v>14</v>
      </c>
      <c r="BJ31" s="61" t="n">
        <v>3.5</v>
      </c>
      <c r="BK31" s="61" t="n">
        <v>6</v>
      </c>
      <c r="BL31" s="61" t="n">
        <v>77</v>
      </c>
      <c r="BM31" s="61" t="str">
        <f aca="false">IF(BF31&gt;=66%,"Cleared","NC")</f>
        <v>Cleared</v>
      </c>
      <c r="BN31" s="106" t="n">
        <v>4</v>
      </c>
      <c r="BO31" s="106" t="n">
        <v>2</v>
      </c>
      <c r="BP31" s="106" t="n">
        <v>0</v>
      </c>
      <c r="BQ31" s="106" t="n">
        <v>2</v>
      </c>
      <c r="BR31" s="106" t="n">
        <v>1</v>
      </c>
      <c r="BS31" s="106" t="n">
        <v>5</v>
      </c>
      <c r="BT31" s="66" t="n">
        <f aca="false">BN31+BO31+BP31+BQ31+BR31+BS31</f>
        <v>14</v>
      </c>
      <c r="BU31" s="66" t="n">
        <f aca="false">BT31/30*100</f>
        <v>46.6666666666667</v>
      </c>
      <c r="BV31" s="66" t="n">
        <f aca="false">BU31*0.3</f>
        <v>14</v>
      </c>
      <c r="BW31" s="107" t="str">
        <f aca="false">IF(BV31&gt;=9,"Cleared","Not Cleared")</f>
        <v>Cleared</v>
      </c>
    </row>
    <row r="32" s="22" customFormat="true" ht="14.25" hidden="false" customHeight="false" outlineLevel="0" collapsed="false">
      <c r="A32" s="61" t="n">
        <v>28</v>
      </c>
      <c r="B32" s="62" t="s">
        <v>74</v>
      </c>
      <c r="C32" s="63" t="s">
        <v>75</v>
      </c>
      <c r="D32" s="105" t="n">
        <v>0.5</v>
      </c>
      <c r="E32" s="61" t="n">
        <v>1</v>
      </c>
      <c r="F32" s="61" t="n">
        <v>1</v>
      </c>
      <c r="G32" s="61" t="n">
        <v>-25</v>
      </c>
      <c r="H32" s="61" t="s">
        <v>532</v>
      </c>
      <c r="I32" s="61" t="n">
        <v>8</v>
      </c>
      <c r="J32" s="61" t="n">
        <v>0</v>
      </c>
      <c r="K32" s="61" t="str">
        <f aca="false">IF(D32&gt;=66%,"Cleared","NC")</f>
        <v>NC</v>
      </c>
      <c r="L32" s="61" t="n">
        <v>1</v>
      </c>
      <c r="M32" s="61" t="n">
        <v>1</v>
      </c>
      <c r="N32" s="61" t="n">
        <v>2</v>
      </c>
      <c r="O32" s="61" t="n">
        <v>3</v>
      </c>
      <c r="P32" s="61" t="n">
        <v>1</v>
      </c>
      <c r="Q32" s="61" t="n">
        <v>1</v>
      </c>
      <c r="R32" s="66" t="n">
        <f aca="false">L32+M32+N32+O32+P32+Q32</f>
        <v>9</v>
      </c>
      <c r="S32" s="66" t="n">
        <f aca="false">R32/30*100</f>
        <v>30</v>
      </c>
      <c r="T32" s="66" t="n">
        <f aca="false">S32*0.3</f>
        <v>9</v>
      </c>
      <c r="U32" s="66" t="str">
        <f aca="false">IF(T32&gt;=9,"Cleared","Not Cleared")</f>
        <v>Cleared</v>
      </c>
      <c r="V32" s="105" t="n">
        <v>0</v>
      </c>
      <c r="W32" s="61" t="s">
        <v>14</v>
      </c>
      <c r="X32" s="61" t="s">
        <v>14</v>
      </c>
      <c r="Y32" s="61" t="s">
        <v>14</v>
      </c>
      <c r="Z32" s="61" t="s">
        <v>14</v>
      </c>
      <c r="AA32" s="61" t="s">
        <v>14</v>
      </c>
      <c r="AB32" s="61" t="s">
        <v>14</v>
      </c>
      <c r="AC32" s="61" t="str">
        <f aca="false">IF(V32&gt;=66%,"Cleared","NC")</f>
        <v>NC</v>
      </c>
      <c r="AD32" s="61" t="n">
        <v>0</v>
      </c>
      <c r="AE32" s="61" t="n">
        <v>0</v>
      </c>
      <c r="AF32" s="61" t="n">
        <v>0</v>
      </c>
      <c r="AG32" s="61" t="n">
        <v>0</v>
      </c>
      <c r="AH32" s="61" t="n">
        <v>0</v>
      </c>
      <c r="AI32" s="61" t="n">
        <v>0</v>
      </c>
      <c r="AJ32" s="66" t="n">
        <f aca="false">AD32+AE32+AF32+AG32+AH32+AI32</f>
        <v>0</v>
      </c>
      <c r="AK32" s="66" t="n">
        <f aca="false">AJ32/30*100</f>
        <v>0</v>
      </c>
      <c r="AL32" s="66" t="n">
        <f aca="false">AK32*0.3</f>
        <v>0</v>
      </c>
      <c r="AM32" s="66" t="str">
        <f aca="false">IF(AL32&gt;=9,"Cleared","Not Cleared")</f>
        <v>Not Cleared</v>
      </c>
      <c r="AN32" s="105" t="n">
        <v>0.0666666666666667</v>
      </c>
      <c r="AO32" s="61" t="s">
        <v>14</v>
      </c>
      <c r="AP32" s="61" t="s">
        <v>14</v>
      </c>
      <c r="AQ32" s="61" t="s">
        <v>14</v>
      </c>
      <c r="AR32" s="61" t="s">
        <v>14</v>
      </c>
      <c r="AS32" s="61" t="s">
        <v>14</v>
      </c>
      <c r="AT32" s="61" t="s">
        <v>14</v>
      </c>
      <c r="AU32" s="61" t="str">
        <f aca="false">IF(AN32&gt;=66%,"Cleared","NC")</f>
        <v>NC</v>
      </c>
      <c r="AV32" s="61" t="n">
        <v>0</v>
      </c>
      <c r="AW32" s="61" t="n">
        <v>0</v>
      </c>
      <c r="AX32" s="61" t="n">
        <v>0</v>
      </c>
      <c r="AY32" s="61" t="n">
        <v>0</v>
      </c>
      <c r="AZ32" s="61" t="n">
        <v>0</v>
      </c>
      <c r="BA32" s="61" t="n">
        <v>0</v>
      </c>
      <c r="BB32" s="66" t="n">
        <f aca="false">AV32+AW32+AX32+AY32+BA32+AZ32</f>
        <v>0</v>
      </c>
      <c r="BC32" s="66" t="n">
        <f aca="false">BB32/30*100</f>
        <v>0</v>
      </c>
      <c r="BD32" s="66" t="n">
        <f aca="false">BC32*0.3</f>
        <v>0</v>
      </c>
      <c r="BE32" s="66" t="str">
        <f aca="false">IF(BD32&gt;=9,"Cleared","Not Cleared")</f>
        <v>Not Cleared</v>
      </c>
      <c r="BF32" s="105" t="n">
        <v>0.2</v>
      </c>
      <c r="BG32" s="61" t="s">
        <v>14</v>
      </c>
      <c r="BH32" s="61" t="s">
        <v>14</v>
      </c>
      <c r="BI32" s="61" t="s">
        <v>14</v>
      </c>
      <c r="BJ32" s="61" t="n">
        <v>2.7</v>
      </c>
      <c r="BK32" s="61" t="s">
        <v>14</v>
      </c>
      <c r="BL32" s="61" t="n">
        <v>65</v>
      </c>
      <c r="BM32" s="61" t="str">
        <f aca="false">IF(BF32&gt;=66%,"Cleared","NC")</f>
        <v>NC</v>
      </c>
      <c r="BN32" s="106" t="n">
        <v>0</v>
      </c>
      <c r="BO32" s="106" t="n">
        <v>0</v>
      </c>
      <c r="BP32" s="106" t="n">
        <v>0</v>
      </c>
      <c r="BQ32" s="106" t="n">
        <v>2</v>
      </c>
      <c r="BR32" s="106" t="n">
        <v>0</v>
      </c>
      <c r="BS32" s="106" t="n">
        <v>3</v>
      </c>
      <c r="BT32" s="66" t="n">
        <f aca="false">BN32+BO32+BP32+BQ32+BR32+BS32</f>
        <v>5</v>
      </c>
      <c r="BU32" s="66" t="n">
        <f aca="false">BT32/30*100</f>
        <v>16.6666666666667</v>
      </c>
      <c r="BV32" s="66" t="n">
        <f aca="false">BU32*0.3</f>
        <v>5</v>
      </c>
      <c r="BW32" s="107" t="str">
        <f aca="false">IF(BV32&gt;=9,"Cleared","Not Cleared")</f>
        <v>Not Cleared</v>
      </c>
    </row>
    <row r="33" s="22" customFormat="true" ht="14.25" hidden="false" customHeight="false" outlineLevel="0" collapsed="false">
      <c r="A33" s="61" t="n">
        <v>29</v>
      </c>
      <c r="B33" s="62" t="s">
        <v>76</v>
      </c>
      <c r="C33" s="63" t="s">
        <v>77</v>
      </c>
      <c r="D33" s="105" t="n">
        <v>0.933333333333333</v>
      </c>
      <c r="E33" s="61" t="n">
        <v>25</v>
      </c>
      <c r="F33" s="61" t="n">
        <v>2</v>
      </c>
      <c r="G33" s="61" t="n">
        <v>-12</v>
      </c>
      <c r="H33" s="61" t="s">
        <v>532</v>
      </c>
      <c r="I33" s="61" t="n">
        <v>8</v>
      </c>
      <c r="J33" s="61" t="n">
        <v>77</v>
      </c>
      <c r="K33" s="61" t="str">
        <f aca="false">IF(D33&gt;=66%,"Cleared","NC")</f>
        <v>Cleared</v>
      </c>
      <c r="L33" s="61" t="n">
        <v>4</v>
      </c>
      <c r="M33" s="61" t="n">
        <v>1</v>
      </c>
      <c r="N33" s="61" t="n">
        <v>2</v>
      </c>
      <c r="O33" s="61" t="n">
        <v>3</v>
      </c>
      <c r="P33" s="61" t="n">
        <v>1</v>
      </c>
      <c r="Q33" s="61" t="n">
        <v>5</v>
      </c>
      <c r="R33" s="66" t="n">
        <f aca="false">L33+M33+N33+O33+P33+Q33</f>
        <v>16</v>
      </c>
      <c r="S33" s="66" t="n">
        <f aca="false">R33/30*100</f>
        <v>53.3333333333333</v>
      </c>
      <c r="T33" s="66" t="n">
        <f aca="false">S33*0.3</f>
        <v>16</v>
      </c>
      <c r="U33" s="66" t="str">
        <f aca="false">IF(T33&gt;=9,"Cleared","Not Cleared")</f>
        <v>Cleared</v>
      </c>
      <c r="V33" s="105" t="n">
        <v>0.8</v>
      </c>
      <c r="W33" s="61" t="s">
        <v>14</v>
      </c>
      <c r="X33" s="61" t="s">
        <v>14</v>
      </c>
      <c r="Y33" s="61" t="s">
        <v>14</v>
      </c>
      <c r="Z33" s="61" t="s">
        <v>14</v>
      </c>
      <c r="AA33" s="61" t="n">
        <v>8</v>
      </c>
      <c r="AB33" s="61" t="n">
        <v>75</v>
      </c>
      <c r="AC33" s="61" t="str">
        <f aca="false">IF(V33&gt;=66%,"Cleared","NC")</f>
        <v>Cleared</v>
      </c>
      <c r="AD33" s="61" t="n">
        <v>0</v>
      </c>
      <c r="AE33" s="61" t="n">
        <v>0</v>
      </c>
      <c r="AF33" s="61" t="n">
        <v>0</v>
      </c>
      <c r="AG33" s="61" t="n">
        <v>0</v>
      </c>
      <c r="AH33" s="61" t="n">
        <v>1</v>
      </c>
      <c r="AI33" s="61" t="n">
        <v>5</v>
      </c>
      <c r="AJ33" s="66" t="n">
        <f aca="false">AD33+AE33+AF33+AG33+AH33+AI33</f>
        <v>6</v>
      </c>
      <c r="AK33" s="66" t="n">
        <f aca="false">AJ33/30*100</f>
        <v>20</v>
      </c>
      <c r="AL33" s="66" t="n">
        <f aca="false">AK33*0.3</f>
        <v>6</v>
      </c>
      <c r="AM33" s="66" t="str">
        <f aca="false">IF(AL33&gt;=9,"Cleared","Not Cleared")</f>
        <v>Not Cleared</v>
      </c>
      <c r="AN33" s="105" t="n">
        <v>0.8</v>
      </c>
      <c r="AO33" s="61" t="n">
        <v>35</v>
      </c>
      <c r="AP33" s="61" t="n">
        <v>5</v>
      </c>
      <c r="AQ33" s="61" t="n">
        <v>-11</v>
      </c>
      <c r="AR33" s="61" t="s">
        <v>14</v>
      </c>
      <c r="AS33" s="61" t="s">
        <v>14</v>
      </c>
      <c r="AT33" s="61" t="n">
        <v>75</v>
      </c>
      <c r="AU33" s="61" t="str">
        <f aca="false">IF(AN33&gt;=66%,"Cleared","NC")</f>
        <v>Cleared</v>
      </c>
      <c r="AV33" s="61" t="n">
        <v>5</v>
      </c>
      <c r="AW33" s="61" t="n">
        <v>1</v>
      </c>
      <c r="AX33" s="61" t="n">
        <v>2</v>
      </c>
      <c r="AY33" s="61" t="n">
        <v>0</v>
      </c>
      <c r="AZ33" s="61" t="n">
        <v>0</v>
      </c>
      <c r="BA33" s="61" t="n">
        <v>5</v>
      </c>
      <c r="BB33" s="66" t="n">
        <f aca="false">AV33+AW33+AX33+AY33+BA33+AZ33</f>
        <v>13</v>
      </c>
      <c r="BC33" s="66" t="n">
        <f aca="false">BB33/30*100</f>
        <v>43.3333333333333</v>
      </c>
      <c r="BD33" s="66" t="n">
        <f aca="false">BC33*0.3</f>
        <v>13</v>
      </c>
      <c r="BE33" s="66" t="str">
        <f aca="false">IF(BD33&gt;=9,"Cleared","Not Cleared")</f>
        <v>Cleared</v>
      </c>
      <c r="BF33" s="105" t="n">
        <v>0.8</v>
      </c>
      <c r="BG33" s="61" t="n">
        <v>35</v>
      </c>
      <c r="BH33" s="61" t="n">
        <v>3</v>
      </c>
      <c r="BI33" s="61" t="n">
        <v>-8</v>
      </c>
      <c r="BJ33" s="61" t="n">
        <v>6.3</v>
      </c>
      <c r="BK33" s="61" t="s">
        <v>14</v>
      </c>
      <c r="BL33" s="61" t="n">
        <v>75</v>
      </c>
      <c r="BM33" s="61" t="str">
        <f aca="false">IF(BF33&gt;=66%,"Cleared","NC")</f>
        <v>Cleared</v>
      </c>
      <c r="BN33" s="106" t="n">
        <v>5</v>
      </c>
      <c r="BO33" s="106" t="n">
        <v>1</v>
      </c>
      <c r="BP33" s="106" t="n">
        <v>2</v>
      </c>
      <c r="BQ33" s="106" t="n">
        <v>3</v>
      </c>
      <c r="BR33" s="106" t="n">
        <v>0</v>
      </c>
      <c r="BS33" s="106" t="n">
        <v>5</v>
      </c>
      <c r="BT33" s="66" t="n">
        <f aca="false">BN33+BO33+BP33+BQ33+BR33+BS33</f>
        <v>16</v>
      </c>
      <c r="BU33" s="66" t="n">
        <f aca="false">BT33/30*100</f>
        <v>53.3333333333333</v>
      </c>
      <c r="BV33" s="66" t="n">
        <f aca="false">BU33*0.3</f>
        <v>16</v>
      </c>
      <c r="BW33" s="107" t="str">
        <f aca="false">IF(BV33&gt;=9,"Cleared","Not Cleared")</f>
        <v>Cleared</v>
      </c>
    </row>
    <row r="34" s="22" customFormat="true" ht="14.25" hidden="false" customHeight="false" outlineLevel="0" collapsed="false">
      <c r="A34" s="61" t="n">
        <v>30</v>
      </c>
      <c r="B34" s="62" t="s">
        <v>78</v>
      </c>
      <c r="C34" s="63" t="s">
        <v>79</v>
      </c>
      <c r="D34" s="105" t="n">
        <v>0.8</v>
      </c>
      <c r="E34" s="61" t="n">
        <v>14</v>
      </c>
      <c r="F34" s="61" t="n">
        <v>25</v>
      </c>
      <c r="G34" s="61" t="n">
        <v>-25</v>
      </c>
      <c r="H34" s="61" t="s">
        <v>532</v>
      </c>
      <c r="I34" s="61" t="n">
        <v>7</v>
      </c>
      <c r="J34" s="61" t="n">
        <v>73</v>
      </c>
      <c r="K34" s="61" t="str">
        <f aca="false">IF(D34&gt;=66%,"Cleared","NC")</f>
        <v>Cleared</v>
      </c>
      <c r="L34" s="61" t="n">
        <v>2</v>
      </c>
      <c r="M34" s="61" t="n">
        <v>4</v>
      </c>
      <c r="N34" s="61" t="n">
        <v>2</v>
      </c>
      <c r="O34" s="61" t="n">
        <v>3</v>
      </c>
      <c r="P34" s="61" t="n">
        <v>1</v>
      </c>
      <c r="Q34" s="61" t="n">
        <v>4</v>
      </c>
      <c r="R34" s="66" t="n">
        <f aca="false">L34+M34+N34+O34+P34+Q34</f>
        <v>16</v>
      </c>
      <c r="S34" s="66" t="n">
        <f aca="false">R34/30*100</f>
        <v>53.3333333333333</v>
      </c>
      <c r="T34" s="66" t="n">
        <f aca="false">S34*0.3</f>
        <v>16</v>
      </c>
      <c r="U34" s="66" t="str">
        <f aca="false">IF(T34&gt;=9,"Cleared","Not Cleared")</f>
        <v>Cleared</v>
      </c>
      <c r="V34" s="105" t="n">
        <v>0.8</v>
      </c>
      <c r="W34" s="61" t="n">
        <v>17</v>
      </c>
      <c r="X34" s="61" t="n">
        <v>35</v>
      </c>
      <c r="Y34" s="61" t="n">
        <v>4</v>
      </c>
      <c r="Z34" s="61" t="s">
        <v>14</v>
      </c>
      <c r="AA34" s="61" t="n">
        <v>8</v>
      </c>
      <c r="AB34" s="61" t="n">
        <v>73</v>
      </c>
      <c r="AC34" s="61" t="str">
        <f aca="false">IF(V34&gt;=66%,"Cleared","NC")</f>
        <v>Cleared</v>
      </c>
      <c r="AD34" s="61" t="n">
        <v>3</v>
      </c>
      <c r="AE34" s="61" t="n">
        <v>5</v>
      </c>
      <c r="AF34" s="61" t="n">
        <v>3</v>
      </c>
      <c r="AG34" s="61" t="n">
        <v>0</v>
      </c>
      <c r="AH34" s="61" t="n">
        <v>1</v>
      </c>
      <c r="AI34" s="61" t="n">
        <v>4</v>
      </c>
      <c r="AJ34" s="66" t="n">
        <f aca="false">AD34+AE34+AF34+AG34+AH34+AI34</f>
        <v>16</v>
      </c>
      <c r="AK34" s="66" t="n">
        <f aca="false">AJ34/30*100</f>
        <v>53.3333333333333</v>
      </c>
      <c r="AL34" s="66" t="n">
        <f aca="false">AK34*0.3</f>
        <v>16</v>
      </c>
      <c r="AM34" s="66" t="str">
        <f aca="false">IF(AL34&gt;=9,"Cleared","Not Cleared")</f>
        <v>Cleared</v>
      </c>
      <c r="AN34" s="105" t="n">
        <v>0.8</v>
      </c>
      <c r="AO34" s="61" t="n">
        <v>19</v>
      </c>
      <c r="AP34" s="61" t="n">
        <v>35</v>
      </c>
      <c r="AQ34" s="61" t="n">
        <v>2</v>
      </c>
      <c r="AR34" s="61" t="s">
        <v>14</v>
      </c>
      <c r="AS34" s="61" t="s">
        <v>14</v>
      </c>
      <c r="AT34" s="61" t="s">
        <v>14</v>
      </c>
      <c r="AU34" s="61" t="str">
        <f aca="false">IF(AN34&gt;=66%,"Cleared","NC")</f>
        <v>Cleared</v>
      </c>
      <c r="AV34" s="61" t="n">
        <v>3</v>
      </c>
      <c r="AW34" s="61" t="n">
        <v>5</v>
      </c>
      <c r="AX34" s="61" t="n">
        <v>3</v>
      </c>
      <c r="AY34" s="61" t="n">
        <v>0</v>
      </c>
      <c r="AZ34" s="61" t="n">
        <v>0</v>
      </c>
      <c r="BA34" s="61" t="n">
        <v>0</v>
      </c>
      <c r="BB34" s="66" t="n">
        <f aca="false">AV34+AW34+AX34+AY34+BA34+AZ34</f>
        <v>11</v>
      </c>
      <c r="BC34" s="66" t="n">
        <f aca="false">BB34/30*100</f>
        <v>36.6666666666667</v>
      </c>
      <c r="BD34" s="66" t="n">
        <f aca="false">BC34*0.3</f>
        <v>11</v>
      </c>
      <c r="BE34" s="66" t="str">
        <f aca="false">IF(BD34&gt;=9,"Cleared","Not Cleared")</f>
        <v>Cleared</v>
      </c>
      <c r="BF34" s="105" t="n">
        <v>0.866666666666667</v>
      </c>
      <c r="BG34" s="61" t="n">
        <v>17</v>
      </c>
      <c r="BH34" s="61" t="n">
        <v>35</v>
      </c>
      <c r="BI34" s="61" t="n">
        <v>3</v>
      </c>
      <c r="BJ34" s="61" t="n">
        <v>3.5</v>
      </c>
      <c r="BK34" s="61" t="s">
        <v>14</v>
      </c>
      <c r="BL34" s="61" t="n">
        <v>72</v>
      </c>
      <c r="BM34" s="61" t="str">
        <f aca="false">IF(BF34&gt;=66%,"Cleared","NC")</f>
        <v>Cleared</v>
      </c>
      <c r="BN34" s="106" t="n">
        <v>3</v>
      </c>
      <c r="BO34" s="106" t="n">
        <v>5</v>
      </c>
      <c r="BP34" s="106" t="n">
        <v>3</v>
      </c>
      <c r="BQ34" s="106" t="n">
        <v>2</v>
      </c>
      <c r="BR34" s="106" t="n">
        <v>0</v>
      </c>
      <c r="BS34" s="106" t="n">
        <v>4</v>
      </c>
      <c r="BT34" s="66" t="n">
        <f aca="false">BN34+BO34+BP34+BQ34+BR34+BS34</f>
        <v>17</v>
      </c>
      <c r="BU34" s="66" t="n">
        <f aca="false">BT34/30*100</f>
        <v>56.6666666666667</v>
      </c>
      <c r="BV34" s="66" t="n">
        <f aca="false">BU34*0.3</f>
        <v>17</v>
      </c>
      <c r="BW34" s="107" t="str">
        <f aca="false">IF(BV34&gt;=9,"Cleared","Not Cleared")</f>
        <v>Cleared</v>
      </c>
    </row>
    <row r="35" s="22" customFormat="true" ht="14.25" hidden="false" customHeight="false" outlineLevel="0" collapsed="false">
      <c r="A35" s="61" t="n">
        <v>31</v>
      </c>
      <c r="B35" s="62" t="s">
        <v>80</v>
      </c>
      <c r="C35" s="63" t="s">
        <v>81</v>
      </c>
      <c r="D35" s="105" t="n">
        <v>0.666666666666667</v>
      </c>
      <c r="E35" s="61" t="n">
        <v>1</v>
      </c>
      <c r="F35" s="61" t="n">
        <v>1</v>
      </c>
      <c r="G35" s="61" t="n">
        <v>-25</v>
      </c>
      <c r="H35" s="61" t="s">
        <v>532</v>
      </c>
      <c r="I35" s="61" t="n">
        <v>8</v>
      </c>
      <c r="J35" s="61" t="n">
        <v>0</v>
      </c>
      <c r="K35" s="61" t="str">
        <f aca="false">IF(D35&gt;=66%,"Cleared","NC")</f>
        <v>Cleared</v>
      </c>
      <c r="L35" s="61" t="n">
        <v>1</v>
      </c>
      <c r="M35" s="61" t="n">
        <v>1</v>
      </c>
      <c r="N35" s="61" t="n">
        <v>2</v>
      </c>
      <c r="O35" s="61" t="n">
        <v>3</v>
      </c>
      <c r="P35" s="61" t="n">
        <v>1</v>
      </c>
      <c r="Q35" s="61" t="n">
        <v>1</v>
      </c>
      <c r="R35" s="66" t="n">
        <f aca="false">L35+M35+N35+O35+P35+Q35</f>
        <v>9</v>
      </c>
      <c r="S35" s="66" t="n">
        <f aca="false">R35/30*100</f>
        <v>30</v>
      </c>
      <c r="T35" s="66" t="n">
        <f aca="false">S35*0.3</f>
        <v>9</v>
      </c>
      <c r="U35" s="66" t="str">
        <f aca="false">IF(T35&gt;=9,"Cleared","Not Cleared")</f>
        <v>Cleared</v>
      </c>
      <c r="V35" s="105" t="n">
        <v>0.666666666666667</v>
      </c>
      <c r="W35" s="61" t="n">
        <v>12</v>
      </c>
      <c r="X35" s="61" t="n">
        <v>1</v>
      </c>
      <c r="Y35" s="61" t="n">
        <v>-16</v>
      </c>
      <c r="Z35" s="61" t="s">
        <v>14</v>
      </c>
      <c r="AA35" s="61" t="s">
        <v>14</v>
      </c>
      <c r="AB35" s="61" t="n">
        <v>62</v>
      </c>
      <c r="AC35" s="61" t="str">
        <f aca="false">IF(V35&gt;=66%,"Cleared","NC")</f>
        <v>Cleared</v>
      </c>
      <c r="AD35" s="61" t="n">
        <v>2</v>
      </c>
      <c r="AE35" s="61" t="n">
        <v>1</v>
      </c>
      <c r="AF35" s="61" t="n">
        <v>2</v>
      </c>
      <c r="AG35" s="61" t="n">
        <v>0</v>
      </c>
      <c r="AH35" s="61" t="n">
        <v>0</v>
      </c>
      <c r="AI35" s="61" t="n">
        <v>3</v>
      </c>
      <c r="AJ35" s="66" t="n">
        <f aca="false">AD35+AE35+AF35+AG35+AH35+AI35</f>
        <v>8</v>
      </c>
      <c r="AK35" s="66" t="n">
        <f aca="false">AJ35/30*100</f>
        <v>26.6666666666667</v>
      </c>
      <c r="AL35" s="66" t="n">
        <f aca="false">AK35*0.3</f>
        <v>8</v>
      </c>
      <c r="AM35" s="66" t="str">
        <f aca="false">IF(AL35&gt;=9,"Cleared","Not Cleared")</f>
        <v>Not Cleared</v>
      </c>
      <c r="AN35" s="105" t="n">
        <v>0</v>
      </c>
      <c r="AO35" s="61" t="n">
        <v>6</v>
      </c>
      <c r="AP35" s="61" t="n">
        <v>2</v>
      </c>
      <c r="AQ35" s="61" t="n">
        <v>-6</v>
      </c>
      <c r="AR35" s="61" t="s">
        <v>14</v>
      </c>
      <c r="AS35" s="61" t="s">
        <v>14</v>
      </c>
      <c r="AT35" s="61" t="n">
        <v>62</v>
      </c>
      <c r="AU35" s="61" t="str">
        <f aca="false">IF(AN35&gt;=66%,"Cleared","NC")</f>
        <v>NC</v>
      </c>
      <c r="AV35" s="61" t="n">
        <v>1</v>
      </c>
      <c r="AW35" s="61" t="n">
        <v>1</v>
      </c>
      <c r="AX35" s="61" t="n">
        <v>3</v>
      </c>
      <c r="AY35" s="61" t="n">
        <v>0</v>
      </c>
      <c r="AZ35" s="61" t="n">
        <v>0</v>
      </c>
      <c r="BA35" s="61" t="n">
        <v>3</v>
      </c>
      <c r="BB35" s="66" t="n">
        <f aca="false">AV35+AW35+AX35+AY35+BA35+AZ35</f>
        <v>8</v>
      </c>
      <c r="BC35" s="66" t="n">
        <f aca="false">BB35/30*100</f>
        <v>26.6666666666667</v>
      </c>
      <c r="BD35" s="66" t="n">
        <f aca="false">BC35*0.3</f>
        <v>8</v>
      </c>
      <c r="BE35" s="66" t="str">
        <f aca="false">IF(BD35&gt;=9,"Cleared","Not Cleared")</f>
        <v>Not Cleared</v>
      </c>
      <c r="BF35" s="105" t="n">
        <v>0.166666666666667</v>
      </c>
      <c r="BG35" s="61" t="s">
        <v>14</v>
      </c>
      <c r="BH35" s="61" t="s">
        <v>14</v>
      </c>
      <c r="BI35" s="61" t="s">
        <v>14</v>
      </c>
      <c r="BJ35" s="61" t="n">
        <v>3.2</v>
      </c>
      <c r="BK35" s="61" t="s">
        <v>14</v>
      </c>
      <c r="BL35" s="61" t="n">
        <v>60</v>
      </c>
      <c r="BM35" s="61" t="str">
        <f aca="false">IF(BF35&gt;=66%,"Cleared","NC")</f>
        <v>NC</v>
      </c>
      <c r="BN35" s="106" t="n">
        <v>0</v>
      </c>
      <c r="BO35" s="106" t="n">
        <v>0</v>
      </c>
      <c r="BP35" s="106" t="n">
        <v>0</v>
      </c>
      <c r="BQ35" s="106" t="n">
        <v>2</v>
      </c>
      <c r="BR35" s="106" t="n">
        <v>0</v>
      </c>
      <c r="BS35" s="106" t="n">
        <v>3</v>
      </c>
      <c r="BT35" s="66" t="n">
        <f aca="false">BN35+BO35+BP35+BQ35+BR35+BS35</f>
        <v>5</v>
      </c>
      <c r="BU35" s="66" t="n">
        <f aca="false">BT35/30*100</f>
        <v>16.6666666666667</v>
      </c>
      <c r="BV35" s="66" t="n">
        <f aca="false">BU35*0.3</f>
        <v>5</v>
      </c>
      <c r="BW35" s="107" t="str">
        <f aca="false">IF(BV35&gt;=9,"Cleared","Not Cleared")</f>
        <v>Not Cleared</v>
      </c>
    </row>
    <row r="36" s="22" customFormat="true" ht="14.25" hidden="false" customHeight="false" outlineLevel="0" collapsed="false">
      <c r="A36" s="61" t="n">
        <v>32</v>
      </c>
      <c r="B36" s="62" t="s">
        <v>82</v>
      </c>
      <c r="C36" s="63" t="s">
        <v>83</v>
      </c>
      <c r="D36" s="105" t="n">
        <v>0.3</v>
      </c>
      <c r="E36" s="61" t="n">
        <v>2</v>
      </c>
      <c r="F36" s="61" t="n">
        <v>1</v>
      </c>
      <c r="G36" s="61" t="n">
        <v>-17</v>
      </c>
      <c r="H36" s="61" t="s">
        <v>532</v>
      </c>
      <c r="I36" s="61" t="n">
        <v>8</v>
      </c>
      <c r="J36" s="61" t="n">
        <v>62</v>
      </c>
      <c r="K36" s="61" t="str">
        <f aca="false">IF(D36&gt;=66%,"Cleared","NC")</f>
        <v>NC</v>
      </c>
      <c r="L36" s="61" t="n">
        <v>1</v>
      </c>
      <c r="M36" s="61" t="n">
        <v>1</v>
      </c>
      <c r="N36" s="61" t="n">
        <v>2</v>
      </c>
      <c r="O36" s="61" t="n">
        <v>3</v>
      </c>
      <c r="P36" s="61" t="n">
        <v>1</v>
      </c>
      <c r="Q36" s="61" t="n">
        <v>3</v>
      </c>
      <c r="R36" s="66" t="n">
        <f aca="false">L36+M36+N36+O36+P36+Q36</f>
        <v>11</v>
      </c>
      <c r="S36" s="66" t="n">
        <f aca="false">R36/30*100</f>
        <v>36.6666666666667</v>
      </c>
      <c r="T36" s="66" t="n">
        <f aca="false">S36*0.3</f>
        <v>11</v>
      </c>
      <c r="U36" s="66" t="str">
        <f aca="false">IF(T36&gt;=9,"Cleared","Not Cleared")</f>
        <v>Cleared</v>
      </c>
      <c r="V36" s="105" t="n">
        <v>0.266666666666667</v>
      </c>
      <c r="W36" s="61" t="s">
        <v>14</v>
      </c>
      <c r="X36" s="61" t="s">
        <v>14</v>
      </c>
      <c r="Y36" s="61" t="s">
        <v>14</v>
      </c>
      <c r="Z36" s="61" t="s">
        <v>14</v>
      </c>
      <c r="AA36" s="61" t="n">
        <v>8</v>
      </c>
      <c r="AB36" s="61" t="n">
        <v>59</v>
      </c>
      <c r="AC36" s="61" t="str">
        <f aca="false">IF(V36&gt;=66%,"Cleared","NC")</f>
        <v>NC</v>
      </c>
      <c r="AD36" s="61" t="n">
        <v>0</v>
      </c>
      <c r="AE36" s="61" t="n">
        <v>0</v>
      </c>
      <c r="AF36" s="61" t="n">
        <v>0</v>
      </c>
      <c r="AG36" s="61" t="n">
        <v>0</v>
      </c>
      <c r="AH36" s="61" t="n">
        <v>1</v>
      </c>
      <c r="AI36" s="61" t="n">
        <v>3</v>
      </c>
      <c r="AJ36" s="66" t="n">
        <f aca="false">AD36+AE36+AF36+AG36+AH36+AI36</f>
        <v>4</v>
      </c>
      <c r="AK36" s="66" t="n">
        <f aca="false">AJ36/30*100</f>
        <v>13.3333333333333</v>
      </c>
      <c r="AL36" s="66" t="n">
        <f aca="false">AK36*0.3</f>
        <v>4</v>
      </c>
      <c r="AM36" s="66" t="str">
        <f aca="false">IF(AL36&gt;=9,"Cleared","Not Cleared")</f>
        <v>Not Cleared</v>
      </c>
      <c r="AN36" s="105" t="n">
        <v>0.366666666666667</v>
      </c>
      <c r="AO36" s="61" t="s">
        <v>14</v>
      </c>
      <c r="AP36" s="61" t="s">
        <v>14</v>
      </c>
      <c r="AQ36" s="61" t="s">
        <v>14</v>
      </c>
      <c r="AR36" s="61" t="s">
        <v>14</v>
      </c>
      <c r="AS36" s="61" t="s">
        <v>14</v>
      </c>
      <c r="AT36" s="61" t="n">
        <v>57</v>
      </c>
      <c r="AU36" s="61" t="str">
        <f aca="false">IF(AN36&gt;=66%,"Cleared","NC")</f>
        <v>NC</v>
      </c>
      <c r="AV36" s="61" t="n">
        <v>0</v>
      </c>
      <c r="AW36" s="61" t="n">
        <v>0</v>
      </c>
      <c r="AX36" s="61" t="n">
        <v>0</v>
      </c>
      <c r="AY36" s="61" t="n">
        <v>0</v>
      </c>
      <c r="AZ36" s="61" t="n">
        <v>0</v>
      </c>
      <c r="BA36" s="61" t="n">
        <v>2</v>
      </c>
      <c r="BB36" s="66" t="n">
        <f aca="false">AV36+AW36+AX36+AY36+BA36+AZ36</f>
        <v>2</v>
      </c>
      <c r="BC36" s="66" t="n">
        <f aca="false">BB36/30*100</f>
        <v>6.66666666666667</v>
      </c>
      <c r="BD36" s="66" t="n">
        <f aca="false">BC36*0.3</f>
        <v>2</v>
      </c>
      <c r="BE36" s="66" t="str">
        <f aca="false">IF(BD36&gt;=9,"Cleared","Not Cleared")</f>
        <v>Not Cleared</v>
      </c>
      <c r="BF36" s="105" t="n">
        <v>0.3</v>
      </c>
      <c r="BG36" s="61" t="s">
        <v>14</v>
      </c>
      <c r="BH36" s="61" t="s">
        <v>14</v>
      </c>
      <c r="BI36" s="61" t="s">
        <v>14</v>
      </c>
      <c r="BJ36" s="61" t="s">
        <v>14</v>
      </c>
      <c r="BK36" s="61" t="s">
        <v>14</v>
      </c>
      <c r="BL36" s="61" t="n">
        <v>57</v>
      </c>
      <c r="BM36" s="61" t="str">
        <f aca="false">IF(BF36&gt;=66%,"Cleared","NC")</f>
        <v>NC</v>
      </c>
      <c r="BN36" s="106" t="n">
        <v>0</v>
      </c>
      <c r="BO36" s="106" t="n">
        <v>0</v>
      </c>
      <c r="BP36" s="106" t="n">
        <v>0</v>
      </c>
      <c r="BQ36" s="106" t="n">
        <v>0</v>
      </c>
      <c r="BR36" s="106" t="n">
        <v>0</v>
      </c>
      <c r="BS36" s="106" t="n">
        <v>2</v>
      </c>
      <c r="BT36" s="66" t="n">
        <f aca="false">BN36+BO36+BP36+BQ36+BR36+BS36</f>
        <v>2</v>
      </c>
      <c r="BU36" s="66" t="n">
        <f aca="false">BT36/30*100</f>
        <v>6.66666666666667</v>
      </c>
      <c r="BV36" s="66" t="n">
        <f aca="false">BU36*0.3</f>
        <v>2</v>
      </c>
      <c r="BW36" s="107" t="str">
        <f aca="false">IF(BV36&gt;=9,"Cleared","Not Cleared")</f>
        <v>Not Cleared</v>
      </c>
    </row>
    <row r="37" s="22" customFormat="true" ht="14.25" hidden="false" customHeight="false" outlineLevel="0" collapsed="false">
      <c r="A37" s="61" t="n">
        <v>33</v>
      </c>
      <c r="B37" s="62" t="s">
        <v>84</v>
      </c>
      <c r="C37" s="63" t="s">
        <v>85</v>
      </c>
      <c r="D37" s="105" t="n">
        <v>0.666666666666667</v>
      </c>
      <c r="E37" s="61" t="n">
        <v>14</v>
      </c>
      <c r="F37" s="61" t="n">
        <v>2</v>
      </c>
      <c r="G37" s="61" t="n">
        <v>-25</v>
      </c>
      <c r="H37" s="61" t="s">
        <v>532</v>
      </c>
      <c r="I37" s="61" t="n">
        <v>8</v>
      </c>
      <c r="J37" s="61" t="n">
        <v>74</v>
      </c>
      <c r="K37" s="61" t="str">
        <f aca="false">IF(D37&gt;=66%,"Cleared","NC")</f>
        <v>Cleared</v>
      </c>
      <c r="L37" s="61" t="n">
        <v>2</v>
      </c>
      <c r="M37" s="61" t="n">
        <v>1</v>
      </c>
      <c r="N37" s="61" t="n">
        <v>1</v>
      </c>
      <c r="O37" s="61" t="n">
        <v>3</v>
      </c>
      <c r="P37" s="61" t="n">
        <v>1</v>
      </c>
      <c r="Q37" s="61" t="n">
        <v>4</v>
      </c>
      <c r="R37" s="66" t="n">
        <f aca="false">L37+M37+N37+O37+P37+Q37</f>
        <v>12</v>
      </c>
      <c r="S37" s="66" t="n">
        <f aca="false">R37/30*100</f>
        <v>40</v>
      </c>
      <c r="T37" s="66" t="n">
        <f aca="false">S37*0.3</f>
        <v>12</v>
      </c>
      <c r="U37" s="66" t="str">
        <f aca="false">IF(T37&gt;=9,"Cleared","Not Cleared")</f>
        <v>Cleared</v>
      </c>
      <c r="V37" s="105" t="n">
        <v>0.666666666666667</v>
      </c>
      <c r="W37" s="61" t="s">
        <v>14</v>
      </c>
      <c r="X37" s="61" t="s">
        <v>14</v>
      </c>
      <c r="Y37" s="61" t="s">
        <v>14</v>
      </c>
      <c r="Z37" s="61" t="s">
        <v>14</v>
      </c>
      <c r="AA37" s="61" t="n">
        <v>8</v>
      </c>
      <c r="AB37" s="61" t="n">
        <v>75</v>
      </c>
      <c r="AC37" s="61" t="str">
        <f aca="false">IF(V37&gt;=66%,"Cleared","NC")</f>
        <v>Cleared</v>
      </c>
      <c r="AD37" s="61" t="n">
        <v>0</v>
      </c>
      <c r="AE37" s="61" t="n">
        <v>0</v>
      </c>
      <c r="AF37" s="61" t="n">
        <v>0</v>
      </c>
      <c r="AG37" s="61" t="n">
        <v>0</v>
      </c>
      <c r="AH37" s="61" t="n">
        <v>1</v>
      </c>
      <c r="AI37" s="61" t="n">
        <v>5</v>
      </c>
      <c r="AJ37" s="66" t="n">
        <f aca="false">AD37+AE37+AF37+AG37+AH37+AI37</f>
        <v>6</v>
      </c>
      <c r="AK37" s="66" t="n">
        <f aca="false">AJ37/30*100</f>
        <v>20</v>
      </c>
      <c r="AL37" s="66" t="n">
        <f aca="false">AK37*0.3</f>
        <v>6</v>
      </c>
      <c r="AM37" s="66" t="str">
        <f aca="false">IF(AL37&gt;=9,"Cleared","Not Cleared")</f>
        <v>Not Cleared</v>
      </c>
      <c r="AN37" s="105" t="n">
        <v>0.666666666666667</v>
      </c>
      <c r="AO37" s="61" t="n">
        <v>14</v>
      </c>
      <c r="AP37" s="61" t="n">
        <v>14</v>
      </c>
      <c r="AQ37" s="61" t="n">
        <v>7</v>
      </c>
      <c r="AR37" s="61" t="s">
        <v>14</v>
      </c>
      <c r="AS37" s="61" t="n">
        <v>8</v>
      </c>
      <c r="AT37" s="61" t="n">
        <v>73</v>
      </c>
      <c r="AU37" s="61" t="str">
        <f aca="false">IF(AN37&gt;=66%,"Cleared","NC")</f>
        <v>Cleared</v>
      </c>
      <c r="AV37" s="61" t="n">
        <v>2</v>
      </c>
      <c r="AW37" s="61" t="n">
        <v>2</v>
      </c>
      <c r="AX37" s="61" t="n">
        <v>3</v>
      </c>
      <c r="AY37" s="61" t="n">
        <v>0</v>
      </c>
      <c r="AZ37" s="61" t="n">
        <v>1</v>
      </c>
      <c r="BA37" s="61" t="n">
        <v>4</v>
      </c>
      <c r="BB37" s="66" t="n">
        <f aca="false">AV37+AW37+AX37+AY37+BA37+AZ37</f>
        <v>12</v>
      </c>
      <c r="BC37" s="66" t="n">
        <f aca="false">BB37/30*100</f>
        <v>40</v>
      </c>
      <c r="BD37" s="66" t="n">
        <f aca="false">BC37*0.3</f>
        <v>12</v>
      </c>
      <c r="BE37" s="66" t="str">
        <f aca="false">IF(BD37&gt;=9,"Cleared","Not Cleared")</f>
        <v>Cleared</v>
      </c>
      <c r="BF37" s="105" t="n">
        <v>0.8</v>
      </c>
      <c r="BG37" s="61" t="n">
        <v>20</v>
      </c>
      <c r="BH37" s="61" t="n">
        <v>2</v>
      </c>
      <c r="BI37" s="61" t="n">
        <v>3</v>
      </c>
      <c r="BJ37" s="61" t="n">
        <v>2.1</v>
      </c>
      <c r="BK37" s="61" t="n">
        <v>8</v>
      </c>
      <c r="BL37" s="61" t="n">
        <v>73</v>
      </c>
      <c r="BM37" s="61" t="str">
        <f aca="false">IF(BF37&gt;=66%,"Cleared","NC")</f>
        <v>Cleared</v>
      </c>
      <c r="BN37" s="106" t="n">
        <v>3</v>
      </c>
      <c r="BO37" s="106" t="n">
        <v>1</v>
      </c>
      <c r="BP37" s="106" t="n">
        <v>3</v>
      </c>
      <c r="BQ37" s="106" t="n">
        <v>2</v>
      </c>
      <c r="BR37" s="106" t="n">
        <v>1</v>
      </c>
      <c r="BS37" s="106" t="n">
        <v>4</v>
      </c>
      <c r="BT37" s="66" t="n">
        <f aca="false">BN37+BO37+BP37+BQ37+BR37+BS37</f>
        <v>14</v>
      </c>
      <c r="BU37" s="66" t="n">
        <f aca="false">BT37/30*100</f>
        <v>46.6666666666667</v>
      </c>
      <c r="BV37" s="66" t="n">
        <f aca="false">BU37*0.3</f>
        <v>14</v>
      </c>
      <c r="BW37" s="107" t="str">
        <f aca="false">IF(BV37&gt;=9,"Cleared","Not Cleared")</f>
        <v>Cleared</v>
      </c>
    </row>
    <row r="38" s="22" customFormat="true" ht="14.25" hidden="false" customHeight="false" outlineLevel="0" collapsed="false">
      <c r="A38" s="61" t="n">
        <v>34</v>
      </c>
      <c r="B38" s="62" t="s">
        <v>86</v>
      </c>
      <c r="C38" s="63" t="s">
        <v>87</v>
      </c>
      <c r="D38" s="105" t="n">
        <v>0.8</v>
      </c>
      <c r="E38" s="61" t="n">
        <v>6</v>
      </c>
      <c r="F38" s="61" t="n">
        <v>1</v>
      </c>
      <c r="G38" s="61" t="n">
        <v>-2</v>
      </c>
      <c r="H38" s="61" t="s">
        <v>532</v>
      </c>
      <c r="I38" s="61" t="n">
        <v>6</v>
      </c>
      <c r="J38" s="61" t="n">
        <v>69</v>
      </c>
      <c r="K38" s="61" t="str">
        <f aca="false">IF(D38&gt;=66%,"Cleared","NC")</f>
        <v>Cleared</v>
      </c>
      <c r="L38" s="61" t="n">
        <v>1</v>
      </c>
      <c r="M38" s="61" t="n">
        <v>1</v>
      </c>
      <c r="N38" s="61" t="n">
        <v>3</v>
      </c>
      <c r="O38" s="61" t="n">
        <v>3</v>
      </c>
      <c r="P38" s="61" t="n">
        <v>1</v>
      </c>
      <c r="Q38" s="61" t="n">
        <v>4</v>
      </c>
      <c r="R38" s="66" t="n">
        <f aca="false">L38+M38+N38+O38+P38+Q38</f>
        <v>13</v>
      </c>
      <c r="S38" s="66" t="n">
        <f aca="false">R38/30*100</f>
        <v>43.3333333333333</v>
      </c>
      <c r="T38" s="66" t="n">
        <f aca="false">S38*0.3</f>
        <v>13</v>
      </c>
      <c r="U38" s="66" t="str">
        <f aca="false">IF(T38&gt;=9,"Cleared","Not Cleared")</f>
        <v>Cleared</v>
      </c>
      <c r="V38" s="105" t="n">
        <v>0.8</v>
      </c>
      <c r="W38" s="61" t="n">
        <v>7</v>
      </c>
      <c r="X38" s="61" t="n">
        <v>7</v>
      </c>
      <c r="Y38" s="61" t="n">
        <v>2</v>
      </c>
      <c r="Z38" s="61" t="s">
        <v>14</v>
      </c>
      <c r="AA38" s="61" t="n">
        <v>7</v>
      </c>
      <c r="AB38" s="61" t="n">
        <v>72</v>
      </c>
      <c r="AC38" s="61" t="str">
        <f aca="false">IF(V38&gt;=66%,"Cleared","NC")</f>
        <v>Cleared</v>
      </c>
      <c r="AD38" s="61" t="n">
        <v>1</v>
      </c>
      <c r="AE38" s="61" t="n">
        <v>1</v>
      </c>
      <c r="AF38" s="61" t="n">
        <v>3</v>
      </c>
      <c r="AG38" s="61" t="n">
        <v>0</v>
      </c>
      <c r="AH38" s="61" t="n">
        <v>1</v>
      </c>
      <c r="AI38" s="61" t="n">
        <v>4</v>
      </c>
      <c r="AJ38" s="66" t="n">
        <f aca="false">AD38+AE38+AF38+AG38+AH38+AI38</f>
        <v>10</v>
      </c>
      <c r="AK38" s="66" t="n">
        <f aca="false">AJ38/30*100</f>
        <v>33.3333333333333</v>
      </c>
      <c r="AL38" s="66" t="n">
        <f aca="false">AK38*0.3</f>
        <v>10</v>
      </c>
      <c r="AM38" s="66" t="str">
        <f aca="false">IF(AL38&gt;=9,"Cleared","Not Cleared")</f>
        <v>Cleared</v>
      </c>
      <c r="AN38" s="105" t="n">
        <v>0.8</v>
      </c>
      <c r="AO38" s="61" t="s">
        <v>14</v>
      </c>
      <c r="AP38" s="61" t="s">
        <v>14</v>
      </c>
      <c r="AQ38" s="61" t="s">
        <v>14</v>
      </c>
      <c r="AR38" s="61" t="n">
        <v>3.7</v>
      </c>
      <c r="AS38" s="61" t="s">
        <v>14</v>
      </c>
      <c r="AT38" s="61" t="s">
        <v>14</v>
      </c>
      <c r="AU38" s="61" t="str">
        <f aca="false">IF(AN38&gt;=66%,"Cleared","NC")</f>
        <v>Cleared</v>
      </c>
      <c r="AV38" s="61" t="n">
        <v>0</v>
      </c>
      <c r="AW38" s="61" t="n">
        <v>0</v>
      </c>
      <c r="AX38" s="61" t="n">
        <v>0</v>
      </c>
      <c r="AY38" s="61" t="n">
        <v>2</v>
      </c>
      <c r="AZ38" s="61" t="n">
        <v>0</v>
      </c>
      <c r="BA38" s="61" t="n">
        <v>0</v>
      </c>
      <c r="BB38" s="66" t="n">
        <f aca="false">AV38+AW38+AX38+AY38+BA38+AZ38</f>
        <v>2</v>
      </c>
      <c r="BC38" s="66" t="n">
        <f aca="false">BB38/30*100</f>
        <v>6.66666666666667</v>
      </c>
      <c r="BD38" s="66" t="n">
        <f aca="false">BC38*0.3</f>
        <v>2</v>
      </c>
      <c r="BE38" s="66" t="str">
        <f aca="false">IF(BD38&gt;=9,"Cleared","Not Cleared")</f>
        <v>Not Cleared</v>
      </c>
      <c r="BF38" s="105" t="n">
        <v>0.666666666666667</v>
      </c>
      <c r="BG38" s="61" t="s">
        <v>14</v>
      </c>
      <c r="BH38" s="61" t="s">
        <v>14</v>
      </c>
      <c r="BI38" s="61" t="s">
        <v>14</v>
      </c>
      <c r="BJ38" s="61" t="s">
        <v>14</v>
      </c>
      <c r="BK38" s="61" t="s">
        <v>14</v>
      </c>
      <c r="BL38" s="61" t="n">
        <v>69</v>
      </c>
      <c r="BM38" s="61" t="str">
        <f aca="false">IF(BF38&gt;=66%,"Cleared","NC")</f>
        <v>Cleared</v>
      </c>
      <c r="BN38" s="106" t="n">
        <v>0</v>
      </c>
      <c r="BO38" s="106" t="n">
        <v>0</v>
      </c>
      <c r="BP38" s="106" t="n">
        <v>0</v>
      </c>
      <c r="BQ38" s="106" t="n">
        <v>0</v>
      </c>
      <c r="BR38" s="106" t="n">
        <v>0</v>
      </c>
      <c r="BS38" s="106" t="n">
        <v>4</v>
      </c>
      <c r="BT38" s="66" t="n">
        <f aca="false">BN38+BO38+BP38+BQ38+BR38+BS38</f>
        <v>4</v>
      </c>
      <c r="BU38" s="66" t="n">
        <f aca="false">BT38/30*100</f>
        <v>13.3333333333333</v>
      </c>
      <c r="BV38" s="66" t="n">
        <f aca="false">BU38*0.3</f>
        <v>4</v>
      </c>
      <c r="BW38" s="107" t="str">
        <f aca="false">IF(BV38&gt;=9,"Cleared","Not Cleared")</f>
        <v>Not Cleared</v>
      </c>
    </row>
    <row r="39" s="22" customFormat="true" ht="14.25" hidden="false" customHeight="false" outlineLevel="0" collapsed="false">
      <c r="A39" s="61" t="n">
        <v>35</v>
      </c>
      <c r="B39" s="62" t="s">
        <v>88</v>
      </c>
      <c r="C39" s="63" t="s">
        <v>89</v>
      </c>
      <c r="D39" s="105" t="n">
        <v>0.666666666666667</v>
      </c>
      <c r="E39" s="61" t="n">
        <v>7</v>
      </c>
      <c r="F39" s="61" t="n">
        <v>2</v>
      </c>
      <c r="G39" s="61" t="n">
        <v>3</v>
      </c>
      <c r="H39" s="61" t="s">
        <v>532</v>
      </c>
      <c r="I39" s="61" t="n">
        <v>8</v>
      </c>
      <c r="J39" s="61" t="n">
        <v>62</v>
      </c>
      <c r="K39" s="61" t="str">
        <f aca="false">IF(D39&gt;=66%,"Cleared","NC")</f>
        <v>Cleared</v>
      </c>
      <c r="L39" s="61" t="n">
        <v>1</v>
      </c>
      <c r="M39" s="61" t="n">
        <v>1</v>
      </c>
      <c r="N39" s="61" t="n">
        <v>3</v>
      </c>
      <c r="O39" s="61" t="n">
        <v>3</v>
      </c>
      <c r="P39" s="61" t="n">
        <v>1</v>
      </c>
      <c r="Q39" s="61" t="n">
        <v>3</v>
      </c>
      <c r="R39" s="66" t="n">
        <f aca="false">L39+M39+N39+O39+P39+Q39</f>
        <v>12</v>
      </c>
      <c r="S39" s="66" t="n">
        <f aca="false">R39/30*100</f>
        <v>40</v>
      </c>
      <c r="T39" s="66" t="n">
        <f aca="false">S39*0.3</f>
        <v>12</v>
      </c>
      <c r="U39" s="66" t="str">
        <f aca="false">IF(T39&gt;=9,"Cleared","Not Cleared")</f>
        <v>Cleared</v>
      </c>
      <c r="V39" s="105" t="n">
        <v>0.666666666666667</v>
      </c>
      <c r="W39" s="61" t="n">
        <v>8</v>
      </c>
      <c r="X39" s="61" t="n">
        <v>1</v>
      </c>
      <c r="Y39" s="61" t="n">
        <v>0</v>
      </c>
      <c r="Z39" s="61" t="s">
        <v>14</v>
      </c>
      <c r="AA39" s="61" t="s">
        <v>14</v>
      </c>
      <c r="AB39" s="61" t="n">
        <v>64</v>
      </c>
      <c r="AC39" s="61" t="str">
        <f aca="false">IF(V39&gt;=66%,"Cleared","NC")</f>
        <v>Cleared</v>
      </c>
      <c r="AD39" s="61" t="n">
        <v>1</v>
      </c>
      <c r="AE39" s="61" t="n">
        <v>1</v>
      </c>
      <c r="AF39" s="61" t="n">
        <v>3</v>
      </c>
      <c r="AG39" s="61" t="n">
        <v>0</v>
      </c>
      <c r="AH39" s="61" t="n">
        <v>0</v>
      </c>
      <c r="AI39" s="61" t="n">
        <v>3</v>
      </c>
      <c r="AJ39" s="66" t="n">
        <f aca="false">AD39+AE39+AF39+AG39+AH39+AI39</f>
        <v>8</v>
      </c>
      <c r="AK39" s="66" t="n">
        <f aca="false">AJ39/30*100</f>
        <v>26.6666666666667</v>
      </c>
      <c r="AL39" s="66" t="n">
        <f aca="false">AK39*0.3</f>
        <v>8</v>
      </c>
      <c r="AM39" s="66" t="str">
        <f aca="false">IF(AL39&gt;=9,"Cleared","Not Cleared")</f>
        <v>Not Cleared</v>
      </c>
      <c r="AN39" s="105" t="n">
        <v>0.366666666666667</v>
      </c>
      <c r="AO39" s="61" t="n">
        <v>10</v>
      </c>
      <c r="AP39" s="61" t="n">
        <v>7</v>
      </c>
      <c r="AQ39" s="61" t="n">
        <v>7</v>
      </c>
      <c r="AR39" s="61" t="s">
        <v>14</v>
      </c>
      <c r="AS39" s="61" t="s">
        <v>14</v>
      </c>
      <c r="AT39" s="61" t="n">
        <v>66</v>
      </c>
      <c r="AU39" s="61" t="str">
        <f aca="false">IF(AN39&gt;=66%,"Cleared","NC")</f>
        <v>NC</v>
      </c>
      <c r="AV39" s="61" t="n">
        <v>1</v>
      </c>
      <c r="AW39" s="61" t="n">
        <v>1</v>
      </c>
      <c r="AX39" s="61" t="n">
        <v>4</v>
      </c>
      <c r="AY39" s="61" t="n">
        <v>0</v>
      </c>
      <c r="AZ39" s="61" t="n">
        <v>0</v>
      </c>
      <c r="BA39" s="61" t="n">
        <v>3</v>
      </c>
      <c r="BB39" s="66" t="n">
        <f aca="false">AV39+AW39+AX39+AY39+BA39+AZ39</f>
        <v>9</v>
      </c>
      <c r="BC39" s="66" t="n">
        <f aca="false">BB39/30*100</f>
        <v>30</v>
      </c>
      <c r="BD39" s="66" t="n">
        <f aca="false">BC39*0.3</f>
        <v>9</v>
      </c>
      <c r="BE39" s="66" t="str">
        <f aca="false">IF(BD39&gt;=9,"Cleared","Not Cleared")</f>
        <v>Cleared</v>
      </c>
      <c r="BF39" s="105" t="n">
        <v>0.3</v>
      </c>
      <c r="BG39" s="61" t="s">
        <v>14</v>
      </c>
      <c r="BH39" s="61" t="s">
        <v>14</v>
      </c>
      <c r="BI39" s="61" t="s">
        <v>14</v>
      </c>
      <c r="BJ39" s="61" t="n">
        <v>2.6</v>
      </c>
      <c r="BK39" s="61" t="s">
        <v>14</v>
      </c>
      <c r="BL39" s="61" t="n">
        <v>65</v>
      </c>
      <c r="BM39" s="61" t="str">
        <f aca="false">IF(BF39&gt;=66%,"Cleared","NC")</f>
        <v>NC</v>
      </c>
      <c r="BN39" s="106" t="n">
        <v>0</v>
      </c>
      <c r="BO39" s="106" t="n">
        <v>0</v>
      </c>
      <c r="BP39" s="106" t="n">
        <v>0</v>
      </c>
      <c r="BQ39" s="106" t="n">
        <v>2</v>
      </c>
      <c r="BR39" s="106" t="n">
        <v>0</v>
      </c>
      <c r="BS39" s="106" t="n">
        <v>3</v>
      </c>
      <c r="BT39" s="66" t="n">
        <f aca="false">BN39+BO39+BP39+BQ39+BR39+BS39</f>
        <v>5</v>
      </c>
      <c r="BU39" s="66" t="n">
        <f aca="false">BT39/30*100</f>
        <v>16.6666666666667</v>
      </c>
      <c r="BV39" s="66" t="n">
        <f aca="false">BU39*0.3</f>
        <v>5</v>
      </c>
      <c r="BW39" s="107" t="str">
        <f aca="false">IF(BV39&gt;=9,"Cleared","Not Cleared")</f>
        <v>Not Cleared</v>
      </c>
    </row>
    <row r="40" s="22" customFormat="true" ht="14.25" hidden="false" customHeight="false" outlineLevel="0" collapsed="false">
      <c r="A40" s="61" t="n">
        <v>36</v>
      </c>
      <c r="B40" s="62" t="s">
        <v>90</v>
      </c>
      <c r="C40" s="63" t="s">
        <v>91</v>
      </c>
      <c r="D40" s="105" t="n">
        <v>0.9</v>
      </c>
      <c r="E40" s="61" t="n">
        <v>35</v>
      </c>
      <c r="F40" s="61" t="n">
        <v>5</v>
      </c>
      <c r="G40" s="61" t="n">
        <v>1</v>
      </c>
      <c r="H40" s="61" t="s">
        <v>532</v>
      </c>
      <c r="I40" s="61" t="n">
        <v>1</v>
      </c>
      <c r="J40" s="61" t="n">
        <v>81</v>
      </c>
      <c r="K40" s="61" t="str">
        <f aca="false">IF(D40&gt;=66%,"Cleared","NC")</f>
        <v>Cleared</v>
      </c>
      <c r="L40" s="61" t="n">
        <v>5</v>
      </c>
      <c r="M40" s="61" t="n">
        <v>1</v>
      </c>
      <c r="N40" s="61" t="n">
        <v>3</v>
      </c>
      <c r="O40" s="61" t="n">
        <v>3</v>
      </c>
      <c r="P40" s="61" t="n">
        <v>5</v>
      </c>
      <c r="Q40" s="61" t="n">
        <v>5</v>
      </c>
      <c r="R40" s="66" t="n">
        <f aca="false">L40+M40+N40+O40+P40+Q40</f>
        <v>22</v>
      </c>
      <c r="S40" s="66" t="n">
        <f aca="false">R40/30*100</f>
        <v>73.3333333333333</v>
      </c>
      <c r="T40" s="66" t="n">
        <f aca="false">S40*0.3</f>
        <v>22</v>
      </c>
      <c r="U40" s="66" t="str">
        <f aca="false">IF(T40&gt;=9,"Cleared","Not Cleared")</f>
        <v>Cleared</v>
      </c>
      <c r="V40" s="105" t="n">
        <v>0.666666666666667</v>
      </c>
      <c r="W40" s="61" t="n">
        <v>26</v>
      </c>
      <c r="X40" s="61" t="n">
        <v>2</v>
      </c>
      <c r="Y40" s="61" t="n">
        <v>2</v>
      </c>
      <c r="Z40" s="61" t="s">
        <v>14</v>
      </c>
      <c r="AA40" s="61" t="n">
        <v>4</v>
      </c>
      <c r="AB40" s="61" t="n">
        <v>81</v>
      </c>
      <c r="AC40" s="61" t="str">
        <f aca="false">IF(V40&gt;=66%,"Cleared","NC")</f>
        <v>Cleared</v>
      </c>
      <c r="AD40" s="61" t="n">
        <v>4</v>
      </c>
      <c r="AE40" s="61" t="n">
        <v>1</v>
      </c>
      <c r="AF40" s="61" t="n">
        <v>3</v>
      </c>
      <c r="AG40" s="61" t="n">
        <v>0</v>
      </c>
      <c r="AH40" s="61" t="n">
        <v>2</v>
      </c>
      <c r="AI40" s="61" t="n">
        <v>5</v>
      </c>
      <c r="AJ40" s="66" t="n">
        <f aca="false">AD40+AE40+AF40+AG40+AH40+AI40</f>
        <v>15</v>
      </c>
      <c r="AK40" s="66" t="n">
        <f aca="false">AJ40/30*100</f>
        <v>50</v>
      </c>
      <c r="AL40" s="66" t="n">
        <f aca="false">AK40*0.3</f>
        <v>15</v>
      </c>
      <c r="AM40" s="66" t="str">
        <f aca="false">IF(AL40&gt;=9,"Cleared","Not Cleared")</f>
        <v>Cleared</v>
      </c>
      <c r="AN40" s="105" t="n">
        <v>0.666666666666667</v>
      </c>
      <c r="AO40" s="61" t="n">
        <v>21</v>
      </c>
      <c r="AP40" s="61" t="n">
        <v>2</v>
      </c>
      <c r="AQ40" s="61" t="n">
        <v>-9</v>
      </c>
      <c r="AR40" s="61" t="s">
        <v>14</v>
      </c>
      <c r="AS40" s="61" t="s">
        <v>14</v>
      </c>
      <c r="AT40" s="61" t="s">
        <v>14</v>
      </c>
      <c r="AU40" s="61" t="str">
        <f aca="false">IF(AN40&gt;=66%,"Cleared","NC")</f>
        <v>Cleared</v>
      </c>
      <c r="AV40" s="61" t="n">
        <v>3</v>
      </c>
      <c r="AW40" s="61" t="n">
        <v>1</v>
      </c>
      <c r="AX40" s="61" t="n">
        <v>3</v>
      </c>
      <c r="AY40" s="61" t="n">
        <v>0</v>
      </c>
      <c r="AZ40" s="61" t="n">
        <v>0</v>
      </c>
      <c r="BA40" s="61" t="n">
        <v>0</v>
      </c>
      <c r="BB40" s="66" t="n">
        <f aca="false">AV40+AW40+AX40+AY40+BA40+AZ40</f>
        <v>7</v>
      </c>
      <c r="BC40" s="66" t="n">
        <f aca="false">BB40/30*100</f>
        <v>23.3333333333333</v>
      </c>
      <c r="BD40" s="66" t="n">
        <f aca="false">BC40*0.3</f>
        <v>7</v>
      </c>
      <c r="BE40" s="66" t="str">
        <f aca="false">IF(BD40&gt;=9,"Cleared","Not Cleared")</f>
        <v>Not Cleared</v>
      </c>
      <c r="BF40" s="105" t="n">
        <v>0.833333333333333</v>
      </c>
      <c r="BG40" s="61" t="n">
        <v>24</v>
      </c>
      <c r="BH40" s="61" t="n">
        <v>8</v>
      </c>
      <c r="BI40" s="61" t="n">
        <v>-1</v>
      </c>
      <c r="BJ40" s="61" t="n">
        <v>8.7</v>
      </c>
      <c r="BK40" s="61" t="s">
        <v>14</v>
      </c>
      <c r="BL40" s="61" t="n">
        <v>81</v>
      </c>
      <c r="BM40" s="61" t="str">
        <f aca="false">IF(BF40&gt;=66%,"Cleared","NC")</f>
        <v>Cleared</v>
      </c>
      <c r="BN40" s="106" t="n">
        <v>4</v>
      </c>
      <c r="BO40" s="106" t="n">
        <v>1</v>
      </c>
      <c r="BP40" s="106" t="n">
        <v>3</v>
      </c>
      <c r="BQ40" s="106" t="n">
        <v>4</v>
      </c>
      <c r="BR40" s="106" t="n">
        <v>0</v>
      </c>
      <c r="BS40" s="106" t="n">
        <v>5</v>
      </c>
      <c r="BT40" s="66" t="n">
        <f aca="false">BN40+BO40+BP40+BQ40+BR40+BS40</f>
        <v>17</v>
      </c>
      <c r="BU40" s="66" t="n">
        <f aca="false">BT40/30*100</f>
        <v>56.6666666666667</v>
      </c>
      <c r="BV40" s="66" t="n">
        <f aca="false">BU40*0.3</f>
        <v>17</v>
      </c>
      <c r="BW40" s="107" t="str">
        <f aca="false">IF(BV40&gt;=9,"Cleared","Not Cleared")</f>
        <v>Cleared</v>
      </c>
    </row>
    <row r="41" s="22" customFormat="true" ht="14.25" hidden="false" customHeight="false" outlineLevel="0" collapsed="false">
      <c r="A41" s="61" t="n">
        <v>37</v>
      </c>
      <c r="B41" s="62" t="s">
        <v>92</v>
      </c>
      <c r="C41" s="63" t="s">
        <v>93</v>
      </c>
      <c r="D41" s="105" t="n">
        <v>0.866666666666667</v>
      </c>
      <c r="E41" s="61" t="n">
        <v>3</v>
      </c>
      <c r="F41" s="61" t="n">
        <v>1</v>
      </c>
      <c r="G41" s="61" t="n">
        <v>-26</v>
      </c>
      <c r="H41" s="61" t="s">
        <v>532</v>
      </c>
      <c r="I41" s="61" t="n">
        <v>8</v>
      </c>
      <c r="J41" s="61" t="n">
        <v>59</v>
      </c>
      <c r="K41" s="61" t="str">
        <f aca="false">IF(D41&gt;=66%,"Cleared","NC")</f>
        <v>Cleared</v>
      </c>
      <c r="L41" s="61" t="n">
        <v>1</v>
      </c>
      <c r="M41" s="61" t="n">
        <v>1</v>
      </c>
      <c r="N41" s="61" t="n">
        <v>1</v>
      </c>
      <c r="O41" s="61" t="n">
        <v>3</v>
      </c>
      <c r="P41" s="61" t="n">
        <v>1</v>
      </c>
      <c r="Q41" s="61" t="n">
        <v>3</v>
      </c>
      <c r="R41" s="66" t="n">
        <f aca="false">L41+M41+N41+O41+P41+Q41</f>
        <v>10</v>
      </c>
      <c r="S41" s="66" t="n">
        <f aca="false">R41/30*100</f>
        <v>33.3333333333333</v>
      </c>
      <c r="T41" s="66" t="n">
        <f aca="false">S41*0.3</f>
        <v>10</v>
      </c>
      <c r="U41" s="66" t="str">
        <f aca="false">IF(T41&gt;=9,"Cleared","Not Cleared")</f>
        <v>Cleared</v>
      </c>
      <c r="V41" s="105" t="n">
        <v>0.933333333333333</v>
      </c>
      <c r="W41" s="61" t="n">
        <v>8</v>
      </c>
      <c r="X41" s="61" t="n">
        <v>2</v>
      </c>
      <c r="Y41" s="61" t="n">
        <v>-22</v>
      </c>
      <c r="Z41" s="61" t="n">
        <v>4.5</v>
      </c>
      <c r="AA41" s="61" t="n">
        <v>8</v>
      </c>
      <c r="AB41" s="61" t="n">
        <v>62</v>
      </c>
      <c r="AC41" s="61" t="str">
        <f aca="false">IF(V41&gt;=66%,"Cleared","NC")</f>
        <v>Cleared</v>
      </c>
      <c r="AD41" s="61" t="n">
        <v>1</v>
      </c>
      <c r="AE41" s="61" t="n">
        <v>1</v>
      </c>
      <c r="AF41" s="61" t="n">
        <v>2</v>
      </c>
      <c r="AG41" s="61" t="n">
        <v>2</v>
      </c>
      <c r="AH41" s="61" t="n">
        <v>1</v>
      </c>
      <c r="AI41" s="61" t="n">
        <v>3</v>
      </c>
      <c r="AJ41" s="66" t="n">
        <f aca="false">AD41+AE41+AF41+AG41+AH41+AI41</f>
        <v>10</v>
      </c>
      <c r="AK41" s="66" t="n">
        <f aca="false">AJ41/30*100</f>
        <v>33.3333333333333</v>
      </c>
      <c r="AL41" s="66" t="n">
        <f aca="false">AK41*0.3</f>
        <v>10</v>
      </c>
      <c r="AM41" s="66" t="str">
        <f aca="false">IF(AL41&gt;=9,"Cleared","Not Cleared")</f>
        <v>Cleared</v>
      </c>
      <c r="AN41" s="105" t="n">
        <v>1</v>
      </c>
      <c r="AO41" s="61" t="n">
        <v>3</v>
      </c>
      <c r="AP41" s="61" t="n">
        <v>2</v>
      </c>
      <c r="AQ41" s="61" t="n">
        <v>-21</v>
      </c>
      <c r="AR41" s="61" t="n">
        <v>3.6</v>
      </c>
      <c r="AS41" s="61" t="n">
        <v>6</v>
      </c>
      <c r="AT41" s="61" t="n">
        <v>65</v>
      </c>
      <c r="AU41" s="61" t="str">
        <f aca="false">IF(AN41&gt;=66%,"Cleared","NC")</f>
        <v>Cleared</v>
      </c>
      <c r="AV41" s="61" t="n">
        <v>1</v>
      </c>
      <c r="AW41" s="61" t="n">
        <v>1</v>
      </c>
      <c r="AX41" s="61" t="n">
        <v>2</v>
      </c>
      <c r="AY41" s="61" t="n">
        <v>2</v>
      </c>
      <c r="AZ41" s="61" t="n">
        <v>1</v>
      </c>
      <c r="BA41" s="61" t="n">
        <v>3</v>
      </c>
      <c r="BB41" s="66" t="n">
        <f aca="false">AV41+AW41+AX41+AY41+BA41+AZ41</f>
        <v>10</v>
      </c>
      <c r="BC41" s="66" t="n">
        <f aca="false">BB41/30*100</f>
        <v>33.3333333333333</v>
      </c>
      <c r="BD41" s="66" t="n">
        <f aca="false">BC41*0.3</f>
        <v>10</v>
      </c>
      <c r="BE41" s="66" t="str">
        <f aca="false">IF(BD41&gt;=9,"Cleared","Not Cleared")</f>
        <v>Cleared</v>
      </c>
      <c r="BF41" s="105" t="n">
        <v>0.566666666666667</v>
      </c>
      <c r="BG41" s="61" t="s">
        <v>14</v>
      </c>
      <c r="BH41" s="61" t="s">
        <v>14</v>
      </c>
      <c r="BI41" s="61" t="s">
        <v>14</v>
      </c>
      <c r="BJ41" s="61" t="n">
        <v>4.2</v>
      </c>
      <c r="BK41" s="61" t="n">
        <v>6</v>
      </c>
      <c r="BL41" s="61" t="n">
        <v>65</v>
      </c>
      <c r="BM41" s="61" t="str">
        <f aca="false">IF(BF41&gt;=66%,"Cleared","NC")</f>
        <v>NC</v>
      </c>
      <c r="BN41" s="106" t="n">
        <v>0</v>
      </c>
      <c r="BO41" s="106" t="n">
        <v>0</v>
      </c>
      <c r="BP41" s="106" t="n">
        <v>0</v>
      </c>
      <c r="BQ41" s="106" t="n">
        <v>2</v>
      </c>
      <c r="BR41" s="106" t="n">
        <v>1</v>
      </c>
      <c r="BS41" s="106" t="n">
        <v>3</v>
      </c>
      <c r="BT41" s="66" t="n">
        <f aca="false">BN41+BO41+BP41+BQ41+BR41+BS41</f>
        <v>6</v>
      </c>
      <c r="BU41" s="66" t="n">
        <f aca="false">BT41/30*100</f>
        <v>20</v>
      </c>
      <c r="BV41" s="66" t="n">
        <f aca="false">BU41*0.3</f>
        <v>6</v>
      </c>
      <c r="BW41" s="107" t="str">
        <f aca="false">IF(BV41&gt;=9,"Cleared","Not Cleared")</f>
        <v>Not Cleared</v>
      </c>
    </row>
    <row r="42" s="22" customFormat="true" ht="14.25" hidden="false" customHeight="false" outlineLevel="0" collapsed="false">
      <c r="A42" s="61" t="n">
        <v>38</v>
      </c>
      <c r="B42" s="62" t="s">
        <v>94</v>
      </c>
      <c r="C42" s="63" t="s">
        <v>95</v>
      </c>
      <c r="D42" s="105" t="n">
        <v>0.666666666666667</v>
      </c>
      <c r="E42" s="61" t="n">
        <v>2</v>
      </c>
      <c r="F42" s="61" t="n">
        <v>1</v>
      </c>
      <c r="G42" s="61" t="n">
        <v>-14</v>
      </c>
      <c r="H42" s="61" t="s">
        <v>532</v>
      </c>
      <c r="I42" s="61" t="n">
        <v>8</v>
      </c>
      <c r="J42" s="61" t="n">
        <v>62</v>
      </c>
      <c r="K42" s="61" t="str">
        <f aca="false">IF(D42&gt;=66%,"Cleared","NC")</f>
        <v>Cleared</v>
      </c>
      <c r="L42" s="61" t="n">
        <v>1</v>
      </c>
      <c r="M42" s="61" t="n">
        <v>1</v>
      </c>
      <c r="N42" s="61" t="n">
        <v>2</v>
      </c>
      <c r="O42" s="61" t="n">
        <v>3</v>
      </c>
      <c r="P42" s="61" t="n">
        <v>1</v>
      </c>
      <c r="Q42" s="61" t="n">
        <v>3</v>
      </c>
      <c r="R42" s="66" t="n">
        <f aca="false">L42+M42+N42+O42+P42+Q42</f>
        <v>11</v>
      </c>
      <c r="S42" s="66" t="n">
        <f aca="false">R42/30*100</f>
        <v>36.6666666666667</v>
      </c>
      <c r="T42" s="66" t="n">
        <f aca="false">S42*0.3</f>
        <v>11</v>
      </c>
      <c r="U42" s="66" t="str">
        <f aca="false">IF(T42&gt;=9,"Cleared","Not Cleared")</f>
        <v>Cleared</v>
      </c>
      <c r="V42" s="105" t="n">
        <v>0.166666666666667</v>
      </c>
      <c r="W42" s="61" t="s">
        <v>14</v>
      </c>
      <c r="X42" s="61" t="s">
        <v>14</v>
      </c>
      <c r="Y42" s="61" t="s">
        <v>14</v>
      </c>
      <c r="Z42" s="61" t="s">
        <v>14</v>
      </c>
      <c r="AA42" s="61" t="s">
        <v>14</v>
      </c>
      <c r="AB42" s="61" t="s">
        <v>14</v>
      </c>
      <c r="AC42" s="61" t="str">
        <f aca="false">IF(V42&gt;=66%,"Cleared","NC")</f>
        <v>NC</v>
      </c>
      <c r="AD42" s="61" t="n">
        <v>0</v>
      </c>
      <c r="AE42" s="61" t="n">
        <v>0</v>
      </c>
      <c r="AF42" s="61" t="n">
        <v>0</v>
      </c>
      <c r="AG42" s="61" t="n">
        <v>0</v>
      </c>
      <c r="AH42" s="61" t="n">
        <v>0</v>
      </c>
      <c r="AI42" s="61" t="n">
        <v>0</v>
      </c>
      <c r="AJ42" s="66" t="n">
        <f aca="false">AD42+AE42+AF42+AG42+AH42+AI42</f>
        <v>0</v>
      </c>
      <c r="AK42" s="66" t="n">
        <f aca="false">AJ42/30*100</f>
        <v>0</v>
      </c>
      <c r="AL42" s="66" t="n">
        <f aca="false">AK42*0.3</f>
        <v>0</v>
      </c>
      <c r="AM42" s="66" t="str">
        <f aca="false">IF(AL42&gt;=9,"Cleared","Not Cleared")</f>
        <v>Not Cleared</v>
      </c>
      <c r="AN42" s="105" t="n">
        <v>0.166666666666667</v>
      </c>
      <c r="AO42" s="61" t="s">
        <v>14</v>
      </c>
      <c r="AP42" s="61" t="s">
        <v>14</v>
      </c>
      <c r="AQ42" s="61" t="s">
        <v>14</v>
      </c>
      <c r="AR42" s="61" t="s">
        <v>14</v>
      </c>
      <c r="AS42" s="61" t="s">
        <v>14</v>
      </c>
      <c r="AT42" s="61" t="s">
        <v>14</v>
      </c>
      <c r="AU42" s="61" t="str">
        <f aca="false">IF(AN42&gt;=66%,"Cleared","NC")</f>
        <v>NC</v>
      </c>
      <c r="AV42" s="61" t="n">
        <v>0</v>
      </c>
      <c r="AW42" s="61" t="n">
        <v>0</v>
      </c>
      <c r="AX42" s="61" t="n">
        <v>0</v>
      </c>
      <c r="AY42" s="61" t="n">
        <v>0</v>
      </c>
      <c r="AZ42" s="61" t="n">
        <v>0</v>
      </c>
      <c r="BA42" s="61" t="n">
        <v>0</v>
      </c>
      <c r="BB42" s="66" t="n">
        <f aca="false">AV42+AW42+AX42+AY42+BA42+AZ42</f>
        <v>0</v>
      </c>
      <c r="BC42" s="66" t="n">
        <f aca="false">BB42/30*100</f>
        <v>0</v>
      </c>
      <c r="BD42" s="66" t="n">
        <f aca="false">BC42*0.3</f>
        <v>0</v>
      </c>
      <c r="BE42" s="66" t="str">
        <f aca="false">IF(BD42&gt;=9,"Cleared","Not Cleared")</f>
        <v>Not Cleared</v>
      </c>
      <c r="BF42" s="105" t="n">
        <v>0.666666666666667</v>
      </c>
      <c r="BG42" s="61" t="s">
        <v>14</v>
      </c>
      <c r="BH42" s="61" t="s">
        <v>14</v>
      </c>
      <c r="BI42" s="61" t="s">
        <v>14</v>
      </c>
      <c r="BJ42" s="61" t="s">
        <v>14</v>
      </c>
      <c r="BK42" s="61" t="s">
        <v>14</v>
      </c>
      <c r="BL42" s="61" t="s">
        <v>14</v>
      </c>
      <c r="BM42" s="61" t="str">
        <f aca="false">IF(BF42&gt;=66%,"Cleared","NC")</f>
        <v>Cleared</v>
      </c>
      <c r="BN42" s="106" t="n">
        <v>0</v>
      </c>
      <c r="BO42" s="106" t="n">
        <v>0</v>
      </c>
      <c r="BP42" s="106" t="n">
        <v>0</v>
      </c>
      <c r="BQ42" s="106" t="n">
        <v>0</v>
      </c>
      <c r="BR42" s="106" t="n">
        <v>0</v>
      </c>
      <c r="BS42" s="106" t="n">
        <v>0</v>
      </c>
      <c r="BT42" s="66" t="n">
        <f aca="false">BN42+BO42+BP42+BQ42+BR42+BS42</f>
        <v>0</v>
      </c>
      <c r="BU42" s="66" t="n">
        <f aca="false">BT42/30*100</f>
        <v>0</v>
      </c>
      <c r="BV42" s="66" t="n">
        <f aca="false">BU42*0.3</f>
        <v>0</v>
      </c>
      <c r="BW42" s="107" t="str">
        <f aca="false">IF(BV42&gt;=9,"Cleared","Not Cleared")</f>
        <v>Not Cleared</v>
      </c>
    </row>
    <row r="43" s="22" customFormat="true" ht="14.25" hidden="false" customHeight="false" outlineLevel="0" collapsed="false">
      <c r="A43" s="61" t="n">
        <v>39</v>
      </c>
      <c r="B43" s="62" t="s">
        <v>96</v>
      </c>
      <c r="C43" s="63" t="s">
        <v>97</v>
      </c>
      <c r="D43" s="105" t="n">
        <v>0.933333333333333</v>
      </c>
      <c r="E43" s="61" t="n">
        <v>4</v>
      </c>
      <c r="F43" s="61" t="n">
        <v>2</v>
      </c>
      <c r="G43" s="61" t="n">
        <v>-25</v>
      </c>
      <c r="H43" s="61" t="s">
        <v>532</v>
      </c>
      <c r="I43" s="61" t="n">
        <v>8</v>
      </c>
      <c r="J43" s="61" t="n">
        <v>58</v>
      </c>
      <c r="K43" s="61" t="str">
        <f aca="false">IF(D43&gt;=66%,"Cleared","NC")</f>
        <v>Cleared</v>
      </c>
      <c r="L43" s="61" t="n">
        <v>1</v>
      </c>
      <c r="M43" s="61" t="n">
        <v>1</v>
      </c>
      <c r="N43" s="61" t="n">
        <v>1</v>
      </c>
      <c r="O43" s="61" t="n">
        <v>3</v>
      </c>
      <c r="P43" s="61" t="n">
        <v>1</v>
      </c>
      <c r="Q43" s="61" t="n">
        <v>2</v>
      </c>
      <c r="R43" s="66" t="n">
        <f aca="false">L43+M43+N43+O43+P43+Q43</f>
        <v>9</v>
      </c>
      <c r="S43" s="66" t="n">
        <f aca="false">R43/30*100</f>
        <v>30</v>
      </c>
      <c r="T43" s="66" t="n">
        <f aca="false">S43*0.3</f>
        <v>9</v>
      </c>
      <c r="U43" s="66" t="str">
        <f aca="false">IF(T43&gt;=9,"Cleared","Not Cleared")</f>
        <v>Cleared</v>
      </c>
      <c r="V43" s="105" t="n">
        <v>0.8</v>
      </c>
      <c r="W43" s="61" t="n">
        <v>19</v>
      </c>
      <c r="X43" s="61" t="n">
        <v>1</v>
      </c>
      <c r="Y43" s="61" t="n">
        <v>2</v>
      </c>
      <c r="Z43" s="61" t="s">
        <v>14</v>
      </c>
      <c r="AA43" s="61" t="s">
        <v>14</v>
      </c>
      <c r="AB43" s="61" t="n">
        <v>59</v>
      </c>
      <c r="AC43" s="61" t="str">
        <f aca="false">IF(V43&gt;=66%,"Cleared","NC")</f>
        <v>Cleared</v>
      </c>
      <c r="AD43" s="61" t="n">
        <v>3</v>
      </c>
      <c r="AE43" s="61" t="n">
        <v>1</v>
      </c>
      <c r="AF43" s="61" t="n">
        <v>3</v>
      </c>
      <c r="AG43" s="61" t="n">
        <v>0</v>
      </c>
      <c r="AH43" s="61" t="n">
        <v>0</v>
      </c>
      <c r="AI43" s="61" t="n">
        <v>3</v>
      </c>
      <c r="AJ43" s="66" t="n">
        <f aca="false">AD43+AE43+AF43+AG43+AH43+AI43</f>
        <v>10</v>
      </c>
      <c r="AK43" s="66" t="n">
        <f aca="false">AJ43/30*100</f>
        <v>33.3333333333333</v>
      </c>
      <c r="AL43" s="66" t="n">
        <f aca="false">AK43*0.3</f>
        <v>10</v>
      </c>
      <c r="AM43" s="66" t="str">
        <f aca="false">IF(AL43&gt;=9,"Cleared","Not Cleared")</f>
        <v>Cleared</v>
      </c>
      <c r="AN43" s="105" t="n">
        <v>0.933333333333333</v>
      </c>
      <c r="AO43" s="61" t="s">
        <v>14</v>
      </c>
      <c r="AP43" s="61" t="s">
        <v>14</v>
      </c>
      <c r="AQ43" s="61" t="s">
        <v>14</v>
      </c>
      <c r="AR43" s="61" t="s">
        <v>14</v>
      </c>
      <c r="AS43" s="61" t="n">
        <v>8</v>
      </c>
      <c r="AT43" s="61" t="n">
        <v>59</v>
      </c>
      <c r="AU43" s="61" t="str">
        <f aca="false">IF(AN43&gt;=66%,"Cleared","NC")</f>
        <v>Cleared</v>
      </c>
      <c r="AV43" s="61" t="n">
        <v>0</v>
      </c>
      <c r="AW43" s="61" t="n">
        <v>0</v>
      </c>
      <c r="AX43" s="61" t="n">
        <v>0</v>
      </c>
      <c r="AY43" s="61" t="n">
        <v>0</v>
      </c>
      <c r="AZ43" s="61" t="n">
        <v>1</v>
      </c>
      <c r="BA43" s="61" t="n">
        <v>3</v>
      </c>
      <c r="BB43" s="66" t="n">
        <f aca="false">AV43+AW43+AX43+AY43+BA43+AZ43</f>
        <v>4</v>
      </c>
      <c r="BC43" s="66" t="n">
        <f aca="false">BB43/30*100</f>
        <v>13.3333333333333</v>
      </c>
      <c r="BD43" s="66" t="n">
        <f aca="false">BC43*0.3</f>
        <v>4</v>
      </c>
      <c r="BE43" s="66" t="str">
        <f aca="false">IF(BD43&gt;=9,"Cleared","Not Cleared")</f>
        <v>Not Cleared</v>
      </c>
      <c r="BF43" s="105" t="n">
        <v>0.866666666666667</v>
      </c>
      <c r="BG43" s="61" t="n">
        <v>20</v>
      </c>
      <c r="BH43" s="61" t="n">
        <v>3</v>
      </c>
      <c r="BI43" s="61" t="n">
        <v>-1</v>
      </c>
      <c r="BJ43" s="61" t="s">
        <v>14</v>
      </c>
      <c r="BK43" s="61" t="n">
        <v>8</v>
      </c>
      <c r="BL43" s="61" t="s">
        <v>14</v>
      </c>
      <c r="BM43" s="61" t="str">
        <f aca="false">IF(BF43&gt;=66%,"Cleared","NC")</f>
        <v>Cleared</v>
      </c>
      <c r="BN43" s="106" t="n">
        <v>3</v>
      </c>
      <c r="BO43" s="106" t="n">
        <v>1</v>
      </c>
      <c r="BP43" s="106" t="n">
        <v>3</v>
      </c>
      <c r="BQ43" s="106" t="n">
        <v>0</v>
      </c>
      <c r="BR43" s="106" t="n">
        <v>1</v>
      </c>
      <c r="BS43" s="106" t="n">
        <v>0</v>
      </c>
      <c r="BT43" s="66" t="n">
        <f aca="false">BN43+BO43+BP43+BQ43+BR43+BS43</f>
        <v>8</v>
      </c>
      <c r="BU43" s="66" t="n">
        <f aca="false">BT43/30*100</f>
        <v>26.6666666666667</v>
      </c>
      <c r="BV43" s="66" t="n">
        <f aca="false">BU43*0.3</f>
        <v>8</v>
      </c>
      <c r="BW43" s="107" t="str">
        <f aca="false">IF(BV43&gt;=9,"Cleared","Not Cleared")</f>
        <v>Not Cleared</v>
      </c>
    </row>
    <row r="44" s="22" customFormat="true" ht="14.25" hidden="false" customHeight="false" outlineLevel="0" collapsed="false">
      <c r="A44" s="61" t="n">
        <v>40</v>
      </c>
      <c r="B44" s="62" t="s">
        <v>98</v>
      </c>
      <c r="C44" s="63" t="s">
        <v>99</v>
      </c>
      <c r="D44" s="105" t="n">
        <v>0.966666666666667</v>
      </c>
      <c r="E44" s="61" t="n">
        <v>32</v>
      </c>
      <c r="F44" s="61" t="n">
        <v>2</v>
      </c>
      <c r="G44" s="61" t="n">
        <v>-3</v>
      </c>
      <c r="H44" s="61" t="s">
        <v>532</v>
      </c>
      <c r="I44" s="61" t="n">
        <v>8</v>
      </c>
      <c r="J44" s="61" t="n">
        <v>71</v>
      </c>
      <c r="K44" s="61" t="str">
        <f aca="false">IF(D44&gt;=66%,"Cleared","NC")</f>
        <v>Cleared</v>
      </c>
      <c r="L44" s="61" t="n">
        <v>5</v>
      </c>
      <c r="M44" s="61" t="n">
        <v>1</v>
      </c>
      <c r="N44" s="61" t="n">
        <v>3</v>
      </c>
      <c r="O44" s="61" t="n">
        <v>3</v>
      </c>
      <c r="P44" s="61" t="n">
        <v>1</v>
      </c>
      <c r="Q44" s="61" t="n">
        <v>4</v>
      </c>
      <c r="R44" s="66" t="n">
        <f aca="false">L44+M44+N44+O44+P44+Q44</f>
        <v>17</v>
      </c>
      <c r="S44" s="66" t="n">
        <f aca="false">R44/30*100</f>
        <v>56.6666666666667</v>
      </c>
      <c r="T44" s="66" t="n">
        <f aca="false">S44*0.3</f>
        <v>17</v>
      </c>
      <c r="U44" s="66" t="str">
        <f aca="false">IF(T44&gt;=9,"Cleared","Not Cleared")</f>
        <v>Cleared</v>
      </c>
      <c r="V44" s="105" t="n">
        <v>0.8</v>
      </c>
      <c r="W44" s="61" t="n">
        <v>32</v>
      </c>
      <c r="X44" s="61" t="n">
        <v>11</v>
      </c>
      <c r="Y44" s="61" t="n">
        <v>1</v>
      </c>
      <c r="Z44" s="61" t="n">
        <v>5.2</v>
      </c>
      <c r="AA44" s="61" t="n">
        <v>7</v>
      </c>
      <c r="AB44" s="61" t="n">
        <v>66</v>
      </c>
      <c r="AC44" s="61" t="str">
        <f aca="false">IF(V44&gt;=66%,"Cleared","NC")</f>
        <v>Cleared</v>
      </c>
      <c r="AD44" s="61" t="n">
        <v>5</v>
      </c>
      <c r="AE44" s="61" t="n">
        <v>1</v>
      </c>
      <c r="AF44" s="61" t="n">
        <v>3</v>
      </c>
      <c r="AG44" s="61" t="n">
        <v>2</v>
      </c>
      <c r="AH44" s="61" t="n">
        <v>1</v>
      </c>
      <c r="AI44" s="61" t="n">
        <v>3</v>
      </c>
      <c r="AJ44" s="66" t="n">
        <f aca="false">AD44+AE44+AF44+AG44+AH44+AI44</f>
        <v>15</v>
      </c>
      <c r="AK44" s="66" t="n">
        <f aca="false">AJ44/30*100</f>
        <v>50</v>
      </c>
      <c r="AL44" s="66" t="n">
        <f aca="false">AK44*0.3</f>
        <v>15</v>
      </c>
      <c r="AM44" s="66" t="str">
        <f aca="false">IF(AL44&gt;=9,"Cleared","Not Cleared")</f>
        <v>Cleared</v>
      </c>
      <c r="AN44" s="105" t="n">
        <v>0.666666666666667</v>
      </c>
      <c r="AO44" s="61" t="n">
        <v>22</v>
      </c>
      <c r="AP44" s="61" t="n">
        <v>2</v>
      </c>
      <c r="AQ44" s="61" t="n">
        <v>4</v>
      </c>
      <c r="AR44" s="61" t="n">
        <v>4.1</v>
      </c>
      <c r="AS44" s="61" t="s">
        <v>14</v>
      </c>
      <c r="AT44" s="61" t="s">
        <v>14</v>
      </c>
      <c r="AU44" s="61" t="str">
        <f aca="false">IF(AN44&gt;=66%,"Cleared","NC")</f>
        <v>Cleared</v>
      </c>
      <c r="AV44" s="61" t="n">
        <v>3</v>
      </c>
      <c r="AW44" s="61" t="n">
        <v>1</v>
      </c>
      <c r="AX44" s="61" t="n">
        <v>3</v>
      </c>
      <c r="AY44" s="61" t="n">
        <v>2</v>
      </c>
      <c r="AZ44" s="61" t="n">
        <v>0</v>
      </c>
      <c r="BA44" s="61" t="n">
        <v>0</v>
      </c>
      <c r="BB44" s="66" t="n">
        <f aca="false">AV44+AW44+AX44+AY44+BA44+AZ44</f>
        <v>9</v>
      </c>
      <c r="BC44" s="66" t="n">
        <f aca="false">BB44/30*100</f>
        <v>30</v>
      </c>
      <c r="BD44" s="66" t="n">
        <f aca="false">BC44*0.3</f>
        <v>9</v>
      </c>
      <c r="BE44" s="66" t="str">
        <f aca="false">IF(BD44&gt;=9,"Cleared","Not Cleared")</f>
        <v>Cleared</v>
      </c>
      <c r="BF44" s="105" t="n">
        <v>0.8</v>
      </c>
      <c r="BG44" s="61" t="n">
        <v>30</v>
      </c>
      <c r="BH44" s="61" t="n">
        <v>2</v>
      </c>
      <c r="BI44" s="61" t="n">
        <v>-13</v>
      </c>
      <c r="BJ44" s="61" t="n">
        <v>4.2</v>
      </c>
      <c r="BK44" s="61" t="s">
        <v>14</v>
      </c>
      <c r="BL44" s="61" t="s">
        <v>14</v>
      </c>
      <c r="BM44" s="61" t="str">
        <f aca="false">IF(BF44&gt;=66%,"Cleared","NC")</f>
        <v>Cleared</v>
      </c>
      <c r="BN44" s="106" t="n">
        <v>5</v>
      </c>
      <c r="BO44" s="106" t="n">
        <v>1</v>
      </c>
      <c r="BP44" s="106" t="n">
        <v>2</v>
      </c>
      <c r="BQ44" s="106" t="n">
        <v>2</v>
      </c>
      <c r="BR44" s="106" t="n">
        <v>0</v>
      </c>
      <c r="BS44" s="106" t="n">
        <v>0</v>
      </c>
      <c r="BT44" s="66" t="n">
        <f aca="false">BN44+BO44+BP44+BQ44+BR44+BS44</f>
        <v>10</v>
      </c>
      <c r="BU44" s="66" t="n">
        <f aca="false">BT44/30*100</f>
        <v>33.3333333333333</v>
      </c>
      <c r="BV44" s="66" t="n">
        <f aca="false">BU44*0.3</f>
        <v>10</v>
      </c>
      <c r="BW44" s="107" t="str">
        <f aca="false">IF(BV44&gt;=9,"Cleared","Not Cleared")</f>
        <v>Cleared</v>
      </c>
    </row>
    <row r="45" s="22" customFormat="true" ht="14.25" hidden="false" customHeight="false" outlineLevel="0" collapsed="false">
      <c r="A45" s="61" t="n">
        <v>41</v>
      </c>
      <c r="B45" s="62" t="s">
        <v>100</v>
      </c>
      <c r="C45" s="63" t="s">
        <v>101</v>
      </c>
      <c r="D45" s="105" t="n">
        <v>0.966666666666667</v>
      </c>
      <c r="E45" s="61" t="n">
        <v>2</v>
      </c>
      <c r="F45" s="61" t="n">
        <v>2</v>
      </c>
      <c r="G45" s="61" t="n">
        <v>-25</v>
      </c>
      <c r="H45" s="61" t="s">
        <v>532</v>
      </c>
      <c r="I45" s="61" t="n">
        <v>8</v>
      </c>
      <c r="J45" s="61" t="n">
        <v>53</v>
      </c>
      <c r="K45" s="61" t="str">
        <f aca="false">IF(D45&gt;=66%,"Cleared","NC")</f>
        <v>Cleared</v>
      </c>
      <c r="L45" s="61" t="n">
        <v>1</v>
      </c>
      <c r="M45" s="61" t="n">
        <v>1</v>
      </c>
      <c r="N45" s="61" t="n">
        <v>1</v>
      </c>
      <c r="O45" s="61" t="n">
        <v>3</v>
      </c>
      <c r="P45" s="61" t="n">
        <v>1</v>
      </c>
      <c r="Q45" s="61" t="n">
        <v>2</v>
      </c>
      <c r="R45" s="66" t="n">
        <f aca="false">L45+M45+N45+O45+P45+Q45</f>
        <v>9</v>
      </c>
      <c r="S45" s="66" t="n">
        <f aca="false">R45/30*100</f>
        <v>30</v>
      </c>
      <c r="T45" s="66" t="n">
        <f aca="false">S45*0.3</f>
        <v>9</v>
      </c>
      <c r="U45" s="66" t="str">
        <f aca="false">IF(T45&gt;=9,"Cleared","Not Cleared")</f>
        <v>Cleared</v>
      </c>
      <c r="V45" s="105" t="n">
        <v>0.866666666666667</v>
      </c>
      <c r="W45" s="61" t="n">
        <v>3</v>
      </c>
      <c r="X45" s="61" t="n">
        <v>3</v>
      </c>
      <c r="Y45" s="61" t="n">
        <v>-4</v>
      </c>
      <c r="Z45" s="61" t="n">
        <v>2.4</v>
      </c>
      <c r="AA45" s="61" t="n">
        <v>8</v>
      </c>
      <c r="AB45" s="61" t="n">
        <v>53</v>
      </c>
      <c r="AC45" s="61" t="str">
        <f aca="false">IF(V45&gt;=66%,"Cleared","NC")</f>
        <v>Cleared</v>
      </c>
      <c r="AD45" s="61" t="n">
        <v>1</v>
      </c>
      <c r="AE45" s="61" t="n">
        <v>1</v>
      </c>
      <c r="AF45" s="61" t="n">
        <v>3</v>
      </c>
      <c r="AG45" s="61" t="n">
        <v>2</v>
      </c>
      <c r="AH45" s="61" t="n">
        <v>1</v>
      </c>
      <c r="AI45" s="61" t="n">
        <v>2</v>
      </c>
      <c r="AJ45" s="66" t="n">
        <f aca="false">AD45+AE45+AF45+AG45+AH45+AI45</f>
        <v>10</v>
      </c>
      <c r="AK45" s="66" t="n">
        <f aca="false">AJ45/30*100</f>
        <v>33.3333333333333</v>
      </c>
      <c r="AL45" s="66" t="n">
        <f aca="false">AK45*0.3</f>
        <v>10</v>
      </c>
      <c r="AM45" s="66" t="str">
        <f aca="false">IF(AL45&gt;=9,"Cleared","Not Cleared")</f>
        <v>Cleared</v>
      </c>
      <c r="AN45" s="105" t="n">
        <v>0.8</v>
      </c>
      <c r="AO45" s="61" t="n">
        <v>4</v>
      </c>
      <c r="AP45" s="61" t="n">
        <v>2</v>
      </c>
      <c r="AQ45" s="61" t="n">
        <v>-2</v>
      </c>
      <c r="AR45" s="61" t="n">
        <v>2.1</v>
      </c>
      <c r="AS45" s="61" t="s">
        <v>14</v>
      </c>
      <c r="AT45" s="61" t="n">
        <v>53</v>
      </c>
      <c r="AU45" s="61" t="str">
        <f aca="false">IF(AN45&gt;=66%,"Cleared","NC")</f>
        <v>Cleared</v>
      </c>
      <c r="AV45" s="61" t="n">
        <v>1</v>
      </c>
      <c r="AW45" s="61" t="n">
        <v>1</v>
      </c>
      <c r="AX45" s="61" t="n">
        <v>3</v>
      </c>
      <c r="AY45" s="61" t="n">
        <v>2</v>
      </c>
      <c r="AZ45" s="61" t="n">
        <v>0</v>
      </c>
      <c r="BA45" s="61" t="n">
        <v>2</v>
      </c>
      <c r="BB45" s="66" t="n">
        <f aca="false">AV45+AW45+AX45+AY45+BA45+AZ45</f>
        <v>9</v>
      </c>
      <c r="BC45" s="66" t="n">
        <f aca="false">BB45/30*100</f>
        <v>30</v>
      </c>
      <c r="BD45" s="66" t="n">
        <f aca="false">BC45*0.3</f>
        <v>9</v>
      </c>
      <c r="BE45" s="66" t="str">
        <f aca="false">IF(BD45&gt;=9,"Cleared","Not Cleared")</f>
        <v>Cleared</v>
      </c>
      <c r="BF45" s="105" t="n">
        <v>0.666666666666667</v>
      </c>
      <c r="BG45" s="61" t="s">
        <v>14</v>
      </c>
      <c r="BH45" s="61" t="s">
        <v>14</v>
      </c>
      <c r="BI45" s="61" t="s">
        <v>14</v>
      </c>
      <c r="BJ45" s="61" t="n">
        <v>2</v>
      </c>
      <c r="BK45" s="61" t="s">
        <v>14</v>
      </c>
      <c r="BL45" s="61" t="s">
        <v>14</v>
      </c>
      <c r="BM45" s="61" t="str">
        <f aca="false">IF(BF45&gt;=66%,"Cleared","NC")</f>
        <v>Cleared</v>
      </c>
      <c r="BN45" s="106" t="n">
        <v>0</v>
      </c>
      <c r="BO45" s="106" t="n">
        <v>0</v>
      </c>
      <c r="BP45" s="106" t="n">
        <v>0</v>
      </c>
      <c r="BQ45" s="106" t="n">
        <v>1</v>
      </c>
      <c r="BR45" s="106" t="n">
        <v>0</v>
      </c>
      <c r="BS45" s="106" t="n">
        <v>0</v>
      </c>
      <c r="BT45" s="66" t="n">
        <f aca="false">BN45+BO45+BP45+BQ45+BR45+BS45</f>
        <v>1</v>
      </c>
      <c r="BU45" s="66" t="n">
        <f aca="false">BT45/30*100</f>
        <v>3.33333333333333</v>
      </c>
      <c r="BV45" s="66" t="n">
        <f aca="false">BU45*0.3</f>
        <v>1</v>
      </c>
      <c r="BW45" s="107" t="str">
        <f aca="false">IF(BV45&gt;=9,"Cleared","Not Cleared")</f>
        <v>Not Cleared</v>
      </c>
    </row>
    <row r="46" s="22" customFormat="true" ht="14.25" hidden="false" customHeight="false" outlineLevel="0" collapsed="false">
      <c r="A46" s="61" t="n">
        <v>42</v>
      </c>
      <c r="B46" s="62" t="s">
        <v>102</v>
      </c>
      <c r="C46" s="63" t="s">
        <v>103</v>
      </c>
      <c r="D46" s="105" t="n">
        <v>0.933333333333333</v>
      </c>
      <c r="E46" s="61" t="n">
        <v>25</v>
      </c>
      <c r="F46" s="61" t="n">
        <v>7</v>
      </c>
      <c r="G46" s="61" t="n">
        <v>0</v>
      </c>
      <c r="H46" s="61" t="s">
        <v>532</v>
      </c>
      <c r="I46" s="61" t="n">
        <v>8</v>
      </c>
      <c r="J46" s="61" t="n">
        <v>73</v>
      </c>
      <c r="K46" s="61" t="str">
        <f aca="false">IF(D46&gt;=66%,"Cleared","NC")</f>
        <v>Cleared</v>
      </c>
      <c r="L46" s="61" t="n">
        <v>4</v>
      </c>
      <c r="M46" s="61" t="n">
        <v>1</v>
      </c>
      <c r="N46" s="61" t="n">
        <v>3</v>
      </c>
      <c r="O46" s="61" t="n">
        <v>3</v>
      </c>
      <c r="P46" s="61" t="n">
        <v>1</v>
      </c>
      <c r="Q46" s="61" t="n">
        <v>4</v>
      </c>
      <c r="R46" s="66" t="n">
        <f aca="false">L46+M46+N46+O46+P46+Q46</f>
        <v>16</v>
      </c>
      <c r="S46" s="66" t="n">
        <f aca="false">R46/30*100</f>
        <v>53.3333333333333</v>
      </c>
      <c r="T46" s="66" t="n">
        <f aca="false">S46*0.3</f>
        <v>16</v>
      </c>
      <c r="U46" s="66" t="str">
        <f aca="false">IF(T46&gt;=9,"Cleared","Not Cleared")</f>
        <v>Cleared</v>
      </c>
      <c r="V46" s="105" t="n">
        <v>1.16666666666667</v>
      </c>
      <c r="W46" s="61" t="n">
        <v>17</v>
      </c>
      <c r="X46" s="61" t="n">
        <v>7</v>
      </c>
      <c r="Y46" s="61" t="n">
        <v>2</v>
      </c>
      <c r="Z46" s="61" t="n">
        <v>3.4</v>
      </c>
      <c r="AA46" s="61" t="n">
        <v>8</v>
      </c>
      <c r="AB46" s="61" t="n">
        <v>72</v>
      </c>
      <c r="AC46" s="61" t="str">
        <f aca="false">IF(V46&gt;=66%,"Cleared","NC")</f>
        <v>Cleared</v>
      </c>
      <c r="AD46" s="61" t="n">
        <v>3</v>
      </c>
      <c r="AE46" s="61" t="n">
        <v>1</v>
      </c>
      <c r="AF46" s="61" t="n">
        <v>3</v>
      </c>
      <c r="AG46" s="61" t="n">
        <v>2</v>
      </c>
      <c r="AH46" s="61" t="n">
        <v>1</v>
      </c>
      <c r="AI46" s="61" t="n">
        <v>4</v>
      </c>
      <c r="AJ46" s="66" t="n">
        <f aca="false">AD46+AE46+AF46+AG46+AH46+AI46</f>
        <v>14</v>
      </c>
      <c r="AK46" s="66" t="n">
        <f aca="false">AJ46/30*100</f>
        <v>46.6666666666667</v>
      </c>
      <c r="AL46" s="66" t="n">
        <f aca="false">AK46*0.3</f>
        <v>14</v>
      </c>
      <c r="AM46" s="66" t="str">
        <f aca="false">IF(AL46&gt;=9,"Cleared","Not Cleared")</f>
        <v>Cleared</v>
      </c>
      <c r="AN46" s="105" t="n">
        <v>0.9</v>
      </c>
      <c r="AO46" s="61" t="n">
        <v>26</v>
      </c>
      <c r="AP46" s="61" t="n">
        <v>8</v>
      </c>
      <c r="AQ46" s="61" t="n">
        <v>-2</v>
      </c>
      <c r="AR46" s="61" t="n">
        <v>2.4</v>
      </c>
      <c r="AS46" s="61" t="n">
        <v>8</v>
      </c>
      <c r="AT46" s="61" t="n">
        <v>73</v>
      </c>
      <c r="AU46" s="61" t="str">
        <f aca="false">IF(AN46&gt;=66%,"Cleared","NC")</f>
        <v>Cleared</v>
      </c>
      <c r="AV46" s="61" t="n">
        <v>4</v>
      </c>
      <c r="AW46" s="61" t="n">
        <v>1</v>
      </c>
      <c r="AX46" s="61" t="n">
        <v>3</v>
      </c>
      <c r="AY46" s="61" t="n">
        <v>2</v>
      </c>
      <c r="AZ46" s="61" t="n">
        <v>1</v>
      </c>
      <c r="BA46" s="61" t="n">
        <v>4</v>
      </c>
      <c r="BB46" s="66" t="n">
        <f aca="false">AV46+AW46+AX46+AY46+BA46+AZ46</f>
        <v>15</v>
      </c>
      <c r="BC46" s="66" t="n">
        <f aca="false">BB46/30*100</f>
        <v>50</v>
      </c>
      <c r="BD46" s="66" t="n">
        <f aca="false">BC46*0.3</f>
        <v>15</v>
      </c>
      <c r="BE46" s="66" t="str">
        <f aca="false">IF(BD46&gt;=9,"Cleared","Not Cleared")</f>
        <v>Cleared</v>
      </c>
      <c r="BF46" s="105" t="n">
        <v>1.06666666666667</v>
      </c>
      <c r="BG46" s="61" t="n">
        <v>20</v>
      </c>
      <c r="BH46" s="61" t="n">
        <v>18</v>
      </c>
      <c r="BI46" s="61" t="n">
        <v>-3</v>
      </c>
      <c r="BJ46" s="61" t="n">
        <v>2.4</v>
      </c>
      <c r="BK46" s="61" t="n">
        <v>8</v>
      </c>
      <c r="BL46" s="61" t="n">
        <v>73</v>
      </c>
      <c r="BM46" s="61" t="str">
        <f aca="false">IF(BF46&gt;=66%,"Cleared","NC")</f>
        <v>Cleared</v>
      </c>
      <c r="BN46" s="106" t="n">
        <v>3</v>
      </c>
      <c r="BO46" s="106" t="n">
        <v>3</v>
      </c>
      <c r="BP46" s="106" t="n">
        <v>3</v>
      </c>
      <c r="BQ46" s="106" t="n">
        <v>2</v>
      </c>
      <c r="BR46" s="106" t="n">
        <v>1</v>
      </c>
      <c r="BS46" s="106" t="n">
        <v>4</v>
      </c>
      <c r="BT46" s="66" t="n">
        <f aca="false">BN46+BO46+BP46+BQ46+BR46+BS46</f>
        <v>16</v>
      </c>
      <c r="BU46" s="66" t="n">
        <f aca="false">BT46/30*100</f>
        <v>53.3333333333333</v>
      </c>
      <c r="BV46" s="66" t="n">
        <f aca="false">BU46*0.3</f>
        <v>16</v>
      </c>
      <c r="BW46" s="107" t="str">
        <f aca="false">IF(BV46&gt;=9,"Cleared","Not Cleared")</f>
        <v>Cleared</v>
      </c>
    </row>
    <row r="47" s="22" customFormat="true" ht="14.25" hidden="false" customHeight="false" outlineLevel="0" collapsed="false">
      <c r="A47" s="61" t="n">
        <v>43</v>
      </c>
      <c r="B47" s="62" t="s">
        <v>104</v>
      </c>
      <c r="C47" s="63" t="s">
        <v>105</v>
      </c>
      <c r="D47" s="105" t="n">
        <v>1.06666666666667</v>
      </c>
      <c r="E47" s="61" t="n">
        <v>4</v>
      </c>
      <c r="F47" s="61" t="n">
        <v>6</v>
      </c>
      <c r="G47" s="61" t="n">
        <v>-25</v>
      </c>
      <c r="H47" s="61" t="s">
        <v>532</v>
      </c>
      <c r="I47" s="61" t="n">
        <v>8</v>
      </c>
      <c r="J47" s="61" t="n">
        <v>65</v>
      </c>
      <c r="K47" s="61" t="str">
        <f aca="false">IF(D47&gt;=66%,"Cleared","NC")</f>
        <v>Cleared</v>
      </c>
      <c r="L47" s="61" t="n">
        <v>1</v>
      </c>
      <c r="M47" s="61" t="n">
        <v>1</v>
      </c>
      <c r="N47" s="61" t="n">
        <v>2</v>
      </c>
      <c r="O47" s="61" t="n">
        <v>3</v>
      </c>
      <c r="P47" s="61" t="n">
        <v>1</v>
      </c>
      <c r="Q47" s="61" t="n">
        <v>3</v>
      </c>
      <c r="R47" s="66" t="n">
        <f aca="false">L47+M47+N47+O47+P47+Q47</f>
        <v>11</v>
      </c>
      <c r="S47" s="66" t="n">
        <f aca="false">R47/30*100</f>
        <v>36.6666666666667</v>
      </c>
      <c r="T47" s="66" t="n">
        <f aca="false">S47*0.3</f>
        <v>11</v>
      </c>
      <c r="U47" s="66" t="str">
        <f aca="false">IF(T47&gt;=9,"Cleared","Not Cleared")</f>
        <v>Cleared</v>
      </c>
      <c r="V47" s="105" t="n">
        <v>1</v>
      </c>
      <c r="W47" s="61" t="n">
        <v>15</v>
      </c>
      <c r="X47" s="61" t="n">
        <v>10</v>
      </c>
      <c r="Y47" s="61" t="n">
        <v>-10</v>
      </c>
      <c r="Z47" s="61" t="n">
        <v>4.3</v>
      </c>
      <c r="AA47" s="61" t="n">
        <v>8</v>
      </c>
      <c r="AB47" s="61" t="n">
        <v>69</v>
      </c>
      <c r="AC47" s="61" t="str">
        <f aca="false">IF(V47&gt;=66%,"Cleared","NC")</f>
        <v>Cleared</v>
      </c>
      <c r="AD47" s="61" t="n">
        <v>2</v>
      </c>
      <c r="AE47" s="61" t="n">
        <v>1</v>
      </c>
      <c r="AF47" s="61" t="n">
        <v>3</v>
      </c>
      <c r="AG47" s="61" t="n">
        <v>2</v>
      </c>
      <c r="AH47" s="61" t="n">
        <v>1</v>
      </c>
      <c r="AI47" s="61" t="n">
        <v>4</v>
      </c>
      <c r="AJ47" s="66" t="n">
        <f aca="false">AD47+AE47+AF47+AG47+AH47+AI47</f>
        <v>13</v>
      </c>
      <c r="AK47" s="66" t="n">
        <f aca="false">AJ47/30*100</f>
        <v>43.3333333333333</v>
      </c>
      <c r="AL47" s="66" t="n">
        <f aca="false">AK47*0.3</f>
        <v>13</v>
      </c>
      <c r="AM47" s="66" t="str">
        <f aca="false">IF(AL47&gt;=9,"Cleared","Not Cleared")</f>
        <v>Cleared</v>
      </c>
      <c r="AN47" s="105" t="n">
        <v>0.933333333333333</v>
      </c>
      <c r="AO47" s="61" t="n">
        <v>13</v>
      </c>
      <c r="AP47" s="61" t="n">
        <v>15</v>
      </c>
      <c r="AQ47" s="61" t="n">
        <v>-13</v>
      </c>
      <c r="AR47" s="61" t="s">
        <v>14</v>
      </c>
      <c r="AS47" s="61" t="n">
        <v>8</v>
      </c>
      <c r="AT47" s="61" t="n">
        <v>72</v>
      </c>
      <c r="AU47" s="61" t="str">
        <f aca="false">IF(AN47&gt;=66%,"Cleared","NC")</f>
        <v>Cleared</v>
      </c>
      <c r="AV47" s="61" t="n">
        <v>2</v>
      </c>
      <c r="AW47" s="61" t="n">
        <v>2</v>
      </c>
      <c r="AX47" s="61" t="n">
        <v>2</v>
      </c>
      <c r="AY47" s="61" t="n">
        <v>0</v>
      </c>
      <c r="AZ47" s="61" t="n">
        <v>1</v>
      </c>
      <c r="BA47" s="61" t="n">
        <v>4</v>
      </c>
      <c r="BB47" s="66" t="n">
        <f aca="false">AV47+AW47+AX47+AY47+BA47+AZ47</f>
        <v>11</v>
      </c>
      <c r="BC47" s="66" t="n">
        <f aca="false">BB47/30*100</f>
        <v>36.6666666666667</v>
      </c>
      <c r="BD47" s="66" t="n">
        <f aca="false">BC47*0.3</f>
        <v>11</v>
      </c>
      <c r="BE47" s="66" t="str">
        <f aca="false">IF(BD47&gt;=9,"Cleared","Not Cleared")</f>
        <v>Cleared</v>
      </c>
      <c r="BF47" s="105" t="n">
        <v>0.733333333333333</v>
      </c>
      <c r="BG47" s="61" t="n">
        <v>18</v>
      </c>
      <c r="BH47" s="61" t="n">
        <v>11</v>
      </c>
      <c r="BI47" s="61" t="n">
        <v>-14</v>
      </c>
      <c r="BJ47" s="61" t="n">
        <v>5.5</v>
      </c>
      <c r="BK47" s="61" t="n">
        <v>8</v>
      </c>
      <c r="BL47" s="61" t="n">
        <v>72</v>
      </c>
      <c r="BM47" s="61" t="str">
        <f aca="false">IF(BF47&gt;=66%,"Cleared","NC")</f>
        <v>Cleared</v>
      </c>
      <c r="BN47" s="106" t="n">
        <v>3</v>
      </c>
      <c r="BO47" s="106" t="n">
        <v>1</v>
      </c>
      <c r="BP47" s="106" t="n">
        <v>2</v>
      </c>
      <c r="BQ47" s="106" t="n">
        <v>3</v>
      </c>
      <c r="BR47" s="106" t="n">
        <v>1</v>
      </c>
      <c r="BS47" s="106" t="n">
        <v>4</v>
      </c>
      <c r="BT47" s="66" t="n">
        <f aca="false">BN47+BO47+BP47+BQ47+BR47+BS47</f>
        <v>14</v>
      </c>
      <c r="BU47" s="66" t="n">
        <f aca="false">BT47/30*100</f>
        <v>46.6666666666667</v>
      </c>
      <c r="BV47" s="66" t="n">
        <f aca="false">BU47*0.3</f>
        <v>14</v>
      </c>
      <c r="BW47" s="107" t="str">
        <f aca="false">IF(BV47&gt;=9,"Cleared","Not Cleared")</f>
        <v>Cleared</v>
      </c>
    </row>
    <row r="48" s="22" customFormat="true" ht="14.25" hidden="false" customHeight="false" outlineLevel="0" collapsed="false">
      <c r="A48" s="61" t="n">
        <v>44</v>
      </c>
      <c r="B48" s="62" t="s">
        <v>106</v>
      </c>
      <c r="C48" s="63" t="s">
        <v>107</v>
      </c>
      <c r="D48" s="105" t="n">
        <v>0.8</v>
      </c>
      <c r="E48" s="61" t="n">
        <v>20</v>
      </c>
      <c r="F48" s="61" t="n">
        <v>1</v>
      </c>
      <c r="G48" s="61" t="n">
        <v>0</v>
      </c>
      <c r="H48" s="61" t="s">
        <v>532</v>
      </c>
      <c r="I48" s="61" t="n">
        <v>8</v>
      </c>
      <c r="J48" s="61" t="n">
        <v>66</v>
      </c>
      <c r="K48" s="61" t="str">
        <f aca="false">IF(D48&gt;=66%,"Cleared","NC")</f>
        <v>Cleared</v>
      </c>
      <c r="L48" s="61" t="n">
        <v>3</v>
      </c>
      <c r="M48" s="61" t="n">
        <v>1</v>
      </c>
      <c r="N48" s="61" t="n">
        <v>3</v>
      </c>
      <c r="O48" s="61" t="n">
        <v>3</v>
      </c>
      <c r="P48" s="61" t="n">
        <v>1</v>
      </c>
      <c r="Q48" s="61" t="n">
        <v>3</v>
      </c>
      <c r="R48" s="66" t="n">
        <f aca="false">L48+M48+N48+O48+P48+Q48</f>
        <v>14</v>
      </c>
      <c r="S48" s="66" t="n">
        <f aca="false">R48/30*100</f>
        <v>46.6666666666667</v>
      </c>
      <c r="T48" s="66" t="n">
        <f aca="false">S48*0.3</f>
        <v>14</v>
      </c>
      <c r="U48" s="66" t="str">
        <f aca="false">IF(T48&gt;=9,"Cleared","Not Cleared")</f>
        <v>Cleared</v>
      </c>
      <c r="V48" s="105" t="n">
        <v>0.2</v>
      </c>
      <c r="W48" s="61" t="s">
        <v>14</v>
      </c>
      <c r="X48" s="61" t="s">
        <v>14</v>
      </c>
      <c r="Y48" s="61" t="s">
        <v>14</v>
      </c>
      <c r="Z48" s="61" t="s">
        <v>14</v>
      </c>
      <c r="AA48" s="61" t="n">
        <v>8</v>
      </c>
      <c r="AB48" s="61" t="n">
        <v>66</v>
      </c>
      <c r="AC48" s="61" t="str">
        <f aca="false">IF(V48&gt;=66%,"Cleared","NC")</f>
        <v>NC</v>
      </c>
      <c r="AD48" s="61" t="n">
        <v>0</v>
      </c>
      <c r="AE48" s="61" t="n">
        <v>0</v>
      </c>
      <c r="AF48" s="61" t="n">
        <v>0</v>
      </c>
      <c r="AG48" s="61" t="n">
        <v>0</v>
      </c>
      <c r="AH48" s="61" t="n">
        <v>1</v>
      </c>
      <c r="AI48" s="61" t="n">
        <v>3</v>
      </c>
      <c r="AJ48" s="66" t="n">
        <f aca="false">AD48+AE48+AF48+AG48+AH48+AI48</f>
        <v>4</v>
      </c>
      <c r="AK48" s="66" t="n">
        <f aca="false">AJ48/30*100</f>
        <v>13.3333333333333</v>
      </c>
      <c r="AL48" s="66" t="n">
        <f aca="false">AK48*0.3</f>
        <v>4</v>
      </c>
      <c r="AM48" s="66" t="str">
        <f aca="false">IF(AL48&gt;=9,"Cleared","Not Cleared")</f>
        <v>Not Cleared</v>
      </c>
      <c r="AN48" s="105" t="n">
        <v>0.666666666666667</v>
      </c>
      <c r="AO48" s="61" t="s">
        <v>14</v>
      </c>
      <c r="AP48" s="61" t="s">
        <v>14</v>
      </c>
      <c r="AQ48" s="61" t="s">
        <v>14</v>
      </c>
      <c r="AR48" s="61" t="n">
        <v>2.5</v>
      </c>
      <c r="AS48" s="61" t="n">
        <v>8</v>
      </c>
      <c r="AT48" s="61" t="n">
        <v>65</v>
      </c>
      <c r="AU48" s="61" t="str">
        <f aca="false">IF(AN48&gt;=66%,"Cleared","NC")</f>
        <v>Cleared</v>
      </c>
      <c r="AV48" s="61" t="n">
        <v>0</v>
      </c>
      <c r="AW48" s="61" t="n">
        <v>0</v>
      </c>
      <c r="AX48" s="61" t="n">
        <v>0</v>
      </c>
      <c r="AY48" s="61" t="n">
        <v>2</v>
      </c>
      <c r="AZ48" s="61" t="n">
        <v>1</v>
      </c>
      <c r="BA48" s="61" t="n">
        <v>3</v>
      </c>
      <c r="BB48" s="66" t="n">
        <f aca="false">AV48+AW48+AX48+AY48+BA48+AZ48</f>
        <v>6</v>
      </c>
      <c r="BC48" s="66" t="n">
        <f aca="false">BB48/30*100</f>
        <v>20</v>
      </c>
      <c r="BD48" s="66" t="n">
        <f aca="false">BC48*0.3</f>
        <v>6</v>
      </c>
      <c r="BE48" s="66" t="str">
        <f aca="false">IF(BD48&gt;=9,"Cleared","Not Cleared")</f>
        <v>Not Cleared</v>
      </c>
      <c r="BF48" s="105" t="n">
        <v>0.166666666666667</v>
      </c>
      <c r="BG48" s="61" t="s">
        <v>14</v>
      </c>
      <c r="BH48" s="61" t="s">
        <v>14</v>
      </c>
      <c r="BI48" s="61" t="s">
        <v>14</v>
      </c>
      <c r="BJ48" s="61" t="n">
        <v>2.4</v>
      </c>
      <c r="BK48" s="61" t="n">
        <v>8</v>
      </c>
      <c r="BL48" s="61" t="n">
        <v>66</v>
      </c>
      <c r="BM48" s="61" t="str">
        <f aca="false">IF(BF48&gt;=66%,"Cleared","NC")</f>
        <v>NC</v>
      </c>
      <c r="BN48" s="106" t="n">
        <v>0</v>
      </c>
      <c r="BO48" s="106" t="n">
        <v>0</v>
      </c>
      <c r="BP48" s="106" t="n">
        <v>0</v>
      </c>
      <c r="BQ48" s="106" t="n">
        <v>2</v>
      </c>
      <c r="BR48" s="106" t="n">
        <v>1</v>
      </c>
      <c r="BS48" s="106" t="n">
        <v>3</v>
      </c>
      <c r="BT48" s="66" t="n">
        <f aca="false">BN48+BO48+BP48+BQ48+BR48+BS48</f>
        <v>6</v>
      </c>
      <c r="BU48" s="66" t="n">
        <f aca="false">BT48/30*100</f>
        <v>20</v>
      </c>
      <c r="BV48" s="66" t="n">
        <f aca="false">BU48*0.3</f>
        <v>6</v>
      </c>
      <c r="BW48" s="107" t="str">
        <f aca="false">IF(BV48&gt;=9,"Cleared","Not Cleared")</f>
        <v>Not Cleared</v>
      </c>
    </row>
    <row r="49" s="22" customFormat="true" ht="14.25" hidden="false" customHeight="false" outlineLevel="0" collapsed="false">
      <c r="A49" s="61" t="n">
        <v>45</v>
      </c>
      <c r="B49" s="62" t="s">
        <v>108</v>
      </c>
      <c r="C49" s="63" t="s">
        <v>109</v>
      </c>
      <c r="D49" s="105" t="n">
        <v>0.3</v>
      </c>
      <c r="E49" s="61" t="n">
        <v>1</v>
      </c>
      <c r="F49" s="61" t="n">
        <v>1</v>
      </c>
      <c r="G49" s="61" t="n">
        <v>-25</v>
      </c>
      <c r="H49" s="61" t="s">
        <v>532</v>
      </c>
      <c r="I49" s="61" t="n">
        <v>8</v>
      </c>
      <c r="J49" s="61" t="n">
        <v>0</v>
      </c>
      <c r="K49" s="61" t="str">
        <f aca="false">IF(D49&gt;=66%,"Cleared","NC")</f>
        <v>NC</v>
      </c>
      <c r="L49" s="61" t="n">
        <v>1</v>
      </c>
      <c r="M49" s="61" t="n">
        <v>1</v>
      </c>
      <c r="N49" s="61" t="n">
        <v>2</v>
      </c>
      <c r="O49" s="61" t="n">
        <v>3</v>
      </c>
      <c r="P49" s="61" t="n">
        <v>1</v>
      </c>
      <c r="Q49" s="61" t="n">
        <v>1</v>
      </c>
      <c r="R49" s="66" t="n">
        <f aca="false">L49+M49+N49+O49+P49+Q49</f>
        <v>9</v>
      </c>
      <c r="S49" s="66" t="n">
        <f aca="false">R49/30*100</f>
        <v>30</v>
      </c>
      <c r="T49" s="66" t="n">
        <f aca="false">S49*0.3</f>
        <v>9</v>
      </c>
      <c r="U49" s="66" t="str">
        <f aca="false">IF(T49&gt;=9,"Cleared","Not Cleared")</f>
        <v>Cleared</v>
      </c>
      <c r="V49" s="105" t="n">
        <v>0.266666666666667</v>
      </c>
      <c r="W49" s="61" t="s">
        <v>14</v>
      </c>
      <c r="X49" s="61" t="s">
        <v>14</v>
      </c>
      <c r="Y49" s="61" t="s">
        <v>14</v>
      </c>
      <c r="Z49" s="61" t="s">
        <v>14</v>
      </c>
      <c r="AA49" s="61" t="s">
        <v>14</v>
      </c>
      <c r="AB49" s="61" t="n">
        <v>77</v>
      </c>
      <c r="AC49" s="61" t="str">
        <f aca="false">IF(V49&gt;=66%,"Cleared","NC")</f>
        <v>NC</v>
      </c>
      <c r="AD49" s="61" t="n">
        <v>0</v>
      </c>
      <c r="AE49" s="61" t="n">
        <v>0</v>
      </c>
      <c r="AF49" s="61" t="n">
        <v>0</v>
      </c>
      <c r="AG49" s="61" t="n">
        <v>0</v>
      </c>
      <c r="AH49" s="61" t="n">
        <v>0</v>
      </c>
      <c r="AI49" s="61" t="n">
        <v>5</v>
      </c>
      <c r="AJ49" s="66" t="n">
        <f aca="false">AD49+AE49+AF49+AG49+AH49+AI49</f>
        <v>5</v>
      </c>
      <c r="AK49" s="66" t="n">
        <f aca="false">AJ49/30*100</f>
        <v>16.6666666666667</v>
      </c>
      <c r="AL49" s="66" t="n">
        <f aca="false">AK49*0.3</f>
        <v>5</v>
      </c>
      <c r="AM49" s="66" t="str">
        <f aca="false">IF(AL49&gt;=9,"Cleared","Not Cleared")</f>
        <v>Not Cleared</v>
      </c>
      <c r="AN49" s="105" t="n">
        <v>0</v>
      </c>
      <c r="AO49" s="61" t="s">
        <v>14</v>
      </c>
      <c r="AP49" s="61" t="s">
        <v>14</v>
      </c>
      <c r="AQ49" s="61" t="s">
        <v>14</v>
      </c>
      <c r="AR49" s="61" t="s">
        <v>14</v>
      </c>
      <c r="AS49" s="61" t="s">
        <v>14</v>
      </c>
      <c r="AT49" s="61" t="s">
        <v>14</v>
      </c>
      <c r="AU49" s="61" t="str">
        <f aca="false">IF(AN49&gt;=66%,"Cleared","NC")</f>
        <v>NC</v>
      </c>
      <c r="AV49" s="61" t="n">
        <v>0</v>
      </c>
      <c r="AW49" s="61" t="n">
        <v>0</v>
      </c>
      <c r="AX49" s="61" t="n">
        <v>0</v>
      </c>
      <c r="AY49" s="61" t="n">
        <v>0</v>
      </c>
      <c r="AZ49" s="61" t="n">
        <v>0</v>
      </c>
      <c r="BA49" s="61" t="n">
        <v>0</v>
      </c>
      <c r="BB49" s="66" t="n">
        <f aca="false">AV49+AW49+AX49+AY49+BA49+AZ49</f>
        <v>0</v>
      </c>
      <c r="BC49" s="66" t="n">
        <f aca="false">BB49/30*100</f>
        <v>0</v>
      </c>
      <c r="BD49" s="66" t="n">
        <f aca="false">BC49*0.3</f>
        <v>0</v>
      </c>
      <c r="BE49" s="66" t="str">
        <f aca="false">IF(BD49&gt;=9,"Cleared","Not Cleared")</f>
        <v>Not Cleared</v>
      </c>
      <c r="BF49" s="105" t="n">
        <v>0</v>
      </c>
      <c r="BG49" s="61" t="s">
        <v>14</v>
      </c>
      <c r="BH49" s="61" t="s">
        <v>14</v>
      </c>
      <c r="BI49" s="61" t="s">
        <v>14</v>
      </c>
      <c r="BJ49" s="61" t="s">
        <v>14</v>
      </c>
      <c r="BK49" s="61" t="s">
        <v>14</v>
      </c>
      <c r="BL49" s="61" t="s">
        <v>14</v>
      </c>
      <c r="BM49" s="61" t="str">
        <f aca="false">IF(BF49&gt;=66%,"Cleared","NC")</f>
        <v>NC</v>
      </c>
      <c r="BN49" s="106" t="n">
        <v>0</v>
      </c>
      <c r="BO49" s="106" t="n">
        <v>0</v>
      </c>
      <c r="BP49" s="106" t="n">
        <v>0</v>
      </c>
      <c r="BQ49" s="106" t="n">
        <v>0</v>
      </c>
      <c r="BR49" s="106" t="n">
        <v>0</v>
      </c>
      <c r="BS49" s="106" t="n">
        <v>0</v>
      </c>
      <c r="BT49" s="66" t="n">
        <f aca="false">BN49+BO49+BP49+BQ49+BR49+BS49</f>
        <v>0</v>
      </c>
      <c r="BU49" s="66" t="n">
        <f aca="false">BT49/30*100</f>
        <v>0</v>
      </c>
      <c r="BV49" s="66" t="n">
        <f aca="false">BU49*0.3</f>
        <v>0</v>
      </c>
      <c r="BW49" s="107" t="str">
        <f aca="false">IF(BV49&gt;=9,"Cleared","Not Cleared")</f>
        <v>Not Cleared</v>
      </c>
    </row>
    <row r="50" s="22" customFormat="true" ht="14.25" hidden="false" customHeight="false" outlineLevel="0" collapsed="false">
      <c r="A50" s="61" t="n">
        <v>46</v>
      </c>
      <c r="B50" s="62" t="s">
        <v>110</v>
      </c>
      <c r="C50" s="63" t="s">
        <v>111</v>
      </c>
      <c r="D50" s="105" t="n">
        <v>0.666666666666667</v>
      </c>
      <c r="E50" s="61" t="n">
        <v>4</v>
      </c>
      <c r="F50" s="61" t="n">
        <v>2</v>
      </c>
      <c r="G50" s="61" t="n">
        <v>-25</v>
      </c>
      <c r="H50" s="61" t="s">
        <v>532</v>
      </c>
      <c r="I50" s="61" t="n">
        <v>8</v>
      </c>
      <c r="J50" s="61" t="n">
        <v>52</v>
      </c>
      <c r="K50" s="61" t="str">
        <f aca="false">IF(D50&gt;=66%,"Cleared","NC")</f>
        <v>Cleared</v>
      </c>
      <c r="L50" s="61" t="n">
        <v>1</v>
      </c>
      <c r="M50" s="61" t="n">
        <v>1</v>
      </c>
      <c r="N50" s="61" t="n">
        <v>1</v>
      </c>
      <c r="O50" s="61" t="n">
        <v>3</v>
      </c>
      <c r="P50" s="61" t="n">
        <v>1</v>
      </c>
      <c r="Q50" s="61" t="n">
        <v>2</v>
      </c>
      <c r="R50" s="66" t="n">
        <f aca="false">L50+M50+N50+O50+P50+Q50</f>
        <v>9</v>
      </c>
      <c r="S50" s="66" t="n">
        <f aca="false">R50/30*100</f>
        <v>30</v>
      </c>
      <c r="T50" s="66" t="n">
        <f aca="false">S50*0.3</f>
        <v>9</v>
      </c>
      <c r="U50" s="66" t="str">
        <f aca="false">IF(T50&gt;=9,"Cleared","Not Cleared")</f>
        <v>Cleared</v>
      </c>
      <c r="V50" s="105" t="n">
        <v>0.266666666666667</v>
      </c>
      <c r="W50" s="61" t="s">
        <v>14</v>
      </c>
      <c r="X50" s="61" t="s">
        <v>14</v>
      </c>
      <c r="Y50" s="61" t="s">
        <v>14</v>
      </c>
      <c r="Z50" s="61" t="s">
        <v>14</v>
      </c>
      <c r="AA50" s="61" t="n">
        <v>8</v>
      </c>
      <c r="AB50" s="61" t="n">
        <v>53</v>
      </c>
      <c r="AC50" s="61" t="str">
        <f aca="false">IF(V50&gt;=66%,"Cleared","NC")</f>
        <v>NC</v>
      </c>
      <c r="AD50" s="61" t="n">
        <v>0</v>
      </c>
      <c r="AE50" s="61" t="n">
        <v>0</v>
      </c>
      <c r="AF50" s="61" t="n">
        <v>0</v>
      </c>
      <c r="AG50" s="61" t="n">
        <v>0</v>
      </c>
      <c r="AH50" s="61" t="n">
        <v>1</v>
      </c>
      <c r="AI50" s="61" t="n">
        <v>2</v>
      </c>
      <c r="AJ50" s="66" t="n">
        <f aca="false">AD50+AE50+AF50+AG50+AH50+AI50</f>
        <v>3</v>
      </c>
      <c r="AK50" s="66" t="n">
        <f aca="false">AJ50/30*100</f>
        <v>10</v>
      </c>
      <c r="AL50" s="66" t="n">
        <f aca="false">AK50*0.3</f>
        <v>3</v>
      </c>
      <c r="AM50" s="66" t="str">
        <f aca="false">IF(AL50&gt;=9,"Cleared","Not Cleared")</f>
        <v>Not Cleared</v>
      </c>
      <c r="AN50" s="105" t="n">
        <v>0.0333333333333333</v>
      </c>
      <c r="AO50" s="61" t="s">
        <v>14</v>
      </c>
      <c r="AP50" s="61" t="s">
        <v>14</v>
      </c>
      <c r="AQ50" s="61" t="s">
        <v>14</v>
      </c>
      <c r="AR50" s="61" t="s">
        <v>14</v>
      </c>
      <c r="AS50" s="61" t="n">
        <v>8</v>
      </c>
      <c r="AT50" s="61" t="n">
        <v>53</v>
      </c>
      <c r="AU50" s="61" t="str">
        <f aca="false">IF(AN50&gt;=66%,"Cleared","NC")</f>
        <v>NC</v>
      </c>
      <c r="AV50" s="61" t="n">
        <v>0</v>
      </c>
      <c r="AW50" s="61" t="n">
        <v>0</v>
      </c>
      <c r="AX50" s="61" t="n">
        <v>0</v>
      </c>
      <c r="AY50" s="61" t="n">
        <v>0</v>
      </c>
      <c r="AZ50" s="61" t="n">
        <v>1</v>
      </c>
      <c r="BA50" s="61" t="n">
        <v>2</v>
      </c>
      <c r="BB50" s="66" t="n">
        <f aca="false">AV50+AW50+AX50+AY50+BA50+AZ50</f>
        <v>3</v>
      </c>
      <c r="BC50" s="66" t="n">
        <f aca="false">BB50/30*100</f>
        <v>10</v>
      </c>
      <c r="BD50" s="66" t="n">
        <f aca="false">BC50*0.3</f>
        <v>3</v>
      </c>
      <c r="BE50" s="66" t="str">
        <f aca="false">IF(BD50&gt;=9,"Cleared","Not Cleared")</f>
        <v>Not Cleared</v>
      </c>
      <c r="BF50" s="105" t="n">
        <v>0.1</v>
      </c>
      <c r="BG50" s="61" t="s">
        <v>14</v>
      </c>
      <c r="BH50" s="61" t="s">
        <v>14</v>
      </c>
      <c r="BI50" s="61" t="s">
        <v>14</v>
      </c>
      <c r="BJ50" s="61" t="s">
        <v>14</v>
      </c>
      <c r="BK50" s="61" t="n">
        <v>8</v>
      </c>
      <c r="BL50" s="61" t="s">
        <v>14</v>
      </c>
      <c r="BM50" s="61" t="str">
        <f aca="false">IF(BF50&gt;=66%,"Cleared","NC")</f>
        <v>NC</v>
      </c>
      <c r="BN50" s="106" t="n">
        <v>0</v>
      </c>
      <c r="BO50" s="106" t="n">
        <v>0</v>
      </c>
      <c r="BP50" s="106" t="n">
        <v>0</v>
      </c>
      <c r="BQ50" s="106" t="n">
        <v>0</v>
      </c>
      <c r="BR50" s="106" t="n">
        <v>1</v>
      </c>
      <c r="BS50" s="106" t="n">
        <v>0</v>
      </c>
      <c r="BT50" s="66" t="n">
        <f aca="false">BN50+BO50+BP50+BQ50+BR50+BS50</f>
        <v>1</v>
      </c>
      <c r="BU50" s="66" t="n">
        <f aca="false">BT50/30*100</f>
        <v>3.33333333333333</v>
      </c>
      <c r="BV50" s="66" t="n">
        <f aca="false">BU50*0.3</f>
        <v>1</v>
      </c>
      <c r="BW50" s="107" t="str">
        <f aca="false">IF(BV50&gt;=9,"Cleared","Not Cleared")</f>
        <v>Not Cleared</v>
      </c>
    </row>
    <row r="51" s="22" customFormat="true" ht="14.25" hidden="false" customHeight="false" outlineLevel="0" collapsed="false">
      <c r="A51" s="61" t="n">
        <v>47</v>
      </c>
      <c r="B51" s="62" t="s">
        <v>112</v>
      </c>
      <c r="C51" s="63" t="s">
        <v>113</v>
      </c>
      <c r="D51" s="105" t="n">
        <v>0.833333333333333</v>
      </c>
      <c r="E51" s="61" t="n">
        <v>1</v>
      </c>
      <c r="F51" s="61" t="n">
        <v>1</v>
      </c>
      <c r="G51" s="61" t="n">
        <v>-25</v>
      </c>
      <c r="H51" s="61" t="s">
        <v>532</v>
      </c>
      <c r="I51" s="61" t="n">
        <v>8</v>
      </c>
      <c r="J51" s="61" t="n">
        <v>0</v>
      </c>
      <c r="K51" s="61" t="str">
        <f aca="false">IF(D51&gt;=66%,"Cleared","NC")</f>
        <v>Cleared</v>
      </c>
      <c r="L51" s="61" t="n">
        <v>1</v>
      </c>
      <c r="M51" s="61" t="n">
        <v>1</v>
      </c>
      <c r="N51" s="61" t="n">
        <v>2</v>
      </c>
      <c r="O51" s="61" t="n">
        <v>3</v>
      </c>
      <c r="P51" s="61" t="n">
        <v>1</v>
      </c>
      <c r="Q51" s="61" t="n">
        <v>1</v>
      </c>
      <c r="R51" s="66" t="n">
        <f aca="false">L51+M51+N51+O51+P51+Q51</f>
        <v>9</v>
      </c>
      <c r="S51" s="66" t="n">
        <f aca="false">R51/30*100</f>
        <v>30</v>
      </c>
      <c r="T51" s="66" t="n">
        <f aca="false">S51*0.3</f>
        <v>9</v>
      </c>
      <c r="U51" s="66" t="str">
        <f aca="false">IF(T51&gt;=9,"Cleared","Not Cleared")</f>
        <v>Cleared</v>
      </c>
      <c r="V51" s="105" t="n">
        <v>0.8</v>
      </c>
      <c r="W51" s="61" t="s">
        <v>14</v>
      </c>
      <c r="X51" s="61" t="s">
        <v>14</v>
      </c>
      <c r="Y51" s="61" t="s">
        <v>14</v>
      </c>
      <c r="Z51" s="61" t="s">
        <v>14</v>
      </c>
      <c r="AA51" s="61" t="s">
        <v>14</v>
      </c>
      <c r="AB51" s="61" t="n">
        <v>67</v>
      </c>
      <c r="AC51" s="61" t="str">
        <f aca="false">IF(V51&gt;=66%,"Cleared","NC")</f>
        <v>Cleared</v>
      </c>
      <c r="AD51" s="61" t="n">
        <v>0</v>
      </c>
      <c r="AE51" s="61" t="n">
        <v>0</v>
      </c>
      <c r="AF51" s="61" t="n">
        <v>0</v>
      </c>
      <c r="AG51" s="61" t="n">
        <v>0</v>
      </c>
      <c r="AH51" s="61" t="n">
        <v>0</v>
      </c>
      <c r="AI51" s="61" t="n">
        <v>4</v>
      </c>
      <c r="AJ51" s="66" t="n">
        <f aca="false">AD51+AE51+AF51+AG51+AH51+AI51</f>
        <v>4</v>
      </c>
      <c r="AK51" s="66" t="n">
        <f aca="false">AJ51/30*100</f>
        <v>13.3333333333333</v>
      </c>
      <c r="AL51" s="66" t="n">
        <f aca="false">AK51*0.3</f>
        <v>4</v>
      </c>
      <c r="AM51" s="66" t="str">
        <f aca="false">IF(AL51&gt;=9,"Cleared","Not Cleared")</f>
        <v>Not Cleared</v>
      </c>
      <c r="AN51" s="105" t="n">
        <v>0.8</v>
      </c>
      <c r="AO51" s="61" t="n">
        <v>13</v>
      </c>
      <c r="AP51" s="61" t="n">
        <v>13</v>
      </c>
      <c r="AQ51" s="61" t="n">
        <v>2</v>
      </c>
      <c r="AR51" s="61" t="s">
        <v>14</v>
      </c>
      <c r="AS51" s="61" t="n">
        <v>8</v>
      </c>
      <c r="AT51" s="61" t="n">
        <v>66</v>
      </c>
      <c r="AU51" s="61" t="str">
        <f aca="false">IF(AN51&gt;=66%,"Cleared","NC")</f>
        <v>Cleared</v>
      </c>
      <c r="AV51" s="61" t="n">
        <v>2</v>
      </c>
      <c r="AW51" s="61" t="n">
        <v>2</v>
      </c>
      <c r="AX51" s="61" t="n">
        <v>3</v>
      </c>
      <c r="AY51" s="61" t="n">
        <v>0</v>
      </c>
      <c r="AZ51" s="61" t="n">
        <v>1</v>
      </c>
      <c r="BA51" s="61" t="n">
        <v>3</v>
      </c>
      <c r="BB51" s="66" t="n">
        <f aca="false">AV51+AW51+AX51+AY51+BA51+AZ51</f>
        <v>11</v>
      </c>
      <c r="BC51" s="66" t="n">
        <f aca="false">BB51/30*100</f>
        <v>36.6666666666667</v>
      </c>
      <c r="BD51" s="66" t="n">
        <f aca="false">BC51*0.3</f>
        <v>11</v>
      </c>
      <c r="BE51" s="66" t="str">
        <f aca="false">IF(BD51&gt;=9,"Cleared","Not Cleared")</f>
        <v>Cleared</v>
      </c>
      <c r="BF51" s="105" t="n">
        <v>0.8</v>
      </c>
      <c r="BG51" s="61" t="n">
        <v>10</v>
      </c>
      <c r="BH51" s="61" t="n">
        <v>15</v>
      </c>
      <c r="BI51" s="61" t="n">
        <v>-8</v>
      </c>
      <c r="BJ51" s="61" t="n">
        <v>4.5</v>
      </c>
      <c r="BK51" s="61" t="n">
        <v>8</v>
      </c>
      <c r="BL51" s="61" t="n">
        <v>66</v>
      </c>
      <c r="BM51" s="61" t="str">
        <f aca="false">IF(BF51&gt;=66%,"Cleared","NC")</f>
        <v>Cleared</v>
      </c>
      <c r="BN51" s="106" t="n">
        <v>1</v>
      </c>
      <c r="BO51" s="106" t="n">
        <v>2</v>
      </c>
      <c r="BP51" s="106" t="n">
        <v>2</v>
      </c>
      <c r="BQ51" s="106" t="n">
        <v>2</v>
      </c>
      <c r="BR51" s="106" t="n">
        <v>1</v>
      </c>
      <c r="BS51" s="106" t="n">
        <v>3</v>
      </c>
      <c r="BT51" s="66" t="n">
        <f aca="false">BN51+BO51+BP51+BQ51+BR51+BS51</f>
        <v>11</v>
      </c>
      <c r="BU51" s="66" t="n">
        <f aca="false">BT51/30*100</f>
        <v>36.6666666666667</v>
      </c>
      <c r="BV51" s="66" t="n">
        <f aca="false">BU51*0.3</f>
        <v>11</v>
      </c>
      <c r="BW51" s="107" t="str">
        <f aca="false">IF(BV51&gt;=9,"Cleared","Not Cleared")</f>
        <v>Cleared</v>
      </c>
    </row>
    <row r="52" s="22" customFormat="true" ht="14.25" hidden="false" customHeight="false" outlineLevel="0" collapsed="false">
      <c r="A52" s="61" t="n">
        <v>48</v>
      </c>
      <c r="B52" s="62" t="s">
        <v>114</v>
      </c>
      <c r="C52" s="63" t="s">
        <v>115</v>
      </c>
      <c r="D52" s="105" t="n">
        <v>0.8</v>
      </c>
      <c r="E52" s="61" t="n">
        <v>21</v>
      </c>
      <c r="F52" s="61" t="n">
        <v>1</v>
      </c>
      <c r="G52" s="61" t="n">
        <v>11</v>
      </c>
      <c r="H52" s="61" t="s">
        <v>532</v>
      </c>
      <c r="I52" s="61" t="n">
        <v>2</v>
      </c>
      <c r="J52" s="61" t="n">
        <v>73</v>
      </c>
      <c r="K52" s="61" t="str">
        <f aca="false">IF(D52&gt;=66%,"Cleared","NC")</f>
        <v>Cleared</v>
      </c>
      <c r="L52" s="61" t="n">
        <v>3</v>
      </c>
      <c r="M52" s="61" t="n">
        <v>1</v>
      </c>
      <c r="N52" s="61" t="n">
        <v>4</v>
      </c>
      <c r="O52" s="61" t="n">
        <v>3</v>
      </c>
      <c r="P52" s="61" t="n">
        <v>4</v>
      </c>
      <c r="Q52" s="61" t="n">
        <v>4</v>
      </c>
      <c r="R52" s="66" t="n">
        <f aca="false">L52+M52+N52+O52+P52+Q52</f>
        <v>19</v>
      </c>
      <c r="S52" s="66" t="n">
        <f aca="false">R52/30*100</f>
        <v>63.3333333333333</v>
      </c>
      <c r="T52" s="66" t="n">
        <f aca="false">S52*0.3</f>
        <v>19</v>
      </c>
      <c r="U52" s="66" t="str">
        <f aca="false">IF(T52&gt;=9,"Cleared","Not Cleared")</f>
        <v>Cleared</v>
      </c>
      <c r="V52" s="105" t="n">
        <v>0.8</v>
      </c>
      <c r="W52" s="61" t="s">
        <v>14</v>
      </c>
      <c r="X52" s="61" t="s">
        <v>14</v>
      </c>
      <c r="Y52" s="61" t="s">
        <v>14</v>
      </c>
      <c r="Z52" s="61" t="s">
        <v>14</v>
      </c>
      <c r="AA52" s="61" t="s">
        <v>532</v>
      </c>
      <c r="AB52" s="61" t="n">
        <v>75</v>
      </c>
      <c r="AC52" s="61" t="str">
        <f aca="false">IF(V52&gt;=66%,"Cleared","NC")</f>
        <v>Cleared</v>
      </c>
      <c r="AD52" s="61" t="n">
        <v>0</v>
      </c>
      <c r="AE52" s="61" t="n">
        <v>0</v>
      </c>
      <c r="AF52" s="61" t="n">
        <v>0</v>
      </c>
      <c r="AG52" s="61" t="n">
        <v>0</v>
      </c>
      <c r="AH52" s="61" t="n">
        <v>3</v>
      </c>
      <c r="AI52" s="61" t="n">
        <v>5</v>
      </c>
      <c r="AJ52" s="66" t="n">
        <f aca="false">AD52+AE52+AF52+AG52+AH52+AI52</f>
        <v>8</v>
      </c>
      <c r="AK52" s="66" t="n">
        <f aca="false">AJ52/30*100</f>
        <v>26.6666666666667</v>
      </c>
      <c r="AL52" s="66" t="n">
        <f aca="false">AK52*0.3</f>
        <v>8</v>
      </c>
      <c r="AM52" s="66" t="str">
        <f aca="false">IF(AL52&gt;=9,"Cleared","Not Cleared")</f>
        <v>Not Cleared</v>
      </c>
      <c r="AN52" s="105" t="n">
        <v>0.8</v>
      </c>
      <c r="AO52" s="61" t="n">
        <v>20</v>
      </c>
      <c r="AP52" s="61" t="n">
        <v>3</v>
      </c>
      <c r="AQ52" s="61" t="n">
        <v>20</v>
      </c>
      <c r="AR52" s="61" t="s">
        <v>14</v>
      </c>
      <c r="AS52" s="61" t="s">
        <v>14</v>
      </c>
      <c r="AT52" s="61" t="n">
        <v>79</v>
      </c>
      <c r="AU52" s="61" t="str">
        <f aca="false">IF(AN52&gt;=66%,"Cleared","NC")</f>
        <v>Cleared</v>
      </c>
      <c r="AV52" s="61" t="n">
        <v>3</v>
      </c>
      <c r="AW52" s="61" t="n">
        <v>1</v>
      </c>
      <c r="AX52" s="61" t="n">
        <v>5</v>
      </c>
      <c r="AY52" s="61" t="n">
        <v>0</v>
      </c>
      <c r="AZ52" s="61" t="n">
        <v>0</v>
      </c>
      <c r="BA52" s="61" t="n">
        <v>5</v>
      </c>
      <c r="BB52" s="66" t="n">
        <f aca="false">AV52+AW52+AX52+AY52+BA52+AZ52</f>
        <v>14</v>
      </c>
      <c r="BC52" s="66" t="n">
        <f aca="false">BB52/30*100</f>
        <v>46.6666666666667</v>
      </c>
      <c r="BD52" s="66" t="n">
        <f aca="false">BC52*0.3</f>
        <v>14</v>
      </c>
      <c r="BE52" s="66" t="str">
        <f aca="false">IF(BD52&gt;=9,"Cleared","Not Cleared")</f>
        <v>Cleared</v>
      </c>
      <c r="BF52" s="105" t="n">
        <v>0.8</v>
      </c>
      <c r="BG52" s="61" t="n">
        <v>25</v>
      </c>
      <c r="BH52" s="61" t="n">
        <v>2</v>
      </c>
      <c r="BI52" s="61" t="n">
        <v>9</v>
      </c>
      <c r="BJ52" s="61" t="n">
        <v>6.3</v>
      </c>
      <c r="BK52" s="61" t="s">
        <v>14</v>
      </c>
      <c r="BL52" s="61" t="n">
        <v>78</v>
      </c>
      <c r="BM52" s="61" t="str">
        <f aca="false">IF(BF52&gt;=66%,"Cleared","NC")</f>
        <v>Cleared</v>
      </c>
      <c r="BN52" s="106" t="n">
        <v>4</v>
      </c>
      <c r="BO52" s="106" t="n">
        <v>1</v>
      </c>
      <c r="BP52" s="106" t="n">
        <v>3</v>
      </c>
      <c r="BQ52" s="106" t="n">
        <v>3</v>
      </c>
      <c r="BR52" s="106" t="n">
        <v>0</v>
      </c>
      <c r="BS52" s="106" t="n">
        <v>5</v>
      </c>
      <c r="BT52" s="66" t="n">
        <f aca="false">BN52+BO52+BP52+BQ52+BR52+BS52</f>
        <v>16</v>
      </c>
      <c r="BU52" s="66" t="n">
        <f aca="false">BT52/30*100</f>
        <v>53.3333333333333</v>
      </c>
      <c r="BV52" s="66" t="n">
        <f aca="false">BU52*0.3</f>
        <v>16</v>
      </c>
      <c r="BW52" s="107" t="str">
        <f aca="false">IF(BV52&gt;=9,"Cleared","Not Cleared")</f>
        <v>Cleared</v>
      </c>
    </row>
    <row r="53" s="22" customFormat="true" ht="14.25" hidden="false" customHeight="false" outlineLevel="0" collapsed="false">
      <c r="A53" s="61" t="n">
        <v>49</v>
      </c>
      <c r="B53" s="62" t="s">
        <v>116</v>
      </c>
      <c r="C53" s="63" t="s">
        <v>117</v>
      </c>
      <c r="D53" s="105" t="n">
        <v>0.633333333333333</v>
      </c>
      <c r="E53" s="61" t="n">
        <v>25</v>
      </c>
      <c r="F53" s="61" t="n">
        <v>2</v>
      </c>
      <c r="G53" s="61" t="n">
        <v>-25</v>
      </c>
      <c r="H53" s="61" t="s">
        <v>532</v>
      </c>
      <c r="I53" s="61" t="n">
        <v>8</v>
      </c>
      <c r="J53" s="61" t="n">
        <v>71</v>
      </c>
      <c r="K53" s="61" t="str">
        <f aca="false">IF(D53&gt;=66%,"Cleared","NC")</f>
        <v>NC</v>
      </c>
      <c r="L53" s="61" t="n">
        <v>4</v>
      </c>
      <c r="M53" s="61" t="n">
        <v>1</v>
      </c>
      <c r="N53" s="61" t="n">
        <v>2</v>
      </c>
      <c r="O53" s="61" t="n">
        <v>3</v>
      </c>
      <c r="P53" s="61" t="n">
        <v>1</v>
      </c>
      <c r="Q53" s="61" t="n">
        <v>4</v>
      </c>
      <c r="R53" s="66" t="n">
        <f aca="false">L53+M53+N53+O53+P53+Q53</f>
        <v>15</v>
      </c>
      <c r="S53" s="66" t="n">
        <f aca="false">R53/30*100</f>
        <v>50</v>
      </c>
      <c r="T53" s="66" t="n">
        <f aca="false">S53*0.3</f>
        <v>15</v>
      </c>
      <c r="U53" s="66" t="str">
        <f aca="false">IF(T53&gt;=9,"Cleared","Not Cleared")</f>
        <v>Cleared</v>
      </c>
      <c r="V53" s="105" t="n">
        <v>0.166666666666667</v>
      </c>
      <c r="W53" s="61" t="n">
        <v>26</v>
      </c>
      <c r="X53" s="61" t="n">
        <v>3</v>
      </c>
      <c r="Y53" s="61" t="n">
        <v>-11</v>
      </c>
      <c r="Z53" s="61" t="s">
        <v>14</v>
      </c>
      <c r="AA53" s="61" t="n">
        <v>8</v>
      </c>
      <c r="AB53" s="61" t="n">
        <v>70</v>
      </c>
      <c r="AC53" s="61" t="str">
        <f aca="false">IF(V53&gt;=66%,"Cleared","NC")</f>
        <v>NC</v>
      </c>
      <c r="AD53" s="61" t="n">
        <v>4</v>
      </c>
      <c r="AE53" s="61" t="n">
        <v>1</v>
      </c>
      <c r="AF53" s="61" t="n">
        <v>2</v>
      </c>
      <c r="AG53" s="61" t="n">
        <v>0</v>
      </c>
      <c r="AH53" s="61" t="n">
        <v>1</v>
      </c>
      <c r="AI53" s="61" t="n">
        <v>4</v>
      </c>
      <c r="AJ53" s="66" t="n">
        <f aca="false">AD53+AE53+AF53+AG53+AH53+AI53</f>
        <v>12</v>
      </c>
      <c r="AK53" s="66" t="n">
        <f aca="false">AJ53/30*100</f>
        <v>40</v>
      </c>
      <c r="AL53" s="66" t="n">
        <f aca="false">AK53*0.3</f>
        <v>12</v>
      </c>
      <c r="AM53" s="66" t="str">
        <f aca="false">IF(AL53&gt;=9,"Cleared","Not Cleared")</f>
        <v>Cleared</v>
      </c>
      <c r="AN53" s="105" t="n">
        <v>0.233333333333333</v>
      </c>
      <c r="AO53" s="61" t="s">
        <v>14</v>
      </c>
      <c r="AP53" s="61" t="s">
        <v>14</v>
      </c>
      <c r="AQ53" s="61" t="s">
        <v>14</v>
      </c>
      <c r="AR53" s="61" t="s">
        <v>14</v>
      </c>
      <c r="AS53" s="61" t="n">
        <v>7</v>
      </c>
      <c r="AT53" s="61" t="n">
        <v>68</v>
      </c>
      <c r="AU53" s="61" t="str">
        <f aca="false">IF(AN53&gt;=66%,"Cleared","NC")</f>
        <v>NC</v>
      </c>
      <c r="AV53" s="61" t="n">
        <v>0</v>
      </c>
      <c r="AW53" s="61" t="n">
        <v>0</v>
      </c>
      <c r="AX53" s="61" t="n">
        <v>0</v>
      </c>
      <c r="AY53" s="61" t="n">
        <v>0</v>
      </c>
      <c r="AZ53" s="61" t="n">
        <v>1</v>
      </c>
      <c r="BA53" s="61" t="n">
        <v>4</v>
      </c>
      <c r="BB53" s="66" t="n">
        <f aca="false">AV53+AW53+AX53+AY53+BA53+AZ53</f>
        <v>5</v>
      </c>
      <c r="BC53" s="66" t="n">
        <f aca="false">BB53/30*100</f>
        <v>16.6666666666667</v>
      </c>
      <c r="BD53" s="66" t="n">
        <f aca="false">BC53*0.3</f>
        <v>5</v>
      </c>
      <c r="BE53" s="66" t="str">
        <f aca="false">IF(BD53&gt;=9,"Cleared","Not Cleared")</f>
        <v>Not Cleared</v>
      </c>
      <c r="BF53" s="105" t="n">
        <v>0.666666666666667</v>
      </c>
      <c r="BG53" s="61" t="s">
        <v>14</v>
      </c>
      <c r="BH53" s="61" t="s">
        <v>14</v>
      </c>
      <c r="BI53" s="61" t="s">
        <v>14</v>
      </c>
      <c r="BJ53" s="61" t="n">
        <v>5.2</v>
      </c>
      <c r="BK53" s="61" t="n">
        <v>7</v>
      </c>
      <c r="BL53" s="61" t="s">
        <v>14</v>
      </c>
      <c r="BM53" s="61" t="str">
        <f aca="false">IF(BF53&gt;=66%,"Cleared","NC")</f>
        <v>Cleared</v>
      </c>
      <c r="BN53" s="106" t="n">
        <v>0</v>
      </c>
      <c r="BO53" s="106" t="n">
        <v>0</v>
      </c>
      <c r="BP53" s="106" t="n">
        <v>0</v>
      </c>
      <c r="BQ53" s="106" t="n">
        <v>2</v>
      </c>
      <c r="BR53" s="106" t="n">
        <v>1</v>
      </c>
      <c r="BS53" s="106" t="n">
        <v>0</v>
      </c>
      <c r="BT53" s="66" t="n">
        <f aca="false">BN53+BO53+BP53+BQ53+BR53+BS53</f>
        <v>3</v>
      </c>
      <c r="BU53" s="66" t="n">
        <f aca="false">BT53/30*100</f>
        <v>10</v>
      </c>
      <c r="BV53" s="66" t="n">
        <f aca="false">BU53*0.3</f>
        <v>3</v>
      </c>
      <c r="BW53" s="107" t="str">
        <f aca="false">IF(BV53&gt;=9,"Cleared","Not Cleared")</f>
        <v>Not Cleared</v>
      </c>
    </row>
    <row r="54" s="22" customFormat="true" ht="14.25" hidden="false" customHeight="false" outlineLevel="0" collapsed="false">
      <c r="A54" s="61" t="n">
        <v>50</v>
      </c>
      <c r="B54" s="62" t="s">
        <v>118</v>
      </c>
      <c r="C54" s="63" t="s">
        <v>119</v>
      </c>
      <c r="D54" s="105" t="n">
        <v>0.666666666666667</v>
      </c>
      <c r="E54" s="61" t="n">
        <v>25</v>
      </c>
      <c r="F54" s="61" t="s">
        <v>532</v>
      </c>
      <c r="G54" s="61" t="n">
        <v>-30</v>
      </c>
      <c r="H54" s="61" t="s">
        <v>532</v>
      </c>
      <c r="I54" s="61" t="n">
        <v>4</v>
      </c>
      <c r="J54" s="61" t="n">
        <v>162</v>
      </c>
      <c r="K54" s="61" t="str">
        <f aca="false">IF(D54&gt;=66%,"Cleared","NC")</f>
        <v>Cleared</v>
      </c>
      <c r="L54" s="61" t="n">
        <v>4</v>
      </c>
      <c r="M54" s="61" t="n">
        <v>3</v>
      </c>
      <c r="N54" s="61" t="n">
        <v>1</v>
      </c>
      <c r="O54" s="61" t="n">
        <v>3</v>
      </c>
      <c r="P54" s="61" t="n">
        <v>2</v>
      </c>
      <c r="Q54" s="61" t="n">
        <v>5</v>
      </c>
      <c r="R54" s="66" t="n">
        <f aca="false">L54+M54+N54+O54+P54+Q54</f>
        <v>18</v>
      </c>
      <c r="S54" s="66" t="n">
        <f aca="false">R54/30*100</f>
        <v>60</v>
      </c>
      <c r="T54" s="66" t="n">
        <f aca="false">S54*0.3</f>
        <v>18</v>
      </c>
      <c r="U54" s="66" t="str">
        <f aca="false">IF(T54&gt;=9,"Cleared","Not Cleared")</f>
        <v>Cleared</v>
      </c>
      <c r="V54" s="105" t="n">
        <v>0.333333333333333</v>
      </c>
      <c r="W54" s="61" t="s">
        <v>14</v>
      </c>
      <c r="X54" s="61" t="s">
        <v>14</v>
      </c>
      <c r="Y54" s="61" t="s">
        <v>14</v>
      </c>
      <c r="Z54" s="61" t="s">
        <v>14</v>
      </c>
      <c r="AA54" s="61" t="n">
        <v>6</v>
      </c>
      <c r="AB54" s="61" t="n">
        <v>85</v>
      </c>
      <c r="AC54" s="61" t="str">
        <f aca="false">IF(V54&gt;=66%,"Cleared","NC")</f>
        <v>NC</v>
      </c>
      <c r="AD54" s="61" t="n">
        <v>0</v>
      </c>
      <c r="AE54" s="61" t="n">
        <v>0</v>
      </c>
      <c r="AF54" s="61" t="n">
        <v>0</v>
      </c>
      <c r="AG54" s="61" t="n">
        <v>0</v>
      </c>
      <c r="AH54" s="61" t="n">
        <v>1</v>
      </c>
      <c r="AI54" s="61" t="n">
        <v>5</v>
      </c>
      <c r="AJ54" s="66" t="n">
        <f aca="false">AD54+AE54+AF54+AG54+AH54+AI54</f>
        <v>6</v>
      </c>
      <c r="AK54" s="66" t="n">
        <f aca="false">AJ54/30*100</f>
        <v>20</v>
      </c>
      <c r="AL54" s="66" t="n">
        <f aca="false">AK54*0.3</f>
        <v>6</v>
      </c>
      <c r="AM54" s="66" t="str">
        <f aca="false">IF(AL54&gt;=9,"Cleared","Not Cleared")</f>
        <v>Not Cleared</v>
      </c>
      <c r="AN54" s="105" t="n">
        <v>0.0666666666666667</v>
      </c>
      <c r="AO54" s="61" t="s">
        <v>14</v>
      </c>
      <c r="AP54" s="61" t="s">
        <v>14</v>
      </c>
      <c r="AQ54" s="61" t="s">
        <v>14</v>
      </c>
      <c r="AR54" s="61" t="s">
        <v>14</v>
      </c>
      <c r="AS54" s="61" t="s">
        <v>14</v>
      </c>
      <c r="AT54" s="61" t="n">
        <v>82</v>
      </c>
      <c r="AU54" s="61" t="str">
        <f aca="false">IF(AN54&gt;=66%,"Cleared","NC")</f>
        <v>NC</v>
      </c>
      <c r="AV54" s="61" t="n">
        <v>0</v>
      </c>
      <c r="AW54" s="61" t="n">
        <v>0</v>
      </c>
      <c r="AX54" s="61" t="n">
        <v>0</v>
      </c>
      <c r="AY54" s="61" t="n">
        <v>0</v>
      </c>
      <c r="AZ54" s="61" t="n">
        <v>0</v>
      </c>
      <c r="BA54" s="61" t="n">
        <v>5</v>
      </c>
      <c r="BB54" s="66" t="n">
        <f aca="false">AV54+AW54+AX54+AY54+BA54+AZ54</f>
        <v>5</v>
      </c>
      <c r="BC54" s="66" t="n">
        <f aca="false">BB54/30*100</f>
        <v>16.6666666666667</v>
      </c>
      <c r="BD54" s="66" t="n">
        <f aca="false">BC54*0.3</f>
        <v>5</v>
      </c>
      <c r="BE54" s="66" t="str">
        <f aca="false">IF(BD54&gt;=9,"Cleared","Not Cleared")</f>
        <v>Not Cleared</v>
      </c>
      <c r="BF54" s="105" t="n">
        <v>0.0666666666666667</v>
      </c>
      <c r="BG54" s="61" t="s">
        <v>14</v>
      </c>
      <c r="BH54" s="61" t="s">
        <v>14</v>
      </c>
      <c r="BI54" s="61" t="s">
        <v>14</v>
      </c>
      <c r="BJ54" s="61" t="s">
        <v>14</v>
      </c>
      <c r="BK54" s="61" t="s">
        <v>14</v>
      </c>
      <c r="BL54" s="61" t="s">
        <v>14</v>
      </c>
      <c r="BM54" s="61" t="str">
        <f aca="false">IF(BF54&gt;=66%,"Cleared","NC")</f>
        <v>NC</v>
      </c>
      <c r="BN54" s="106" t="n">
        <v>0</v>
      </c>
      <c r="BO54" s="106" t="n">
        <v>0</v>
      </c>
      <c r="BP54" s="106" t="n">
        <v>0</v>
      </c>
      <c r="BQ54" s="106" t="n">
        <v>0</v>
      </c>
      <c r="BR54" s="106" t="n">
        <v>0</v>
      </c>
      <c r="BS54" s="106" t="n">
        <v>0</v>
      </c>
      <c r="BT54" s="66" t="n">
        <f aca="false">BN54+BO54+BP54+BQ54+BR54+BS54</f>
        <v>0</v>
      </c>
      <c r="BU54" s="66" t="n">
        <f aca="false">BT54/30*100</f>
        <v>0</v>
      </c>
      <c r="BV54" s="66" t="n">
        <f aca="false">BU54*0.3</f>
        <v>0</v>
      </c>
      <c r="BW54" s="107" t="str">
        <f aca="false">IF(BV54&gt;=9,"Cleared","Not Cleared")</f>
        <v>Not Cleared</v>
      </c>
    </row>
    <row r="55" s="22" customFormat="true" ht="14.25" hidden="false" customHeight="false" outlineLevel="0" collapsed="false">
      <c r="A55" s="61" t="n">
        <v>51</v>
      </c>
      <c r="B55" s="62" t="s">
        <v>120</v>
      </c>
      <c r="C55" s="63" t="s">
        <v>121</v>
      </c>
      <c r="D55" s="105" t="n">
        <v>0.933333333333333</v>
      </c>
      <c r="E55" s="61" t="n">
        <v>12</v>
      </c>
      <c r="F55" s="61" t="n">
        <v>2</v>
      </c>
      <c r="G55" s="61" t="n">
        <v>-25</v>
      </c>
      <c r="H55" s="61" t="s">
        <v>532</v>
      </c>
      <c r="I55" s="61" t="n">
        <v>3</v>
      </c>
      <c r="J55" s="61" t="n">
        <v>67</v>
      </c>
      <c r="K55" s="61" t="str">
        <f aca="false">IF(D55&gt;=66%,"Cleared","NC")</f>
        <v>Cleared</v>
      </c>
      <c r="L55" s="61" t="n">
        <v>2</v>
      </c>
      <c r="M55" s="61" t="n">
        <v>1</v>
      </c>
      <c r="N55" s="61" t="n">
        <v>1</v>
      </c>
      <c r="O55" s="61" t="n">
        <v>3</v>
      </c>
      <c r="P55" s="61" t="n">
        <v>3</v>
      </c>
      <c r="Q55" s="61" t="n">
        <v>4</v>
      </c>
      <c r="R55" s="66" t="n">
        <f aca="false">L55+M55+N55+O55+P55+Q55</f>
        <v>14</v>
      </c>
      <c r="S55" s="66" t="n">
        <f aca="false">R55/30*100</f>
        <v>46.6666666666667</v>
      </c>
      <c r="T55" s="66" t="n">
        <f aca="false">S55*0.3</f>
        <v>14</v>
      </c>
      <c r="U55" s="66" t="str">
        <f aca="false">IF(T55&gt;=9,"Cleared","Not Cleared")</f>
        <v>Cleared</v>
      </c>
      <c r="V55" s="105" t="n">
        <v>0.966666666666667</v>
      </c>
      <c r="W55" s="61" t="n">
        <v>10</v>
      </c>
      <c r="X55" s="61" t="n">
        <v>1</v>
      </c>
      <c r="Y55" s="61" t="n">
        <v>2</v>
      </c>
      <c r="Z55" s="61" t="s">
        <v>14</v>
      </c>
      <c r="AA55" s="61" t="n">
        <v>4</v>
      </c>
      <c r="AB55" s="61" t="n">
        <v>67</v>
      </c>
      <c r="AC55" s="61" t="str">
        <f aca="false">IF(V55&gt;=66%,"Cleared","NC")</f>
        <v>Cleared</v>
      </c>
      <c r="AD55" s="61" t="n">
        <v>1</v>
      </c>
      <c r="AE55" s="61" t="n">
        <v>1</v>
      </c>
      <c r="AF55" s="61" t="n">
        <v>3</v>
      </c>
      <c r="AG55" s="61" t="n">
        <v>0</v>
      </c>
      <c r="AH55" s="61" t="n">
        <v>2</v>
      </c>
      <c r="AI55" s="61" t="n">
        <v>4</v>
      </c>
      <c r="AJ55" s="66" t="n">
        <f aca="false">AD55+AE55+AF55+AG55+AH55+AI55</f>
        <v>11</v>
      </c>
      <c r="AK55" s="66" t="n">
        <f aca="false">AJ55/30*100</f>
        <v>36.6666666666667</v>
      </c>
      <c r="AL55" s="66" t="n">
        <f aca="false">AK55*0.3</f>
        <v>11</v>
      </c>
      <c r="AM55" s="66" t="str">
        <f aca="false">IF(AL55&gt;=9,"Cleared","Not Cleared")</f>
        <v>Cleared</v>
      </c>
      <c r="AN55" s="105" t="n">
        <v>0.866666666666667</v>
      </c>
      <c r="AO55" s="61" t="n">
        <v>11</v>
      </c>
      <c r="AP55" s="61" t="n">
        <v>2</v>
      </c>
      <c r="AQ55" s="61" t="n">
        <v>4</v>
      </c>
      <c r="AR55" s="61" t="n">
        <v>3.7</v>
      </c>
      <c r="AS55" s="61" t="n">
        <v>3</v>
      </c>
      <c r="AT55" s="61" t="n">
        <v>67</v>
      </c>
      <c r="AU55" s="61" t="str">
        <f aca="false">IF(AN55&gt;=66%,"Cleared","NC")</f>
        <v>Cleared</v>
      </c>
      <c r="AV55" s="61" t="n">
        <v>1</v>
      </c>
      <c r="AW55" s="61" t="n">
        <v>1</v>
      </c>
      <c r="AX55" s="61" t="n">
        <v>3</v>
      </c>
      <c r="AY55" s="61" t="n">
        <v>2</v>
      </c>
      <c r="AZ55" s="61" t="n">
        <v>3</v>
      </c>
      <c r="BA55" s="61" t="n">
        <v>4</v>
      </c>
      <c r="BB55" s="66" t="n">
        <f aca="false">AV55+AW55+AX55+AY55+BA55+AZ55</f>
        <v>14</v>
      </c>
      <c r="BC55" s="66" t="n">
        <f aca="false">BB55/30*100</f>
        <v>46.6666666666667</v>
      </c>
      <c r="BD55" s="66" t="n">
        <f aca="false">BC55*0.3</f>
        <v>14</v>
      </c>
      <c r="BE55" s="66" t="str">
        <f aca="false">IF(BD55&gt;=9,"Cleared","Not Cleared")</f>
        <v>Cleared</v>
      </c>
      <c r="BF55" s="105" t="n">
        <v>0.866666666666667</v>
      </c>
      <c r="BG55" s="61" t="n">
        <v>3</v>
      </c>
      <c r="BH55" s="61" t="n">
        <v>2</v>
      </c>
      <c r="BI55" s="61" t="n">
        <v>-2</v>
      </c>
      <c r="BJ55" s="61" t="n">
        <v>3.7</v>
      </c>
      <c r="BK55" s="61" t="n">
        <v>3</v>
      </c>
      <c r="BL55" s="61" t="n">
        <v>68</v>
      </c>
      <c r="BM55" s="61" t="str">
        <f aca="false">IF(BF55&gt;=66%,"Cleared","NC")</f>
        <v>Cleared</v>
      </c>
      <c r="BN55" s="106" t="n">
        <v>1</v>
      </c>
      <c r="BO55" s="106" t="n">
        <v>1</v>
      </c>
      <c r="BP55" s="106" t="n">
        <v>3</v>
      </c>
      <c r="BQ55" s="106" t="n">
        <v>2</v>
      </c>
      <c r="BR55" s="106" t="n">
        <v>3</v>
      </c>
      <c r="BS55" s="106" t="n">
        <v>4</v>
      </c>
      <c r="BT55" s="66" t="n">
        <f aca="false">BN55+BO55+BP55+BQ55+BR55+BS55</f>
        <v>14</v>
      </c>
      <c r="BU55" s="66" t="n">
        <f aca="false">BT55/30*100</f>
        <v>46.6666666666667</v>
      </c>
      <c r="BV55" s="66" t="n">
        <f aca="false">BU55*0.3</f>
        <v>14</v>
      </c>
      <c r="BW55" s="107" t="str">
        <f aca="false">IF(BV55&gt;=9,"Cleared","Not Cleared")</f>
        <v>Cleared</v>
      </c>
    </row>
    <row r="56" s="22" customFormat="true" ht="14.25" hidden="false" customHeight="false" outlineLevel="0" collapsed="false">
      <c r="A56" s="61" t="n">
        <v>52</v>
      </c>
      <c r="B56" s="62" t="s">
        <v>122</v>
      </c>
      <c r="C56" s="63" t="s">
        <v>123</v>
      </c>
      <c r="D56" s="105" t="n">
        <v>0.8</v>
      </c>
      <c r="E56" s="61" t="n">
        <v>10</v>
      </c>
      <c r="F56" s="61" t="n">
        <v>2</v>
      </c>
      <c r="G56" s="61" t="n">
        <v>-9</v>
      </c>
      <c r="H56" s="61" t="s">
        <v>532</v>
      </c>
      <c r="I56" s="61" t="n">
        <v>8</v>
      </c>
      <c r="J56" s="61" t="n">
        <v>68</v>
      </c>
      <c r="K56" s="61" t="str">
        <f aca="false">IF(D56&gt;=66%,"Cleared","NC")</f>
        <v>Cleared</v>
      </c>
      <c r="L56" s="61" t="n">
        <v>1</v>
      </c>
      <c r="M56" s="61" t="n">
        <v>1</v>
      </c>
      <c r="N56" s="61" t="n">
        <v>3</v>
      </c>
      <c r="O56" s="61" t="n">
        <v>3</v>
      </c>
      <c r="P56" s="61" t="n">
        <v>1</v>
      </c>
      <c r="Q56" s="61" t="n">
        <v>4</v>
      </c>
      <c r="R56" s="66" t="n">
        <f aca="false">L56+M56+N56+O56+P56+Q56</f>
        <v>13</v>
      </c>
      <c r="S56" s="66" t="n">
        <f aca="false">R56/30*100</f>
        <v>43.3333333333333</v>
      </c>
      <c r="T56" s="66" t="n">
        <f aca="false">S56*0.3</f>
        <v>13</v>
      </c>
      <c r="U56" s="66" t="str">
        <f aca="false">IF(T56&gt;=9,"Cleared","Not Cleared")</f>
        <v>Cleared</v>
      </c>
      <c r="V56" s="105" t="n">
        <v>0.133333333333333</v>
      </c>
      <c r="W56" s="61" t="s">
        <v>14</v>
      </c>
      <c r="X56" s="61" t="s">
        <v>14</v>
      </c>
      <c r="Y56" s="61" t="s">
        <v>14</v>
      </c>
      <c r="Z56" s="61" t="s">
        <v>14</v>
      </c>
      <c r="AA56" s="61" t="n">
        <v>8</v>
      </c>
      <c r="AB56" s="61" t="n">
        <v>71</v>
      </c>
      <c r="AC56" s="61" t="str">
        <f aca="false">IF(V56&gt;=66%,"Cleared","NC")</f>
        <v>NC</v>
      </c>
      <c r="AD56" s="61" t="n">
        <v>0</v>
      </c>
      <c r="AE56" s="61" t="n">
        <v>0</v>
      </c>
      <c r="AF56" s="61" t="n">
        <v>0</v>
      </c>
      <c r="AG56" s="61" t="n">
        <v>0</v>
      </c>
      <c r="AH56" s="61" t="n">
        <v>1</v>
      </c>
      <c r="AI56" s="61" t="n">
        <v>4</v>
      </c>
      <c r="AJ56" s="66" t="n">
        <f aca="false">AD56+AE56+AF56+AG56+AH56+AI56</f>
        <v>5</v>
      </c>
      <c r="AK56" s="66" t="n">
        <f aca="false">AJ56/30*100</f>
        <v>16.6666666666667</v>
      </c>
      <c r="AL56" s="66" t="n">
        <f aca="false">AK56*0.3</f>
        <v>5</v>
      </c>
      <c r="AM56" s="66" t="str">
        <f aca="false">IF(AL56&gt;=9,"Cleared","Not Cleared")</f>
        <v>Not Cleared</v>
      </c>
      <c r="AN56" s="105" t="n">
        <v>0.233333333333333</v>
      </c>
      <c r="AO56" s="61" t="n">
        <v>11</v>
      </c>
      <c r="AP56" s="61" t="n">
        <v>5</v>
      </c>
      <c r="AQ56" s="61" t="n">
        <v>-10</v>
      </c>
      <c r="AR56" s="61" t="s">
        <v>14</v>
      </c>
      <c r="AS56" s="61" t="s">
        <v>14</v>
      </c>
      <c r="AT56" s="61" t="n">
        <v>71</v>
      </c>
      <c r="AU56" s="61" t="str">
        <f aca="false">IF(AN56&gt;=66%,"Cleared","NC")</f>
        <v>NC</v>
      </c>
      <c r="AV56" s="61" t="n">
        <v>1</v>
      </c>
      <c r="AW56" s="61" t="n">
        <v>1</v>
      </c>
      <c r="AX56" s="61" t="n">
        <v>3</v>
      </c>
      <c r="AY56" s="61" t="n">
        <v>0</v>
      </c>
      <c r="AZ56" s="61" t="n">
        <v>0</v>
      </c>
      <c r="BA56" s="61" t="n">
        <v>4</v>
      </c>
      <c r="BB56" s="66" t="n">
        <f aca="false">AV56+AW56+AX56+AY56+BA56+AZ56</f>
        <v>9</v>
      </c>
      <c r="BC56" s="66" t="n">
        <f aca="false">BB56/30*100</f>
        <v>30</v>
      </c>
      <c r="BD56" s="66" t="n">
        <f aca="false">BC56*0.3</f>
        <v>9</v>
      </c>
      <c r="BE56" s="66" t="str">
        <f aca="false">IF(BD56&gt;=9,"Cleared","Not Cleared")</f>
        <v>Cleared</v>
      </c>
      <c r="BF56" s="105" t="n">
        <v>0.133333333333333</v>
      </c>
      <c r="BG56" s="61" t="s">
        <v>14</v>
      </c>
      <c r="BH56" s="61" t="s">
        <v>14</v>
      </c>
      <c r="BI56" s="61" t="s">
        <v>14</v>
      </c>
      <c r="BJ56" s="61" t="n">
        <v>4.1</v>
      </c>
      <c r="BK56" s="61" t="s">
        <v>14</v>
      </c>
      <c r="BL56" s="61" t="n">
        <v>71</v>
      </c>
      <c r="BM56" s="61" t="str">
        <f aca="false">IF(BF56&gt;=66%,"Cleared","NC")</f>
        <v>NC</v>
      </c>
      <c r="BN56" s="106" t="n">
        <v>0</v>
      </c>
      <c r="BO56" s="106" t="n">
        <v>0</v>
      </c>
      <c r="BP56" s="106" t="n">
        <v>0</v>
      </c>
      <c r="BQ56" s="106" t="n">
        <v>2</v>
      </c>
      <c r="BR56" s="106" t="n">
        <v>0</v>
      </c>
      <c r="BS56" s="106" t="n">
        <v>4</v>
      </c>
      <c r="BT56" s="66" t="n">
        <f aca="false">BN56+BO56+BP56+BQ56+BR56+BS56</f>
        <v>6</v>
      </c>
      <c r="BU56" s="66" t="n">
        <f aca="false">BT56/30*100</f>
        <v>20</v>
      </c>
      <c r="BV56" s="66" t="n">
        <f aca="false">BU56*0.3</f>
        <v>6</v>
      </c>
      <c r="BW56" s="107" t="str">
        <f aca="false">IF(BV56&gt;=9,"Cleared","Not Cleared")</f>
        <v>Not Cleared</v>
      </c>
    </row>
    <row r="57" s="22" customFormat="true" ht="14.25" hidden="false" customHeight="false" outlineLevel="0" collapsed="false">
      <c r="A57" s="61" t="n">
        <v>53</v>
      </c>
      <c r="B57" s="62" t="s">
        <v>124</v>
      </c>
      <c r="C57" s="63" t="s">
        <v>125</v>
      </c>
      <c r="D57" s="105" t="n">
        <v>0.666666666666667</v>
      </c>
      <c r="E57" s="61" t="n">
        <v>15</v>
      </c>
      <c r="F57" s="61" t="n">
        <v>6</v>
      </c>
      <c r="G57" s="61" t="n">
        <v>-15</v>
      </c>
      <c r="H57" s="61" t="s">
        <v>532</v>
      </c>
      <c r="I57" s="61" t="n">
        <v>8</v>
      </c>
      <c r="J57" s="61" t="n">
        <v>68</v>
      </c>
      <c r="K57" s="61" t="str">
        <f aca="false">IF(D57&gt;=66%,"Cleared","NC")</f>
        <v>Cleared</v>
      </c>
      <c r="L57" s="61" t="n">
        <v>2</v>
      </c>
      <c r="M57" s="61" t="n">
        <v>1</v>
      </c>
      <c r="N57" s="61" t="n">
        <v>2</v>
      </c>
      <c r="O57" s="61" t="n">
        <v>3</v>
      </c>
      <c r="P57" s="61" t="n">
        <v>1</v>
      </c>
      <c r="Q57" s="61" t="n">
        <v>4</v>
      </c>
      <c r="R57" s="66" t="n">
        <f aca="false">L57+M57+N57+O57+P57+Q57</f>
        <v>13</v>
      </c>
      <c r="S57" s="66" t="n">
        <f aca="false">R57/30*100</f>
        <v>43.3333333333333</v>
      </c>
      <c r="T57" s="66" t="n">
        <f aca="false">S57*0.3</f>
        <v>13</v>
      </c>
      <c r="U57" s="66" t="str">
        <f aca="false">IF(T57&gt;=9,"Cleared","Not Cleared")</f>
        <v>Cleared</v>
      </c>
      <c r="V57" s="105" t="n">
        <v>0.133333333333333</v>
      </c>
      <c r="W57" s="61" t="s">
        <v>14</v>
      </c>
      <c r="X57" s="61" t="s">
        <v>14</v>
      </c>
      <c r="Y57" s="61" t="s">
        <v>14</v>
      </c>
      <c r="Z57" s="61" t="s">
        <v>14</v>
      </c>
      <c r="AA57" s="61" t="n">
        <v>8</v>
      </c>
      <c r="AB57" s="61" t="n">
        <v>69</v>
      </c>
      <c r="AC57" s="61" t="str">
        <f aca="false">IF(V57&gt;=66%,"Cleared","NC")</f>
        <v>NC</v>
      </c>
      <c r="AD57" s="61" t="n">
        <v>0</v>
      </c>
      <c r="AE57" s="61" t="n">
        <v>0</v>
      </c>
      <c r="AF57" s="61" t="n">
        <v>0</v>
      </c>
      <c r="AG57" s="61" t="n">
        <v>0</v>
      </c>
      <c r="AH57" s="61" t="n">
        <v>1</v>
      </c>
      <c r="AI57" s="61" t="n">
        <v>4</v>
      </c>
      <c r="AJ57" s="66" t="n">
        <f aca="false">AD57+AE57+AF57+AG57+AH57+AI57</f>
        <v>5</v>
      </c>
      <c r="AK57" s="66" t="n">
        <f aca="false">AJ57/30*100</f>
        <v>16.6666666666667</v>
      </c>
      <c r="AL57" s="66" t="n">
        <f aca="false">AK57*0.3</f>
        <v>5</v>
      </c>
      <c r="AM57" s="66" t="str">
        <f aca="false">IF(AL57&gt;=9,"Cleared","Not Cleared")</f>
        <v>Not Cleared</v>
      </c>
      <c r="AN57" s="105" t="n">
        <v>0.8</v>
      </c>
      <c r="AO57" s="61" t="n">
        <v>15</v>
      </c>
      <c r="AP57" s="61" t="n">
        <v>26</v>
      </c>
      <c r="AQ57" s="61" t="n">
        <v>-18</v>
      </c>
      <c r="AR57" s="61" t="n">
        <v>4.1</v>
      </c>
      <c r="AS57" s="61" t="n">
        <v>8</v>
      </c>
      <c r="AT57" s="61" t="n">
        <v>70</v>
      </c>
      <c r="AU57" s="61" t="str">
        <f aca="false">IF(AN57&gt;=66%,"Cleared","NC")</f>
        <v>Cleared</v>
      </c>
      <c r="AV57" s="61" t="n">
        <v>2</v>
      </c>
      <c r="AW57" s="61" t="n">
        <v>4</v>
      </c>
      <c r="AX57" s="61" t="n">
        <v>2</v>
      </c>
      <c r="AY57" s="61" t="n">
        <v>2</v>
      </c>
      <c r="AZ57" s="61" t="n">
        <v>1</v>
      </c>
      <c r="BA57" s="61" t="n">
        <v>4</v>
      </c>
      <c r="BB57" s="66" t="n">
        <f aca="false">AV57+AW57+AX57+AY57+BA57+AZ57</f>
        <v>15</v>
      </c>
      <c r="BC57" s="66" t="n">
        <f aca="false">BB57/30*100</f>
        <v>50</v>
      </c>
      <c r="BD57" s="66" t="n">
        <f aca="false">BC57*0.3</f>
        <v>15</v>
      </c>
      <c r="BE57" s="66" t="str">
        <f aca="false">IF(BD57&gt;=9,"Cleared","Not Cleared")</f>
        <v>Cleared</v>
      </c>
      <c r="BF57" s="105" t="n">
        <v>0.533333333333333</v>
      </c>
      <c r="BG57" s="61" t="n">
        <v>16</v>
      </c>
      <c r="BH57" s="61" t="n">
        <v>24</v>
      </c>
      <c r="BI57" s="61" t="n">
        <v>-8</v>
      </c>
      <c r="BJ57" s="61" t="n">
        <v>5.2</v>
      </c>
      <c r="BK57" s="61" t="n">
        <v>8</v>
      </c>
      <c r="BL57" s="61" t="n">
        <v>65</v>
      </c>
      <c r="BM57" s="61" t="str">
        <f aca="false">IF(BF57&gt;=66%,"Cleared","NC")</f>
        <v>NC</v>
      </c>
      <c r="BN57" s="106" t="n">
        <v>2</v>
      </c>
      <c r="BO57" s="106" t="n">
        <v>4</v>
      </c>
      <c r="BP57" s="106" t="n">
        <v>2</v>
      </c>
      <c r="BQ57" s="106" t="n">
        <v>2</v>
      </c>
      <c r="BR57" s="106" t="n">
        <v>1</v>
      </c>
      <c r="BS57" s="106" t="n">
        <v>3</v>
      </c>
      <c r="BT57" s="66" t="n">
        <f aca="false">BN57+BO57+BP57+BQ57+BR57+BS57</f>
        <v>14</v>
      </c>
      <c r="BU57" s="66" t="n">
        <f aca="false">BT57/30*100</f>
        <v>46.6666666666667</v>
      </c>
      <c r="BV57" s="66" t="n">
        <f aca="false">BU57*0.3</f>
        <v>14</v>
      </c>
      <c r="BW57" s="107" t="str">
        <f aca="false">IF(BV57&gt;=9,"Cleared","Not Cleared")</f>
        <v>Cleared</v>
      </c>
    </row>
    <row r="58" s="22" customFormat="true" ht="14.25" hidden="false" customHeight="false" outlineLevel="0" collapsed="false">
      <c r="A58" s="61" t="n">
        <v>54</v>
      </c>
      <c r="B58" s="62" t="s">
        <v>126</v>
      </c>
      <c r="C58" s="63" t="s">
        <v>127</v>
      </c>
      <c r="D58" s="105" t="n">
        <v>0.9</v>
      </c>
      <c r="E58" s="61" t="n">
        <v>14</v>
      </c>
      <c r="F58" s="61" t="n">
        <v>1</v>
      </c>
      <c r="G58" s="61" t="n">
        <v>-8</v>
      </c>
      <c r="H58" s="61" t="s">
        <v>532</v>
      </c>
      <c r="I58" s="61" t="n">
        <v>3</v>
      </c>
      <c r="J58" s="61" t="n">
        <v>63</v>
      </c>
      <c r="K58" s="61" t="str">
        <f aca="false">IF(D58&gt;=66%,"Cleared","NC")</f>
        <v>Cleared</v>
      </c>
      <c r="L58" s="61" t="n">
        <v>2</v>
      </c>
      <c r="M58" s="61" t="n">
        <v>1</v>
      </c>
      <c r="N58" s="61" t="n">
        <v>3</v>
      </c>
      <c r="O58" s="61" t="n">
        <v>3</v>
      </c>
      <c r="P58" s="61" t="n">
        <v>3</v>
      </c>
      <c r="Q58" s="61" t="n">
        <v>3</v>
      </c>
      <c r="R58" s="66" t="n">
        <f aca="false">L58+M58+N58+O58+P58+Q58</f>
        <v>15</v>
      </c>
      <c r="S58" s="66" t="n">
        <f aca="false">R58/30*100</f>
        <v>50</v>
      </c>
      <c r="T58" s="66" t="n">
        <f aca="false">S58*0.3</f>
        <v>15</v>
      </c>
      <c r="U58" s="66" t="str">
        <f aca="false">IF(T58&gt;=9,"Cleared","Not Cleared")</f>
        <v>Cleared</v>
      </c>
      <c r="V58" s="105" t="n">
        <v>0.8</v>
      </c>
      <c r="W58" s="61" t="n">
        <v>13</v>
      </c>
      <c r="X58" s="61" t="n">
        <v>1</v>
      </c>
      <c r="Y58" s="61" t="n">
        <v>2</v>
      </c>
      <c r="Z58" s="61" t="s">
        <v>14</v>
      </c>
      <c r="AA58" s="61" t="n">
        <v>8</v>
      </c>
      <c r="AB58" s="61" t="n">
        <v>66</v>
      </c>
      <c r="AC58" s="61" t="str">
        <f aca="false">IF(V58&gt;=66%,"Cleared","NC")</f>
        <v>Cleared</v>
      </c>
      <c r="AD58" s="61" t="n">
        <v>2</v>
      </c>
      <c r="AE58" s="61" t="n">
        <v>1</v>
      </c>
      <c r="AF58" s="61" t="n">
        <v>3</v>
      </c>
      <c r="AG58" s="61" t="n">
        <v>0</v>
      </c>
      <c r="AH58" s="61" t="n">
        <v>1</v>
      </c>
      <c r="AI58" s="61" t="n">
        <v>3</v>
      </c>
      <c r="AJ58" s="66" t="n">
        <f aca="false">AD58+AE58+AF58+AG58+AH58+AI58</f>
        <v>10</v>
      </c>
      <c r="AK58" s="66" t="n">
        <f aca="false">AJ58/30*100</f>
        <v>33.3333333333333</v>
      </c>
      <c r="AL58" s="66" t="n">
        <f aca="false">AK58*0.3</f>
        <v>10</v>
      </c>
      <c r="AM58" s="66" t="str">
        <f aca="false">IF(AL58&gt;=9,"Cleared","Not Cleared")</f>
        <v>Cleared</v>
      </c>
      <c r="AN58" s="105" t="n">
        <v>0.9</v>
      </c>
      <c r="AO58" s="61" t="s">
        <v>14</v>
      </c>
      <c r="AP58" s="61" t="s">
        <v>14</v>
      </c>
      <c r="AQ58" s="61" t="s">
        <v>14</v>
      </c>
      <c r="AR58" s="61" t="s">
        <v>14</v>
      </c>
      <c r="AS58" s="61" t="n">
        <v>7</v>
      </c>
      <c r="AT58" s="61" t="n">
        <v>60</v>
      </c>
      <c r="AU58" s="61" t="str">
        <f aca="false">IF(AN58&gt;=66%,"Cleared","NC")</f>
        <v>Cleared</v>
      </c>
      <c r="AV58" s="61" t="n">
        <v>0</v>
      </c>
      <c r="AW58" s="61" t="n">
        <v>0</v>
      </c>
      <c r="AX58" s="61" t="n">
        <v>0</v>
      </c>
      <c r="AY58" s="61" t="n">
        <v>0</v>
      </c>
      <c r="AZ58" s="61" t="n">
        <v>1</v>
      </c>
      <c r="BA58" s="61" t="n">
        <v>3</v>
      </c>
      <c r="BB58" s="66" t="n">
        <f aca="false">AV58+AW58+AX58+AY58+BA58+AZ58</f>
        <v>4</v>
      </c>
      <c r="BC58" s="66" t="n">
        <f aca="false">BB58/30*100</f>
        <v>13.3333333333333</v>
      </c>
      <c r="BD58" s="66" t="n">
        <f aca="false">BC58*0.3</f>
        <v>4</v>
      </c>
      <c r="BE58" s="66" t="str">
        <f aca="false">IF(BD58&gt;=9,"Cleared","Not Cleared")</f>
        <v>Not Cleared</v>
      </c>
      <c r="BF58" s="105" t="n">
        <v>0.966666666666667</v>
      </c>
      <c r="BG58" s="61" t="n">
        <v>16</v>
      </c>
      <c r="BH58" s="61" t="n">
        <v>2</v>
      </c>
      <c r="BI58" s="61" t="n">
        <v>0</v>
      </c>
      <c r="BJ58" s="61" t="s">
        <v>14</v>
      </c>
      <c r="BK58" s="61" t="n">
        <v>7</v>
      </c>
      <c r="BL58" s="61" t="n">
        <v>63</v>
      </c>
      <c r="BM58" s="61" t="str">
        <f aca="false">IF(BF58&gt;=66%,"Cleared","NC")</f>
        <v>Cleared</v>
      </c>
      <c r="BN58" s="106" t="n">
        <v>2</v>
      </c>
      <c r="BO58" s="106" t="n">
        <v>1</v>
      </c>
      <c r="BP58" s="106" t="n">
        <v>3</v>
      </c>
      <c r="BQ58" s="106" t="n">
        <v>0</v>
      </c>
      <c r="BR58" s="106" t="n">
        <v>1</v>
      </c>
      <c r="BS58" s="106" t="n">
        <v>3</v>
      </c>
      <c r="BT58" s="66" t="n">
        <f aca="false">BN58+BO58+BP58+BQ58+BR58+BS58</f>
        <v>10</v>
      </c>
      <c r="BU58" s="66" t="n">
        <f aca="false">BT58/30*100</f>
        <v>33.3333333333333</v>
      </c>
      <c r="BV58" s="66" t="n">
        <f aca="false">BU58*0.3</f>
        <v>10</v>
      </c>
      <c r="BW58" s="107" t="str">
        <f aca="false">IF(BV58&gt;=9,"Cleared","Not Cleared")</f>
        <v>Cleared</v>
      </c>
    </row>
    <row r="59" s="22" customFormat="true" ht="14.25" hidden="false" customHeight="false" outlineLevel="0" collapsed="false">
      <c r="A59" s="61" t="n">
        <v>55</v>
      </c>
      <c r="B59" s="62" t="s">
        <v>128</v>
      </c>
      <c r="C59" s="63" t="s">
        <v>129</v>
      </c>
      <c r="D59" s="105" t="n">
        <v>0.666666666666667</v>
      </c>
      <c r="E59" s="61" t="n">
        <v>28</v>
      </c>
      <c r="F59" s="61" t="n">
        <v>6</v>
      </c>
      <c r="G59" s="61" t="n">
        <v>2</v>
      </c>
      <c r="H59" s="61" t="s">
        <v>532</v>
      </c>
      <c r="I59" s="61" t="n">
        <v>3</v>
      </c>
      <c r="J59" s="61" t="n">
        <v>77</v>
      </c>
      <c r="K59" s="61" t="str">
        <f aca="false">IF(D59&gt;=66%,"Cleared","NC")</f>
        <v>Cleared</v>
      </c>
      <c r="L59" s="61" t="n">
        <v>4</v>
      </c>
      <c r="M59" s="61" t="n">
        <v>1</v>
      </c>
      <c r="N59" s="61" t="n">
        <v>3</v>
      </c>
      <c r="O59" s="61" t="n">
        <v>3</v>
      </c>
      <c r="P59" s="61" t="n">
        <v>3</v>
      </c>
      <c r="Q59" s="61" t="n">
        <v>5</v>
      </c>
      <c r="R59" s="66" t="n">
        <f aca="false">L59+M59+N59+O59+P59+Q59</f>
        <v>19</v>
      </c>
      <c r="S59" s="66" t="n">
        <f aca="false">R59/30*100</f>
        <v>63.3333333333333</v>
      </c>
      <c r="T59" s="66" t="n">
        <f aca="false">S59*0.3</f>
        <v>19</v>
      </c>
      <c r="U59" s="66" t="str">
        <f aca="false">IF(T59&gt;=9,"Cleared","Not Cleared")</f>
        <v>Cleared</v>
      </c>
      <c r="V59" s="105" t="n">
        <v>0.666666666666667</v>
      </c>
      <c r="W59" s="61" t="s">
        <v>14</v>
      </c>
      <c r="X59" s="61" t="s">
        <v>14</v>
      </c>
      <c r="Y59" s="61" t="s">
        <v>14</v>
      </c>
      <c r="Z59" s="61" t="s">
        <v>14</v>
      </c>
      <c r="AA59" s="61" t="n">
        <v>8</v>
      </c>
      <c r="AB59" s="61" t="n">
        <v>76</v>
      </c>
      <c r="AC59" s="61" t="str">
        <f aca="false">IF(V59&gt;=66%,"Cleared","NC")</f>
        <v>Cleared</v>
      </c>
      <c r="AD59" s="61" t="n">
        <v>0</v>
      </c>
      <c r="AE59" s="61" t="n">
        <v>0</v>
      </c>
      <c r="AF59" s="61" t="n">
        <v>0</v>
      </c>
      <c r="AG59" s="61" t="n">
        <v>0</v>
      </c>
      <c r="AH59" s="61" t="n">
        <v>1</v>
      </c>
      <c r="AI59" s="61" t="n">
        <v>5</v>
      </c>
      <c r="AJ59" s="66" t="n">
        <f aca="false">AD59+AE59+AF59+AG59+AH59+AI59</f>
        <v>6</v>
      </c>
      <c r="AK59" s="66" t="n">
        <f aca="false">AJ59/30*100</f>
        <v>20</v>
      </c>
      <c r="AL59" s="66" t="n">
        <f aca="false">AK59*0.3</f>
        <v>6</v>
      </c>
      <c r="AM59" s="66" t="str">
        <f aca="false">IF(AL59&gt;=9,"Cleared","Not Cleared")</f>
        <v>Not Cleared</v>
      </c>
      <c r="AN59" s="105" t="n">
        <v>0.666666666666667</v>
      </c>
      <c r="AO59" s="61" t="s">
        <v>14</v>
      </c>
      <c r="AP59" s="61" t="s">
        <v>14</v>
      </c>
      <c r="AQ59" s="61" t="s">
        <v>14</v>
      </c>
      <c r="AR59" s="61" t="s">
        <v>14</v>
      </c>
      <c r="AS59" s="61" t="s">
        <v>14</v>
      </c>
      <c r="AT59" s="61" t="n">
        <v>71</v>
      </c>
      <c r="AU59" s="61" t="str">
        <f aca="false">IF(AN59&gt;=66%,"Cleared","NC")</f>
        <v>Cleared</v>
      </c>
      <c r="AV59" s="61" t="n">
        <v>0</v>
      </c>
      <c r="AW59" s="61" t="n">
        <v>0</v>
      </c>
      <c r="AX59" s="61" t="n">
        <v>0</v>
      </c>
      <c r="AY59" s="61" t="n">
        <v>0</v>
      </c>
      <c r="AZ59" s="61" t="n">
        <v>0</v>
      </c>
      <c r="BA59" s="61" t="n">
        <v>4</v>
      </c>
      <c r="BB59" s="66" t="n">
        <f aca="false">AV59+AW59+AX59+AY59+BA59+AZ59</f>
        <v>4</v>
      </c>
      <c r="BC59" s="66" t="n">
        <f aca="false">BB59/30*100</f>
        <v>13.3333333333333</v>
      </c>
      <c r="BD59" s="66" t="n">
        <f aca="false">BC59*0.3</f>
        <v>4</v>
      </c>
      <c r="BE59" s="66" t="str">
        <f aca="false">IF(BD59&gt;=9,"Cleared","Not Cleared")</f>
        <v>Not Cleared</v>
      </c>
      <c r="BF59" s="105" t="n">
        <v>0.666666666666667</v>
      </c>
      <c r="BG59" s="61" t="s">
        <v>14</v>
      </c>
      <c r="BH59" s="61" t="s">
        <v>14</v>
      </c>
      <c r="BI59" s="61" t="s">
        <v>14</v>
      </c>
      <c r="BJ59" s="61" t="s">
        <v>14</v>
      </c>
      <c r="BK59" s="61" t="s">
        <v>14</v>
      </c>
      <c r="BL59" s="61" t="n">
        <v>73</v>
      </c>
      <c r="BM59" s="61" t="str">
        <f aca="false">IF(BF59&gt;=66%,"Cleared","NC")</f>
        <v>Cleared</v>
      </c>
      <c r="BN59" s="106" t="n">
        <v>0</v>
      </c>
      <c r="BO59" s="106" t="n">
        <v>0</v>
      </c>
      <c r="BP59" s="106" t="n">
        <v>0</v>
      </c>
      <c r="BQ59" s="106" t="n">
        <v>0</v>
      </c>
      <c r="BR59" s="106" t="n">
        <v>0</v>
      </c>
      <c r="BS59" s="106" t="n">
        <v>4</v>
      </c>
      <c r="BT59" s="66" t="n">
        <f aca="false">BN59+BO59+BP59+BQ59+BR59+BS59</f>
        <v>4</v>
      </c>
      <c r="BU59" s="66" t="n">
        <f aca="false">BT59/30*100</f>
        <v>13.3333333333333</v>
      </c>
      <c r="BV59" s="66" t="n">
        <f aca="false">BU59*0.3</f>
        <v>4</v>
      </c>
      <c r="BW59" s="107" t="str">
        <f aca="false">IF(BV59&gt;=9,"Cleared","Not Cleared")</f>
        <v>Not Cleared</v>
      </c>
    </row>
    <row r="60" s="22" customFormat="true" ht="14.25" hidden="false" customHeight="false" outlineLevel="0" collapsed="false">
      <c r="A60" s="61" t="n">
        <v>56</v>
      </c>
      <c r="B60" s="62" t="s">
        <v>130</v>
      </c>
      <c r="C60" s="63" t="s">
        <v>131</v>
      </c>
      <c r="D60" s="105" t="n">
        <v>0.3</v>
      </c>
      <c r="E60" s="61" t="n">
        <v>3</v>
      </c>
      <c r="F60" s="61" t="n">
        <v>1</v>
      </c>
      <c r="G60" s="61" t="n">
        <v>-3</v>
      </c>
      <c r="H60" s="61" t="s">
        <v>532</v>
      </c>
      <c r="I60" s="61" t="n">
        <v>8</v>
      </c>
      <c r="J60" s="61" t="n">
        <v>52</v>
      </c>
      <c r="K60" s="61" t="str">
        <f aca="false">IF(D60&gt;=66%,"Cleared","NC")</f>
        <v>NC</v>
      </c>
      <c r="L60" s="61" t="n">
        <v>1</v>
      </c>
      <c r="M60" s="61" t="n">
        <v>1</v>
      </c>
      <c r="N60" s="61" t="n">
        <v>3</v>
      </c>
      <c r="O60" s="61" t="n">
        <v>3</v>
      </c>
      <c r="P60" s="61" t="n">
        <v>1</v>
      </c>
      <c r="Q60" s="61" t="n">
        <v>2</v>
      </c>
      <c r="R60" s="66" t="n">
        <f aca="false">L60+M60+N60+O60+P60+Q60</f>
        <v>11</v>
      </c>
      <c r="S60" s="66" t="n">
        <f aca="false">R60/30*100</f>
        <v>36.6666666666667</v>
      </c>
      <c r="T60" s="66" t="n">
        <f aca="false">S60*0.3</f>
        <v>11</v>
      </c>
      <c r="U60" s="66" t="str">
        <f aca="false">IF(T60&gt;=9,"Cleared","Not Cleared")</f>
        <v>Cleared</v>
      </c>
      <c r="V60" s="105" t="n">
        <v>0</v>
      </c>
      <c r="W60" s="61" t="s">
        <v>14</v>
      </c>
      <c r="X60" s="61" t="s">
        <v>14</v>
      </c>
      <c r="Y60" s="61" t="s">
        <v>14</v>
      </c>
      <c r="Z60" s="61" t="s">
        <v>14</v>
      </c>
      <c r="AA60" s="61" t="s">
        <v>14</v>
      </c>
      <c r="AB60" s="61" t="s">
        <v>14</v>
      </c>
      <c r="AC60" s="61" t="str">
        <f aca="false">IF(V60&gt;=66%,"Cleared","NC")</f>
        <v>NC</v>
      </c>
      <c r="AD60" s="61" t="n">
        <v>0</v>
      </c>
      <c r="AE60" s="61" t="n">
        <v>0</v>
      </c>
      <c r="AF60" s="61" t="n">
        <v>0</v>
      </c>
      <c r="AG60" s="61" t="n">
        <v>0</v>
      </c>
      <c r="AH60" s="61" t="n">
        <v>0</v>
      </c>
      <c r="AI60" s="61" t="n">
        <v>0</v>
      </c>
      <c r="AJ60" s="66" t="n">
        <f aca="false">AD60+AE60+AF60+AG60+AH60+AI60</f>
        <v>0</v>
      </c>
      <c r="AK60" s="66" t="n">
        <f aca="false">AJ60/30*100</f>
        <v>0</v>
      </c>
      <c r="AL60" s="66" t="n">
        <f aca="false">AK60*0.3</f>
        <v>0</v>
      </c>
      <c r="AM60" s="66" t="str">
        <f aca="false">IF(AL60&gt;=9,"Cleared","Not Cleared")</f>
        <v>Not Cleared</v>
      </c>
      <c r="AN60" s="105" t="n">
        <v>0</v>
      </c>
      <c r="AO60" s="61" t="s">
        <v>14</v>
      </c>
      <c r="AP60" s="61" t="s">
        <v>14</v>
      </c>
      <c r="AQ60" s="61" t="s">
        <v>14</v>
      </c>
      <c r="AR60" s="61" t="s">
        <v>14</v>
      </c>
      <c r="AS60" s="61" t="s">
        <v>14</v>
      </c>
      <c r="AT60" s="61" t="s">
        <v>14</v>
      </c>
      <c r="AU60" s="61" t="str">
        <f aca="false">IF(AN60&gt;=66%,"Cleared","NC")</f>
        <v>NC</v>
      </c>
      <c r="AV60" s="61" t="n">
        <v>0</v>
      </c>
      <c r="AW60" s="61" t="n">
        <v>0</v>
      </c>
      <c r="AX60" s="61" t="n">
        <v>0</v>
      </c>
      <c r="AY60" s="61" t="n">
        <v>0</v>
      </c>
      <c r="AZ60" s="61" t="n">
        <v>0</v>
      </c>
      <c r="BA60" s="61" t="n">
        <v>0</v>
      </c>
      <c r="BB60" s="66" t="n">
        <f aca="false">AV60+AW60+AX60+AY60+BA60+AZ60</f>
        <v>0</v>
      </c>
      <c r="BC60" s="66" t="n">
        <f aca="false">BB60/30*100</f>
        <v>0</v>
      </c>
      <c r="BD60" s="66" t="n">
        <f aca="false">BC60*0.3</f>
        <v>0</v>
      </c>
      <c r="BE60" s="66" t="str">
        <f aca="false">IF(BD60&gt;=9,"Cleared","Not Cleared")</f>
        <v>Not Cleared</v>
      </c>
      <c r="BF60" s="105" t="n">
        <v>0</v>
      </c>
      <c r="BG60" s="61" t="s">
        <v>14</v>
      </c>
      <c r="BH60" s="61" t="s">
        <v>14</v>
      </c>
      <c r="BI60" s="61" t="s">
        <v>14</v>
      </c>
      <c r="BJ60" s="61" t="s">
        <v>14</v>
      </c>
      <c r="BK60" s="61" t="s">
        <v>14</v>
      </c>
      <c r="BL60" s="61" t="s">
        <v>14</v>
      </c>
      <c r="BM60" s="61" t="str">
        <f aca="false">IF(BF60&gt;=66%,"Cleared","NC")</f>
        <v>NC</v>
      </c>
      <c r="BN60" s="106" t="n">
        <v>0</v>
      </c>
      <c r="BO60" s="106" t="n">
        <v>0</v>
      </c>
      <c r="BP60" s="106" t="n">
        <v>0</v>
      </c>
      <c r="BQ60" s="106" t="n">
        <v>0</v>
      </c>
      <c r="BR60" s="106" t="n">
        <v>0</v>
      </c>
      <c r="BS60" s="106" t="n">
        <v>0</v>
      </c>
      <c r="BT60" s="66" t="n">
        <f aca="false">BN60+BO60+BP60+BQ60+BR60+BS60</f>
        <v>0</v>
      </c>
      <c r="BU60" s="66" t="n">
        <f aca="false">BT60/30*100</f>
        <v>0</v>
      </c>
      <c r="BV60" s="66" t="n">
        <f aca="false">BU60*0.3</f>
        <v>0</v>
      </c>
      <c r="BW60" s="107" t="str">
        <f aca="false">IF(BV60&gt;=9,"Cleared","Not Cleared")</f>
        <v>Not Cleared</v>
      </c>
    </row>
    <row r="61" s="22" customFormat="true" ht="14.25" hidden="false" customHeight="false" outlineLevel="0" collapsed="false">
      <c r="A61" s="61" t="n">
        <v>57</v>
      </c>
      <c r="B61" s="62" t="s">
        <v>132</v>
      </c>
      <c r="C61" s="63" t="s">
        <v>133</v>
      </c>
      <c r="D61" s="105" t="n">
        <v>0.8</v>
      </c>
      <c r="E61" s="61" t="n">
        <v>12</v>
      </c>
      <c r="F61" s="61" t="n">
        <v>9</v>
      </c>
      <c r="G61" s="61" t="n">
        <v>-25</v>
      </c>
      <c r="H61" s="61" t="s">
        <v>532</v>
      </c>
      <c r="I61" s="61" t="n">
        <v>8</v>
      </c>
      <c r="J61" s="61" t="n">
        <v>67</v>
      </c>
      <c r="K61" s="61" t="str">
        <f aca="false">IF(D61&gt;=66%,"Cleared","NC")</f>
        <v>Cleared</v>
      </c>
      <c r="L61" s="61" t="n">
        <v>2</v>
      </c>
      <c r="M61" s="61" t="n">
        <v>1</v>
      </c>
      <c r="N61" s="61" t="n">
        <v>1</v>
      </c>
      <c r="O61" s="61" t="n">
        <v>3</v>
      </c>
      <c r="P61" s="61" t="n">
        <v>1</v>
      </c>
      <c r="Q61" s="61" t="n">
        <v>4</v>
      </c>
      <c r="R61" s="66" t="n">
        <f aca="false">L61+M61+N61+O61+P61+Q61</f>
        <v>12</v>
      </c>
      <c r="S61" s="66" t="n">
        <f aca="false">R61/30*100</f>
        <v>40</v>
      </c>
      <c r="T61" s="66" t="n">
        <f aca="false">S61*0.3</f>
        <v>12</v>
      </c>
      <c r="U61" s="66" t="str">
        <f aca="false">IF(T61&gt;=9,"Cleared","Not Cleared")</f>
        <v>Cleared</v>
      </c>
      <c r="V61" s="105" t="n">
        <v>0.666666666666667</v>
      </c>
      <c r="W61" s="61" t="s">
        <v>14</v>
      </c>
      <c r="X61" s="61" t="s">
        <v>14</v>
      </c>
      <c r="Y61" s="61" t="s">
        <v>14</v>
      </c>
      <c r="Z61" s="61" t="s">
        <v>14</v>
      </c>
      <c r="AA61" s="61" t="s">
        <v>14</v>
      </c>
      <c r="AB61" s="61" t="s">
        <v>14</v>
      </c>
      <c r="AC61" s="61" t="str">
        <f aca="false">IF(V61&gt;=66%,"Cleared","NC")</f>
        <v>Cleared</v>
      </c>
      <c r="AD61" s="61" t="n">
        <v>0</v>
      </c>
      <c r="AE61" s="61" t="n">
        <v>0</v>
      </c>
      <c r="AF61" s="61" t="n">
        <v>0</v>
      </c>
      <c r="AG61" s="61" t="n">
        <v>0</v>
      </c>
      <c r="AH61" s="61" t="n">
        <v>0</v>
      </c>
      <c r="AI61" s="61" t="n">
        <v>0</v>
      </c>
      <c r="AJ61" s="66" t="n">
        <f aca="false">AD61+AE61+AF61+AG61+AH61+AI61</f>
        <v>0</v>
      </c>
      <c r="AK61" s="66" t="n">
        <f aca="false">AJ61/30*100</f>
        <v>0</v>
      </c>
      <c r="AL61" s="66" t="n">
        <f aca="false">AK61*0.3</f>
        <v>0</v>
      </c>
      <c r="AM61" s="66" t="str">
        <f aca="false">IF(AL61&gt;=9,"Cleared","Not Cleared")</f>
        <v>Not Cleared</v>
      </c>
      <c r="AN61" s="105" t="n">
        <v>0.666666666666667</v>
      </c>
      <c r="AO61" s="61" t="s">
        <v>14</v>
      </c>
      <c r="AP61" s="61" t="s">
        <v>14</v>
      </c>
      <c r="AQ61" s="61" t="s">
        <v>14</v>
      </c>
      <c r="AR61" s="61" t="n">
        <v>2.6</v>
      </c>
      <c r="AS61" s="61" t="s">
        <v>14</v>
      </c>
      <c r="AT61" s="61" t="s">
        <v>14</v>
      </c>
      <c r="AU61" s="61" t="str">
        <f aca="false">IF(AN61&gt;=66%,"Cleared","NC")</f>
        <v>Cleared</v>
      </c>
      <c r="AV61" s="61" t="n">
        <v>0</v>
      </c>
      <c r="AW61" s="61" t="n">
        <v>0</v>
      </c>
      <c r="AX61" s="61" t="n">
        <v>0</v>
      </c>
      <c r="AY61" s="61" t="n">
        <v>2</v>
      </c>
      <c r="AZ61" s="61" t="n">
        <v>0</v>
      </c>
      <c r="BA61" s="61" t="n">
        <v>0</v>
      </c>
      <c r="BB61" s="66" t="n">
        <f aca="false">AV61+AW61+AX61+AY61+BA61+AZ61</f>
        <v>2</v>
      </c>
      <c r="BC61" s="66" t="n">
        <f aca="false">BB61/30*100</f>
        <v>6.66666666666667</v>
      </c>
      <c r="BD61" s="66" t="n">
        <f aca="false">BC61*0.3</f>
        <v>2</v>
      </c>
      <c r="BE61" s="66" t="str">
        <f aca="false">IF(BD61&gt;=9,"Cleared","Not Cleared")</f>
        <v>Not Cleared</v>
      </c>
      <c r="BF61" s="105" t="n">
        <v>0.666666666666667</v>
      </c>
      <c r="BG61" s="61" t="s">
        <v>14</v>
      </c>
      <c r="BH61" s="61" t="s">
        <v>14</v>
      </c>
      <c r="BI61" s="61" t="s">
        <v>14</v>
      </c>
      <c r="BJ61" s="61" t="s">
        <v>14</v>
      </c>
      <c r="BK61" s="61" t="s">
        <v>14</v>
      </c>
      <c r="BL61" s="61" t="s">
        <v>14</v>
      </c>
      <c r="BM61" s="61" t="str">
        <f aca="false">IF(BF61&gt;=66%,"Cleared","NC")</f>
        <v>Cleared</v>
      </c>
      <c r="BN61" s="106" t="n">
        <v>0</v>
      </c>
      <c r="BO61" s="106" t="n">
        <v>0</v>
      </c>
      <c r="BP61" s="106" t="n">
        <v>0</v>
      </c>
      <c r="BQ61" s="106" t="n">
        <v>0</v>
      </c>
      <c r="BR61" s="106" t="n">
        <v>0</v>
      </c>
      <c r="BS61" s="106" t="n">
        <v>0</v>
      </c>
      <c r="BT61" s="66" t="n">
        <f aca="false">BN61+BO61+BP61+BQ61+BR61+BS61</f>
        <v>0</v>
      </c>
      <c r="BU61" s="66" t="n">
        <f aca="false">BT61/30*100</f>
        <v>0</v>
      </c>
      <c r="BV61" s="66" t="n">
        <f aca="false">BU61*0.3</f>
        <v>0</v>
      </c>
      <c r="BW61" s="107" t="str">
        <f aca="false">IF(BV61&gt;=9,"Cleared","Not Cleared")</f>
        <v>Not Cleared</v>
      </c>
    </row>
    <row r="62" s="22" customFormat="true" ht="14.25" hidden="false" customHeight="false" outlineLevel="0" collapsed="false">
      <c r="A62" s="61" t="n">
        <v>58</v>
      </c>
      <c r="B62" s="62" t="s">
        <v>134</v>
      </c>
      <c r="C62" s="63" t="s">
        <v>135</v>
      </c>
      <c r="D62" s="105" t="n">
        <v>0.833333333333333</v>
      </c>
      <c r="E62" s="61" t="n">
        <v>13</v>
      </c>
      <c r="F62" s="61" t="n">
        <v>2</v>
      </c>
      <c r="G62" s="61" t="n">
        <v>4</v>
      </c>
      <c r="H62" s="61" t="s">
        <v>532</v>
      </c>
      <c r="I62" s="61" t="n">
        <v>8</v>
      </c>
      <c r="J62" s="61" t="n">
        <v>0</v>
      </c>
      <c r="K62" s="61" t="str">
        <f aca="false">IF(D62&gt;=66%,"Cleared","NC")</f>
        <v>Cleared</v>
      </c>
      <c r="L62" s="61" t="n">
        <v>2</v>
      </c>
      <c r="M62" s="61" t="n">
        <v>1</v>
      </c>
      <c r="N62" s="61" t="n">
        <v>3</v>
      </c>
      <c r="O62" s="61" t="n">
        <v>3</v>
      </c>
      <c r="P62" s="61" t="n">
        <v>1</v>
      </c>
      <c r="Q62" s="61" t="n">
        <v>1</v>
      </c>
      <c r="R62" s="66" t="n">
        <f aca="false">L62+M62+N62+O62+P62+Q62</f>
        <v>11</v>
      </c>
      <c r="S62" s="66" t="n">
        <f aca="false">R62/30*100</f>
        <v>36.6666666666667</v>
      </c>
      <c r="T62" s="66" t="n">
        <f aca="false">S62*0.3</f>
        <v>11</v>
      </c>
      <c r="U62" s="66" t="str">
        <f aca="false">IF(T62&gt;=9,"Cleared","Not Cleared")</f>
        <v>Cleared</v>
      </c>
      <c r="V62" s="105" t="n">
        <v>0.833333333333333</v>
      </c>
      <c r="W62" s="61" t="s">
        <v>14</v>
      </c>
      <c r="X62" s="61" t="s">
        <v>14</v>
      </c>
      <c r="Y62" s="61" t="s">
        <v>14</v>
      </c>
      <c r="Z62" s="61" t="s">
        <v>14</v>
      </c>
      <c r="AA62" s="61" t="n">
        <v>7</v>
      </c>
      <c r="AB62" s="61" t="n">
        <v>70</v>
      </c>
      <c r="AC62" s="61" t="str">
        <f aca="false">IF(V62&gt;=66%,"Cleared","NC")</f>
        <v>Cleared</v>
      </c>
      <c r="AD62" s="61" t="n">
        <v>0</v>
      </c>
      <c r="AE62" s="61" t="n">
        <v>0</v>
      </c>
      <c r="AF62" s="61" t="n">
        <v>0</v>
      </c>
      <c r="AG62" s="61" t="n">
        <v>0</v>
      </c>
      <c r="AH62" s="61" t="n">
        <v>1</v>
      </c>
      <c r="AI62" s="61" t="n">
        <v>4</v>
      </c>
      <c r="AJ62" s="66" t="n">
        <f aca="false">AD62+AE62+AF62+AG62+AH62+AI62</f>
        <v>5</v>
      </c>
      <c r="AK62" s="66" t="n">
        <f aca="false">AJ62/30*100</f>
        <v>16.6666666666667</v>
      </c>
      <c r="AL62" s="66" t="n">
        <f aca="false">AK62*0.3</f>
        <v>5</v>
      </c>
      <c r="AM62" s="66" t="str">
        <f aca="false">IF(AL62&gt;=9,"Cleared","Not Cleared")</f>
        <v>Not Cleared</v>
      </c>
      <c r="AN62" s="105" t="n">
        <v>0.866666666666667</v>
      </c>
      <c r="AO62" s="61" t="n">
        <v>12</v>
      </c>
      <c r="AP62" s="61" t="n">
        <v>22</v>
      </c>
      <c r="AQ62" s="61" t="n">
        <v>6</v>
      </c>
      <c r="AR62" s="61" t="s">
        <v>14</v>
      </c>
      <c r="AS62" s="61" t="n">
        <v>8</v>
      </c>
      <c r="AT62" s="61" t="n">
        <v>71</v>
      </c>
      <c r="AU62" s="61" t="str">
        <f aca="false">IF(AN62&gt;=66%,"Cleared","NC")</f>
        <v>Cleared</v>
      </c>
      <c r="AV62" s="61" t="n">
        <v>2</v>
      </c>
      <c r="AW62" s="61" t="n">
        <v>3</v>
      </c>
      <c r="AX62" s="61" t="n">
        <v>4</v>
      </c>
      <c r="AY62" s="61" t="n">
        <v>0</v>
      </c>
      <c r="AZ62" s="61" t="n">
        <v>1</v>
      </c>
      <c r="BA62" s="61" t="n">
        <v>4</v>
      </c>
      <c r="BB62" s="66" t="n">
        <f aca="false">AV62+AW62+AX62+AY62+BA62+AZ62</f>
        <v>14</v>
      </c>
      <c r="BC62" s="66" t="n">
        <f aca="false">BB62/30*100</f>
        <v>46.6666666666667</v>
      </c>
      <c r="BD62" s="66" t="n">
        <f aca="false">BC62*0.3</f>
        <v>14</v>
      </c>
      <c r="BE62" s="66" t="str">
        <f aca="false">IF(BD62&gt;=9,"Cleared","Not Cleared")</f>
        <v>Cleared</v>
      </c>
      <c r="BF62" s="105" t="n">
        <v>1</v>
      </c>
      <c r="BG62" s="61" t="n">
        <v>20</v>
      </c>
      <c r="BH62" s="61" t="n">
        <v>15</v>
      </c>
      <c r="BI62" s="61" t="n">
        <v>2</v>
      </c>
      <c r="BJ62" s="61" t="s">
        <v>14</v>
      </c>
      <c r="BK62" s="61" t="n">
        <v>8</v>
      </c>
      <c r="BL62" s="61" t="n">
        <v>70</v>
      </c>
      <c r="BM62" s="61" t="str">
        <f aca="false">IF(BF62&gt;=66%,"Cleared","NC")</f>
        <v>Cleared</v>
      </c>
      <c r="BN62" s="106" t="n">
        <v>3</v>
      </c>
      <c r="BO62" s="106" t="n">
        <v>2</v>
      </c>
      <c r="BP62" s="106" t="n">
        <v>3</v>
      </c>
      <c r="BQ62" s="106" t="n">
        <v>0</v>
      </c>
      <c r="BR62" s="106" t="n">
        <v>1</v>
      </c>
      <c r="BS62" s="106" t="n">
        <v>4</v>
      </c>
      <c r="BT62" s="66" t="n">
        <f aca="false">BN62+BO62+BP62+BQ62+BR62+BS62</f>
        <v>13</v>
      </c>
      <c r="BU62" s="66" t="n">
        <f aca="false">BT62/30*100</f>
        <v>43.3333333333333</v>
      </c>
      <c r="BV62" s="66" t="n">
        <f aca="false">BU62*0.3</f>
        <v>13</v>
      </c>
      <c r="BW62" s="107" t="str">
        <f aca="false">IF(BV62&gt;=9,"Cleared","Not Cleared")</f>
        <v>Cleared</v>
      </c>
    </row>
    <row r="63" s="22" customFormat="true" ht="14.25" hidden="false" customHeight="false" outlineLevel="0" collapsed="false">
      <c r="A63" s="61" t="n">
        <v>59</v>
      </c>
      <c r="B63" s="62" t="s">
        <v>136</v>
      </c>
      <c r="C63" s="63" t="s">
        <v>137</v>
      </c>
      <c r="D63" s="105" t="n">
        <v>0.666666666666667</v>
      </c>
      <c r="E63" s="61" t="n">
        <v>30</v>
      </c>
      <c r="F63" s="61" t="n">
        <v>2</v>
      </c>
      <c r="G63" s="61" t="n">
        <v>-7</v>
      </c>
      <c r="H63" s="61" t="s">
        <v>532</v>
      </c>
      <c r="I63" s="61" t="n">
        <v>8</v>
      </c>
      <c r="J63" s="61" t="n">
        <v>82</v>
      </c>
      <c r="K63" s="61" t="str">
        <f aca="false">IF(D63&gt;=66%,"Cleared","NC")</f>
        <v>Cleared</v>
      </c>
      <c r="L63" s="61" t="n">
        <v>5</v>
      </c>
      <c r="M63" s="61" t="n">
        <v>1</v>
      </c>
      <c r="N63" s="61" t="n">
        <v>3</v>
      </c>
      <c r="O63" s="61" t="n">
        <v>3</v>
      </c>
      <c r="P63" s="61" t="n">
        <v>1</v>
      </c>
      <c r="Q63" s="61" t="n">
        <v>5</v>
      </c>
      <c r="R63" s="66" t="n">
        <f aca="false">L63+M63+N63+O63+P63+Q63</f>
        <v>18</v>
      </c>
      <c r="S63" s="66" t="n">
        <f aca="false">R63/30*100</f>
        <v>60</v>
      </c>
      <c r="T63" s="66" t="n">
        <f aca="false">S63*0.3</f>
        <v>18</v>
      </c>
      <c r="U63" s="66" t="str">
        <f aca="false">IF(T63&gt;=9,"Cleared","Not Cleared")</f>
        <v>Cleared</v>
      </c>
      <c r="V63" s="105" t="n">
        <v>0.133333333333333</v>
      </c>
      <c r="W63" s="61" t="n">
        <v>24</v>
      </c>
      <c r="X63" s="61" t="n">
        <v>2</v>
      </c>
      <c r="Y63" s="61" t="n">
        <v>3</v>
      </c>
      <c r="Z63" s="61" t="s">
        <v>14</v>
      </c>
      <c r="AA63" s="61" t="s">
        <v>14</v>
      </c>
      <c r="AB63" s="61" t="n">
        <v>83</v>
      </c>
      <c r="AC63" s="61" t="str">
        <f aca="false">IF(V63&gt;=66%,"Cleared","NC")</f>
        <v>NC</v>
      </c>
      <c r="AD63" s="61" t="n">
        <v>4</v>
      </c>
      <c r="AE63" s="61" t="n">
        <v>1</v>
      </c>
      <c r="AF63" s="61" t="n">
        <v>3</v>
      </c>
      <c r="AG63" s="61" t="n">
        <v>0</v>
      </c>
      <c r="AH63" s="61" t="n">
        <v>0</v>
      </c>
      <c r="AI63" s="61" t="n">
        <v>5</v>
      </c>
      <c r="AJ63" s="66" t="n">
        <f aca="false">AD63+AE63+AF63+AG63+AH63+AI63</f>
        <v>13</v>
      </c>
      <c r="AK63" s="66" t="n">
        <f aca="false">AJ63/30*100</f>
        <v>43.3333333333333</v>
      </c>
      <c r="AL63" s="66" t="n">
        <f aca="false">AK63*0.3</f>
        <v>13</v>
      </c>
      <c r="AM63" s="66" t="str">
        <f aca="false">IF(AL63&gt;=9,"Cleared","Not Cleared")</f>
        <v>Cleared</v>
      </c>
      <c r="AN63" s="105" t="n">
        <v>0.3</v>
      </c>
      <c r="AO63" s="61" t="s">
        <v>14</v>
      </c>
      <c r="AP63" s="61" t="s">
        <v>14</v>
      </c>
      <c r="AQ63" s="61" t="s">
        <v>14</v>
      </c>
      <c r="AR63" s="61" t="s">
        <v>14</v>
      </c>
      <c r="AS63" s="61" t="s">
        <v>14</v>
      </c>
      <c r="AT63" s="61" t="n">
        <v>79</v>
      </c>
      <c r="AU63" s="61" t="str">
        <f aca="false">IF(AN63&gt;=66%,"Cleared","NC")</f>
        <v>NC</v>
      </c>
      <c r="AV63" s="61" t="n">
        <v>0</v>
      </c>
      <c r="AW63" s="61" t="n">
        <v>0</v>
      </c>
      <c r="AX63" s="61" t="n">
        <v>0</v>
      </c>
      <c r="AY63" s="61" t="n">
        <v>0</v>
      </c>
      <c r="AZ63" s="61" t="n">
        <v>0</v>
      </c>
      <c r="BA63" s="61" t="n">
        <v>5</v>
      </c>
      <c r="BB63" s="66" t="n">
        <f aca="false">AV63+AW63+AX63+AY63+BA63+AZ63</f>
        <v>5</v>
      </c>
      <c r="BC63" s="66" t="n">
        <f aca="false">BB63/30*100</f>
        <v>16.6666666666667</v>
      </c>
      <c r="BD63" s="66" t="n">
        <f aca="false">BC63*0.3</f>
        <v>5</v>
      </c>
      <c r="BE63" s="66" t="str">
        <f aca="false">IF(BD63&gt;=9,"Cleared","Not Cleared")</f>
        <v>Not Cleared</v>
      </c>
      <c r="BF63" s="105" t="n">
        <v>0.133333333333333</v>
      </c>
      <c r="BG63" s="61" t="n">
        <v>26</v>
      </c>
      <c r="BH63" s="61" t="n">
        <v>3</v>
      </c>
      <c r="BI63" s="61" t="n">
        <v>-7</v>
      </c>
      <c r="BJ63" s="61" t="n">
        <v>2.7</v>
      </c>
      <c r="BK63" s="61" t="s">
        <v>14</v>
      </c>
      <c r="BL63" s="61" t="n">
        <v>82</v>
      </c>
      <c r="BM63" s="61" t="str">
        <f aca="false">IF(BF63&gt;=66%,"Cleared","NC")</f>
        <v>NC</v>
      </c>
      <c r="BN63" s="106" t="n">
        <v>4</v>
      </c>
      <c r="BO63" s="106" t="n">
        <v>1</v>
      </c>
      <c r="BP63" s="106" t="n">
        <v>2</v>
      </c>
      <c r="BQ63" s="106" t="n">
        <v>2</v>
      </c>
      <c r="BR63" s="106" t="n">
        <v>0</v>
      </c>
      <c r="BS63" s="106" t="n">
        <v>5</v>
      </c>
      <c r="BT63" s="66" t="n">
        <f aca="false">BN63+BO63+BP63+BQ63+BR63+BS63</f>
        <v>14</v>
      </c>
      <c r="BU63" s="66" t="n">
        <f aca="false">BT63/30*100</f>
        <v>46.6666666666667</v>
      </c>
      <c r="BV63" s="66" t="n">
        <f aca="false">BU63*0.3</f>
        <v>14</v>
      </c>
      <c r="BW63" s="107" t="str">
        <f aca="false">IF(BV63&gt;=9,"Cleared","Not Cleared")</f>
        <v>Cleared</v>
      </c>
    </row>
    <row r="64" s="22" customFormat="true" ht="14.25" hidden="false" customHeight="false" outlineLevel="0" collapsed="false">
      <c r="A64" s="61" t="n">
        <v>60</v>
      </c>
      <c r="B64" s="62" t="s">
        <v>138</v>
      </c>
      <c r="C64" s="63" t="s">
        <v>139</v>
      </c>
      <c r="D64" s="105" t="n">
        <v>0.8</v>
      </c>
      <c r="E64" s="61" t="n">
        <v>18</v>
      </c>
      <c r="F64" s="61" t="n">
        <v>1</v>
      </c>
      <c r="G64" s="61" t="n">
        <v>-18</v>
      </c>
      <c r="H64" s="61" t="s">
        <v>532</v>
      </c>
      <c r="I64" s="61" t="n">
        <v>8</v>
      </c>
      <c r="J64" s="61" t="n">
        <v>74</v>
      </c>
      <c r="K64" s="61" t="str">
        <f aca="false">IF(D64&gt;=66%,"Cleared","NC")</f>
        <v>Cleared</v>
      </c>
      <c r="L64" s="61" t="n">
        <v>3</v>
      </c>
      <c r="M64" s="61" t="n">
        <v>1</v>
      </c>
      <c r="N64" s="61" t="n">
        <v>2</v>
      </c>
      <c r="O64" s="61" t="n">
        <v>3</v>
      </c>
      <c r="P64" s="61" t="n">
        <v>1</v>
      </c>
      <c r="Q64" s="61" t="n">
        <v>4</v>
      </c>
      <c r="R64" s="66" t="n">
        <f aca="false">L64+M64+N64+O64+P64+Q64</f>
        <v>14</v>
      </c>
      <c r="S64" s="66" t="n">
        <f aca="false">R64/30*100</f>
        <v>46.6666666666667</v>
      </c>
      <c r="T64" s="66" t="n">
        <f aca="false">S64*0.3</f>
        <v>14</v>
      </c>
      <c r="U64" s="66" t="str">
        <f aca="false">IF(T64&gt;=9,"Cleared","Not Cleared")</f>
        <v>Cleared</v>
      </c>
      <c r="V64" s="105" t="n">
        <v>0.666666666666667</v>
      </c>
      <c r="W64" s="61" t="n">
        <v>5</v>
      </c>
      <c r="X64" s="61" t="n">
        <v>2</v>
      </c>
      <c r="Y64" s="61" t="n">
        <v>-12</v>
      </c>
      <c r="Z64" s="61" t="s">
        <v>14</v>
      </c>
      <c r="AA64" s="61" t="n">
        <v>8</v>
      </c>
      <c r="AB64" s="61" t="n">
        <v>73</v>
      </c>
      <c r="AC64" s="61" t="str">
        <f aca="false">IF(V64&gt;=66%,"Cleared","NC")</f>
        <v>Cleared</v>
      </c>
      <c r="AD64" s="61" t="n">
        <v>1</v>
      </c>
      <c r="AE64" s="61" t="n">
        <v>1</v>
      </c>
      <c r="AF64" s="61" t="n">
        <v>2</v>
      </c>
      <c r="AG64" s="61" t="n">
        <v>0</v>
      </c>
      <c r="AH64" s="61" t="n">
        <v>1</v>
      </c>
      <c r="AI64" s="61" t="n">
        <v>4</v>
      </c>
      <c r="AJ64" s="66" t="n">
        <f aca="false">AD64+AE64+AF64+AG64+AH64+AI64</f>
        <v>9</v>
      </c>
      <c r="AK64" s="66" t="n">
        <f aca="false">AJ64/30*100</f>
        <v>30</v>
      </c>
      <c r="AL64" s="66" t="n">
        <f aca="false">AK64*0.3</f>
        <v>9</v>
      </c>
      <c r="AM64" s="66" t="str">
        <f aca="false">IF(AL64&gt;=9,"Cleared","Not Cleared")</f>
        <v>Cleared</v>
      </c>
      <c r="AN64" s="105" t="n">
        <v>0.666666666666667</v>
      </c>
      <c r="AO64" s="61" t="s">
        <v>14</v>
      </c>
      <c r="AP64" s="61" t="s">
        <v>14</v>
      </c>
      <c r="AQ64" s="61" t="s">
        <v>14</v>
      </c>
      <c r="AR64" s="61" t="s">
        <v>14</v>
      </c>
      <c r="AS64" s="61" t="s">
        <v>14</v>
      </c>
      <c r="AT64" s="61" t="n">
        <v>70</v>
      </c>
      <c r="AU64" s="61" t="str">
        <f aca="false">IF(AN64&gt;=66%,"Cleared","NC")</f>
        <v>Cleared</v>
      </c>
      <c r="AV64" s="61" t="n">
        <v>0</v>
      </c>
      <c r="AW64" s="61" t="n">
        <v>0</v>
      </c>
      <c r="AX64" s="61" t="n">
        <v>0</v>
      </c>
      <c r="AY64" s="61" t="n">
        <v>0</v>
      </c>
      <c r="AZ64" s="61" t="n">
        <v>0</v>
      </c>
      <c r="BA64" s="61" t="n">
        <v>4</v>
      </c>
      <c r="BB64" s="66" t="n">
        <f aca="false">AV64+AW64+AX64+AY64+BA64+AZ64</f>
        <v>4</v>
      </c>
      <c r="BC64" s="66" t="n">
        <f aca="false">BB64/30*100</f>
        <v>13.3333333333333</v>
      </c>
      <c r="BD64" s="66" t="n">
        <f aca="false">BC64*0.3</f>
        <v>4</v>
      </c>
      <c r="BE64" s="66" t="str">
        <f aca="false">IF(BD64&gt;=9,"Cleared","Not Cleared")</f>
        <v>Not Cleared</v>
      </c>
      <c r="BF64" s="105" t="n">
        <v>0.666666666666667</v>
      </c>
      <c r="BG64" s="61" t="n">
        <v>17</v>
      </c>
      <c r="BH64" s="61" t="n">
        <v>2</v>
      </c>
      <c r="BI64" s="61" t="n">
        <v>-30</v>
      </c>
      <c r="BJ64" s="61" t="n">
        <v>4.5</v>
      </c>
      <c r="BK64" s="61" t="s">
        <v>14</v>
      </c>
      <c r="BL64" s="61" t="n">
        <v>69</v>
      </c>
      <c r="BM64" s="61" t="str">
        <f aca="false">IF(BF64&gt;=66%,"Cleared","NC")</f>
        <v>Cleared</v>
      </c>
      <c r="BN64" s="106" t="n">
        <v>3</v>
      </c>
      <c r="BO64" s="106" t="n">
        <v>1</v>
      </c>
      <c r="BP64" s="106" t="n">
        <v>1</v>
      </c>
      <c r="BQ64" s="106" t="n">
        <v>2</v>
      </c>
      <c r="BR64" s="106" t="n">
        <v>0</v>
      </c>
      <c r="BS64" s="106" t="n">
        <v>4</v>
      </c>
      <c r="BT64" s="66" t="n">
        <f aca="false">BN64+BO64+BP64+BQ64+BR64+BS64</f>
        <v>11</v>
      </c>
      <c r="BU64" s="66" t="n">
        <f aca="false">BT64/30*100</f>
        <v>36.6666666666667</v>
      </c>
      <c r="BV64" s="66" t="n">
        <f aca="false">BU64*0.3</f>
        <v>11</v>
      </c>
      <c r="BW64" s="107" t="str">
        <f aca="false">IF(BV64&gt;=9,"Cleared","Not Cleared")</f>
        <v>Cleared</v>
      </c>
    </row>
    <row r="65" s="22" customFormat="true" ht="14.25" hidden="false" customHeight="false" outlineLevel="0" collapsed="false">
      <c r="A65" s="61" t="n">
        <v>61</v>
      </c>
      <c r="B65" s="62" t="s">
        <v>140</v>
      </c>
      <c r="C65" s="63" t="s">
        <v>141</v>
      </c>
      <c r="D65" s="105" t="n">
        <v>0.666666666666667</v>
      </c>
      <c r="E65" s="61" t="n">
        <v>16</v>
      </c>
      <c r="F65" s="61" t="n">
        <v>3</v>
      </c>
      <c r="G65" s="61" t="n">
        <v>0</v>
      </c>
      <c r="H65" s="61" t="s">
        <v>532</v>
      </c>
      <c r="I65" s="61" t="n">
        <v>8</v>
      </c>
      <c r="J65" s="61" t="n">
        <v>73</v>
      </c>
      <c r="K65" s="61" t="str">
        <f aca="false">IF(D65&gt;=66%,"Cleared","NC")</f>
        <v>Cleared</v>
      </c>
      <c r="L65" s="61" t="n">
        <v>2</v>
      </c>
      <c r="M65" s="61" t="n">
        <v>1</v>
      </c>
      <c r="N65" s="61" t="n">
        <v>3</v>
      </c>
      <c r="O65" s="61" t="n">
        <v>3</v>
      </c>
      <c r="P65" s="61" t="n">
        <v>1</v>
      </c>
      <c r="Q65" s="61" t="n">
        <v>4</v>
      </c>
      <c r="R65" s="66" t="n">
        <f aca="false">L65+M65+N65+O65+P65+Q65</f>
        <v>14</v>
      </c>
      <c r="S65" s="66" t="n">
        <f aca="false">R65/30*100</f>
        <v>46.6666666666667</v>
      </c>
      <c r="T65" s="66" t="n">
        <f aca="false">S65*0.3</f>
        <v>14</v>
      </c>
      <c r="U65" s="66" t="str">
        <f aca="false">IF(T65&gt;=9,"Cleared","Not Cleared")</f>
        <v>Cleared</v>
      </c>
      <c r="V65" s="105" t="n">
        <v>0.666666666666667</v>
      </c>
      <c r="W65" s="61" t="s">
        <v>14</v>
      </c>
      <c r="X65" s="61" t="s">
        <v>14</v>
      </c>
      <c r="Y65" s="61" t="s">
        <v>14</v>
      </c>
      <c r="Z65" s="61" t="s">
        <v>14</v>
      </c>
      <c r="AA65" s="61" t="s">
        <v>14</v>
      </c>
      <c r="AB65" s="61" t="s">
        <v>14</v>
      </c>
      <c r="AC65" s="61" t="str">
        <f aca="false">IF(V65&gt;=66%,"Cleared","NC")</f>
        <v>Cleared</v>
      </c>
      <c r="AD65" s="61" t="n">
        <v>0</v>
      </c>
      <c r="AE65" s="61" t="n">
        <v>0</v>
      </c>
      <c r="AF65" s="61" t="n">
        <v>0</v>
      </c>
      <c r="AG65" s="61" t="n">
        <v>0</v>
      </c>
      <c r="AH65" s="61" t="n">
        <v>0</v>
      </c>
      <c r="AI65" s="61" t="n">
        <v>0</v>
      </c>
      <c r="AJ65" s="66" t="n">
        <f aca="false">AD65+AE65+AF65+AG65+AH65+AI65</f>
        <v>0</v>
      </c>
      <c r="AK65" s="66" t="n">
        <f aca="false">AJ65/30*100</f>
        <v>0</v>
      </c>
      <c r="AL65" s="66" t="n">
        <f aca="false">AK65*0.3</f>
        <v>0</v>
      </c>
      <c r="AM65" s="66" t="str">
        <f aca="false">IF(AL65&gt;=9,"Cleared","Not Cleared")</f>
        <v>Not Cleared</v>
      </c>
      <c r="AN65" s="105" t="n">
        <v>0</v>
      </c>
      <c r="AO65" s="61" t="s">
        <v>14</v>
      </c>
      <c r="AP65" s="61" t="s">
        <v>14</v>
      </c>
      <c r="AQ65" s="61" t="s">
        <v>14</v>
      </c>
      <c r="AR65" s="61" t="s">
        <v>14</v>
      </c>
      <c r="AS65" s="61" t="s">
        <v>14</v>
      </c>
      <c r="AT65" s="61" t="s">
        <v>14</v>
      </c>
      <c r="AU65" s="61" t="str">
        <f aca="false">IF(AN65&gt;=66%,"Cleared","NC")</f>
        <v>NC</v>
      </c>
      <c r="AV65" s="61" t="n">
        <v>0</v>
      </c>
      <c r="AW65" s="61" t="n">
        <v>0</v>
      </c>
      <c r="AX65" s="61" t="n">
        <v>0</v>
      </c>
      <c r="AY65" s="61" t="n">
        <v>0</v>
      </c>
      <c r="AZ65" s="61" t="n">
        <v>0</v>
      </c>
      <c r="BA65" s="61" t="n">
        <v>0</v>
      </c>
      <c r="BB65" s="66" t="n">
        <f aca="false">AV65+AW65+AX65+AY65+BA65+AZ65</f>
        <v>0</v>
      </c>
      <c r="BC65" s="66" t="n">
        <f aca="false">BB65/30*100</f>
        <v>0</v>
      </c>
      <c r="BD65" s="66" t="n">
        <f aca="false">BC65*0.3</f>
        <v>0</v>
      </c>
      <c r="BE65" s="66" t="str">
        <f aca="false">IF(BD65&gt;=9,"Cleared","Not Cleared")</f>
        <v>Not Cleared</v>
      </c>
      <c r="BF65" s="105" t="n">
        <v>0.5</v>
      </c>
      <c r="BG65" s="61" t="s">
        <v>14</v>
      </c>
      <c r="BH65" s="61" t="s">
        <v>14</v>
      </c>
      <c r="BI65" s="61" t="s">
        <v>14</v>
      </c>
      <c r="BJ65" s="61" t="s">
        <v>14</v>
      </c>
      <c r="BK65" s="61" t="s">
        <v>14</v>
      </c>
      <c r="BL65" s="61" t="s">
        <v>14</v>
      </c>
      <c r="BM65" s="61" t="str">
        <f aca="false">IF(BF65&gt;=66%,"Cleared","NC")</f>
        <v>NC</v>
      </c>
      <c r="BN65" s="106" t="n">
        <v>0</v>
      </c>
      <c r="BO65" s="106" t="n">
        <v>0</v>
      </c>
      <c r="BP65" s="106" t="n">
        <v>0</v>
      </c>
      <c r="BQ65" s="106" t="n">
        <v>0</v>
      </c>
      <c r="BR65" s="106" t="n">
        <v>0</v>
      </c>
      <c r="BS65" s="106" t="n">
        <v>0</v>
      </c>
      <c r="BT65" s="66" t="n">
        <f aca="false">BN65+BO65+BP65+BQ65+BR65+BS65</f>
        <v>0</v>
      </c>
      <c r="BU65" s="66" t="n">
        <f aca="false">BT65/30*100</f>
        <v>0</v>
      </c>
      <c r="BV65" s="66" t="n">
        <f aca="false">BU65*0.3</f>
        <v>0</v>
      </c>
      <c r="BW65" s="107" t="str">
        <f aca="false">IF(BV65&gt;=9,"Cleared","Not Cleared")</f>
        <v>Not Cleared</v>
      </c>
    </row>
    <row r="66" s="22" customFormat="true" ht="14.25" hidden="false" customHeight="false" outlineLevel="0" collapsed="false">
      <c r="A66" s="61" t="n">
        <v>62</v>
      </c>
      <c r="B66" s="62" t="s">
        <v>142</v>
      </c>
      <c r="C66" s="63" t="s">
        <v>143</v>
      </c>
      <c r="D66" s="105" t="n">
        <v>0.666666666666667</v>
      </c>
      <c r="E66" s="61" t="n">
        <v>5</v>
      </c>
      <c r="F66" s="61" t="n">
        <v>2</v>
      </c>
      <c r="G66" s="61" t="n">
        <v>-4</v>
      </c>
      <c r="H66" s="61" t="s">
        <v>532</v>
      </c>
      <c r="I66" s="61" t="n">
        <v>8</v>
      </c>
      <c r="J66" s="61" t="n">
        <v>70</v>
      </c>
      <c r="K66" s="61" t="str">
        <f aca="false">IF(D66&gt;=66%,"Cleared","NC")</f>
        <v>Cleared</v>
      </c>
      <c r="L66" s="61" t="n">
        <v>1</v>
      </c>
      <c r="M66" s="61" t="n">
        <v>1</v>
      </c>
      <c r="N66" s="61" t="n">
        <v>3</v>
      </c>
      <c r="O66" s="61" t="n">
        <v>3</v>
      </c>
      <c r="P66" s="61" t="n">
        <v>1</v>
      </c>
      <c r="Q66" s="61" t="n">
        <v>4</v>
      </c>
      <c r="R66" s="66" t="n">
        <f aca="false">L66+M66+N66+O66+P66+Q66</f>
        <v>13</v>
      </c>
      <c r="S66" s="66" t="n">
        <f aca="false">R66/30*100</f>
        <v>43.3333333333333</v>
      </c>
      <c r="T66" s="66" t="n">
        <f aca="false">S66*0.3</f>
        <v>13</v>
      </c>
      <c r="U66" s="66" t="str">
        <f aca="false">IF(T66&gt;=9,"Cleared","Not Cleared")</f>
        <v>Cleared</v>
      </c>
      <c r="V66" s="105" t="n">
        <v>0.666666666666667</v>
      </c>
      <c r="W66" s="61" t="n">
        <v>8</v>
      </c>
      <c r="X66" s="61" t="n">
        <v>5</v>
      </c>
      <c r="Y66" s="61" t="n">
        <v>0</v>
      </c>
      <c r="Z66" s="61" t="s">
        <v>14</v>
      </c>
      <c r="AA66" s="61" t="n">
        <v>8</v>
      </c>
      <c r="AB66" s="61" t="n">
        <v>73</v>
      </c>
      <c r="AC66" s="61" t="str">
        <f aca="false">IF(V66&gt;=66%,"Cleared","NC")</f>
        <v>Cleared</v>
      </c>
      <c r="AD66" s="61" t="n">
        <v>1</v>
      </c>
      <c r="AE66" s="61" t="n">
        <v>1</v>
      </c>
      <c r="AF66" s="61" t="n">
        <v>3</v>
      </c>
      <c r="AG66" s="61" t="n">
        <v>0</v>
      </c>
      <c r="AH66" s="61" t="n">
        <v>1</v>
      </c>
      <c r="AI66" s="61" t="n">
        <v>4</v>
      </c>
      <c r="AJ66" s="66" t="n">
        <f aca="false">AD66+AE66+AF66+AG66+AH66+AI66</f>
        <v>10</v>
      </c>
      <c r="AK66" s="66" t="n">
        <f aca="false">AJ66/30*100</f>
        <v>33.3333333333333</v>
      </c>
      <c r="AL66" s="66" t="n">
        <f aca="false">AK66*0.3</f>
        <v>10</v>
      </c>
      <c r="AM66" s="66" t="str">
        <f aca="false">IF(AL66&gt;=9,"Cleared","Not Cleared")</f>
        <v>Cleared</v>
      </c>
      <c r="AN66" s="105" t="n">
        <v>0.666666666666667</v>
      </c>
      <c r="AO66" s="61" t="n">
        <v>11</v>
      </c>
      <c r="AP66" s="61" t="n">
        <v>2</v>
      </c>
      <c r="AQ66" s="61" t="n">
        <v>-2</v>
      </c>
      <c r="AR66" s="61" t="s">
        <v>14</v>
      </c>
      <c r="AS66" s="61" t="s">
        <v>14</v>
      </c>
      <c r="AT66" s="61" t="n">
        <v>71</v>
      </c>
      <c r="AU66" s="61" t="str">
        <f aca="false">IF(AN66&gt;=66%,"Cleared","NC")</f>
        <v>Cleared</v>
      </c>
      <c r="AV66" s="61" t="n">
        <v>1</v>
      </c>
      <c r="AW66" s="61" t="n">
        <v>1</v>
      </c>
      <c r="AX66" s="61" t="n">
        <v>3</v>
      </c>
      <c r="AY66" s="61" t="n">
        <v>0</v>
      </c>
      <c r="AZ66" s="61" t="n">
        <v>0</v>
      </c>
      <c r="BA66" s="61" t="n">
        <v>4</v>
      </c>
      <c r="BB66" s="66" t="n">
        <f aca="false">AV66+AW66+AX66+AY66+BA66+AZ66</f>
        <v>9</v>
      </c>
      <c r="BC66" s="66" t="n">
        <f aca="false">BB66/30*100</f>
        <v>30</v>
      </c>
      <c r="BD66" s="66" t="n">
        <f aca="false">BC66*0.3</f>
        <v>9</v>
      </c>
      <c r="BE66" s="66" t="str">
        <f aca="false">IF(BD66&gt;=9,"Cleared","Not Cleared")</f>
        <v>Cleared</v>
      </c>
      <c r="BF66" s="105" t="n">
        <v>0.733333333333333</v>
      </c>
      <c r="BG66" s="61" t="n">
        <v>18</v>
      </c>
      <c r="BH66" s="61" t="n">
        <v>2</v>
      </c>
      <c r="BI66" s="61" t="n">
        <v>-3</v>
      </c>
      <c r="BJ66" s="61" t="n">
        <v>3.1</v>
      </c>
      <c r="BK66" s="61" t="s">
        <v>14</v>
      </c>
      <c r="BL66" s="61" t="n">
        <v>71</v>
      </c>
      <c r="BM66" s="61" t="str">
        <f aca="false">IF(BF66&gt;=66%,"Cleared","NC")</f>
        <v>Cleared</v>
      </c>
      <c r="BN66" s="106" t="n">
        <v>3</v>
      </c>
      <c r="BO66" s="106" t="n">
        <v>1</v>
      </c>
      <c r="BP66" s="106" t="n">
        <v>3</v>
      </c>
      <c r="BQ66" s="106" t="n">
        <v>2</v>
      </c>
      <c r="BR66" s="106" t="n">
        <v>0</v>
      </c>
      <c r="BS66" s="106" t="n">
        <v>4</v>
      </c>
      <c r="BT66" s="66" t="n">
        <f aca="false">BN66+BO66+BP66+BQ66+BR66+BS66</f>
        <v>13</v>
      </c>
      <c r="BU66" s="66" t="n">
        <f aca="false">BT66/30*100</f>
        <v>43.3333333333333</v>
      </c>
      <c r="BV66" s="66" t="n">
        <f aca="false">BU66*0.3</f>
        <v>13</v>
      </c>
      <c r="BW66" s="107" t="str">
        <f aca="false">IF(BV66&gt;=9,"Cleared","Not Cleared")</f>
        <v>Cleared</v>
      </c>
    </row>
    <row r="67" s="22" customFormat="true" ht="14.25" hidden="false" customHeight="false" outlineLevel="0" collapsed="false">
      <c r="A67" s="61" t="n">
        <v>63</v>
      </c>
      <c r="B67" s="62" t="s">
        <v>144</v>
      </c>
      <c r="C67" s="63" t="s">
        <v>145</v>
      </c>
      <c r="D67" s="105" t="n">
        <v>0.433333333333333</v>
      </c>
      <c r="E67" s="61" t="n">
        <v>4</v>
      </c>
      <c r="F67" s="61" t="n">
        <v>1</v>
      </c>
      <c r="G67" s="61" t="n">
        <v>-13</v>
      </c>
      <c r="H67" s="61" t="s">
        <v>532</v>
      </c>
      <c r="I67" s="61" t="n">
        <v>6</v>
      </c>
      <c r="J67" s="61" t="n">
        <v>64</v>
      </c>
      <c r="K67" s="61" t="str">
        <f aca="false">IF(D67&gt;=66%,"Cleared","NC")</f>
        <v>NC</v>
      </c>
      <c r="L67" s="61" t="n">
        <v>1</v>
      </c>
      <c r="M67" s="61" t="n">
        <v>1</v>
      </c>
      <c r="N67" s="61" t="n">
        <v>2</v>
      </c>
      <c r="O67" s="61" t="n">
        <v>3</v>
      </c>
      <c r="P67" s="61" t="n">
        <v>1</v>
      </c>
      <c r="Q67" s="61" t="n">
        <v>3</v>
      </c>
      <c r="R67" s="66" t="n">
        <f aca="false">L67+M67+N67+O67+P67+Q67</f>
        <v>11</v>
      </c>
      <c r="S67" s="66" t="n">
        <f aca="false">R67/30*100</f>
        <v>36.6666666666667</v>
      </c>
      <c r="T67" s="66" t="n">
        <f aca="false">S67*0.3</f>
        <v>11</v>
      </c>
      <c r="U67" s="66" t="str">
        <f aca="false">IF(T67&gt;=9,"Cleared","Not Cleared")</f>
        <v>Cleared</v>
      </c>
      <c r="V67" s="105" t="n">
        <v>0.266666666666667</v>
      </c>
      <c r="W67" s="61" t="s">
        <v>14</v>
      </c>
      <c r="X67" s="61" t="s">
        <v>14</v>
      </c>
      <c r="Y67" s="61" t="s">
        <v>14</v>
      </c>
      <c r="Z67" s="61" t="s">
        <v>14</v>
      </c>
      <c r="AA67" s="61" t="n">
        <v>8</v>
      </c>
      <c r="AB67" s="61" t="n">
        <v>66</v>
      </c>
      <c r="AC67" s="61" t="str">
        <f aca="false">IF(V67&gt;=66%,"Cleared","NC")</f>
        <v>NC</v>
      </c>
      <c r="AD67" s="61" t="n">
        <v>0</v>
      </c>
      <c r="AE67" s="61" t="n">
        <v>0</v>
      </c>
      <c r="AF67" s="61" t="n">
        <v>0</v>
      </c>
      <c r="AG67" s="61" t="n">
        <v>0</v>
      </c>
      <c r="AH67" s="61" t="n">
        <v>1</v>
      </c>
      <c r="AI67" s="61" t="n">
        <v>3</v>
      </c>
      <c r="AJ67" s="66" t="n">
        <f aca="false">AD67+AE67+AF67+AG67+AH67+AI67</f>
        <v>4</v>
      </c>
      <c r="AK67" s="66" t="n">
        <f aca="false">AJ67/30*100</f>
        <v>13.3333333333333</v>
      </c>
      <c r="AL67" s="66" t="n">
        <f aca="false">AK67*0.3</f>
        <v>4</v>
      </c>
      <c r="AM67" s="66" t="str">
        <f aca="false">IF(AL67&gt;=9,"Cleared","Not Cleared")</f>
        <v>Not Cleared</v>
      </c>
      <c r="AN67" s="105" t="n">
        <v>0.266666666666667</v>
      </c>
      <c r="AO67" s="61" t="s">
        <v>14</v>
      </c>
      <c r="AP67" s="61" t="s">
        <v>14</v>
      </c>
      <c r="AQ67" s="61" t="s">
        <v>14</v>
      </c>
      <c r="AR67" s="61" t="n">
        <v>3.3</v>
      </c>
      <c r="AS67" s="61" t="s">
        <v>14</v>
      </c>
      <c r="AT67" s="61" t="n">
        <v>66</v>
      </c>
      <c r="AU67" s="61" t="str">
        <f aca="false">IF(AN67&gt;=66%,"Cleared","NC")</f>
        <v>NC</v>
      </c>
      <c r="AV67" s="61" t="n">
        <v>0</v>
      </c>
      <c r="AW67" s="61" t="n">
        <v>0</v>
      </c>
      <c r="AX67" s="61" t="n">
        <v>0</v>
      </c>
      <c r="AY67" s="61" t="n">
        <v>2</v>
      </c>
      <c r="AZ67" s="61" t="n">
        <v>0</v>
      </c>
      <c r="BA67" s="61" t="n">
        <v>3</v>
      </c>
      <c r="BB67" s="66" t="n">
        <f aca="false">AV67+AW67+AX67+AY67+BA67+AZ67</f>
        <v>5</v>
      </c>
      <c r="BC67" s="66" t="n">
        <f aca="false">BB67/30*100</f>
        <v>16.6666666666667</v>
      </c>
      <c r="BD67" s="66" t="n">
        <f aca="false">BC67*0.3</f>
        <v>5</v>
      </c>
      <c r="BE67" s="66" t="str">
        <f aca="false">IF(BD67&gt;=9,"Cleared","Not Cleared")</f>
        <v>Not Cleared</v>
      </c>
      <c r="BF67" s="105" t="n">
        <v>0.166666666666667</v>
      </c>
      <c r="BG67" s="61" t="s">
        <v>14</v>
      </c>
      <c r="BH67" s="61" t="s">
        <v>14</v>
      </c>
      <c r="BI67" s="61" t="s">
        <v>14</v>
      </c>
      <c r="BJ67" s="61" t="s">
        <v>14</v>
      </c>
      <c r="BK67" s="61" t="s">
        <v>14</v>
      </c>
      <c r="BL67" s="61" t="n">
        <v>66</v>
      </c>
      <c r="BM67" s="61" t="str">
        <f aca="false">IF(BF67&gt;=66%,"Cleared","NC")</f>
        <v>NC</v>
      </c>
      <c r="BN67" s="106" t="n">
        <v>0</v>
      </c>
      <c r="BO67" s="106" t="n">
        <v>0</v>
      </c>
      <c r="BP67" s="106" t="n">
        <v>0</v>
      </c>
      <c r="BQ67" s="106" t="n">
        <v>0</v>
      </c>
      <c r="BR67" s="106" t="n">
        <v>0</v>
      </c>
      <c r="BS67" s="106" t="n">
        <v>3</v>
      </c>
      <c r="BT67" s="66" t="n">
        <f aca="false">BN67+BO67+BP67+BQ67+BR67+BS67</f>
        <v>3</v>
      </c>
      <c r="BU67" s="66" t="n">
        <f aca="false">BT67/30*100</f>
        <v>10</v>
      </c>
      <c r="BV67" s="66" t="n">
        <f aca="false">BU67*0.3</f>
        <v>3</v>
      </c>
      <c r="BW67" s="107" t="str">
        <f aca="false">IF(BV67&gt;=9,"Cleared","Not Cleared")</f>
        <v>Not Cleared</v>
      </c>
    </row>
    <row r="68" s="22" customFormat="true" ht="14.25" hidden="false" customHeight="false" outlineLevel="0" collapsed="false">
      <c r="A68" s="61" t="n">
        <v>64</v>
      </c>
      <c r="B68" s="62" t="s">
        <v>146</v>
      </c>
      <c r="C68" s="63" t="s">
        <v>147</v>
      </c>
      <c r="D68" s="105" t="n">
        <v>0.8</v>
      </c>
      <c r="E68" s="61" t="n">
        <v>24</v>
      </c>
      <c r="F68" s="61" t="n">
        <v>2</v>
      </c>
      <c r="G68" s="61" t="n">
        <v>-17</v>
      </c>
      <c r="H68" s="61" t="s">
        <v>532</v>
      </c>
      <c r="I68" s="61" t="n">
        <v>8</v>
      </c>
      <c r="J68" s="61" t="n">
        <v>77</v>
      </c>
      <c r="K68" s="61" t="str">
        <f aca="false">IF(D68&gt;=66%,"Cleared","NC")</f>
        <v>Cleared</v>
      </c>
      <c r="L68" s="61" t="n">
        <v>4</v>
      </c>
      <c r="M68" s="61" t="n">
        <v>1</v>
      </c>
      <c r="N68" s="61" t="n">
        <v>2</v>
      </c>
      <c r="O68" s="61" t="n">
        <v>3</v>
      </c>
      <c r="P68" s="61" t="n">
        <v>1</v>
      </c>
      <c r="Q68" s="61" t="n">
        <v>5</v>
      </c>
      <c r="R68" s="66" t="n">
        <f aca="false">L68+M68+N68+O68+P68+Q68</f>
        <v>16</v>
      </c>
      <c r="S68" s="66" t="n">
        <f aca="false">R68/30*100</f>
        <v>53.3333333333333</v>
      </c>
      <c r="T68" s="66" t="n">
        <f aca="false">S68*0.3</f>
        <v>16</v>
      </c>
      <c r="U68" s="66" t="str">
        <f aca="false">IF(T68&gt;=9,"Cleared","Not Cleared")</f>
        <v>Cleared</v>
      </c>
      <c r="V68" s="105" t="n">
        <v>0.666666666666667</v>
      </c>
      <c r="W68" s="61" t="s">
        <v>14</v>
      </c>
      <c r="X68" s="61" t="s">
        <v>14</v>
      </c>
      <c r="Y68" s="61" t="s">
        <v>14</v>
      </c>
      <c r="Z68" s="61" t="s">
        <v>14</v>
      </c>
      <c r="AA68" s="61" t="s">
        <v>14</v>
      </c>
      <c r="AB68" s="61" t="s">
        <v>14</v>
      </c>
      <c r="AC68" s="61" t="str">
        <f aca="false">IF(V68&gt;=66%,"Cleared","NC")</f>
        <v>Cleared</v>
      </c>
      <c r="AD68" s="61" t="n">
        <v>0</v>
      </c>
      <c r="AE68" s="61" t="n">
        <v>0</v>
      </c>
      <c r="AF68" s="61" t="n">
        <v>0</v>
      </c>
      <c r="AG68" s="61" t="n">
        <v>0</v>
      </c>
      <c r="AH68" s="61" t="n">
        <v>0</v>
      </c>
      <c r="AI68" s="61" t="n">
        <v>0</v>
      </c>
      <c r="AJ68" s="66" t="n">
        <f aca="false">AD68+AE68+AF68+AG68+AH68+AI68</f>
        <v>0</v>
      </c>
      <c r="AK68" s="66" t="n">
        <f aca="false">AJ68/30*100</f>
        <v>0</v>
      </c>
      <c r="AL68" s="66" t="n">
        <f aca="false">AK68*0.3</f>
        <v>0</v>
      </c>
      <c r="AM68" s="66" t="str">
        <f aca="false">IF(AL68&gt;=9,"Cleared","Not Cleared")</f>
        <v>Not Cleared</v>
      </c>
      <c r="AN68" s="105" t="n">
        <v>0.266666666666667</v>
      </c>
      <c r="AO68" s="61" t="n">
        <v>25</v>
      </c>
      <c r="AP68" s="61" t="n">
        <v>19</v>
      </c>
      <c r="AQ68" s="61" t="n">
        <v>-17</v>
      </c>
      <c r="AR68" s="61" t="s">
        <v>14</v>
      </c>
      <c r="AS68" s="61" t="s">
        <v>14</v>
      </c>
      <c r="AT68" s="61" t="n">
        <v>78</v>
      </c>
      <c r="AU68" s="61" t="str">
        <f aca="false">IF(AN68&gt;=66%,"Cleared","NC")</f>
        <v>NC</v>
      </c>
      <c r="AV68" s="61" t="n">
        <v>4</v>
      </c>
      <c r="AW68" s="61" t="n">
        <v>3</v>
      </c>
      <c r="AX68" s="61" t="n">
        <v>2</v>
      </c>
      <c r="AY68" s="61" t="n">
        <v>0</v>
      </c>
      <c r="AZ68" s="61" t="n">
        <v>0</v>
      </c>
      <c r="BA68" s="61" t="n">
        <v>5</v>
      </c>
      <c r="BB68" s="66" t="n">
        <f aca="false">AV68+AW68+AX68+AY68+BA68+AZ68</f>
        <v>14</v>
      </c>
      <c r="BC68" s="66" t="n">
        <f aca="false">BB68/30*100</f>
        <v>46.6666666666667</v>
      </c>
      <c r="BD68" s="66" t="n">
        <f aca="false">BC68*0.3</f>
        <v>14</v>
      </c>
      <c r="BE68" s="66" t="str">
        <f aca="false">IF(BD68&gt;=9,"Cleared","Not Cleared")</f>
        <v>Cleared</v>
      </c>
      <c r="BF68" s="105" t="n">
        <v>0.3</v>
      </c>
      <c r="BG68" s="61" t="n">
        <v>16</v>
      </c>
      <c r="BH68" s="61" t="n">
        <v>13</v>
      </c>
      <c r="BI68" s="61" t="n">
        <v>-18</v>
      </c>
      <c r="BJ68" s="61" t="s">
        <v>14</v>
      </c>
      <c r="BK68" s="61" t="s">
        <v>14</v>
      </c>
      <c r="BL68" s="61" t="s">
        <v>14</v>
      </c>
      <c r="BM68" s="61" t="str">
        <f aca="false">IF(BF68&gt;=66%,"Cleared","NC")</f>
        <v>NC</v>
      </c>
      <c r="BN68" s="106" t="n">
        <v>2</v>
      </c>
      <c r="BO68" s="106" t="n">
        <v>2</v>
      </c>
      <c r="BP68" s="106" t="n">
        <v>2</v>
      </c>
      <c r="BQ68" s="106" t="n">
        <v>0</v>
      </c>
      <c r="BR68" s="106" t="n">
        <v>0</v>
      </c>
      <c r="BS68" s="106" t="n">
        <v>0</v>
      </c>
      <c r="BT68" s="66" t="n">
        <f aca="false">BN68+BO68+BP68+BQ68+BR68+BS68</f>
        <v>6</v>
      </c>
      <c r="BU68" s="66" t="n">
        <f aca="false">BT68/30*100</f>
        <v>20</v>
      </c>
      <c r="BV68" s="66" t="n">
        <f aca="false">BU68*0.3</f>
        <v>6</v>
      </c>
      <c r="BW68" s="107" t="str">
        <f aca="false">IF(BV68&gt;=9,"Cleared","Not Cleared")</f>
        <v>Not Cleared</v>
      </c>
    </row>
    <row r="69" s="22" customFormat="true" ht="14.25" hidden="false" customHeight="false" outlineLevel="0" collapsed="false">
      <c r="A69" s="61" t="n">
        <v>65</v>
      </c>
      <c r="B69" s="62" t="s">
        <v>148</v>
      </c>
      <c r="C69" s="63" t="s">
        <v>149</v>
      </c>
      <c r="D69" s="105" t="n">
        <v>0.8</v>
      </c>
      <c r="E69" s="61" t="n">
        <v>4</v>
      </c>
      <c r="F69" s="61" t="n">
        <v>4</v>
      </c>
      <c r="G69" s="61" t="n">
        <v>-25</v>
      </c>
      <c r="H69" s="61" t="s">
        <v>532</v>
      </c>
      <c r="I69" s="61" t="n">
        <v>8</v>
      </c>
      <c r="J69" s="61" t="n">
        <v>71</v>
      </c>
      <c r="K69" s="61" t="str">
        <f aca="false">IF(D69&gt;=66%,"Cleared","NC")</f>
        <v>Cleared</v>
      </c>
      <c r="L69" s="61" t="n">
        <v>1</v>
      </c>
      <c r="M69" s="61" t="n">
        <v>1</v>
      </c>
      <c r="N69" s="61" t="n">
        <v>2</v>
      </c>
      <c r="O69" s="61" t="n">
        <v>3</v>
      </c>
      <c r="P69" s="61" t="n">
        <v>1</v>
      </c>
      <c r="Q69" s="61" t="n">
        <v>4</v>
      </c>
      <c r="R69" s="66" t="n">
        <f aca="false">L69+M69+N69+O69+P69+Q69</f>
        <v>12</v>
      </c>
      <c r="S69" s="66" t="n">
        <f aca="false">R69/30*100</f>
        <v>40</v>
      </c>
      <c r="T69" s="66" t="n">
        <f aca="false">S69*0.3</f>
        <v>12</v>
      </c>
      <c r="U69" s="66" t="str">
        <f aca="false">IF(T69&gt;=9,"Cleared","Not Cleared")</f>
        <v>Cleared</v>
      </c>
      <c r="V69" s="105" t="n">
        <v>0.5</v>
      </c>
      <c r="W69" s="61" t="s">
        <v>14</v>
      </c>
      <c r="X69" s="61" t="s">
        <v>14</v>
      </c>
      <c r="Y69" s="61" t="s">
        <v>14</v>
      </c>
      <c r="Z69" s="61" t="s">
        <v>14</v>
      </c>
      <c r="AA69" s="61" t="s">
        <v>14</v>
      </c>
      <c r="AB69" s="61" t="s">
        <v>14</v>
      </c>
      <c r="AC69" s="61" t="str">
        <f aca="false">IF(V69&gt;=66%,"Cleared","NC")</f>
        <v>NC</v>
      </c>
      <c r="AD69" s="61" t="n">
        <v>0</v>
      </c>
      <c r="AE69" s="61" t="n">
        <v>0</v>
      </c>
      <c r="AF69" s="61" t="n">
        <v>0</v>
      </c>
      <c r="AG69" s="61" t="n">
        <v>0</v>
      </c>
      <c r="AH69" s="61" t="n">
        <v>0</v>
      </c>
      <c r="AI69" s="61" t="n">
        <v>0</v>
      </c>
      <c r="AJ69" s="66" t="n">
        <f aca="false">AD69+AE69+AF69+AG69+AH69+AI69</f>
        <v>0</v>
      </c>
      <c r="AK69" s="66" t="n">
        <f aca="false">AJ69/30*100</f>
        <v>0</v>
      </c>
      <c r="AL69" s="66" t="n">
        <f aca="false">AK69*0.3</f>
        <v>0</v>
      </c>
      <c r="AM69" s="66" t="str">
        <f aca="false">IF(AL69&gt;=9,"Cleared","Not Cleared")</f>
        <v>Not Cleared</v>
      </c>
      <c r="AN69" s="105" t="n">
        <v>0.166666666666667</v>
      </c>
      <c r="AO69" s="61" t="s">
        <v>532</v>
      </c>
      <c r="AP69" s="61" t="s">
        <v>532</v>
      </c>
      <c r="AQ69" s="61" t="s">
        <v>532</v>
      </c>
      <c r="AR69" s="61" t="s">
        <v>14</v>
      </c>
      <c r="AS69" s="61" t="s">
        <v>14</v>
      </c>
      <c r="AT69" s="61" t="s">
        <v>14</v>
      </c>
      <c r="AU69" s="61" t="str">
        <f aca="false">IF(AN69&gt;=66%,"Cleared","NC")</f>
        <v>NC</v>
      </c>
      <c r="AV69" s="61" t="n">
        <v>3</v>
      </c>
      <c r="AW69" s="61" t="n">
        <v>3</v>
      </c>
      <c r="AX69" s="61" t="n">
        <v>3</v>
      </c>
      <c r="AY69" s="61" t="n">
        <v>0</v>
      </c>
      <c r="AZ69" s="61" t="n">
        <v>0</v>
      </c>
      <c r="BA69" s="61" t="n">
        <v>0</v>
      </c>
      <c r="BB69" s="66" t="n">
        <f aca="false">AV69+AW69+AX69+AY69+BA69+AZ69</f>
        <v>9</v>
      </c>
      <c r="BC69" s="66" t="n">
        <f aca="false">BB69/30*100</f>
        <v>30</v>
      </c>
      <c r="BD69" s="66" t="n">
        <f aca="false">BC69*0.3</f>
        <v>9</v>
      </c>
      <c r="BE69" s="66" t="str">
        <f aca="false">IF(BD69&gt;=9,"Cleared","Not Cleared")</f>
        <v>Cleared</v>
      </c>
      <c r="BF69" s="105" t="n">
        <v>0.3</v>
      </c>
      <c r="BG69" s="61" t="n">
        <v>2</v>
      </c>
      <c r="BH69" s="61" t="n">
        <v>18</v>
      </c>
      <c r="BI69" s="61" t="n">
        <v>-29</v>
      </c>
      <c r="BJ69" s="61" t="s">
        <v>14</v>
      </c>
      <c r="BK69" s="61" t="s">
        <v>14</v>
      </c>
      <c r="BL69" s="61" t="n">
        <v>71</v>
      </c>
      <c r="BM69" s="61" t="str">
        <f aca="false">IF(BF69&gt;=66%,"Cleared","NC")</f>
        <v>NC</v>
      </c>
      <c r="BN69" s="106" t="n">
        <v>1</v>
      </c>
      <c r="BO69" s="106" t="n">
        <v>3</v>
      </c>
      <c r="BP69" s="106" t="n">
        <v>1</v>
      </c>
      <c r="BQ69" s="106" t="n">
        <v>0</v>
      </c>
      <c r="BR69" s="106" t="n">
        <v>0</v>
      </c>
      <c r="BS69" s="106" t="n">
        <v>4</v>
      </c>
      <c r="BT69" s="66" t="n">
        <f aca="false">BN69+BO69+BP69+BQ69+BR69+BS69</f>
        <v>9</v>
      </c>
      <c r="BU69" s="66" t="n">
        <f aca="false">BT69/30*100</f>
        <v>30</v>
      </c>
      <c r="BV69" s="66" t="n">
        <f aca="false">BU69*0.3</f>
        <v>9</v>
      </c>
      <c r="BW69" s="107" t="str">
        <f aca="false">IF(BV69&gt;=9,"Cleared","Not Cleared")</f>
        <v>Cleared</v>
      </c>
    </row>
    <row r="70" s="22" customFormat="true" ht="14.25" hidden="false" customHeight="false" outlineLevel="0" collapsed="false">
      <c r="A70" s="61" t="n">
        <v>66</v>
      </c>
      <c r="B70" s="62" t="s">
        <v>150</v>
      </c>
      <c r="C70" s="63" t="s">
        <v>151</v>
      </c>
      <c r="D70" s="105" t="n">
        <v>0.8</v>
      </c>
      <c r="E70" s="61" t="n">
        <v>55</v>
      </c>
      <c r="F70" s="61" t="n">
        <v>1</v>
      </c>
      <c r="G70" s="61" t="n">
        <v>-2</v>
      </c>
      <c r="H70" s="61" t="s">
        <v>532</v>
      </c>
      <c r="I70" s="61" t="n">
        <v>8</v>
      </c>
      <c r="J70" s="61" t="n">
        <v>71</v>
      </c>
      <c r="K70" s="61" t="str">
        <f aca="false">IF(D70&gt;=66%,"Cleared","NC")</f>
        <v>Cleared</v>
      </c>
      <c r="L70" s="61" t="n">
        <v>5</v>
      </c>
      <c r="M70" s="61" t="n">
        <v>1</v>
      </c>
      <c r="N70" s="61" t="n">
        <v>3</v>
      </c>
      <c r="O70" s="61" t="n">
        <v>3</v>
      </c>
      <c r="P70" s="61" t="n">
        <v>1</v>
      </c>
      <c r="Q70" s="61" t="n">
        <v>4</v>
      </c>
      <c r="R70" s="66" t="n">
        <f aca="false">L70+M70+N70+O70+P70+Q70</f>
        <v>17</v>
      </c>
      <c r="S70" s="66" t="n">
        <f aca="false">R70/30*100</f>
        <v>56.6666666666667</v>
      </c>
      <c r="T70" s="66" t="n">
        <f aca="false">S70*0.3</f>
        <v>17</v>
      </c>
      <c r="U70" s="66" t="str">
        <f aca="false">IF(T70&gt;=9,"Cleared","Not Cleared")</f>
        <v>Cleared</v>
      </c>
      <c r="V70" s="105" t="n">
        <v>0.433333333333333</v>
      </c>
      <c r="W70" s="61" t="s">
        <v>14</v>
      </c>
      <c r="X70" s="61" t="s">
        <v>14</v>
      </c>
      <c r="Y70" s="61" t="s">
        <v>14</v>
      </c>
      <c r="Z70" s="61" t="s">
        <v>14</v>
      </c>
      <c r="AA70" s="61" t="s">
        <v>14</v>
      </c>
      <c r="AB70" s="61" t="s">
        <v>14</v>
      </c>
      <c r="AC70" s="61" t="str">
        <f aca="false">IF(V70&gt;=66%,"Cleared","NC")</f>
        <v>NC</v>
      </c>
      <c r="AD70" s="61" t="n">
        <v>0</v>
      </c>
      <c r="AE70" s="61" t="n">
        <v>0</v>
      </c>
      <c r="AF70" s="61" t="n">
        <v>0</v>
      </c>
      <c r="AG70" s="61" t="n">
        <v>0</v>
      </c>
      <c r="AH70" s="61" t="n">
        <v>0</v>
      </c>
      <c r="AI70" s="61" t="n">
        <v>0</v>
      </c>
      <c r="AJ70" s="66" t="n">
        <f aca="false">AD70+AE70+AF70+AG70+AH70+AI70</f>
        <v>0</v>
      </c>
      <c r="AK70" s="66" t="n">
        <f aca="false">AJ70/30*100</f>
        <v>0</v>
      </c>
      <c r="AL70" s="66" t="n">
        <f aca="false">AK70*0.3</f>
        <v>0</v>
      </c>
      <c r="AM70" s="66" t="str">
        <f aca="false">IF(AL70&gt;=9,"Cleared","Not Cleared")</f>
        <v>Not Cleared</v>
      </c>
      <c r="AN70" s="105" t="n">
        <v>0</v>
      </c>
      <c r="AO70" s="61" t="s">
        <v>14</v>
      </c>
      <c r="AP70" s="61" t="s">
        <v>14</v>
      </c>
      <c r="AQ70" s="61" t="s">
        <v>14</v>
      </c>
      <c r="AR70" s="61" t="s">
        <v>14</v>
      </c>
      <c r="AS70" s="61" t="s">
        <v>14</v>
      </c>
      <c r="AT70" s="61" t="s">
        <v>14</v>
      </c>
      <c r="AU70" s="61" t="str">
        <f aca="false">IF(AN70&gt;=66%,"Cleared","NC")</f>
        <v>NC</v>
      </c>
      <c r="AV70" s="61" t="n">
        <v>0</v>
      </c>
      <c r="AW70" s="61" t="n">
        <v>0</v>
      </c>
      <c r="AX70" s="61" t="n">
        <v>0</v>
      </c>
      <c r="AY70" s="61" t="n">
        <v>0</v>
      </c>
      <c r="AZ70" s="61" t="n">
        <v>0</v>
      </c>
      <c r="BA70" s="61" t="n">
        <v>0</v>
      </c>
      <c r="BB70" s="66" t="n">
        <f aca="false">AV70+AW70+AX70+AY70+BA70+AZ70</f>
        <v>0</v>
      </c>
      <c r="BC70" s="66" t="n">
        <f aca="false">BB70/30*100</f>
        <v>0</v>
      </c>
      <c r="BD70" s="66" t="n">
        <f aca="false">BC70*0.3</f>
        <v>0</v>
      </c>
      <c r="BE70" s="66" t="str">
        <f aca="false">IF(BD70&gt;=9,"Cleared","Not Cleared")</f>
        <v>Not Cleared</v>
      </c>
      <c r="BF70" s="105" t="n">
        <v>0</v>
      </c>
      <c r="BG70" s="61" t="s">
        <v>14</v>
      </c>
      <c r="BH70" s="61" t="s">
        <v>14</v>
      </c>
      <c r="BI70" s="61" t="s">
        <v>14</v>
      </c>
      <c r="BJ70" s="61" t="s">
        <v>14</v>
      </c>
      <c r="BK70" s="61" t="s">
        <v>14</v>
      </c>
      <c r="BL70" s="61" t="s">
        <v>14</v>
      </c>
      <c r="BM70" s="61" t="str">
        <f aca="false">IF(BF70&gt;=66%,"Cleared","NC")</f>
        <v>NC</v>
      </c>
      <c r="BN70" s="106" t="n">
        <v>0</v>
      </c>
      <c r="BO70" s="106" t="n">
        <v>0</v>
      </c>
      <c r="BP70" s="106" t="n">
        <v>0</v>
      </c>
      <c r="BQ70" s="106" t="n">
        <v>0</v>
      </c>
      <c r="BR70" s="106" t="n">
        <v>0</v>
      </c>
      <c r="BS70" s="106" t="n">
        <v>0</v>
      </c>
      <c r="BT70" s="66" t="n">
        <f aca="false">BN70+BO70+BP70+BQ70+BR70+BS70</f>
        <v>0</v>
      </c>
      <c r="BU70" s="66" t="n">
        <f aca="false">BT70/30*100</f>
        <v>0</v>
      </c>
      <c r="BV70" s="66" t="n">
        <f aca="false">BU70*0.3</f>
        <v>0</v>
      </c>
      <c r="BW70" s="107" t="str">
        <f aca="false">IF(BV70&gt;=9,"Cleared","Not Cleared")</f>
        <v>Not Cleared</v>
      </c>
    </row>
    <row r="71" s="22" customFormat="true" ht="14.25" hidden="false" customHeight="false" outlineLevel="0" collapsed="false">
      <c r="A71" s="61" t="n">
        <v>67</v>
      </c>
      <c r="B71" s="62" t="s">
        <v>152</v>
      </c>
      <c r="C71" s="63" t="s">
        <v>153</v>
      </c>
      <c r="D71" s="105" t="n">
        <v>0.866666666666667</v>
      </c>
      <c r="E71" s="61" t="n">
        <v>2</v>
      </c>
      <c r="F71" s="61" t="n">
        <v>1</v>
      </c>
      <c r="G71" s="61" t="n">
        <v>0</v>
      </c>
      <c r="H71" s="61" t="s">
        <v>532</v>
      </c>
      <c r="I71" s="61" t="n">
        <v>3</v>
      </c>
      <c r="J71" s="61" t="n">
        <v>73</v>
      </c>
      <c r="K71" s="61" t="str">
        <f aca="false">IF(D71&gt;=66%,"Cleared","NC")</f>
        <v>Cleared</v>
      </c>
      <c r="L71" s="61" t="n">
        <v>1</v>
      </c>
      <c r="M71" s="61" t="n">
        <v>1</v>
      </c>
      <c r="N71" s="61" t="n">
        <v>3</v>
      </c>
      <c r="O71" s="61" t="n">
        <v>3</v>
      </c>
      <c r="P71" s="61" t="n">
        <v>3</v>
      </c>
      <c r="Q71" s="61" t="n">
        <v>4</v>
      </c>
      <c r="R71" s="66" t="n">
        <f aca="false">L71+M71+N71+O71+P71+Q71</f>
        <v>15</v>
      </c>
      <c r="S71" s="66" t="n">
        <f aca="false">R71/30*100</f>
        <v>50</v>
      </c>
      <c r="T71" s="66" t="n">
        <f aca="false">S71*0.3</f>
        <v>15</v>
      </c>
      <c r="U71" s="66" t="str">
        <f aca="false">IF(T71&gt;=9,"Cleared","Not Cleared")</f>
        <v>Cleared</v>
      </c>
      <c r="V71" s="105" t="n">
        <v>0.8</v>
      </c>
      <c r="W71" s="61" t="n">
        <v>4</v>
      </c>
      <c r="X71" s="61" t="n">
        <v>2</v>
      </c>
      <c r="Y71" s="61" t="n">
        <v>1</v>
      </c>
      <c r="Z71" s="61" t="n">
        <v>6.9</v>
      </c>
      <c r="AA71" s="61" t="n">
        <v>8</v>
      </c>
      <c r="AB71" s="61" t="n">
        <v>74</v>
      </c>
      <c r="AC71" s="61" t="str">
        <f aca="false">IF(V71&gt;=66%,"Cleared","NC")</f>
        <v>Cleared</v>
      </c>
      <c r="AD71" s="61" t="n">
        <v>1</v>
      </c>
      <c r="AE71" s="61" t="n">
        <v>1</v>
      </c>
      <c r="AF71" s="61" t="n">
        <v>3</v>
      </c>
      <c r="AG71" s="61" t="n">
        <v>3</v>
      </c>
      <c r="AH71" s="61" t="n">
        <v>1</v>
      </c>
      <c r="AI71" s="61" t="n">
        <v>4</v>
      </c>
      <c r="AJ71" s="66" t="n">
        <f aca="false">AD71+AE71+AF71+AG71+AH71+AI71</f>
        <v>13</v>
      </c>
      <c r="AK71" s="66" t="n">
        <f aca="false">AJ71/30*100</f>
        <v>43.3333333333333</v>
      </c>
      <c r="AL71" s="66" t="n">
        <f aca="false">AK71*0.3</f>
        <v>13</v>
      </c>
      <c r="AM71" s="66" t="str">
        <f aca="false">IF(AL71&gt;=9,"Cleared","Not Cleared")</f>
        <v>Cleared</v>
      </c>
      <c r="AN71" s="105" t="n">
        <v>0.666666666666667</v>
      </c>
      <c r="AO71" s="61" t="s">
        <v>14</v>
      </c>
      <c r="AP71" s="61" t="s">
        <v>14</v>
      </c>
      <c r="AQ71" s="61" t="s">
        <v>14</v>
      </c>
      <c r="AR71" s="61" t="n">
        <v>6.2</v>
      </c>
      <c r="AS71" s="61" t="s">
        <v>14</v>
      </c>
      <c r="AT71" s="61" t="n">
        <v>74</v>
      </c>
      <c r="AU71" s="61" t="str">
        <f aca="false">IF(AN71&gt;=66%,"Cleared","NC")</f>
        <v>Cleared</v>
      </c>
      <c r="AV71" s="61" t="n">
        <v>0</v>
      </c>
      <c r="AW71" s="61" t="n">
        <v>0</v>
      </c>
      <c r="AX71" s="61" t="n">
        <v>0</v>
      </c>
      <c r="AY71" s="61" t="n">
        <v>3</v>
      </c>
      <c r="AZ71" s="61" t="n">
        <v>0</v>
      </c>
      <c r="BA71" s="61" t="n">
        <v>4</v>
      </c>
      <c r="BB71" s="66" t="n">
        <f aca="false">AV71+AW71+AX71+AY71+BA71+AZ71</f>
        <v>7</v>
      </c>
      <c r="BC71" s="66" t="n">
        <f aca="false">BB71/30*100</f>
        <v>23.3333333333333</v>
      </c>
      <c r="BD71" s="66" t="n">
        <f aca="false">BC71*0.3</f>
        <v>7</v>
      </c>
      <c r="BE71" s="66" t="str">
        <f aca="false">IF(BD71&gt;=9,"Cleared","Not Cleared")</f>
        <v>Not Cleared</v>
      </c>
      <c r="BF71" s="105" t="n">
        <v>0.666666666666667</v>
      </c>
      <c r="BG71" s="61" t="s">
        <v>14</v>
      </c>
      <c r="BH71" s="61" t="s">
        <v>14</v>
      </c>
      <c r="BI71" s="61" t="s">
        <v>14</v>
      </c>
      <c r="BJ71" s="61" t="n">
        <v>6.3</v>
      </c>
      <c r="BK71" s="61" t="s">
        <v>14</v>
      </c>
      <c r="BL71" s="61" t="n">
        <v>68</v>
      </c>
      <c r="BM71" s="61" t="str">
        <f aca="false">IF(BF71&gt;=66%,"Cleared","NC")</f>
        <v>Cleared</v>
      </c>
      <c r="BN71" s="106" t="n">
        <v>0</v>
      </c>
      <c r="BO71" s="106" t="n">
        <v>0</v>
      </c>
      <c r="BP71" s="106" t="n">
        <v>0</v>
      </c>
      <c r="BQ71" s="106" t="n">
        <v>3</v>
      </c>
      <c r="BR71" s="106" t="n">
        <v>0</v>
      </c>
      <c r="BS71" s="106" t="n">
        <v>4</v>
      </c>
      <c r="BT71" s="66" t="n">
        <f aca="false">BN71+BO71+BP71+BQ71+BR71+BS71</f>
        <v>7</v>
      </c>
      <c r="BU71" s="66" t="n">
        <f aca="false">BT71/30*100</f>
        <v>23.3333333333333</v>
      </c>
      <c r="BV71" s="66" t="n">
        <f aca="false">BU71*0.3</f>
        <v>7</v>
      </c>
      <c r="BW71" s="107" t="str">
        <f aca="false">IF(BV71&gt;=9,"Cleared","Not Cleared")</f>
        <v>Not Cleared</v>
      </c>
    </row>
    <row r="72" s="22" customFormat="true" ht="14.25" hidden="false" customHeight="false" outlineLevel="0" collapsed="false">
      <c r="A72" s="61" t="n">
        <v>68</v>
      </c>
      <c r="B72" s="62" t="s">
        <v>154</v>
      </c>
      <c r="C72" s="63" t="s">
        <v>155</v>
      </c>
      <c r="D72" s="105" t="n">
        <v>0.666666666666667</v>
      </c>
      <c r="E72" s="61" t="n">
        <v>10</v>
      </c>
      <c r="F72" s="61" t="n">
        <v>1</v>
      </c>
      <c r="G72" s="61" t="n">
        <v>-17</v>
      </c>
      <c r="H72" s="61" t="s">
        <v>532</v>
      </c>
      <c r="I72" s="61" t="n">
        <v>8</v>
      </c>
      <c r="J72" s="61" t="n">
        <v>62</v>
      </c>
      <c r="K72" s="61" t="str">
        <f aca="false">IF(D72&gt;=66%,"Cleared","NC")</f>
        <v>Cleared</v>
      </c>
      <c r="L72" s="61" t="n">
        <v>1</v>
      </c>
      <c r="M72" s="61" t="n">
        <v>1</v>
      </c>
      <c r="N72" s="61" t="n">
        <v>2</v>
      </c>
      <c r="O72" s="61" t="n">
        <v>3</v>
      </c>
      <c r="P72" s="61" t="n">
        <v>1</v>
      </c>
      <c r="Q72" s="61" t="n">
        <v>3</v>
      </c>
      <c r="R72" s="66" t="n">
        <f aca="false">L72+M72+N72+O72+P72+Q72</f>
        <v>11</v>
      </c>
      <c r="S72" s="66" t="n">
        <f aca="false">R72/30*100</f>
        <v>36.6666666666667</v>
      </c>
      <c r="T72" s="66" t="n">
        <f aca="false">S72*0.3</f>
        <v>11</v>
      </c>
      <c r="U72" s="66" t="str">
        <f aca="false">IF(T72&gt;=9,"Cleared","Not Cleared")</f>
        <v>Cleared</v>
      </c>
      <c r="V72" s="105" t="n">
        <v>0.133333333333333</v>
      </c>
      <c r="W72" s="61" t="s">
        <v>14</v>
      </c>
      <c r="X72" s="61" t="s">
        <v>14</v>
      </c>
      <c r="Y72" s="61" t="s">
        <v>14</v>
      </c>
      <c r="Z72" s="61" t="s">
        <v>14</v>
      </c>
      <c r="AA72" s="61" t="s">
        <v>532</v>
      </c>
      <c r="AB72" s="61" t="n">
        <v>64</v>
      </c>
      <c r="AC72" s="61" t="str">
        <f aca="false">IF(V72&gt;=66%,"Cleared","NC")</f>
        <v>NC</v>
      </c>
      <c r="AD72" s="61" t="n">
        <v>0</v>
      </c>
      <c r="AE72" s="61" t="n">
        <v>0</v>
      </c>
      <c r="AF72" s="61" t="n">
        <v>0</v>
      </c>
      <c r="AG72" s="61" t="n">
        <v>0</v>
      </c>
      <c r="AH72" s="61" t="n">
        <v>3</v>
      </c>
      <c r="AI72" s="61" t="n">
        <v>3</v>
      </c>
      <c r="AJ72" s="66" t="n">
        <f aca="false">AD72+AE72+AF72+AG72+AH72+AI72</f>
        <v>6</v>
      </c>
      <c r="AK72" s="66" t="n">
        <f aca="false">AJ72/30*100</f>
        <v>20</v>
      </c>
      <c r="AL72" s="66" t="n">
        <f aca="false">AK72*0.3</f>
        <v>6</v>
      </c>
      <c r="AM72" s="66" t="str">
        <f aca="false">IF(AL72&gt;=9,"Cleared","Not Cleared")</f>
        <v>Not Cleared</v>
      </c>
      <c r="AN72" s="105" t="n">
        <v>0.266666666666667</v>
      </c>
      <c r="AO72" s="61" t="n">
        <v>6</v>
      </c>
      <c r="AP72" s="61" t="n">
        <v>3</v>
      </c>
      <c r="AQ72" s="61" t="n">
        <v>-15</v>
      </c>
      <c r="AR72" s="61" t="s">
        <v>14</v>
      </c>
      <c r="AS72" s="61" t="n">
        <v>8</v>
      </c>
      <c r="AT72" s="61" t="n">
        <v>66</v>
      </c>
      <c r="AU72" s="61" t="str">
        <f aca="false">IF(AN72&gt;=66%,"Cleared","NC")</f>
        <v>NC</v>
      </c>
      <c r="AV72" s="61" t="n">
        <v>1</v>
      </c>
      <c r="AW72" s="61" t="n">
        <v>1</v>
      </c>
      <c r="AX72" s="61" t="n">
        <v>2</v>
      </c>
      <c r="AY72" s="61" t="n">
        <v>0</v>
      </c>
      <c r="AZ72" s="61" t="n">
        <v>1</v>
      </c>
      <c r="BA72" s="61" t="n">
        <v>3</v>
      </c>
      <c r="BB72" s="66" t="n">
        <f aca="false">AV72+AW72+AX72+AY72+BA72+AZ72</f>
        <v>8</v>
      </c>
      <c r="BC72" s="66" t="n">
        <f aca="false">BB72/30*100</f>
        <v>26.6666666666667</v>
      </c>
      <c r="BD72" s="66" t="n">
        <f aca="false">BC72*0.3</f>
        <v>8</v>
      </c>
      <c r="BE72" s="66" t="str">
        <f aca="false">IF(BD72&gt;=9,"Cleared","Not Cleared")</f>
        <v>Not Cleared</v>
      </c>
      <c r="BF72" s="105" t="n">
        <v>0.4</v>
      </c>
      <c r="BG72" s="61" t="n">
        <v>8</v>
      </c>
      <c r="BH72" s="61" t="n">
        <v>5</v>
      </c>
      <c r="BI72" s="61" t="n">
        <v>1</v>
      </c>
      <c r="BJ72" s="61" t="n">
        <v>3.2</v>
      </c>
      <c r="BK72" s="61" t="n">
        <v>8</v>
      </c>
      <c r="BL72" s="61" t="n">
        <v>66</v>
      </c>
      <c r="BM72" s="61" t="str">
        <f aca="false">IF(BF72&gt;=66%,"Cleared","NC")</f>
        <v>NC</v>
      </c>
      <c r="BN72" s="106" t="n">
        <v>1</v>
      </c>
      <c r="BO72" s="106" t="n">
        <v>1</v>
      </c>
      <c r="BP72" s="106" t="n">
        <v>3</v>
      </c>
      <c r="BQ72" s="106" t="n">
        <v>2</v>
      </c>
      <c r="BR72" s="106" t="n">
        <v>1</v>
      </c>
      <c r="BS72" s="106" t="n">
        <v>3</v>
      </c>
      <c r="BT72" s="66" t="n">
        <f aca="false">BN72+BO72+BP72+BQ72+BR72+BS72</f>
        <v>11</v>
      </c>
      <c r="BU72" s="66" t="n">
        <f aca="false">BT72/30*100</f>
        <v>36.6666666666667</v>
      </c>
      <c r="BV72" s="66" t="n">
        <f aca="false">BU72*0.3</f>
        <v>11</v>
      </c>
      <c r="BW72" s="107" t="str">
        <f aca="false">IF(BV72&gt;=9,"Cleared","Not Cleared")</f>
        <v>Cleared</v>
      </c>
    </row>
    <row r="73" s="22" customFormat="true" ht="14.25" hidden="false" customHeight="false" outlineLevel="0" collapsed="false">
      <c r="A73" s="61" t="n">
        <v>69</v>
      </c>
      <c r="B73" s="62" t="s">
        <v>156</v>
      </c>
      <c r="C73" s="63" t="s">
        <v>157</v>
      </c>
      <c r="D73" s="105" t="n">
        <v>0.666666666666667</v>
      </c>
      <c r="E73" s="61" t="s">
        <v>14</v>
      </c>
      <c r="F73" s="61" t="s">
        <v>14</v>
      </c>
      <c r="G73" s="61" t="s">
        <v>14</v>
      </c>
      <c r="H73" s="61" t="s">
        <v>14</v>
      </c>
      <c r="I73" s="61" t="s">
        <v>14</v>
      </c>
      <c r="J73" s="61" t="s">
        <v>14</v>
      </c>
      <c r="K73" s="61" t="str">
        <f aca="false">IF(D73&gt;=66%,"Cleared","NC")</f>
        <v>Cleared</v>
      </c>
      <c r="L73" s="61" t="n">
        <v>0</v>
      </c>
      <c r="M73" s="61" t="n">
        <v>0</v>
      </c>
      <c r="N73" s="61" t="n">
        <v>0</v>
      </c>
      <c r="O73" s="61" t="n">
        <v>0</v>
      </c>
      <c r="P73" s="61" t="n">
        <v>0</v>
      </c>
      <c r="Q73" s="61" t="n">
        <v>0</v>
      </c>
      <c r="R73" s="66" t="n">
        <f aca="false">L73+M73+N73+O73+P73+Q73</f>
        <v>0</v>
      </c>
      <c r="S73" s="66" t="n">
        <f aca="false">R73/30*100</f>
        <v>0</v>
      </c>
      <c r="T73" s="66" t="n">
        <f aca="false">S73*0.3</f>
        <v>0</v>
      </c>
      <c r="U73" s="66" t="str">
        <f aca="false">IF(T73&gt;=9,"Cleared","Not Cleared")</f>
        <v>Not Cleared</v>
      </c>
      <c r="V73" s="105" t="n">
        <v>0.1</v>
      </c>
      <c r="W73" s="61" t="s">
        <v>14</v>
      </c>
      <c r="X73" s="61" t="s">
        <v>14</v>
      </c>
      <c r="Y73" s="61" t="s">
        <v>14</v>
      </c>
      <c r="Z73" s="61" t="s">
        <v>14</v>
      </c>
      <c r="AA73" s="61" t="s">
        <v>14</v>
      </c>
      <c r="AB73" s="61" t="n">
        <v>58</v>
      </c>
      <c r="AC73" s="61" t="str">
        <f aca="false">IF(V73&gt;=66%,"Cleared","NC")</f>
        <v>NC</v>
      </c>
      <c r="AD73" s="61" t="n">
        <v>0</v>
      </c>
      <c r="AE73" s="61" t="n">
        <v>0</v>
      </c>
      <c r="AF73" s="61" t="n">
        <v>0</v>
      </c>
      <c r="AG73" s="61" t="n">
        <v>0</v>
      </c>
      <c r="AH73" s="61" t="n">
        <v>0</v>
      </c>
      <c r="AI73" s="61" t="n">
        <v>2</v>
      </c>
      <c r="AJ73" s="66" t="n">
        <f aca="false">AD73+AE73+AF73+AG73+AH73+AI73</f>
        <v>2</v>
      </c>
      <c r="AK73" s="66" t="n">
        <f aca="false">AJ73/30*100</f>
        <v>6.66666666666667</v>
      </c>
      <c r="AL73" s="66" t="n">
        <f aca="false">AK73*0.3</f>
        <v>2</v>
      </c>
      <c r="AM73" s="66" t="str">
        <f aca="false">IF(AL73&gt;=9,"Cleared","Not Cleared")</f>
        <v>Not Cleared</v>
      </c>
      <c r="AN73" s="105" t="n">
        <v>0.233333333333333</v>
      </c>
      <c r="AO73" s="61" t="s">
        <v>14</v>
      </c>
      <c r="AP73" s="61" t="s">
        <v>14</v>
      </c>
      <c r="AQ73" s="61" t="s">
        <v>14</v>
      </c>
      <c r="AR73" s="61" t="s">
        <v>14</v>
      </c>
      <c r="AS73" s="61" t="s">
        <v>14</v>
      </c>
      <c r="AT73" s="61" t="n">
        <v>58</v>
      </c>
      <c r="AU73" s="61" t="str">
        <f aca="false">IF(AN73&gt;=66%,"Cleared","NC")</f>
        <v>NC</v>
      </c>
      <c r="AV73" s="61" t="n">
        <v>0</v>
      </c>
      <c r="AW73" s="61" t="n">
        <v>0</v>
      </c>
      <c r="AX73" s="61" t="n">
        <v>0</v>
      </c>
      <c r="AY73" s="61" t="n">
        <v>0</v>
      </c>
      <c r="AZ73" s="61" t="n">
        <v>0</v>
      </c>
      <c r="BA73" s="61" t="n">
        <v>2</v>
      </c>
      <c r="BB73" s="66" t="n">
        <f aca="false">AV73+AW73+AX73+AY73+BA73+AZ73</f>
        <v>2</v>
      </c>
      <c r="BC73" s="66" t="n">
        <f aca="false">BB73/30*100</f>
        <v>6.66666666666667</v>
      </c>
      <c r="BD73" s="66" t="n">
        <f aca="false">BC73*0.3</f>
        <v>2</v>
      </c>
      <c r="BE73" s="66" t="str">
        <f aca="false">IF(BD73&gt;=9,"Cleared","Not Cleared")</f>
        <v>Not Cleared</v>
      </c>
      <c r="BF73" s="105" t="n">
        <v>0.3</v>
      </c>
      <c r="BG73" s="61" t="n">
        <v>10</v>
      </c>
      <c r="BH73" s="61" t="n">
        <v>14</v>
      </c>
      <c r="BI73" s="61" t="n">
        <v>-3</v>
      </c>
      <c r="BJ73" s="61" t="s">
        <v>14</v>
      </c>
      <c r="BK73" s="61" t="s">
        <v>14</v>
      </c>
      <c r="BL73" s="61" t="s">
        <v>14</v>
      </c>
      <c r="BM73" s="61" t="str">
        <f aca="false">IF(BF73&gt;=66%,"Cleared","NC")</f>
        <v>NC</v>
      </c>
      <c r="BN73" s="106" t="n">
        <v>1</v>
      </c>
      <c r="BO73" s="106" t="n">
        <v>2</v>
      </c>
      <c r="BP73" s="106" t="n">
        <v>3</v>
      </c>
      <c r="BQ73" s="106" t="n">
        <v>0</v>
      </c>
      <c r="BR73" s="106" t="n">
        <v>0</v>
      </c>
      <c r="BS73" s="106" t="n">
        <v>0</v>
      </c>
      <c r="BT73" s="66" t="n">
        <f aca="false">BN73+BO73+BP73+BQ73+BR73+BS73</f>
        <v>6</v>
      </c>
      <c r="BU73" s="66" t="n">
        <f aca="false">BT73/30*100</f>
        <v>20</v>
      </c>
      <c r="BV73" s="66" t="n">
        <f aca="false">BU73*0.3</f>
        <v>6</v>
      </c>
      <c r="BW73" s="107" t="str">
        <f aca="false">IF(BV73&gt;=9,"Cleared","Not Cleared")</f>
        <v>Not Cleared</v>
      </c>
    </row>
    <row r="74" s="22" customFormat="true" ht="14.25" hidden="false" customHeight="false" outlineLevel="0" collapsed="false">
      <c r="A74" s="61" t="n">
        <v>70</v>
      </c>
      <c r="B74" s="62" t="s">
        <v>158</v>
      </c>
      <c r="C74" s="63" t="s">
        <v>159</v>
      </c>
      <c r="D74" s="105" t="n">
        <v>0.9</v>
      </c>
      <c r="E74" s="61" t="n">
        <v>3</v>
      </c>
      <c r="F74" s="61" t="n">
        <v>1</v>
      </c>
      <c r="G74" s="61" t="n">
        <v>0</v>
      </c>
      <c r="H74" s="61" t="s">
        <v>532</v>
      </c>
      <c r="I74" s="61" t="n">
        <v>8</v>
      </c>
      <c r="J74" s="61" t="n">
        <v>65</v>
      </c>
      <c r="K74" s="61" t="str">
        <f aca="false">IF(D74&gt;=66%,"Cleared","NC")</f>
        <v>Cleared</v>
      </c>
      <c r="L74" s="61" t="n">
        <v>1</v>
      </c>
      <c r="M74" s="61" t="n">
        <v>1</v>
      </c>
      <c r="N74" s="61" t="n">
        <v>3</v>
      </c>
      <c r="O74" s="61" t="n">
        <v>3</v>
      </c>
      <c r="P74" s="61" t="n">
        <v>1</v>
      </c>
      <c r="Q74" s="61" t="n">
        <v>3</v>
      </c>
      <c r="R74" s="66" t="n">
        <f aca="false">L74+M74+N74+O74+P74+Q74</f>
        <v>12</v>
      </c>
      <c r="S74" s="66" t="n">
        <f aca="false">R74/30*100</f>
        <v>40</v>
      </c>
      <c r="T74" s="66" t="n">
        <f aca="false">S74*0.3</f>
        <v>12</v>
      </c>
      <c r="U74" s="66" t="str">
        <f aca="false">IF(T74&gt;=9,"Cleared","Not Cleared")</f>
        <v>Cleared</v>
      </c>
      <c r="V74" s="105" t="n">
        <v>1.03333333333333</v>
      </c>
      <c r="W74" s="61" t="n">
        <v>4</v>
      </c>
      <c r="X74" s="61" t="n">
        <v>13</v>
      </c>
      <c r="Y74" s="61" t="n">
        <v>0</v>
      </c>
      <c r="Z74" s="61" t="n">
        <v>2.3</v>
      </c>
      <c r="AA74" s="61" t="n">
        <v>8</v>
      </c>
      <c r="AB74" s="61" t="n">
        <v>67</v>
      </c>
      <c r="AC74" s="61" t="str">
        <f aca="false">IF(V74&gt;=66%,"Cleared","NC")</f>
        <v>Cleared</v>
      </c>
      <c r="AD74" s="61" t="n">
        <v>1</v>
      </c>
      <c r="AE74" s="61" t="n">
        <v>2</v>
      </c>
      <c r="AF74" s="61" t="n">
        <v>3</v>
      </c>
      <c r="AG74" s="61" t="n">
        <v>2</v>
      </c>
      <c r="AH74" s="61" t="n">
        <v>1</v>
      </c>
      <c r="AI74" s="61" t="n">
        <v>4</v>
      </c>
      <c r="AJ74" s="66" t="n">
        <f aca="false">AD74+AE74+AF74+AG74+AH74+AI74</f>
        <v>13</v>
      </c>
      <c r="AK74" s="66" t="n">
        <f aca="false">AJ74/30*100</f>
        <v>43.3333333333333</v>
      </c>
      <c r="AL74" s="66" t="n">
        <f aca="false">AK74*0.3</f>
        <v>13</v>
      </c>
      <c r="AM74" s="66" t="str">
        <f aca="false">IF(AL74&gt;=9,"Cleared","Not Cleared")</f>
        <v>Cleared</v>
      </c>
      <c r="AN74" s="105" t="n">
        <v>0.833333333333333</v>
      </c>
      <c r="AO74" s="61" t="n">
        <v>9</v>
      </c>
      <c r="AP74" s="61" t="n">
        <v>2</v>
      </c>
      <c r="AQ74" s="61" t="n">
        <v>0</v>
      </c>
      <c r="AR74" s="61" t="s">
        <v>14</v>
      </c>
      <c r="AS74" s="61" t="n">
        <v>7</v>
      </c>
      <c r="AT74" s="61" t="n">
        <v>69</v>
      </c>
      <c r="AU74" s="61" t="str">
        <f aca="false">IF(AN74&gt;=66%,"Cleared","NC")</f>
        <v>Cleared</v>
      </c>
      <c r="AV74" s="61" t="n">
        <v>1</v>
      </c>
      <c r="AW74" s="61" t="n">
        <v>1</v>
      </c>
      <c r="AX74" s="61" t="n">
        <v>3</v>
      </c>
      <c r="AY74" s="61" t="n">
        <v>0</v>
      </c>
      <c r="AZ74" s="61" t="n">
        <v>1</v>
      </c>
      <c r="BA74" s="61" t="n">
        <v>4</v>
      </c>
      <c r="BB74" s="66" t="n">
        <f aca="false">AV74+AW74+AX74+AY74+BA74+AZ74</f>
        <v>10</v>
      </c>
      <c r="BC74" s="66" t="n">
        <f aca="false">BB74/30*100</f>
        <v>33.3333333333333</v>
      </c>
      <c r="BD74" s="66" t="n">
        <f aca="false">BC74*0.3</f>
        <v>10</v>
      </c>
      <c r="BE74" s="66" t="str">
        <f aca="false">IF(BD74&gt;=9,"Cleared","Not Cleared")</f>
        <v>Cleared</v>
      </c>
      <c r="BF74" s="105" t="n">
        <v>0.666666666666667</v>
      </c>
      <c r="BG74" s="61" t="n">
        <v>9</v>
      </c>
      <c r="BH74" s="61" t="n">
        <v>27</v>
      </c>
      <c r="BI74" s="61" t="n">
        <v>-2</v>
      </c>
      <c r="BJ74" s="61" t="n">
        <v>2.4</v>
      </c>
      <c r="BK74" s="61" t="n">
        <v>7</v>
      </c>
      <c r="BL74" s="61" t="n">
        <v>66</v>
      </c>
      <c r="BM74" s="61" t="str">
        <f aca="false">IF(BF74&gt;=66%,"Cleared","NC")</f>
        <v>Cleared</v>
      </c>
      <c r="BN74" s="106" t="n">
        <v>1</v>
      </c>
      <c r="BO74" s="106" t="n">
        <v>4</v>
      </c>
      <c r="BP74" s="106" t="n">
        <v>3</v>
      </c>
      <c r="BQ74" s="106" t="n">
        <v>2</v>
      </c>
      <c r="BR74" s="106" t="n">
        <v>1</v>
      </c>
      <c r="BS74" s="106" t="n">
        <v>3</v>
      </c>
      <c r="BT74" s="66" t="n">
        <f aca="false">BN74+BO74+BP74+BQ74+BR74+BS74</f>
        <v>14</v>
      </c>
      <c r="BU74" s="66" t="n">
        <f aca="false">BT74/30*100</f>
        <v>46.6666666666667</v>
      </c>
      <c r="BV74" s="66" t="n">
        <f aca="false">BU74*0.3</f>
        <v>14</v>
      </c>
      <c r="BW74" s="107" t="str">
        <f aca="false">IF(BV74&gt;=9,"Cleared","Not Cleared")</f>
        <v>Cleared</v>
      </c>
    </row>
    <row r="75" s="22" customFormat="true" ht="14.25" hidden="false" customHeight="false" outlineLevel="0" collapsed="false">
      <c r="A75" s="61" t="n">
        <v>71</v>
      </c>
      <c r="B75" s="62" t="s">
        <v>160</v>
      </c>
      <c r="C75" s="63" t="s">
        <v>161</v>
      </c>
      <c r="D75" s="105" t="n">
        <v>0.966666666666667</v>
      </c>
      <c r="E75" s="61" t="n">
        <v>24</v>
      </c>
      <c r="F75" s="61" t="n">
        <v>1</v>
      </c>
      <c r="G75" s="61" t="n">
        <v>5</v>
      </c>
      <c r="H75" s="61" t="s">
        <v>532</v>
      </c>
      <c r="I75" s="61" t="n">
        <v>1</v>
      </c>
      <c r="J75" s="61" t="n">
        <v>70</v>
      </c>
      <c r="K75" s="61" t="str">
        <f aca="false">IF(D75&gt;=66%,"Cleared","NC")</f>
        <v>Cleared</v>
      </c>
      <c r="L75" s="61" t="n">
        <v>4</v>
      </c>
      <c r="M75" s="61" t="n">
        <v>1</v>
      </c>
      <c r="N75" s="61" t="n">
        <v>3</v>
      </c>
      <c r="O75" s="61" t="n">
        <v>3</v>
      </c>
      <c r="P75" s="61" t="n">
        <v>5</v>
      </c>
      <c r="Q75" s="61" t="n">
        <v>4</v>
      </c>
      <c r="R75" s="66" t="n">
        <f aca="false">L75+M75+N75+O75+P75+Q75</f>
        <v>20</v>
      </c>
      <c r="S75" s="66" t="n">
        <f aca="false">R75/30*100</f>
        <v>66.6666666666667</v>
      </c>
      <c r="T75" s="66" t="n">
        <f aca="false">S75*0.3</f>
        <v>20</v>
      </c>
      <c r="U75" s="66" t="str">
        <f aca="false">IF(T75&gt;=9,"Cleared","Not Cleared")</f>
        <v>Cleared</v>
      </c>
      <c r="V75" s="105" t="n">
        <v>1.06666666666667</v>
      </c>
      <c r="W75" s="61" t="n">
        <v>20</v>
      </c>
      <c r="X75" s="61" t="n">
        <v>35</v>
      </c>
      <c r="Y75" s="61" t="n">
        <v>7</v>
      </c>
      <c r="Z75" s="61" t="n">
        <v>3.5</v>
      </c>
      <c r="AA75" s="61" t="n">
        <v>3</v>
      </c>
      <c r="AB75" s="61" t="n">
        <v>71</v>
      </c>
      <c r="AC75" s="61" t="str">
        <f aca="false">IF(V75&gt;=66%,"Cleared","NC")</f>
        <v>Cleared</v>
      </c>
      <c r="AD75" s="61" t="n">
        <v>3</v>
      </c>
      <c r="AE75" s="61" t="n">
        <v>5</v>
      </c>
      <c r="AF75" s="61" t="n">
        <v>3</v>
      </c>
      <c r="AG75" s="61" t="n">
        <v>2</v>
      </c>
      <c r="AH75" s="61" t="n">
        <v>3</v>
      </c>
      <c r="AI75" s="61" t="n">
        <v>4</v>
      </c>
      <c r="AJ75" s="66" t="n">
        <f aca="false">AD75+AE75+AF75+AG75+AH75+AI75</f>
        <v>20</v>
      </c>
      <c r="AK75" s="66" t="n">
        <f aca="false">AJ75/30*100</f>
        <v>66.6666666666667</v>
      </c>
      <c r="AL75" s="66" t="n">
        <f aca="false">AK75*0.3</f>
        <v>20</v>
      </c>
      <c r="AM75" s="66" t="str">
        <f aca="false">IF(AL75&gt;=9,"Cleared","Not Cleared")</f>
        <v>Cleared</v>
      </c>
      <c r="AN75" s="105" t="n">
        <v>0.566666666666667</v>
      </c>
      <c r="AO75" s="61" t="n">
        <v>23</v>
      </c>
      <c r="AP75" s="61" t="n">
        <v>35</v>
      </c>
      <c r="AQ75" s="61" t="n">
        <v>11</v>
      </c>
      <c r="AR75" s="61" t="n">
        <v>4.1</v>
      </c>
      <c r="AS75" s="61" t="n">
        <v>7</v>
      </c>
      <c r="AT75" s="61" t="n">
        <v>71</v>
      </c>
      <c r="AU75" s="61" t="str">
        <f aca="false">IF(AN75&gt;=66%,"Cleared","NC")</f>
        <v>NC</v>
      </c>
      <c r="AV75" s="61" t="n">
        <v>4</v>
      </c>
      <c r="AW75" s="61" t="n">
        <v>5</v>
      </c>
      <c r="AX75" s="61" t="n">
        <v>4</v>
      </c>
      <c r="AY75" s="61" t="n">
        <v>2</v>
      </c>
      <c r="AZ75" s="61" t="n">
        <v>1</v>
      </c>
      <c r="BA75" s="61" t="n">
        <v>4</v>
      </c>
      <c r="BB75" s="66" t="n">
        <f aca="false">AV75+AW75+AX75+AY75+BA75+AZ75</f>
        <v>20</v>
      </c>
      <c r="BC75" s="66" t="n">
        <f aca="false">BB75/30*100</f>
        <v>66.6666666666667</v>
      </c>
      <c r="BD75" s="66" t="n">
        <f aca="false">BC75*0.3</f>
        <v>20</v>
      </c>
      <c r="BE75" s="66" t="str">
        <f aca="false">IF(BD75&gt;=9,"Cleared","Not Cleared")</f>
        <v>Cleared</v>
      </c>
      <c r="BF75" s="105" t="n">
        <v>0.0666666666666667</v>
      </c>
      <c r="BG75" s="61" t="n">
        <v>28</v>
      </c>
      <c r="BH75" s="61" t="n">
        <v>35</v>
      </c>
      <c r="BI75" s="61" t="n">
        <v>2</v>
      </c>
      <c r="BJ75" s="61" t="n">
        <v>3.3</v>
      </c>
      <c r="BK75" s="61" t="n">
        <v>7</v>
      </c>
      <c r="BL75" s="61" t="n">
        <v>72</v>
      </c>
      <c r="BM75" s="61" t="str">
        <f aca="false">IF(BF75&gt;=66%,"Cleared","NC")</f>
        <v>NC</v>
      </c>
      <c r="BN75" s="106" t="n">
        <v>4</v>
      </c>
      <c r="BO75" s="106" t="n">
        <v>5</v>
      </c>
      <c r="BP75" s="106" t="n">
        <v>3</v>
      </c>
      <c r="BQ75" s="106" t="n">
        <v>2</v>
      </c>
      <c r="BR75" s="106" t="n">
        <v>1</v>
      </c>
      <c r="BS75" s="106" t="n">
        <v>4</v>
      </c>
      <c r="BT75" s="66" t="n">
        <f aca="false">BN75+BO75+BP75+BQ75+BR75+BS75</f>
        <v>19</v>
      </c>
      <c r="BU75" s="66" t="n">
        <f aca="false">BT75/30*100</f>
        <v>63.3333333333333</v>
      </c>
      <c r="BV75" s="66" t="n">
        <f aca="false">BU75*0.3</f>
        <v>19</v>
      </c>
      <c r="BW75" s="107" t="str">
        <f aca="false">IF(BV75&gt;=9,"Cleared","Not Cleared")</f>
        <v>Cleared</v>
      </c>
    </row>
    <row r="76" s="22" customFormat="true" ht="14.25" hidden="false" customHeight="false" outlineLevel="0" collapsed="false">
      <c r="A76" s="61" t="n">
        <v>72</v>
      </c>
      <c r="B76" s="62" t="s">
        <v>162</v>
      </c>
      <c r="C76" s="63" t="s">
        <v>163</v>
      </c>
      <c r="D76" s="105" t="n">
        <v>0.666666666666667</v>
      </c>
      <c r="E76" s="61" t="n">
        <v>2</v>
      </c>
      <c r="F76" s="61" t="n">
        <v>17</v>
      </c>
      <c r="G76" s="61" t="n">
        <v>-8</v>
      </c>
      <c r="H76" s="61" t="s">
        <v>532</v>
      </c>
      <c r="I76" s="61" t="n">
        <v>8</v>
      </c>
      <c r="J76" s="61" t="n">
        <v>68</v>
      </c>
      <c r="K76" s="61" t="str">
        <f aca="false">IF(D76&gt;=66%,"Cleared","NC")</f>
        <v>Cleared</v>
      </c>
      <c r="L76" s="61" t="n">
        <v>1</v>
      </c>
      <c r="M76" s="61" t="n">
        <v>3</v>
      </c>
      <c r="N76" s="61" t="n">
        <v>2</v>
      </c>
      <c r="O76" s="61" t="n">
        <v>3</v>
      </c>
      <c r="P76" s="61" t="n">
        <v>1</v>
      </c>
      <c r="Q76" s="61" t="n">
        <v>4</v>
      </c>
      <c r="R76" s="66" t="n">
        <f aca="false">L76+M76+N76+O76+P76+Q76</f>
        <v>14</v>
      </c>
      <c r="S76" s="66" t="n">
        <f aca="false">R76/30*100</f>
        <v>46.6666666666667</v>
      </c>
      <c r="T76" s="66" t="n">
        <f aca="false">S76*0.3</f>
        <v>14</v>
      </c>
      <c r="U76" s="66" t="str">
        <f aca="false">IF(T76&gt;=9,"Cleared","Not Cleared")</f>
        <v>Cleared</v>
      </c>
      <c r="V76" s="105" t="n">
        <v>0.666666666666667</v>
      </c>
      <c r="W76" s="61" t="n">
        <v>3</v>
      </c>
      <c r="X76" s="61" t="n">
        <v>25</v>
      </c>
      <c r="Y76" s="61" t="n">
        <v>-10</v>
      </c>
      <c r="Z76" s="61" t="s">
        <v>14</v>
      </c>
      <c r="AA76" s="61" t="n">
        <v>8</v>
      </c>
      <c r="AB76" s="61" t="n">
        <v>68</v>
      </c>
      <c r="AC76" s="61" t="str">
        <f aca="false">IF(V76&gt;=66%,"Cleared","NC")</f>
        <v>Cleared</v>
      </c>
      <c r="AD76" s="61" t="n">
        <v>1</v>
      </c>
      <c r="AE76" s="61" t="n">
        <v>4</v>
      </c>
      <c r="AF76" s="61" t="n">
        <v>2</v>
      </c>
      <c r="AG76" s="61" t="n">
        <v>0</v>
      </c>
      <c r="AH76" s="61" t="n">
        <v>1</v>
      </c>
      <c r="AI76" s="61" t="n">
        <v>4</v>
      </c>
      <c r="AJ76" s="66" t="n">
        <f aca="false">AD76+AE76+AF76+AG76+AH76+AI76</f>
        <v>12</v>
      </c>
      <c r="AK76" s="66" t="n">
        <f aca="false">AJ76/30*100</f>
        <v>40</v>
      </c>
      <c r="AL76" s="66" t="n">
        <f aca="false">AK76*0.3</f>
        <v>12</v>
      </c>
      <c r="AM76" s="66" t="str">
        <f aca="false">IF(AL76&gt;=9,"Cleared","Not Cleared")</f>
        <v>Cleared</v>
      </c>
      <c r="AN76" s="105" t="n">
        <v>0.666666666666667</v>
      </c>
      <c r="AO76" s="61" t="n">
        <v>10</v>
      </c>
      <c r="AP76" s="61" t="n">
        <v>24</v>
      </c>
      <c r="AQ76" s="61" t="n">
        <v>-5</v>
      </c>
      <c r="AR76" s="61" t="s">
        <v>14</v>
      </c>
      <c r="AS76" s="61" t="n">
        <v>6</v>
      </c>
      <c r="AT76" s="61" t="n">
        <v>66</v>
      </c>
      <c r="AU76" s="61" t="str">
        <f aca="false">IF(AN76&gt;=66%,"Cleared","NC")</f>
        <v>Cleared</v>
      </c>
      <c r="AV76" s="61" t="n">
        <v>1</v>
      </c>
      <c r="AW76" s="61" t="n">
        <v>4</v>
      </c>
      <c r="AX76" s="61" t="n">
        <v>3</v>
      </c>
      <c r="AY76" s="61" t="n">
        <v>0</v>
      </c>
      <c r="AZ76" s="61" t="n">
        <v>1</v>
      </c>
      <c r="BA76" s="61" t="n">
        <v>3</v>
      </c>
      <c r="BB76" s="66" t="n">
        <f aca="false">AV76+AW76+AX76+AY76+BA76+AZ76</f>
        <v>12</v>
      </c>
      <c r="BC76" s="66" t="n">
        <f aca="false">BB76/30*100</f>
        <v>40</v>
      </c>
      <c r="BD76" s="66" t="n">
        <f aca="false">BC76*0.3</f>
        <v>12</v>
      </c>
      <c r="BE76" s="66" t="str">
        <f aca="false">IF(BD76&gt;=9,"Cleared","Not Cleared")</f>
        <v>Cleared</v>
      </c>
      <c r="BF76" s="105" t="n">
        <v>0.733333333333333</v>
      </c>
      <c r="BG76" s="61" t="n">
        <v>3</v>
      </c>
      <c r="BH76" s="61" t="n">
        <v>27</v>
      </c>
      <c r="BI76" s="61" t="n">
        <v>-13</v>
      </c>
      <c r="BJ76" s="61" t="n">
        <v>2.5</v>
      </c>
      <c r="BK76" s="61" t="n">
        <v>6</v>
      </c>
      <c r="BL76" s="61" t="n">
        <v>68</v>
      </c>
      <c r="BM76" s="61" t="str">
        <f aca="false">IF(BF76&gt;=66%,"Cleared","NC")</f>
        <v>Cleared</v>
      </c>
      <c r="BN76" s="106" t="n">
        <v>1</v>
      </c>
      <c r="BO76" s="106" t="n">
        <v>4</v>
      </c>
      <c r="BP76" s="106" t="n">
        <v>2</v>
      </c>
      <c r="BQ76" s="106" t="n">
        <v>2</v>
      </c>
      <c r="BR76" s="106" t="n">
        <v>1</v>
      </c>
      <c r="BS76" s="106" t="n">
        <v>4</v>
      </c>
      <c r="BT76" s="66" t="n">
        <f aca="false">BN76+BO76+BP76+BQ76+BR76+BS76</f>
        <v>14</v>
      </c>
      <c r="BU76" s="66" t="n">
        <f aca="false">BT76/30*100</f>
        <v>46.6666666666667</v>
      </c>
      <c r="BV76" s="66" t="n">
        <f aca="false">BU76*0.3</f>
        <v>14</v>
      </c>
      <c r="BW76" s="107" t="str">
        <f aca="false">IF(BV76&gt;=9,"Cleared","Not Cleared")</f>
        <v>Cleared</v>
      </c>
    </row>
    <row r="77" s="22" customFormat="true" ht="14.25" hidden="false" customHeight="false" outlineLevel="0" collapsed="false">
      <c r="A77" s="61" t="n">
        <v>73</v>
      </c>
      <c r="B77" s="62" t="s">
        <v>164</v>
      </c>
      <c r="C77" s="63" t="s">
        <v>165</v>
      </c>
      <c r="D77" s="105" t="n">
        <v>0.8</v>
      </c>
      <c r="E77" s="61" t="n">
        <v>20</v>
      </c>
      <c r="F77" s="61" t="n">
        <v>2</v>
      </c>
      <c r="G77" s="61" t="n">
        <v>-25</v>
      </c>
      <c r="H77" s="61" t="s">
        <v>532</v>
      </c>
      <c r="I77" s="61" t="n">
        <v>6</v>
      </c>
      <c r="J77" s="61" t="n">
        <v>0</v>
      </c>
      <c r="K77" s="61" t="str">
        <f aca="false">IF(D77&gt;=66%,"Cleared","NC")</f>
        <v>Cleared</v>
      </c>
      <c r="L77" s="61" t="n">
        <v>3</v>
      </c>
      <c r="M77" s="61" t="n">
        <v>1</v>
      </c>
      <c r="N77" s="61" t="n">
        <v>2</v>
      </c>
      <c r="O77" s="61" t="n">
        <v>3</v>
      </c>
      <c r="P77" s="61" t="n">
        <v>1</v>
      </c>
      <c r="Q77" s="61" t="n">
        <v>1</v>
      </c>
      <c r="R77" s="66" t="n">
        <f aca="false">L77+M77+N77+O77+P77+Q77</f>
        <v>11</v>
      </c>
      <c r="S77" s="66" t="n">
        <f aca="false">R77/30*100</f>
        <v>36.6666666666667</v>
      </c>
      <c r="T77" s="66" t="n">
        <f aca="false">S77*0.3</f>
        <v>11</v>
      </c>
      <c r="U77" s="66" t="str">
        <f aca="false">IF(T77&gt;=9,"Cleared","Not Cleared")</f>
        <v>Cleared</v>
      </c>
      <c r="V77" s="105" t="n">
        <v>0.7</v>
      </c>
      <c r="W77" s="61" t="n">
        <v>21</v>
      </c>
      <c r="X77" s="61" t="n">
        <v>5</v>
      </c>
      <c r="Y77" s="61" t="n">
        <v>10</v>
      </c>
      <c r="Z77" s="61" t="s">
        <v>14</v>
      </c>
      <c r="AA77" s="61" t="n">
        <v>8</v>
      </c>
      <c r="AB77" s="61" t="n">
        <v>82</v>
      </c>
      <c r="AC77" s="61" t="str">
        <f aca="false">IF(V77&gt;=66%,"Cleared","NC")</f>
        <v>Cleared</v>
      </c>
      <c r="AD77" s="61" t="n">
        <v>3</v>
      </c>
      <c r="AE77" s="61" t="n">
        <v>1</v>
      </c>
      <c r="AF77" s="61" t="n">
        <v>4</v>
      </c>
      <c r="AG77" s="61" t="n">
        <v>0</v>
      </c>
      <c r="AH77" s="61" t="n">
        <v>1</v>
      </c>
      <c r="AI77" s="61" t="n">
        <v>5</v>
      </c>
      <c r="AJ77" s="66" t="n">
        <f aca="false">AD77+AE77+AF77+AG77+AH77+AI77</f>
        <v>14</v>
      </c>
      <c r="AK77" s="66" t="n">
        <f aca="false">AJ77/30*100</f>
        <v>46.6666666666667</v>
      </c>
      <c r="AL77" s="66" t="n">
        <f aca="false">AK77*0.3</f>
        <v>14</v>
      </c>
      <c r="AM77" s="66" t="str">
        <f aca="false">IF(AL77&gt;=9,"Cleared","Not Cleared")</f>
        <v>Cleared</v>
      </c>
      <c r="AN77" s="105" t="n">
        <v>0.666666666666667</v>
      </c>
      <c r="AO77" s="61" t="n">
        <v>17</v>
      </c>
      <c r="AP77" s="61" t="n">
        <v>13</v>
      </c>
      <c r="AQ77" s="61" t="n">
        <v>8</v>
      </c>
      <c r="AR77" s="61" t="n">
        <v>5.6</v>
      </c>
      <c r="AS77" s="61" t="n">
        <v>8</v>
      </c>
      <c r="AT77" s="61" t="n">
        <v>80</v>
      </c>
      <c r="AU77" s="61" t="str">
        <f aca="false">IF(AN77&gt;=66%,"Cleared","NC")</f>
        <v>Cleared</v>
      </c>
      <c r="AV77" s="61" t="n">
        <v>3</v>
      </c>
      <c r="AW77" s="61" t="n">
        <v>2</v>
      </c>
      <c r="AX77" s="61" t="n">
        <v>4</v>
      </c>
      <c r="AY77" s="61" t="n">
        <v>3</v>
      </c>
      <c r="AZ77" s="61" t="n">
        <v>1</v>
      </c>
      <c r="BA77" s="61" t="n">
        <v>5</v>
      </c>
      <c r="BB77" s="66" t="n">
        <f aca="false">AV77+AW77+AX77+AY77+BA77+AZ77</f>
        <v>18</v>
      </c>
      <c r="BC77" s="66" t="n">
        <f aca="false">BB77/30*100</f>
        <v>60</v>
      </c>
      <c r="BD77" s="66" t="n">
        <f aca="false">BC77*0.3</f>
        <v>18</v>
      </c>
      <c r="BE77" s="66" t="str">
        <f aca="false">IF(BD77&gt;=9,"Cleared","Not Cleared")</f>
        <v>Cleared</v>
      </c>
      <c r="BF77" s="105" t="n">
        <v>0.966666666666667</v>
      </c>
      <c r="BG77" s="61" t="s">
        <v>14</v>
      </c>
      <c r="BH77" s="61" t="s">
        <v>14</v>
      </c>
      <c r="BI77" s="61" t="s">
        <v>14</v>
      </c>
      <c r="BJ77" s="61" t="n">
        <v>4.2</v>
      </c>
      <c r="BK77" s="61" t="n">
        <v>8</v>
      </c>
      <c r="BL77" s="61" t="s">
        <v>14</v>
      </c>
      <c r="BM77" s="61" t="str">
        <f aca="false">IF(BF77&gt;=66%,"Cleared","NC")</f>
        <v>Cleared</v>
      </c>
      <c r="BN77" s="106" t="n">
        <v>0</v>
      </c>
      <c r="BO77" s="106" t="n">
        <v>0</v>
      </c>
      <c r="BP77" s="106" t="n">
        <v>0</v>
      </c>
      <c r="BQ77" s="106" t="n">
        <v>2</v>
      </c>
      <c r="BR77" s="106" t="n">
        <v>1</v>
      </c>
      <c r="BS77" s="106" t="n">
        <v>0</v>
      </c>
      <c r="BT77" s="66" t="n">
        <f aca="false">BN77+BO77+BP77+BQ77+BR77+BS77</f>
        <v>3</v>
      </c>
      <c r="BU77" s="66" t="n">
        <f aca="false">BT77/30*100</f>
        <v>10</v>
      </c>
      <c r="BV77" s="66" t="n">
        <f aca="false">BU77*0.3</f>
        <v>3</v>
      </c>
      <c r="BW77" s="107" t="str">
        <f aca="false">IF(BV77&gt;=9,"Cleared","Not Cleared")</f>
        <v>Not Cleared</v>
      </c>
    </row>
    <row r="78" s="22" customFormat="true" ht="14.25" hidden="false" customHeight="false" outlineLevel="0" collapsed="false">
      <c r="A78" s="61" t="n">
        <v>74</v>
      </c>
      <c r="B78" s="62" t="s">
        <v>166</v>
      </c>
      <c r="C78" s="63" t="s">
        <v>167</v>
      </c>
      <c r="D78" s="105" t="n">
        <v>1</v>
      </c>
      <c r="E78" s="61" t="n">
        <v>20</v>
      </c>
      <c r="F78" s="61" t="n">
        <v>1</v>
      </c>
      <c r="G78" s="61" t="n">
        <v>6</v>
      </c>
      <c r="H78" s="61" t="s">
        <v>532</v>
      </c>
      <c r="I78" s="61" t="n">
        <v>8</v>
      </c>
      <c r="J78" s="61" t="n">
        <v>68</v>
      </c>
      <c r="K78" s="61" t="str">
        <f aca="false">IF(D78&gt;=66%,"Cleared","NC")</f>
        <v>Cleared</v>
      </c>
      <c r="L78" s="61" t="n">
        <v>3</v>
      </c>
      <c r="M78" s="61" t="n">
        <v>1</v>
      </c>
      <c r="N78" s="61" t="n">
        <v>4</v>
      </c>
      <c r="O78" s="61" t="n">
        <v>3</v>
      </c>
      <c r="P78" s="61" t="n">
        <v>1</v>
      </c>
      <c r="Q78" s="61" t="n">
        <v>4</v>
      </c>
      <c r="R78" s="66" t="n">
        <f aca="false">L78+M78+N78+O78+P78+Q78</f>
        <v>16</v>
      </c>
      <c r="S78" s="66" t="n">
        <f aca="false">R78/30*100</f>
        <v>53.3333333333333</v>
      </c>
      <c r="T78" s="66" t="n">
        <f aca="false">S78*0.3</f>
        <v>16</v>
      </c>
      <c r="U78" s="66" t="str">
        <f aca="false">IF(T78&gt;=9,"Cleared","Not Cleared")</f>
        <v>Cleared</v>
      </c>
      <c r="V78" s="105" t="n">
        <v>0.9</v>
      </c>
      <c r="W78" s="61" t="n">
        <v>13</v>
      </c>
      <c r="X78" s="61" t="n">
        <v>1</v>
      </c>
      <c r="Y78" s="61" t="n">
        <v>8</v>
      </c>
      <c r="Z78" s="61" t="s">
        <v>14</v>
      </c>
      <c r="AA78" s="61" t="n">
        <v>7</v>
      </c>
      <c r="AB78" s="61" t="n">
        <v>68</v>
      </c>
      <c r="AC78" s="61" t="str">
        <f aca="false">IF(V78&gt;=66%,"Cleared","NC")</f>
        <v>Cleared</v>
      </c>
      <c r="AD78" s="61" t="n">
        <v>2</v>
      </c>
      <c r="AE78" s="61" t="n">
        <v>1</v>
      </c>
      <c r="AF78" s="61" t="n">
        <v>4</v>
      </c>
      <c r="AG78" s="61" t="n">
        <v>0</v>
      </c>
      <c r="AH78" s="61" t="n">
        <v>1</v>
      </c>
      <c r="AI78" s="61" t="n">
        <v>4</v>
      </c>
      <c r="AJ78" s="66" t="n">
        <f aca="false">AD78+AE78+AF78+AG78+AH78+AI78</f>
        <v>12</v>
      </c>
      <c r="AK78" s="66" t="n">
        <f aca="false">AJ78/30*100</f>
        <v>40</v>
      </c>
      <c r="AL78" s="66" t="n">
        <f aca="false">AK78*0.3</f>
        <v>12</v>
      </c>
      <c r="AM78" s="66" t="str">
        <f aca="false">IF(AL78&gt;=9,"Cleared","Not Cleared")</f>
        <v>Cleared</v>
      </c>
      <c r="AN78" s="105" t="n">
        <v>1.06666666666667</v>
      </c>
      <c r="AO78" s="61" t="n">
        <v>22</v>
      </c>
      <c r="AP78" s="61" t="n">
        <v>14</v>
      </c>
      <c r="AQ78" s="61" t="n">
        <v>-5</v>
      </c>
      <c r="AR78" s="61" t="n">
        <v>5.6</v>
      </c>
      <c r="AS78" s="61" t="s">
        <v>14</v>
      </c>
      <c r="AT78" s="61" t="n">
        <v>68</v>
      </c>
      <c r="AU78" s="61" t="str">
        <f aca="false">IF(AN78&gt;=66%,"Cleared","NC")</f>
        <v>Cleared</v>
      </c>
      <c r="AV78" s="61" t="n">
        <v>3</v>
      </c>
      <c r="AW78" s="61" t="n">
        <v>2</v>
      </c>
      <c r="AX78" s="61" t="n">
        <v>3</v>
      </c>
      <c r="AY78" s="61" t="n">
        <v>3</v>
      </c>
      <c r="AZ78" s="61" t="n">
        <v>0</v>
      </c>
      <c r="BA78" s="61" t="n">
        <v>4</v>
      </c>
      <c r="BB78" s="66" t="n">
        <f aca="false">AV78+AW78+AX78+AY78+BA78+AZ78</f>
        <v>15</v>
      </c>
      <c r="BC78" s="66" t="n">
        <f aca="false">BB78/30*100</f>
        <v>50</v>
      </c>
      <c r="BD78" s="66" t="n">
        <f aca="false">BC78*0.3</f>
        <v>15</v>
      </c>
      <c r="BE78" s="66" t="str">
        <f aca="false">IF(BD78&gt;=9,"Cleared","Not Cleared")</f>
        <v>Cleared</v>
      </c>
      <c r="BF78" s="105" t="n">
        <v>0.833333333333333</v>
      </c>
      <c r="BG78" s="61" t="n">
        <v>20</v>
      </c>
      <c r="BH78" s="61" t="n">
        <v>16</v>
      </c>
      <c r="BI78" s="61" t="n">
        <v>8</v>
      </c>
      <c r="BJ78" s="61" t="n">
        <v>6.1</v>
      </c>
      <c r="BK78" s="61" t="s">
        <v>14</v>
      </c>
      <c r="BL78" s="61" t="n">
        <v>68</v>
      </c>
      <c r="BM78" s="61" t="str">
        <f aca="false">IF(BF78&gt;=66%,"Cleared","NC")</f>
        <v>Cleared</v>
      </c>
      <c r="BN78" s="106" t="n">
        <v>3</v>
      </c>
      <c r="BO78" s="106" t="n">
        <v>2</v>
      </c>
      <c r="BP78" s="106" t="n">
        <v>3</v>
      </c>
      <c r="BQ78" s="106" t="n">
        <v>3</v>
      </c>
      <c r="BR78" s="106" t="n">
        <v>0</v>
      </c>
      <c r="BS78" s="106" t="n">
        <v>4</v>
      </c>
      <c r="BT78" s="66" t="n">
        <f aca="false">BN78+BO78+BP78+BQ78+BR78+BS78</f>
        <v>15</v>
      </c>
      <c r="BU78" s="66" t="n">
        <f aca="false">BT78/30*100</f>
        <v>50</v>
      </c>
      <c r="BV78" s="66" t="n">
        <f aca="false">BU78*0.3</f>
        <v>15</v>
      </c>
      <c r="BW78" s="107" t="str">
        <f aca="false">IF(BV78&gt;=9,"Cleared","Not Cleared")</f>
        <v>Cleared</v>
      </c>
    </row>
    <row r="79" s="22" customFormat="true" ht="14.25" hidden="false" customHeight="false" outlineLevel="0" collapsed="false">
      <c r="A79" s="61" t="n">
        <v>75</v>
      </c>
      <c r="B79" s="62" t="s">
        <v>168</v>
      </c>
      <c r="C79" s="63" t="s">
        <v>169</v>
      </c>
      <c r="D79" s="105" t="n">
        <v>0.666666666666667</v>
      </c>
      <c r="E79" s="61" t="n">
        <v>1</v>
      </c>
      <c r="F79" s="61" t="n">
        <v>1</v>
      </c>
      <c r="G79" s="61" t="n">
        <v>-25</v>
      </c>
      <c r="H79" s="61" t="s">
        <v>532</v>
      </c>
      <c r="I79" s="61" t="n">
        <v>8</v>
      </c>
      <c r="J79" s="61" t="n">
        <v>0</v>
      </c>
      <c r="K79" s="61" t="str">
        <f aca="false">IF(D79&gt;=66%,"Cleared","NC")</f>
        <v>Cleared</v>
      </c>
      <c r="L79" s="61" t="n">
        <v>1</v>
      </c>
      <c r="M79" s="61" t="n">
        <v>1</v>
      </c>
      <c r="N79" s="61" t="n">
        <v>2</v>
      </c>
      <c r="O79" s="61" t="n">
        <v>3</v>
      </c>
      <c r="P79" s="61" t="n">
        <v>1</v>
      </c>
      <c r="Q79" s="61" t="n">
        <v>1</v>
      </c>
      <c r="R79" s="66" t="n">
        <f aca="false">L79+M79+N79+O79+P79+Q79</f>
        <v>9</v>
      </c>
      <c r="S79" s="66" t="n">
        <f aca="false">R79/30*100</f>
        <v>30</v>
      </c>
      <c r="T79" s="66" t="n">
        <f aca="false">S79*0.3</f>
        <v>9</v>
      </c>
      <c r="U79" s="66" t="str">
        <f aca="false">IF(T79&gt;=9,"Cleared","Not Cleared")</f>
        <v>Cleared</v>
      </c>
      <c r="V79" s="105" t="n">
        <v>0.666666666666667</v>
      </c>
      <c r="W79" s="61" t="s">
        <v>14</v>
      </c>
      <c r="X79" s="61" t="s">
        <v>14</v>
      </c>
      <c r="Y79" s="61" t="s">
        <v>14</v>
      </c>
      <c r="Z79" s="61" t="s">
        <v>14</v>
      </c>
      <c r="AA79" s="61" t="n">
        <v>6</v>
      </c>
      <c r="AB79" s="61" t="n">
        <v>72</v>
      </c>
      <c r="AC79" s="61" t="str">
        <f aca="false">IF(V79&gt;=66%,"Cleared","NC")</f>
        <v>Cleared</v>
      </c>
      <c r="AD79" s="61" t="n">
        <v>0</v>
      </c>
      <c r="AE79" s="61" t="n">
        <v>0</v>
      </c>
      <c r="AF79" s="61" t="n">
        <v>0</v>
      </c>
      <c r="AG79" s="61" t="n">
        <v>0</v>
      </c>
      <c r="AH79" s="61" t="n">
        <v>1</v>
      </c>
      <c r="AI79" s="61" t="n">
        <v>4</v>
      </c>
      <c r="AJ79" s="66" t="n">
        <f aca="false">AD79+AE79+AF79+AG79+AH79+AI79</f>
        <v>5</v>
      </c>
      <c r="AK79" s="66" t="n">
        <f aca="false">AJ79/30*100</f>
        <v>16.6666666666667</v>
      </c>
      <c r="AL79" s="66" t="n">
        <f aca="false">AK79*0.3</f>
        <v>5</v>
      </c>
      <c r="AM79" s="66" t="str">
        <f aca="false">IF(AL79&gt;=9,"Cleared","Not Cleared")</f>
        <v>Not Cleared</v>
      </c>
      <c r="AN79" s="105" t="n">
        <v>0.8</v>
      </c>
      <c r="AO79" s="61" t="n">
        <v>30</v>
      </c>
      <c r="AP79" s="61" t="n">
        <v>2</v>
      </c>
      <c r="AQ79" s="61" t="n">
        <v>-1</v>
      </c>
      <c r="AR79" s="61" t="n">
        <v>3.1</v>
      </c>
      <c r="AS79" s="61" t="s">
        <v>14</v>
      </c>
      <c r="AT79" s="61" t="n">
        <v>67</v>
      </c>
      <c r="AU79" s="61" t="str">
        <f aca="false">IF(AN79&gt;=66%,"Cleared","NC")</f>
        <v>Cleared</v>
      </c>
      <c r="AV79" s="61" t="n">
        <v>5</v>
      </c>
      <c r="AW79" s="61" t="n">
        <v>1</v>
      </c>
      <c r="AX79" s="61" t="n">
        <v>3</v>
      </c>
      <c r="AY79" s="61" t="n">
        <v>2</v>
      </c>
      <c r="AZ79" s="61" t="n">
        <v>0</v>
      </c>
      <c r="BA79" s="61" t="n">
        <v>4</v>
      </c>
      <c r="BB79" s="66" t="n">
        <f aca="false">AV79+AW79+AX79+AY79+BA79+AZ79</f>
        <v>15</v>
      </c>
      <c r="BC79" s="66" t="n">
        <f aca="false">BB79/30*100</f>
        <v>50</v>
      </c>
      <c r="BD79" s="66" t="n">
        <f aca="false">BC79*0.3</f>
        <v>15</v>
      </c>
      <c r="BE79" s="66" t="str">
        <f aca="false">IF(BD79&gt;=9,"Cleared","Not Cleared")</f>
        <v>Cleared</v>
      </c>
      <c r="BF79" s="105" t="n">
        <v>0.8</v>
      </c>
      <c r="BG79" s="61" t="n">
        <v>35</v>
      </c>
      <c r="BH79" s="61" t="n">
        <v>4</v>
      </c>
      <c r="BI79" s="61" t="n">
        <v>-6</v>
      </c>
      <c r="BJ79" s="61" t="n">
        <v>3.1</v>
      </c>
      <c r="BK79" s="61" t="s">
        <v>14</v>
      </c>
      <c r="BL79" s="61" t="s">
        <v>14</v>
      </c>
      <c r="BM79" s="61" t="str">
        <f aca="false">IF(BF79&gt;=66%,"Cleared","NC")</f>
        <v>Cleared</v>
      </c>
      <c r="BN79" s="106" t="n">
        <v>5</v>
      </c>
      <c r="BO79" s="106" t="n">
        <v>1</v>
      </c>
      <c r="BP79" s="106" t="n">
        <v>2</v>
      </c>
      <c r="BQ79" s="106" t="n">
        <v>2</v>
      </c>
      <c r="BR79" s="106" t="n">
        <v>0</v>
      </c>
      <c r="BS79" s="106" t="n">
        <v>0</v>
      </c>
      <c r="BT79" s="66" t="n">
        <f aca="false">BN79+BO79+BP79+BQ79+BR79+BS79</f>
        <v>10</v>
      </c>
      <c r="BU79" s="66" t="n">
        <f aca="false">BT79/30*100</f>
        <v>33.3333333333333</v>
      </c>
      <c r="BV79" s="66" t="n">
        <f aca="false">BU79*0.3</f>
        <v>10</v>
      </c>
      <c r="BW79" s="107" t="str">
        <f aca="false">IF(BV79&gt;=9,"Cleared","Not Cleared")</f>
        <v>Cleared</v>
      </c>
    </row>
    <row r="80" s="22" customFormat="true" ht="14.25" hidden="false" customHeight="false" outlineLevel="0" collapsed="false">
      <c r="A80" s="61" t="n">
        <v>76</v>
      </c>
      <c r="B80" s="62" t="s">
        <v>170</v>
      </c>
      <c r="C80" s="63" t="s">
        <v>171</v>
      </c>
      <c r="D80" s="105" t="n">
        <v>0.666666666666667</v>
      </c>
      <c r="E80" s="61" t="n">
        <v>2</v>
      </c>
      <c r="F80" s="61" t="n">
        <v>5</v>
      </c>
      <c r="G80" s="61" t="n">
        <v>-9</v>
      </c>
      <c r="H80" s="61" t="s">
        <v>532</v>
      </c>
      <c r="I80" s="61" t="n">
        <v>2</v>
      </c>
      <c r="J80" s="61" t="n">
        <v>74</v>
      </c>
      <c r="K80" s="61" t="str">
        <f aca="false">IF(D80&gt;=66%,"Cleared","NC")</f>
        <v>Cleared</v>
      </c>
      <c r="L80" s="61" t="n">
        <v>1</v>
      </c>
      <c r="M80" s="61" t="n">
        <v>1</v>
      </c>
      <c r="N80" s="61" t="n">
        <v>3</v>
      </c>
      <c r="O80" s="61" t="n">
        <v>3</v>
      </c>
      <c r="P80" s="61" t="n">
        <v>4</v>
      </c>
      <c r="Q80" s="61" t="n">
        <v>4</v>
      </c>
      <c r="R80" s="66" t="n">
        <f aca="false">L80+M80+N80+O80+P80+Q80</f>
        <v>16</v>
      </c>
      <c r="S80" s="66" t="n">
        <f aca="false">R80/30*100</f>
        <v>53.3333333333333</v>
      </c>
      <c r="T80" s="66" t="n">
        <f aca="false">S80*0.3</f>
        <v>16</v>
      </c>
      <c r="U80" s="66" t="str">
        <f aca="false">IF(T80&gt;=9,"Cleared","Not Cleared")</f>
        <v>Cleared</v>
      </c>
      <c r="V80" s="105" t="n">
        <v>0.666666666666667</v>
      </c>
      <c r="W80" s="61" t="s">
        <v>14</v>
      </c>
      <c r="X80" s="61" t="s">
        <v>14</v>
      </c>
      <c r="Y80" s="61" t="s">
        <v>14</v>
      </c>
      <c r="Z80" s="61" t="s">
        <v>14</v>
      </c>
      <c r="AA80" s="61" t="n">
        <v>4</v>
      </c>
      <c r="AB80" s="61" t="n">
        <v>73</v>
      </c>
      <c r="AC80" s="61" t="str">
        <f aca="false">IF(V80&gt;=66%,"Cleared","NC")</f>
        <v>Cleared</v>
      </c>
      <c r="AD80" s="61" t="n">
        <v>0</v>
      </c>
      <c r="AE80" s="61" t="n">
        <v>0</v>
      </c>
      <c r="AF80" s="61" t="n">
        <v>0</v>
      </c>
      <c r="AG80" s="61" t="n">
        <v>0</v>
      </c>
      <c r="AH80" s="61" t="n">
        <v>2</v>
      </c>
      <c r="AI80" s="61" t="n">
        <v>4</v>
      </c>
      <c r="AJ80" s="66" t="n">
        <f aca="false">AD80+AE80+AF80+AG80+AH80+AI80</f>
        <v>6</v>
      </c>
      <c r="AK80" s="66" t="n">
        <f aca="false">AJ80/30*100</f>
        <v>20</v>
      </c>
      <c r="AL80" s="66" t="n">
        <f aca="false">AK80*0.3</f>
        <v>6</v>
      </c>
      <c r="AM80" s="66" t="str">
        <f aca="false">IF(AL80&gt;=9,"Cleared","Not Cleared")</f>
        <v>Not Cleared</v>
      </c>
      <c r="AN80" s="105" t="n">
        <v>0.666666666666667</v>
      </c>
      <c r="AO80" s="61" t="n">
        <v>21</v>
      </c>
      <c r="AP80" s="61" t="n">
        <v>3</v>
      </c>
      <c r="AQ80" s="61" t="n">
        <v>-14</v>
      </c>
      <c r="AR80" s="61" t="n">
        <v>6.1</v>
      </c>
      <c r="AS80" s="61" t="n">
        <v>8</v>
      </c>
      <c r="AT80" s="61" t="n">
        <v>73</v>
      </c>
      <c r="AU80" s="61" t="str">
        <f aca="false">IF(AN80&gt;=66%,"Cleared","NC")</f>
        <v>Cleared</v>
      </c>
      <c r="AV80" s="61" t="n">
        <v>3</v>
      </c>
      <c r="AW80" s="61" t="n">
        <v>1</v>
      </c>
      <c r="AX80" s="61" t="n">
        <v>2</v>
      </c>
      <c r="AY80" s="61" t="n">
        <v>3</v>
      </c>
      <c r="AZ80" s="61" t="n">
        <v>1</v>
      </c>
      <c r="BA80" s="61" t="n">
        <v>4</v>
      </c>
      <c r="BB80" s="66" t="n">
        <f aca="false">AV80+AW80+AX80+AY80+BA80+AZ80</f>
        <v>14</v>
      </c>
      <c r="BC80" s="66" t="n">
        <f aca="false">BB80/30*100</f>
        <v>46.6666666666667</v>
      </c>
      <c r="BD80" s="66" t="n">
        <f aca="false">BC80*0.3</f>
        <v>14</v>
      </c>
      <c r="BE80" s="66" t="str">
        <f aca="false">IF(BD80&gt;=9,"Cleared","Not Cleared")</f>
        <v>Cleared</v>
      </c>
      <c r="BF80" s="105" t="n">
        <v>0.866666666666667</v>
      </c>
      <c r="BG80" s="61" t="n">
        <v>20</v>
      </c>
      <c r="BH80" s="61" t="n">
        <v>3</v>
      </c>
      <c r="BI80" s="61" t="n">
        <v>-18</v>
      </c>
      <c r="BJ80" s="61" t="n">
        <v>6.9</v>
      </c>
      <c r="BK80" s="61" t="n">
        <v>8</v>
      </c>
      <c r="BL80" s="61" t="s">
        <v>14</v>
      </c>
      <c r="BM80" s="61" t="str">
        <f aca="false">IF(BF80&gt;=66%,"Cleared","NC")</f>
        <v>Cleared</v>
      </c>
      <c r="BN80" s="106" t="n">
        <v>3</v>
      </c>
      <c r="BO80" s="106" t="n">
        <v>1</v>
      </c>
      <c r="BP80" s="106" t="n">
        <v>2</v>
      </c>
      <c r="BQ80" s="106" t="n">
        <v>3</v>
      </c>
      <c r="BR80" s="106" t="n">
        <v>1</v>
      </c>
      <c r="BS80" s="106" t="n">
        <v>0</v>
      </c>
      <c r="BT80" s="66" t="n">
        <f aca="false">BN80+BO80+BP80+BQ80+BR80+BS80</f>
        <v>10</v>
      </c>
      <c r="BU80" s="66" t="n">
        <f aca="false">BT80/30*100</f>
        <v>33.3333333333333</v>
      </c>
      <c r="BV80" s="66" t="n">
        <f aca="false">BU80*0.3</f>
        <v>10</v>
      </c>
      <c r="BW80" s="107" t="str">
        <f aca="false">IF(BV80&gt;=9,"Cleared","Not Cleared")</f>
        <v>Cleared</v>
      </c>
    </row>
    <row r="81" s="22" customFormat="true" ht="14.25" hidden="false" customHeight="false" outlineLevel="0" collapsed="false">
      <c r="A81" s="61" t="n">
        <v>77</v>
      </c>
      <c r="B81" s="62" t="s">
        <v>172</v>
      </c>
      <c r="C81" s="63" t="s">
        <v>173</v>
      </c>
      <c r="D81" s="105" t="n">
        <v>0.666666666666667</v>
      </c>
      <c r="E81" s="61" t="n">
        <v>17</v>
      </c>
      <c r="F81" s="61" t="n">
        <v>17</v>
      </c>
      <c r="G81" s="61" t="n">
        <v>-17</v>
      </c>
      <c r="H81" s="61" t="s">
        <v>532</v>
      </c>
      <c r="I81" s="61" t="n">
        <v>3</v>
      </c>
      <c r="J81" s="61" t="n">
        <v>76</v>
      </c>
      <c r="K81" s="61" t="str">
        <f aca="false">IF(D81&gt;=66%,"Cleared","NC")</f>
        <v>Cleared</v>
      </c>
      <c r="L81" s="61" t="n">
        <v>3</v>
      </c>
      <c r="M81" s="61" t="n">
        <v>3</v>
      </c>
      <c r="N81" s="61" t="n">
        <v>2</v>
      </c>
      <c r="O81" s="61" t="n">
        <v>3</v>
      </c>
      <c r="P81" s="61" t="n">
        <v>3</v>
      </c>
      <c r="Q81" s="61" t="n">
        <v>5</v>
      </c>
      <c r="R81" s="66" t="n">
        <f aca="false">L81+M81+N81+O81+P81+Q81</f>
        <v>19</v>
      </c>
      <c r="S81" s="66" t="n">
        <f aca="false">R81/30*100</f>
        <v>63.3333333333333</v>
      </c>
      <c r="T81" s="66" t="n">
        <f aca="false">S81*0.3</f>
        <v>19</v>
      </c>
      <c r="U81" s="66" t="str">
        <f aca="false">IF(T81&gt;=9,"Cleared","Not Cleared")</f>
        <v>Cleared</v>
      </c>
      <c r="V81" s="105" t="n">
        <v>0.666666666666667</v>
      </c>
      <c r="W81" s="61" t="s">
        <v>14</v>
      </c>
      <c r="X81" s="61" t="s">
        <v>14</v>
      </c>
      <c r="Y81" s="61" t="s">
        <v>14</v>
      </c>
      <c r="Z81" s="61" t="s">
        <v>14</v>
      </c>
      <c r="AA81" s="61" t="n">
        <v>6</v>
      </c>
      <c r="AB81" s="61" t="n">
        <v>75</v>
      </c>
      <c r="AC81" s="61" t="str">
        <f aca="false">IF(V81&gt;=66%,"Cleared","NC")</f>
        <v>Cleared</v>
      </c>
      <c r="AD81" s="61" t="n">
        <v>0</v>
      </c>
      <c r="AE81" s="61" t="n">
        <v>0</v>
      </c>
      <c r="AF81" s="61" t="n">
        <v>0</v>
      </c>
      <c r="AG81" s="61" t="n">
        <v>0</v>
      </c>
      <c r="AH81" s="61" t="n">
        <v>1</v>
      </c>
      <c r="AI81" s="61" t="n">
        <v>5</v>
      </c>
      <c r="AJ81" s="66" t="n">
        <f aca="false">AD81+AE81+AF81+AG81+AH81+AI81</f>
        <v>6</v>
      </c>
      <c r="AK81" s="66" t="n">
        <f aca="false">AJ81/30*100</f>
        <v>20</v>
      </c>
      <c r="AL81" s="66" t="n">
        <f aca="false">AK81*0.3</f>
        <v>6</v>
      </c>
      <c r="AM81" s="66" t="str">
        <f aca="false">IF(AL81&gt;=9,"Cleared","Not Cleared")</f>
        <v>Not Cleared</v>
      </c>
      <c r="AN81" s="105" t="n">
        <v>0.666666666666667</v>
      </c>
      <c r="AO81" s="61" t="n">
        <v>17</v>
      </c>
      <c r="AP81" s="61" t="n">
        <v>19</v>
      </c>
      <c r="AQ81" s="61" t="n">
        <v>-20</v>
      </c>
      <c r="AR81" s="61" t="n">
        <v>5.2</v>
      </c>
      <c r="AS81" s="61" t="s">
        <v>14</v>
      </c>
      <c r="AT81" s="61" t="n">
        <v>74</v>
      </c>
      <c r="AU81" s="61" t="str">
        <f aca="false">IF(AN81&gt;=66%,"Cleared","NC")</f>
        <v>Cleared</v>
      </c>
      <c r="AV81" s="61" t="n">
        <v>3</v>
      </c>
      <c r="AW81" s="61" t="n">
        <v>3</v>
      </c>
      <c r="AX81" s="61" t="n">
        <v>2</v>
      </c>
      <c r="AY81" s="61" t="n">
        <v>2</v>
      </c>
      <c r="AZ81" s="61" t="n">
        <v>0</v>
      </c>
      <c r="BA81" s="61" t="n">
        <v>4</v>
      </c>
      <c r="BB81" s="66" t="n">
        <f aca="false">AV81+AW81+AX81+AY81+BA81+AZ81</f>
        <v>14</v>
      </c>
      <c r="BC81" s="66" t="n">
        <f aca="false">BB81/30*100</f>
        <v>46.6666666666667</v>
      </c>
      <c r="BD81" s="66" t="n">
        <f aca="false">BC81*0.3</f>
        <v>14</v>
      </c>
      <c r="BE81" s="66" t="str">
        <f aca="false">IF(BD81&gt;=9,"Cleared","Not Cleared")</f>
        <v>Cleared</v>
      </c>
      <c r="BF81" s="105" t="n">
        <v>0.666666666666667</v>
      </c>
      <c r="BG81" s="61" t="n">
        <v>20</v>
      </c>
      <c r="BH81" s="61" t="n">
        <v>26</v>
      </c>
      <c r="BI81" s="61" t="n">
        <v>-18</v>
      </c>
      <c r="BJ81" s="61" t="s">
        <v>14</v>
      </c>
      <c r="BK81" s="61" t="s">
        <v>14</v>
      </c>
      <c r="BL81" s="61" t="s">
        <v>14</v>
      </c>
      <c r="BM81" s="61" t="str">
        <f aca="false">IF(BF81&gt;=66%,"Cleared","NC")</f>
        <v>Cleared</v>
      </c>
      <c r="BN81" s="106" t="n">
        <v>3</v>
      </c>
      <c r="BO81" s="106" t="n">
        <v>4</v>
      </c>
      <c r="BP81" s="106" t="n">
        <v>2</v>
      </c>
      <c r="BQ81" s="106" t="n">
        <v>0</v>
      </c>
      <c r="BR81" s="106" t="n">
        <v>0</v>
      </c>
      <c r="BS81" s="106" t="n">
        <v>0</v>
      </c>
      <c r="BT81" s="66" t="n">
        <f aca="false">BN81+BO81+BP81+BQ81+BR81+BS81</f>
        <v>9</v>
      </c>
      <c r="BU81" s="66" t="n">
        <f aca="false">BT81/30*100</f>
        <v>30</v>
      </c>
      <c r="BV81" s="66" t="n">
        <f aca="false">BU81*0.3</f>
        <v>9</v>
      </c>
      <c r="BW81" s="107" t="str">
        <f aca="false">IF(BV81&gt;=9,"Cleared","Not Cleared")</f>
        <v>Cleared</v>
      </c>
    </row>
    <row r="82" s="22" customFormat="true" ht="14.25" hidden="false" customHeight="false" outlineLevel="0" collapsed="false">
      <c r="A82" s="61" t="n">
        <v>78</v>
      </c>
      <c r="B82" s="62" t="s">
        <v>174</v>
      </c>
      <c r="C82" s="63" t="s">
        <v>175</v>
      </c>
      <c r="D82" s="105" t="n">
        <v>0.666666666666667</v>
      </c>
      <c r="E82" s="61" t="n">
        <v>14</v>
      </c>
      <c r="F82" s="61" t="n">
        <v>7</v>
      </c>
      <c r="G82" s="61" t="n">
        <v>-25</v>
      </c>
      <c r="H82" s="61" t="s">
        <v>532</v>
      </c>
      <c r="I82" s="61" t="n">
        <v>8</v>
      </c>
      <c r="J82" s="61" t="n">
        <v>0</v>
      </c>
      <c r="K82" s="61" t="str">
        <f aca="false">IF(D82&gt;=66%,"Cleared","NC")</f>
        <v>Cleared</v>
      </c>
      <c r="L82" s="61" t="n">
        <v>2</v>
      </c>
      <c r="M82" s="61" t="n">
        <v>1</v>
      </c>
      <c r="N82" s="61" t="n">
        <v>2</v>
      </c>
      <c r="O82" s="61" t="n">
        <v>3</v>
      </c>
      <c r="P82" s="61" t="n">
        <v>1</v>
      </c>
      <c r="Q82" s="61" t="n">
        <v>1</v>
      </c>
      <c r="R82" s="66" t="n">
        <f aca="false">L82+M82+N82+O82+P82+Q82</f>
        <v>10</v>
      </c>
      <c r="S82" s="66" t="n">
        <f aca="false">R82/30*100</f>
        <v>33.3333333333333</v>
      </c>
      <c r="T82" s="66" t="n">
        <f aca="false">S82*0.3</f>
        <v>10</v>
      </c>
      <c r="U82" s="66" t="str">
        <f aca="false">IF(T82&gt;=9,"Cleared","Not Cleared")</f>
        <v>Cleared</v>
      </c>
      <c r="V82" s="105" t="n">
        <v>0.666666666666667</v>
      </c>
      <c r="W82" s="61" t="s">
        <v>14</v>
      </c>
      <c r="X82" s="61" t="s">
        <v>14</v>
      </c>
      <c r="Y82" s="61" t="s">
        <v>14</v>
      </c>
      <c r="Z82" s="61" t="s">
        <v>14</v>
      </c>
      <c r="AA82" s="61" t="s">
        <v>14</v>
      </c>
      <c r="AB82" s="61" t="s">
        <v>14</v>
      </c>
      <c r="AC82" s="61" t="str">
        <f aca="false">IF(V82&gt;=66%,"Cleared","NC")</f>
        <v>Cleared</v>
      </c>
      <c r="AD82" s="61" t="n">
        <v>0</v>
      </c>
      <c r="AE82" s="61" t="n">
        <v>0</v>
      </c>
      <c r="AF82" s="61" t="n">
        <v>0</v>
      </c>
      <c r="AG82" s="61" t="n">
        <v>0</v>
      </c>
      <c r="AH82" s="61" t="n">
        <v>0</v>
      </c>
      <c r="AI82" s="61" t="n">
        <v>0</v>
      </c>
      <c r="AJ82" s="66" t="n">
        <f aca="false">AD82+AE82+AF82+AG82+AH82+AI82</f>
        <v>0</v>
      </c>
      <c r="AK82" s="66" t="n">
        <f aca="false">AJ82/30*100</f>
        <v>0</v>
      </c>
      <c r="AL82" s="66" t="n">
        <f aca="false">AK82*0.3</f>
        <v>0</v>
      </c>
      <c r="AM82" s="66" t="str">
        <f aca="false">IF(AL82&gt;=9,"Cleared","Not Cleared")</f>
        <v>Not Cleared</v>
      </c>
      <c r="AN82" s="105" t="n">
        <v>0.1</v>
      </c>
      <c r="AO82" s="61" t="s">
        <v>14</v>
      </c>
      <c r="AP82" s="61" t="s">
        <v>14</v>
      </c>
      <c r="AQ82" s="61" t="s">
        <v>14</v>
      </c>
      <c r="AR82" s="61" t="s">
        <v>14</v>
      </c>
      <c r="AS82" s="61" t="s">
        <v>14</v>
      </c>
      <c r="AT82" s="61" t="s">
        <v>14</v>
      </c>
      <c r="AU82" s="61" t="str">
        <f aca="false">IF(AN82&gt;=66%,"Cleared","NC")</f>
        <v>NC</v>
      </c>
      <c r="AV82" s="61" t="n">
        <v>0</v>
      </c>
      <c r="AW82" s="61" t="n">
        <v>0</v>
      </c>
      <c r="AX82" s="61" t="n">
        <v>0</v>
      </c>
      <c r="AY82" s="61" t="n">
        <v>0</v>
      </c>
      <c r="AZ82" s="61" t="n">
        <v>0</v>
      </c>
      <c r="BA82" s="61" t="n">
        <v>0</v>
      </c>
      <c r="BB82" s="66" t="n">
        <f aca="false">AV82+AW82+AX82+AY82+BA82+AZ82</f>
        <v>0</v>
      </c>
      <c r="BC82" s="66" t="n">
        <f aca="false">BB82/30*100</f>
        <v>0</v>
      </c>
      <c r="BD82" s="66" t="n">
        <f aca="false">BC82*0.3</f>
        <v>0</v>
      </c>
      <c r="BE82" s="66" t="str">
        <f aca="false">IF(BD82&gt;=9,"Cleared","Not Cleared")</f>
        <v>Not Cleared</v>
      </c>
      <c r="BF82" s="105" t="n">
        <v>0.2</v>
      </c>
      <c r="BG82" s="61" t="s">
        <v>14</v>
      </c>
      <c r="BH82" s="61" t="s">
        <v>14</v>
      </c>
      <c r="BI82" s="61" t="s">
        <v>14</v>
      </c>
      <c r="BJ82" s="61" t="s">
        <v>14</v>
      </c>
      <c r="BK82" s="61" t="s">
        <v>14</v>
      </c>
      <c r="BL82" s="61" t="s">
        <v>14</v>
      </c>
      <c r="BM82" s="61" t="str">
        <f aca="false">IF(BF82&gt;=66%,"Cleared","NC")</f>
        <v>NC</v>
      </c>
      <c r="BN82" s="106" t="n">
        <v>0</v>
      </c>
      <c r="BO82" s="106" t="n">
        <v>0</v>
      </c>
      <c r="BP82" s="106" t="n">
        <v>0</v>
      </c>
      <c r="BQ82" s="106" t="n">
        <v>0</v>
      </c>
      <c r="BR82" s="106" t="n">
        <v>0</v>
      </c>
      <c r="BS82" s="106" t="n">
        <v>0</v>
      </c>
      <c r="BT82" s="66" t="n">
        <f aca="false">BN82+BO82+BP82+BQ82+BR82+BS82</f>
        <v>0</v>
      </c>
      <c r="BU82" s="66" t="n">
        <f aca="false">BT82/30*100</f>
        <v>0</v>
      </c>
      <c r="BV82" s="66" t="n">
        <f aca="false">BU82*0.3</f>
        <v>0</v>
      </c>
      <c r="BW82" s="107" t="str">
        <f aca="false">IF(BV82&gt;=9,"Cleared","Not Cleared")</f>
        <v>Not Cleared</v>
      </c>
    </row>
    <row r="83" s="22" customFormat="true" ht="14.25" hidden="false" customHeight="false" outlineLevel="0" collapsed="false">
      <c r="A83" s="61" t="n">
        <v>79</v>
      </c>
      <c r="B83" s="62" t="s">
        <v>176</v>
      </c>
      <c r="C83" s="63" t="s">
        <v>177</v>
      </c>
      <c r="D83" s="105" t="n">
        <v>0.666666666666667</v>
      </c>
      <c r="E83" s="61" t="n">
        <v>10</v>
      </c>
      <c r="F83" s="61" t="n">
        <v>2</v>
      </c>
      <c r="G83" s="61" t="n">
        <v>8</v>
      </c>
      <c r="H83" s="61" t="s">
        <v>532</v>
      </c>
      <c r="I83" s="61" t="n">
        <v>6</v>
      </c>
      <c r="J83" s="61" t="n">
        <v>73</v>
      </c>
      <c r="K83" s="61" t="str">
        <f aca="false">IF(D83&gt;=66%,"Cleared","NC")</f>
        <v>Cleared</v>
      </c>
      <c r="L83" s="61" t="n">
        <v>1</v>
      </c>
      <c r="M83" s="61" t="n">
        <v>1</v>
      </c>
      <c r="N83" s="61" t="n">
        <v>4</v>
      </c>
      <c r="O83" s="61" t="n">
        <v>3</v>
      </c>
      <c r="P83" s="61" t="n">
        <v>1</v>
      </c>
      <c r="Q83" s="61" t="n">
        <v>4</v>
      </c>
      <c r="R83" s="66" t="n">
        <f aca="false">L83+M83+N83+O83+P83+Q83</f>
        <v>14</v>
      </c>
      <c r="S83" s="66" t="n">
        <f aca="false">R83/30*100</f>
        <v>46.6666666666667</v>
      </c>
      <c r="T83" s="66" t="n">
        <f aca="false">S83*0.3</f>
        <v>14</v>
      </c>
      <c r="U83" s="66" t="str">
        <f aca="false">IF(T83&gt;=9,"Cleared","Not Cleared")</f>
        <v>Cleared</v>
      </c>
      <c r="V83" s="105" t="n">
        <v>0.266666666666667</v>
      </c>
      <c r="W83" s="61" t="n">
        <v>9</v>
      </c>
      <c r="X83" s="61" t="n">
        <v>2</v>
      </c>
      <c r="Y83" s="61" t="n">
        <v>9</v>
      </c>
      <c r="Z83" s="61" t="s">
        <v>14</v>
      </c>
      <c r="AA83" s="61" t="n">
        <v>8</v>
      </c>
      <c r="AB83" s="61" t="n">
        <v>72</v>
      </c>
      <c r="AC83" s="61" t="str">
        <f aca="false">IF(V83&gt;=66%,"Cleared","NC")</f>
        <v>NC</v>
      </c>
      <c r="AD83" s="61" t="n">
        <v>1</v>
      </c>
      <c r="AE83" s="61" t="n">
        <v>1</v>
      </c>
      <c r="AF83" s="61" t="n">
        <v>4</v>
      </c>
      <c r="AG83" s="61" t="n">
        <v>0</v>
      </c>
      <c r="AH83" s="61" t="n">
        <v>1</v>
      </c>
      <c r="AI83" s="61" t="n">
        <v>4</v>
      </c>
      <c r="AJ83" s="66" t="n">
        <f aca="false">AD83+AE83+AF83+AG83+AH83+AI83</f>
        <v>11</v>
      </c>
      <c r="AK83" s="66" t="n">
        <f aca="false">AJ83/30*100</f>
        <v>36.6666666666667</v>
      </c>
      <c r="AL83" s="66" t="n">
        <f aca="false">AK83*0.3</f>
        <v>11</v>
      </c>
      <c r="AM83" s="66" t="str">
        <f aca="false">IF(AL83&gt;=9,"Cleared","Not Cleared")</f>
        <v>Cleared</v>
      </c>
      <c r="AN83" s="105" t="n">
        <v>0.333333333333333</v>
      </c>
      <c r="AO83" s="61" t="s">
        <v>14</v>
      </c>
      <c r="AP83" s="61" t="s">
        <v>14</v>
      </c>
      <c r="AQ83" s="61" t="s">
        <v>14</v>
      </c>
      <c r="AR83" s="61" t="s">
        <v>14</v>
      </c>
      <c r="AS83" s="61" t="n">
        <v>8</v>
      </c>
      <c r="AT83" s="61" t="n">
        <v>71</v>
      </c>
      <c r="AU83" s="61" t="str">
        <f aca="false">IF(AN83&gt;=66%,"Cleared","NC")</f>
        <v>NC</v>
      </c>
      <c r="AV83" s="61" t="n">
        <v>0</v>
      </c>
      <c r="AW83" s="61" t="n">
        <v>0</v>
      </c>
      <c r="AX83" s="61" t="n">
        <v>0</v>
      </c>
      <c r="AY83" s="61" t="n">
        <v>0</v>
      </c>
      <c r="AZ83" s="61" t="n">
        <v>1</v>
      </c>
      <c r="BA83" s="61" t="n">
        <v>4</v>
      </c>
      <c r="BB83" s="66" t="n">
        <f aca="false">AV83+AW83+AX83+AY83+BA83+AZ83</f>
        <v>5</v>
      </c>
      <c r="BC83" s="66" t="n">
        <f aca="false">BB83/30*100</f>
        <v>16.6666666666667</v>
      </c>
      <c r="BD83" s="66" t="n">
        <f aca="false">BC83*0.3</f>
        <v>5</v>
      </c>
      <c r="BE83" s="66" t="str">
        <f aca="false">IF(BD83&gt;=9,"Cleared","Not Cleared")</f>
        <v>Not Cleared</v>
      </c>
      <c r="BF83" s="105" t="n">
        <v>0.2</v>
      </c>
      <c r="BG83" s="61" t="n">
        <v>10</v>
      </c>
      <c r="BH83" s="61" t="n">
        <v>2</v>
      </c>
      <c r="BI83" s="61" t="n">
        <v>9</v>
      </c>
      <c r="BJ83" s="61" t="n">
        <v>4.5</v>
      </c>
      <c r="BK83" s="61" t="n">
        <v>8</v>
      </c>
      <c r="BL83" s="61" t="n">
        <v>72</v>
      </c>
      <c r="BM83" s="61" t="str">
        <f aca="false">IF(BF83&gt;=66%,"Cleared","NC")</f>
        <v>NC</v>
      </c>
      <c r="BN83" s="106" t="n">
        <v>1</v>
      </c>
      <c r="BO83" s="106" t="n">
        <v>1</v>
      </c>
      <c r="BP83" s="106" t="n">
        <v>3</v>
      </c>
      <c r="BQ83" s="106" t="n">
        <v>2</v>
      </c>
      <c r="BR83" s="106" t="n">
        <v>1</v>
      </c>
      <c r="BS83" s="106" t="n">
        <v>4</v>
      </c>
      <c r="BT83" s="66" t="n">
        <f aca="false">BN83+BO83+BP83+BQ83+BR83+BS83</f>
        <v>12</v>
      </c>
      <c r="BU83" s="66" t="n">
        <f aca="false">BT83/30*100</f>
        <v>40</v>
      </c>
      <c r="BV83" s="66" t="n">
        <f aca="false">BU83*0.3</f>
        <v>12</v>
      </c>
      <c r="BW83" s="107" t="str">
        <f aca="false">IF(BV83&gt;=9,"Cleared","Not Cleared")</f>
        <v>Cleared</v>
      </c>
    </row>
    <row r="84" s="22" customFormat="true" ht="14.25" hidden="false" customHeight="false" outlineLevel="0" collapsed="false">
      <c r="A84" s="61" t="n">
        <v>80</v>
      </c>
      <c r="B84" s="62" t="s">
        <v>178</v>
      </c>
      <c r="C84" s="63" t="s">
        <v>179</v>
      </c>
      <c r="D84" s="105" t="n">
        <v>0.966666666666667</v>
      </c>
      <c r="E84" s="61" t="n">
        <v>3</v>
      </c>
      <c r="F84" s="61" t="n">
        <v>2</v>
      </c>
      <c r="G84" s="61" t="n">
        <v>-14</v>
      </c>
      <c r="H84" s="61" t="s">
        <v>532</v>
      </c>
      <c r="I84" s="61" t="n">
        <v>3</v>
      </c>
      <c r="J84" s="61" t="n">
        <v>74</v>
      </c>
      <c r="K84" s="61" t="str">
        <f aca="false">IF(D84&gt;=66%,"Cleared","NC")</f>
        <v>Cleared</v>
      </c>
      <c r="L84" s="61" t="n">
        <v>1</v>
      </c>
      <c r="M84" s="61" t="n">
        <v>1</v>
      </c>
      <c r="N84" s="61" t="n">
        <v>2</v>
      </c>
      <c r="O84" s="61" t="n">
        <v>3</v>
      </c>
      <c r="P84" s="61" t="n">
        <v>3</v>
      </c>
      <c r="Q84" s="61" t="n">
        <v>4</v>
      </c>
      <c r="R84" s="66" t="n">
        <f aca="false">L84+M84+N84+O84+P84+Q84</f>
        <v>14</v>
      </c>
      <c r="S84" s="66" t="n">
        <f aca="false">R84/30*100</f>
        <v>46.6666666666667</v>
      </c>
      <c r="T84" s="66" t="n">
        <f aca="false">S84*0.3</f>
        <v>14</v>
      </c>
      <c r="U84" s="66" t="str">
        <f aca="false">IF(T84&gt;=9,"Cleared","Not Cleared")</f>
        <v>Cleared</v>
      </c>
      <c r="V84" s="105" t="n">
        <v>0.8</v>
      </c>
      <c r="W84" s="61" t="n">
        <v>13</v>
      </c>
      <c r="X84" s="61" t="n">
        <v>1</v>
      </c>
      <c r="Y84" s="61" t="n">
        <v>-8</v>
      </c>
      <c r="Z84" s="61" t="s">
        <v>14</v>
      </c>
      <c r="AA84" s="61" t="n">
        <v>5</v>
      </c>
      <c r="AB84" s="61" t="n">
        <v>75</v>
      </c>
      <c r="AC84" s="61" t="str">
        <f aca="false">IF(V84&gt;=66%,"Cleared","NC")</f>
        <v>Cleared</v>
      </c>
      <c r="AD84" s="61" t="n">
        <v>2</v>
      </c>
      <c r="AE84" s="61" t="n">
        <v>1</v>
      </c>
      <c r="AF84" s="61" t="n">
        <v>3</v>
      </c>
      <c r="AG84" s="61" t="n">
        <v>0</v>
      </c>
      <c r="AH84" s="61" t="n">
        <v>1</v>
      </c>
      <c r="AI84" s="61" t="n">
        <v>5</v>
      </c>
      <c r="AJ84" s="66" t="n">
        <f aca="false">AD84+AE84+AF84+AG84+AH84+AI84</f>
        <v>12</v>
      </c>
      <c r="AK84" s="66" t="n">
        <f aca="false">AJ84/30*100</f>
        <v>40</v>
      </c>
      <c r="AL84" s="66" t="n">
        <f aca="false">AK84*0.3</f>
        <v>12</v>
      </c>
      <c r="AM84" s="66" t="str">
        <f aca="false">IF(AL84&gt;=9,"Cleared","Not Cleared")</f>
        <v>Cleared</v>
      </c>
      <c r="AN84" s="105" t="n">
        <v>0.8</v>
      </c>
      <c r="AO84" s="61" t="n">
        <v>16</v>
      </c>
      <c r="AP84" s="61" t="n">
        <v>3</v>
      </c>
      <c r="AQ84" s="61" t="n">
        <v>-15</v>
      </c>
      <c r="AR84" s="61" t="n">
        <v>6.1</v>
      </c>
      <c r="AS84" s="61" t="n">
        <v>4</v>
      </c>
      <c r="AT84" s="61" t="n">
        <v>75</v>
      </c>
      <c r="AU84" s="61" t="str">
        <f aca="false">IF(AN84&gt;=66%,"Cleared","NC")</f>
        <v>Cleared</v>
      </c>
      <c r="AV84" s="61" t="n">
        <v>2</v>
      </c>
      <c r="AW84" s="61" t="n">
        <v>1</v>
      </c>
      <c r="AX84" s="61" t="n">
        <v>2</v>
      </c>
      <c r="AY84" s="61" t="n">
        <v>3</v>
      </c>
      <c r="AZ84" s="61" t="n">
        <v>2</v>
      </c>
      <c r="BA84" s="61" t="n">
        <v>5</v>
      </c>
      <c r="BB84" s="66" t="n">
        <f aca="false">AV84+AW84+AX84+AY84+BA84+AZ84</f>
        <v>15</v>
      </c>
      <c r="BC84" s="66" t="n">
        <f aca="false">BB84/30*100</f>
        <v>50</v>
      </c>
      <c r="BD84" s="66" t="n">
        <f aca="false">BC84*0.3</f>
        <v>15</v>
      </c>
      <c r="BE84" s="66" t="str">
        <f aca="false">IF(BD84&gt;=9,"Cleared","Not Cleared")</f>
        <v>Cleared</v>
      </c>
      <c r="BF84" s="105" t="n">
        <v>0.866666666666667</v>
      </c>
      <c r="BG84" s="61" t="n">
        <v>14</v>
      </c>
      <c r="BH84" s="61" t="n">
        <v>2</v>
      </c>
      <c r="BI84" s="61" t="n">
        <v>-6</v>
      </c>
      <c r="BJ84" s="61" t="n">
        <v>5.8</v>
      </c>
      <c r="BK84" s="61" t="n">
        <v>4</v>
      </c>
      <c r="BL84" s="61" t="n">
        <v>69</v>
      </c>
      <c r="BM84" s="61" t="str">
        <f aca="false">IF(BF84&gt;=66%,"Cleared","NC")</f>
        <v>Cleared</v>
      </c>
      <c r="BN84" s="106" t="n">
        <v>2</v>
      </c>
      <c r="BO84" s="106" t="n">
        <v>1</v>
      </c>
      <c r="BP84" s="106" t="n">
        <v>2</v>
      </c>
      <c r="BQ84" s="106" t="n">
        <v>3</v>
      </c>
      <c r="BR84" s="106" t="n">
        <v>2</v>
      </c>
      <c r="BS84" s="106" t="n">
        <v>4</v>
      </c>
      <c r="BT84" s="66" t="n">
        <f aca="false">BN84+BO84+BP84+BQ84+BR84+BS84</f>
        <v>14</v>
      </c>
      <c r="BU84" s="66" t="n">
        <f aca="false">BT84/30*100</f>
        <v>46.6666666666667</v>
      </c>
      <c r="BV84" s="66" t="n">
        <f aca="false">BU84*0.3</f>
        <v>14</v>
      </c>
      <c r="BW84" s="107" t="str">
        <f aca="false">IF(BV84&gt;=9,"Cleared","Not Cleared")</f>
        <v>Cleared</v>
      </c>
    </row>
    <row r="85" s="22" customFormat="true" ht="14.25" hidden="false" customHeight="false" outlineLevel="0" collapsed="false">
      <c r="A85" s="61" t="n">
        <v>81</v>
      </c>
      <c r="B85" s="62" t="s">
        <v>180</v>
      </c>
      <c r="C85" s="63" t="s">
        <v>181</v>
      </c>
      <c r="D85" s="105" t="n">
        <v>0.266666666666667</v>
      </c>
      <c r="E85" s="61" t="n">
        <v>1</v>
      </c>
      <c r="F85" s="61" t="n">
        <v>1</v>
      </c>
      <c r="G85" s="61" t="n">
        <v>1</v>
      </c>
      <c r="H85" s="61" t="s">
        <v>532</v>
      </c>
      <c r="I85" s="61" t="n">
        <v>8</v>
      </c>
      <c r="J85" s="61" t="n">
        <v>70</v>
      </c>
      <c r="K85" s="61" t="str">
        <f aca="false">IF(D85&gt;=66%,"Cleared","NC")</f>
        <v>NC</v>
      </c>
      <c r="L85" s="61" t="n">
        <v>1</v>
      </c>
      <c r="M85" s="61" t="n">
        <v>1</v>
      </c>
      <c r="N85" s="61" t="n">
        <v>3</v>
      </c>
      <c r="O85" s="61" t="n">
        <v>3</v>
      </c>
      <c r="P85" s="61" t="n">
        <v>1</v>
      </c>
      <c r="Q85" s="61" t="n">
        <v>4</v>
      </c>
      <c r="R85" s="66" t="n">
        <f aca="false">L85+M85+N85+O85+P85+Q85</f>
        <v>13</v>
      </c>
      <c r="S85" s="66" t="n">
        <f aca="false">R85/30*100</f>
        <v>43.3333333333333</v>
      </c>
      <c r="T85" s="66" t="n">
        <f aca="false">S85*0.3</f>
        <v>13</v>
      </c>
      <c r="U85" s="66" t="str">
        <f aca="false">IF(T85&gt;=9,"Cleared","Not Cleared")</f>
        <v>Cleared</v>
      </c>
      <c r="V85" s="105" t="n">
        <v>0</v>
      </c>
      <c r="W85" s="61" t="s">
        <v>14</v>
      </c>
      <c r="X85" s="61" t="s">
        <v>14</v>
      </c>
      <c r="Y85" s="61" t="s">
        <v>14</v>
      </c>
      <c r="Z85" s="61" t="s">
        <v>14</v>
      </c>
      <c r="AA85" s="61" t="s">
        <v>14</v>
      </c>
      <c r="AB85" s="61" t="s">
        <v>14</v>
      </c>
      <c r="AC85" s="61" t="str">
        <f aca="false">IF(V85&gt;=66%,"Cleared","NC")</f>
        <v>NC</v>
      </c>
      <c r="AD85" s="61" t="n">
        <v>0</v>
      </c>
      <c r="AE85" s="61" t="n">
        <v>0</v>
      </c>
      <c r="AF85" s="61" t="n">
        <v>0</v>
      </c>
      <c r="AG85" s="61" t="n">
        <v>0</v>
      </c>
      <c r="AH85" s="61" t="n">
        <v>0</v>
      </c>
      <c r="AI85" s="61" t="n">
        <v>0</v>
      </c>
      <c r="AJ85" s="66" t="n">
        <f aca="false">AD85+AE85+AF85+AG85+AH85+AI85</f>
        <v>0</v>
      </c>
      <c r="AK85" s="66" t="n">
        <f aca="false">AJ85/30*100</f>
        <v>0</v>
      </c>
      <c r="AL85" s="66" t="n">
        <f aca="false">AK85*0.3</f>
        <v>0</v>
      </c>
      <c r="AM85" s="66" t="str">
        <f aca="false">IF(AL85&gt;=9,"Cleared","Not Cleared")</f>
        <v>Not Cleared</v>
      </c>
      <c r="AN85" s="105" t="n">
        <v>0</v>
      </c>
      <c r="AO85" s="61" t="s">
        <v>14</v>
      </c>
      <c r="AP85" s="61" t="s">
        <v>14</v>
      </c>
      <c r="AQ85" s="61" t="s">
        <v>14</v>
      </c>
      <c r="AR85" s="61" t="s">
        <v>14</v>
      </c>
      <c r="AS85" s="61" t="s">
        <v>14</v>
      </c>
      <c r="AT85" s="61" t="s">
        <v>14</v>
      </c>
      <c r="AU85" s="61" t="str">
        <f aca="false">IF(AN85&gt;=66%,"Cleared","NC")</f>
        <v>NC</v>
      </c>
      <c r="AV85" s="61" t="n">
        <v>0</v>
      </c>
      <c r="AW85" s="61" t="n">
        <v>0</v>
      </c>
      <c r="AX85" s="61" t="n">
        <v>0</v>
      </c>
      <c r="AY85" s="61" t="n">
        <v>0</v>
      </c>
      <c r="AZ85" s="61" t="n">
        <v>0</v>
      </c>
      <c r="BA85" s="61" t="n">
        <v>0</v>
      </c>
      <c r="BB85" s="66" t="n">
        <f aca="false">AV85+AW85+AX85+AY85+BA85+AZ85</f>
        <v>0</v>
      </c>
      <c r="BC85" s="66" t="n">
        <f aca="false">BB85/30*100</f>
        <v>0</v>
      </c>
      <c r="BD85" s="66" t="n">
        <f aca="false">BC85*0.3</f>
        <v>0</v>
      </c>
      <c r="BE85" s="66" t="str">
        <f aca="false">IF(BD85&gt;=9,"Cleared","Not Cleared")</f>
        <v>Not Cleared</v>
      </c>
      <c r="BF85" s="105" t="n">
        <v>0</v>
      </c>
      <c r="BG85" s="61" t="s">
        <v>14</v>
      </c>
      <c r="BH85" s="61" t="s">
        <v>14</v>
      </c>
      <c r="BI85" s="61" t="s">
        <v>14</v>
      </c>
      <c r="BJ85" s="61" t="s">
        <v>14</v>
      </c>
      <c r="BK85" s="61" t="s">
        <v>14</v>
      </c>
      <c r="BL85" s="61" t="s">
        <v>14</v>
      </c>
      <c r="BM85" s="61" t="str">
        <f aca="false">IF(BF85&gt;=66%,"Cleared","NC")</f>
        <v>NC</v>
      </c>
      <c r="BN85" s="106" t="n">
        <v>0</v>
      </c>
      <c r="BO85" s="106" t="n">
        <v>0</v>
      </c>
      <c r="BP85" s="106" t="n">
        <v>0</v>
      </c>
      <c r="BQ85" s="106" t="n">
        <v>0</v>
      </c>
      <c r="BR85" s="106" t="n">
        <v>0</v>
      </c>
      <c r="BS85" s="106" t="n">
        <v>0</v>
      </c>
      <c r="BT85" s="66" t="n">
        <f aca="false">BN85+BO85+BP85+BQ85+BR85+BS85</f>
        <v>0</v>
      </c>
      <c r="BU85" s="66" t="n">
        <f aca="false">BT85/30*100</f>
        <v>0</v>
      </c>
      <c r="BV85" s="66" t="n">
        <f aca="false">BU85*0.3</f>
        <v>0</v>
      </c>
      <c r="BW85" s="107" t="str">
        <f aca="false">IF(BV85&gt;=9,"Cleared","Not Cleared")</f>
        <v>Not Cleared</v>
      </c>
    </row>
    <row r="86" s="22" customFormat="true" ht="14.25" hidden="false" customHeight="false" outlineLevel="0" collapsed="false">
      <c r="A86" s="61" t="n">
        <v>82</v>
      </c>
      <c r="B86" s="62" t="s">
        <v>182</v>
      </c>
      <c r="C86" s="63" t="s">
        <v>183</v>
      </c>
      <c r="D86" s="105" t="n">
        <v>0.5</v>
      </c>
      <c r="E86" s="61" t="n">
        <v>3</v>
      </c>
      <c r="F86" s="61" t="n">
        <v>2</v>
      </c>
      <c r="G86" s="61" t="n">
        <v>5</v>
      </c>
      <c r="H86" s="61" t="s">
        <v>532</v>
      </c>
      <c r="I86" s="61" t="n">
        <v>8</v>
      </c>
      <c r="J86" s="61" t="n">
        <v>67</v>
      </c>
      <c r="K86" s="61" t="str">
        <f aca="false">IF(D86&gt;=66%,"Cleared","NC")</f>
        <v>NC</v>
      </c>
      <c r="L86" s="61" t="n">
        <v>1</v>
      </c>
      <c r="M86" s="61" t="n">
        <v>1</v>
      </c>
      <c r="N86" s="61" t="n">
        <v>3</v>
      </c>
      <c r="O86" s="61" t="n">
        <v>3</v>
      </c>
      <c r="P86" s="61" t="n">
        <v>1</v>
      </c>
      <c r="Q86" s="61" t="n">
        <v>4</v>
      </c>
      <c r="R86" s="66" t="n">
        <f aca="false">L86+M86+N86+O86+P86+Q86</f>
        <v>13</v>
      </c>
      <c r="S86" s="66" t="n">
        <f aca="false">R86/30*100</f>
        <v>43.3333333333333</v>
      </c>
      <c r="T86" s="66" t="n">
        <f aca="false">S86*0.3</f>
        <v>13</v>
      </c>
      <c r="U86" s="66" t="str">
        <f aca="false">IF(T86&gt;=9,"Cleared","Not Cleared")</f>
        <v>Cleared</v>
      </c>
      <c r="V86" s="105" t="n">
        <v>0.1</v>
      </c>
      <c r="W86" s="61" t="s">
        <v>14</v>
      </c>
      <c r="X86" s="61" t="s">
        <v>14</v>
      </c>
      <c r="Y86" s="61" t="s">
        <v>14</v>
      </c>
      <c r="Z86" s="61" t="s">
        <v>14</v>
      </c>
      <c r="AA86" s="61" t="s">
        <v>14</v>
      </c>
      <c r="AB86" s="61" t="s">
        <v>14</v>
      </c>
      <c r="AC86" s="61" t="str">
        <f aca="false">IF(V86&gt;=66%,"Cleared","NC")</f>
        <v>NC</v>
      </c>
      <c r="AD86" s="61" t="n">
        <v>0</v>
      </c>
      <c r="AE86" s="61" t="n">
        <v>0</v>
      </c>
      <c r="AF86" s="61" t="n">
        <v>0</v>
      </c>
      <c r="AG86" s="61" t="n">
        <v>0</v>
      </c>
      <c r="AH86" s="61" t="n">
        <v>0</v>
      </c>
      <c r="AI86" s="61" t="n">
        <v>0</v>
      </c>
      <c r="AJ86" s="66" t="n">
        <f aca="false">AD86+AE86+AF86+AG86+AH86+AI86</f>
        <v>0</v>
      </c>
      <c r="AK86" s="66" t="n">
        <f aca="false">AJ86/30*100</f>
        <v>0</v>
      </c>
      <c r="AL86" s="66" t="n">
        <f aca="false">AK86*0.3</f>
        <v>0</v>
      </c>
      <c r="AM86" s="66" t="str">
        <f aca="false">IF(AL86&gt;=9,"Cleared","Not Cleared")</f>
        <v>Not Cleared</v>
      </c>
      <c r="AN86" s="105" t="n">
        <v>0.0666666666666667</v>
      </c>
      <c r="AO86" s="61" t="s">
        <v>14</v>
      </c>
      <c r="AP86" s="61" t="s">
        <v>14</v>
      </c>
      <c r="AQ86" s="61" t="s">
        <v>14</v>
      </c>
      <c r="AR86" s="61" t="s">
        <v>14</v>
      </c>
      <c r="AS86" s="61" t="n">
        <v>8</v>
      </c>
      <c r="AT86" s="61" t="n">
        <v>65</v>
      </c>
      <c r="AU86" s="61" t="str">
        <f aca="false">IF(AN86&gt;=66%,"Cleared","NC")</f>
        <v>NC</v>
      </c>
      <c r="AV86" s="61" t="n">
        <v>0</v>
      </c>
      <c r="AW86" s="61" t="n">
        <v>0</v>
      </c>
      <c r="AX86" s="61" t="n">
        <v>0</v>
      </c>
      <c r="AY86" s="61" t="n">
        <v>0</v>
      </c>
      <c r="AZ86" s="61" t="n">
        <v>1</v>
      </c>
      <c r="BA86" s="61" t="n">
        <v>3</v>
      </c>
      <c r="BB86" s="66" t="n">
        <f aca="false">AV86+AW86+AX86+AY86+BA86+AZ86</f>
        <v>4</v>
      </c>
      <c r="BC86" s="66" t="n">
        <f aca="false">BB86/30*100</f>
        <v>13.3333333333333</v>
      </c>
      <c r="BD86" s="66" t="n">
        <f aca="false">BC86*0.3</f>
        <v>4</v>
      </c>
      <c r="BE86" s="66" t="str">
        <f aca="false">IF(BD86&gt;=9,"Cleared","Not Cleared")</f>
        <v>Not Cleared</v>
      </c>
      <c r="BF86" s="105" t="n">
        <v>0.0333333333333333</v>
      </c>
      <c r="BG86" s="61" t="s">
        <v>14</v>
      </c>
      <c r="BH86" s="61" t="s">
        <v>14</v>
      </c>
      <c r="BI86" s="61" t="s">
        <v>14</v>
      </c>
      <c r="BJ86" s="61" t="s">
        <v>14</v>
      </c>
      <c r="BK86" s="61" t="n">
        <v>8</v>
      </c>
      <c r="BL86" s="61" t="n">
        <v>63</v>
      </c>
      <c r="BM86" s="61" t="str">
        <f aca="false">IF(BF86&gt;=66%,"Cleared","NC")</f>
        <v>NC</v>
      </c>
      <c r="BN86" s="106" t="n">
        <v>0</v>
      </c>
      <c r="BO86" s="106" t="n">
        <v>0</v>
      </c>
      <c r="BP86" s="106" t="n">
        <v>0</v>
      </c>
      <c r="BQ86" s="106" t="n">
        <v>0</v>
      </c>
      <c r="BR86" s="106" t="n">
        <v>1</v>
      </c>
      <c r="BS86" s="106" t="n">
        <v>3</v>
      </c>
      <c r="BT86" s="66" t="n">
        <f aca="false">BN86+BO86+BP86+BQ86+BR86+BS86</f>
        <v>4</v>
      </c>
      <c r="BU86" s="66" t="n">
        <f aca="false">BT86/30*100</f>
        <v>13.3333333333333</v>
      </c>
      <c r="BV86" s="66" t="n">
        <f aca="false">BU86*0.3</f>
        <v>4</v>
      </c>
      <c r="BW86" s="107" t="str">
        <f aca="false">IF(BV86&gt;=9,"Cleared","Not Cleared")</f>
        <v>Not Cleared</v>
      </c>
    </row>
    <row r="87" s="22" customFormat="true" ht="14.25" hidden="false" customHeight="false" outlineLevel="0" collapsed="false">
      <c r="A87" s="61" t="n">
        <v>83</v>
      </c>
      <c r="B87" s="62" t="s">
        <v>184</v>
      </c>
      <c r="C87" s="63" t="s">
        <v>185</v>
      </c>
      <c r="D87" s="105" t="n">
        <v>0.8</v>
      </c>
      <c r="E87" s="61" t="n">
        <v>21</v>
      </c>
      <c r="F87" s="61" t="n">
        <v>4</v>
      </c>
      <c r="G87" s="61" t="n">
        <v>-10</v>
      </c>
      <c r="H87" s="61" t="s">
        <v>532</v>
      </c>
      <c r="I87" s="61" t="n">
        <v>8</v>
      </c>
      <c r="J87" s="61" t="n">
        <v>69</v>
      </c>
      <c r="K87" s="61" t="str">
        <f aca="false">IF(D87&gt;=66%,"Cleared","NC")</f>
        <v>Cleared</v>
      </c>
      <c r="L87" s="61" t="n">
        <v>3</v>
      </c>
      <c r="M87" s="61" t="n">
        <v>1</v>
      </c>
      <c r="N87" s="61" t="n">
        <v>3</v>
      </c>
      <c r="O87" s="61" t="n">
        <v>3</v>
      </c>
      <c r="P87" s="61" t="n">
        <v>1</v>
      </c>
      <c r="Q87" s="61" t="n">
        <v>4</v>
      </c>
      <c r="R87" s="66" t="n">
        <f aca="false">L87+M87+N87+O87+P87+Q87</f>
        <v>15</v>
      </c>
      <c r="S87" s="66" t="n">
        <f aca="false">R87/30*100</f>
        <v>50</v>
      </c>
      <c r="T87" s="66" t="n">
        <f aca="false">S87*0.3</f>
        <v>15</v>
      </c>
      <c r="U87" s="66" t="str">
        <f aca="false">IF(T87&gt;=9,"Cleared","Not Cleared")</f>
        <v>Cleared</v>
      </c>
      <c r="V87" s="105" t="n">
        <v>0.666666666666667</v>
      </c>
      <c r="W87" s="61" t="s">
        <v>14</v>
      </c>
      <c r="X87" s="61" t="s">
        <v>14</v>
      </c>
      <c r="Y87" s="61" t="s">
        <v>14</v>
      </c>
      <c r="Z87" s="61" t="s">
        <v>14</v>
      </c>
      <c r="AA87" s="61" t="n">
        <v>8</v>
      </c>
      <c r="AB87" s="61" t="n">
        <v>70</v>
      </c>
      <c r="AC87" s="61" t="str">
        <f aca="false">IF(V87&gt;=66%,"Cleared","NC")</f>
        <v>Cleared</v>
      </c>
      <c r="AD87" s="61" t="n">
        <v>0</v>
      </c>
      <c r="AE87" s="61" t="n">
        <v>0</v>
      </c>
      <c r="AF87" s="61" t="n">
        <v>0</v>
      </c>
      <c r="AG87" s="61" t="n">
        <v>0</v>
      </c>
      <c r="AH87" s="61" t="n">
        <v>1</v>
      </c>
      <c r="AI87" s="61" t="n">
        <v>4</v>
      </c>
      <c r="AJ87" s="66" t="n">
        <f aca="false">AD87+AE87+AF87+AG87+AH87+AI87</f>
        <v>5</v>
      </c>
      <c r="AK87" s="66" t="n">
        <f aca="false">AJ87/30*100</f>
        <v>16.6666666666667</v>
      </c>
      <c r="AL87" s="66" t="n">
        <f aca="false">AK87*0.3</f>
        <v>5</v>
      </c>
      <c r="AM87" s="66" t="str">
        <f aca="false">IF(AL87&gt;=9,"Cleared","Not Cleared")</f>
        <v>Not Cleared</v>
      </c>
      <c r="AN87" s="105" t="n">
        <v>0.0666666666666667</v>
      </c>
      <c r="AO87" s="61" t="s">
        <v>14</v>
      </c>
      <c r="AP87" s="61" t="s">
        <v>14</v>
      </c>
      <c r="AQ87" s="61" t="s">
        <v>14</v>
      </c>
      <c r="AR87" s="61" t="s">
        <v>14</v>
      </c>
      <c r="AS87" s="61" t="s">
        <v>14</v>
      </c>
      <c r="AT87" s="61" t="s">
        <v>14</v>
      </c>
      <c r="AU87" s="61" t="str">
        <f aca="false">IF(AN87&gt;=66%,"Cleared","NC")</f>
        <v>NC</v>
      </c>
      <c r="AV87" s="61" t="n">
        <v>0</v>
      </c>
      <c r="AW87" s="61" t="n">
        <v>0</v>
      </c>
      <c r="AX87" s="61" t="n">
        <v>0</v>
      </c>
      <c r="AY87" s="61" t="n">
        <v>0</v>
      </c>
      <c r="AZ87" s="61" t="n">
        <v>0</v>
      </c>
      <c r="BA87" s="61" t="n">
        <v>0</v>
      </c>
      <c r="BB87" s="66" t="n">
        <f aca="false">AV87+AW87+AX87+AY87+BA87+AZ87</f>
        <v>0</v>
      </c>
      <c r="BC87" s="66" t="n">
        <f aca="false">BB87/30*100</f>
        <v>0</v>
      </c>
      <c r="BD87" s="66" t="n">
        <f aca="false">BC87*0.3</f>
        <v>0</v>
      </c>
      <c r="BE87" s="66" t="str">
        <f aca="false">IF(BD87&gt;=9,"Cleared","Not Cleared")</f>
        <v>Not Cleared</v>
      </c>
      <c r="BF87" s="105" t="n">
        <v>0.166666666666667</v>
      </c>
      <c r="BG87" s="61" t="s">
        <v>14</v>
      </c>
      <c r="BH87" s="61" t="s">
        <v>14</v>
      </c>
      <c r="BI87" s="61" t="s">
        <v>14</v>
      </c>
      <c r="BJ87" s="61" t="s">
        <v>14</v>
      </c>
      <c r="BK87" s="61" t="s">
        <v>14</v>
      </c>
      <c r="BL87" s="61" t="n">
        <v>69</v>
      </c>
      <c r="BM87" s="61" t="str">
        <f aca="false">IF(BF87&gt;=66%,"Cleared","NC")</f>
        <v>NC</v>
      </c>
      <c r="BN87" s="106" t="n">
        <v>0</v>
      </c>
      <c r="BO87" s="106" t="n">
        <v>0</v>
      </c>
      <c r="BP87" s="106" t="n">
        <v>0</v>
      </c>
      <c r="BQ87" s="106" t="n">
        <v>0</v>
      </c>
      <c r="BR87" s="106" t="n">
        <v>0</v>
      </c>
      <c r="BS87" s="106" t="n">
        <v>4</v>
      </c>
      <c r="BT87" s="66" t="n">
        <f aca="false">BN87+BO87+BP87+BQ87+BR87+BS87</f>
        <v>4</v>
      </c>
      <c r="BU87" s="66" t="n">
        <f aca="false">BT87/30*100</f>
        <v>13.3333333333333</v>
      </c>
      <c r="BV87" s="66" t="n">
        <f aca="false">BU87*0.3</f>
        <v>4</v>
      </c>
      <c r="BW87" s="107" t="str">
        <f aca="false">IF(BV87&gt;=9,"Cleared","Not Cleared")</f>
        <v>Not Cleared</v>
      </c>
    </row>
    <row r="88" s="22" customFormat="true" ht="14.25" hidden="false" customHeight="false" outlineLevel="0" collapsed="false">
      <c r="A88" s="61" t="n">
        <v>84</v>
      </c>
      <c r="B88" s="62" t="s">
        <v>186</v>
      </c>
      <c r="C88" s="63" t="s">
        <v>187</v>
      </c>
      <c r="D88" s="105" t="n">
        <v>0.8</v>
      </c>
      <c r="E88" s="61" t="n">
        <v>16</v>
      </c>
      <c r="F88" s="61" t="n">
        <v>2</v>
      </c>
      <c r="G88" s="61" t="n">
        <v>1</v>
      </c>
      <c r="H88" s="61" t="s">
        <v>532</v>
      </c>
      <c r="I88" s="61" t="n">
        <v>8</v>
      </c>
      <c r="J88" s="61" t="n">
        <v>61</v>
      </c>
      <c r="K88" s="61" t="str">
        <f aca="false">IF(D88&gt;=66%,"Cleared","NC")</f>
        <v>Cleared</v>
      </c>
      <c r="L88" s="61" t="n">
        <v>2</v>
      </c>
      <c r="M88" s="61" t="n">
        <v>1</v>
      </c>
      <c r="N88" s="61" t="n">
        <v>3</v>
      </c>
      <c r="O88" s="61" t="n">
        <v>3</v>
      </c>
      <c r="P88" s="61" t="n">
        <v>1</v>
      </c>
      <c r="Q88" s="61" t="n">
        <v>3</v>
      </c>
      <c r="R88" s="66" t="n">
        <f aca="false">L88+M88+N88+O88+P88+Q88</f>
        <v>13</v>
      </c>
      <c r="S88" s="66" t="n">
        <f aca="false">R88/30*100</f>
        <v>43.3333333333333</v>
      </c>
      <c r="T88" s="66" t="n">
        <f aca="false">S88*0.3</f>
        <v>13</v>
      </c>
      <c r="U88" s="66" t="str">
        <f aca="false">IF(T88&gt;=9,"Cleared","Not Cleared")</f>
        <v>Cleared</v>
      </c>
      <c r="V88" s="105" t="n">
        <v>0.666666666666667</v>
      </c>
      <c r="W88" s="61" t="n">
        <v>16</v>
      </c>
      <c r="X88" s="61" t="n">
        <v>1</v>
      </c>
      <c r="Y88" s="61" t="n">
        <v>6</v>
      </c>
      <c r="Z88" s="61" t="s">
        <v>14</v>
      </c>
      <c r="AA88" s="61" t="s">
        <v>14</v>
      </c>
      <c r="AB88" s="61" t="n">
        <v>62</v>
      </c>
      <c r="AC88" s="61" t="str">
        <f aca="false">IF(V88&gt;=66%,"Cleared","NC")</f>
        <v>Cleared</v>
      </c>
      <c r="AD88" s="61" t="n">
        <v>2</v>
      </c>
      <c r="AE88" s="61" t="n">
        <v>1</v>
      </c>
      <c r="AF88" s="61" t="n">
        <v>4</v>
      </c>
      <c r="AG88" s="61" t="n">
        <v>0</v>
      </c>
      <c r="AH88" s="61" t="n">
        <v>0</v>
      </c>
      <c r="AI88" s="61" t="n">
        <v>3</v>
      </c>
      <c r="AJ88" s="66" t="n">
        <f aca="false">AD88+AE88+AF88+AG88+AH88+AI88</f>
        <v>10</v>
      </c>
      <c r="AK88" s="66" t="n">
        <f aca="false">AJ88/30*100</f>
        <v>33.3333333333333</v>
      </c>
      <c r="AL88" s="66" t="n">
        <f aca="false">AK88*0.3</f>
        <v>10</v>
      </c>
      <c r="AM88" s="66" t="str">
        <f aca="false">IF(AL88&gt;=9,"Cleared","Not Cleared")</f>
        <v>Cleared</v>
      </c>
      <c r="AN88" s="105" t="n">
        <v>0.833333333333333</v>
      </c>
      <c r="AO88" s="61" t="n">
        <v>11</v>
      </c>
      <c r="AP88" s="61" t="n">
        <v>2</v>
      </c>
      <c r="AQ88" s="61" t="n">
        <v>-4</v>
      </c>
      <c r="AR88" s="61" t="n">
        <v>3.5</v>
      </c>
      <c r="AS88" s="61" t="n">
        <v>8</v>
      </c>
      <c r="AT88" s="61" t="n">
        <v>63</v>
      </c>
      <c r="AU88" s="61" t="str">
        <f aca="false">IF(AN88&gt;=66%,"Cleared","NC")</f>
        <v>Cleared</v>
      </c>
      <c r="AV88" s="61" t="n">
        <v>1</v>
      </c>
      <c r="AW88" s="61" t="n">
        <v>1</v>
      </c>
      <c r="AX88" s="61" t="n">
        <v>3</v>
      </c>
      <c r="AY88" s="61" t="n">
        <v>2</v>
      </c>
      <c r="AZ88" s="61" t="n">
        <v>1</v>
      </c>
      <c r="BA88" s="61" t="n">
        <v>3</v>
      </c>
      <c r="BB88" s="66" t="n">
        <f aca="false">AV88+AW88+AX88+AY88+BA88+AZ88</f>
        <v>11</v>
      </c>
      <c r="BC88" s="66" t="n">
        <f aca="false">BB88/30*100</f>
        <v>36.6666666666667</v>
      </c>
      <c r="BD88" s="66" t="n">
        <f aca="false">BC88*0.3</f>
        <v>11</v>
      </c>
      <c r="BE88" s="66" t="str">
        <f aca="false">IF(BD88&gt;=9,"Cleared","Not Cleared")</f>
        <v>Cleared</v>
      </c>
      <c r="BF88" s="105" t="n">
        <v>0.666666666666667</v>
      </c>
      <c r="BG88" s="61" t="n">
        <v>12</v>
      </c>
      <c r="BH88" s="61" t="n">
        <v>8</v>
      </c>
      <c r="BI88" s="61" t="n">
        <v>6</v>
      </c>
      <c r="BJ88" s="61" t="n">
        <v>3.1</v>
      </c>
      <c r="BK88" s="61" t="n">
        <v>8</v>
      </c>
      <c r="BL88" s="61" t="s">
        <v>14</v>
      </c>
      <c r="BM88" s="61" t="str">
        <f aca="false">IF(BF88&gt;=66%,"Cleared","NC")</f>
        <v>Cleared</v>
      </c>
      <c r="BN88" s="106" t="n">
        <v>2</v>
      </c>
      <c r="BO88" s="106" t="n">
        <v>1</v>
      </c>
      <c r="BP88" s="106" t="n">
        <v>3</v>
      </c>
      <c r="BQ88" s="106" t="n">
        <v>2</v>
      </c>
      <c r="BR88" s="106" t="n">
        <v>1</v>
      </c>
      <c r="BS88" s="106" t="n">
        <v>0</v>
      </c>
      <c r="BT88" s="66" t="n">
        <f aca="false">BN88+BO88+BP88+BQ88+BR88+BS88</f>
        <v>9</v>
      </c>
      <c r="BU88" s="66" t="n">
        <f aca="false">BT88/30*100</f>
        <v>30</v>
      </c>
      <c r="BV88" s="66" t="n">
        <f aca="false">BU88*0.3</f>
        <v>9</v>
      </c>
      <c r="BW88" s="107" t="str">
        <f aca="false">IF(BV88&gt;=9,"Cleared","Not Cleared")</f>
        <v>Cleared</v>
      </c>
    </row>
    <row r="89" s="22" customFormat="true" ht="14.25" hidden="false" customHeight="false" outlineLevel="0" collapsed="false">
      <c r="A89" s="61" t="n">
        <v>85</v>
      </c>
      <c r="B89" s="62" t="s">
        <v>188</v>
      </c>
      <c r="C89" s="63" t="s">
        <v>189</v>
      </c>
      <c r="D89" s="105" t="n">
        <v>0.9</v>
      </c>
      <c r="E89" s="61" t="n">
        <v>28</v>
      </c>
      <c r="F89" s="61" t="n">
        <v>2</v>
      </c>
      <c r="G89" s="61" t="n">
        <v>5</v>
      </c>
      <c r="H89" s="61" t="s">
        <v>532</v>
      </c>
      <c r="I89" s="61" t="n">
        <v>2</v>
      </c>
      <c r="J89" s="61" t="n">
        <v>77</v>
      </c>
      <c r="K89" s="61" t="str">
        <f aca="false">IF(D89&gt;=66%,"Cleared","NC")</f>
        <v>Cleared</v>
      </c>
      <c r="L89" s="61" t="n">
        <v>4</v>
      </c>
      <c r="M89" s="61" t="n">
        <v>1</v>
      </c>
      <c r="N89" s="61" t="n">
        <v>3</v>
      </c>
      <c r="O89" s="61" t="n">
        <v>3</v>
      </c>
      <c r="P89" s="61" t="n">
        <v>4</v>
      </c>
      <c r="Q89" s="61" t="n">
        <v>5</v>
      </c>
      <c r="R89" s="66" t="n">
        <f aca="false">L89+M89+N89+O89+P89+Q89</f>
        <v>20</v>
      </c>
      <c r="S89" s="66" t="n">
        <f aca="false">R89/30*100</f>
        <v>66.6666666666667</v>
      </c>
      <c r="T89" s="66" t="n">
        <f aca="false">S89*0.3</f>
        <v>20</v>
      </c>
      <c r="U89" s="66" t="str">
        <f aca="false">IF(T89&gt;=9,"Cleared","Not Cleared")</f>
        <v>Cleared</v>
      </c>
      <c r="V89" s="105" t="n">
        <v>0.933333333333333</v>
      </c>
      <c r="W89" s="61" t="n">
        <v>26</v>
      </c>
      <c r="X89" s="61" t="n">
        <v>2</v>
      </c>
      <c r="Y89" s="61" t="n">
        <v>10</v>
      </c>
      <c r="Z89" s="61" t="n">
        <v>6.3</v>
      </c>
      <c r="AA89" s="61" t="n">
        <v>8</v>
      </c>
      <c r="AB89" s="61" t="n">
        <v>73</v>
      </c>
      <c r="AC89" s="61" t="str">
        <f aca="false">IF(V89&gt;=66%,"Cleared","NC")</f>
        <v>Cleared</v>
      </c>
      <c r="AD89" s="61" t="n">
        <v>4</v>
      </c>
      <c r="AE89" s="61" t="n">
        <v>1</v>
      </c>
      <c r="AF89" s="61" t="n">
        <v>4</v>
      </c>
      <c r="AG89" s="61" t="n">
        <v>3</v>
      </c>
      <c r="AH89" s="61" t="n">
        <v>1</v>
      </c>
      <c r="AI89" s="61" t="n">
        <v>4</v>
      </c>
      <c r="AJ89" s="66" t="n">
        <f aca="false">AD89+AE89+AF89+AG89+AH89+AI89</f>
        <v>17</v>
      </c>
      <c r="AK89" s="66" t="n">
        <f aca="false">AJ89/30*100</f>
        <v>56.6666666666667</v>
      </c>
      <c r="AL89" s="66" t="n">
        <f aca="false">AK89*0.3</f>
        <v>17</v>
      </c>
      <c r="AM89" s="66" t="str">
        <f aca="false">IF(AL89&gt;=9,"Cleared","Not Cleared")</f>
        <v>Cleared</v>
      </c>
      <c r="AN89" s="105" t="n">
        <v>0.666666666666667</v>
      </c>
      <c r="AO89" s="61" t="n">
        <v>18</v>
      </c>
      <c r="AP89" s="61" t="n">
        <v>2</v>
      </c>
      <c r="AQ89" s="61" t="n">
        <v>3</v>
      </c>
      <c r="AR89" s="61" t="n">
        <v>4.4</v>
      </c>
      <c r="AS89" s="61" t="s">
        <v>14</v>
      </c>
      <c r="AT89" s="61" t="s">
        <v>14</v>
      </c>
      <c r="AU89" s="61" t="str">
        <f aca="false">IF(AN89&gt;=66%,"Cleared","NC")</f>
        <v>Cleared</v>
      </c>
      <c r="AV89" s="61" t="n">
        <v>3</v>
      </c>
      <c r="AW89" s="61" t="n">
        <v>1</v>
      </c>
      <c r="AX89" s="61" t="n">
        <v>3</v>
      </c>
      <c r="AY89" s="61" t="n">
        <v>2</v>
      </c>
      <c r="AZ89" s="61" t="n">
        <v>0</v>
      </c>
      <c r="BA89" s="61" t="n">
        <v>0</v>
      </c>
      <c r="BB89" s="66" t="n">
        <f aca="false">AV89+AW89+AX89+AY89+BA89+AZ89</f>
        <v>9</v>
      </c>
      <c r="BC89" s="66" t="n">
        <f aca="false">BB89/30*100</f>
        <v>30</v>
      </c>
      <c r="BD89" s="66" t="n">
        <f aca="false">BC89*0.3</f>
        <v>9</v>
      </c>
      <c r="BE89" s="66" t="str">
        <f aca="false">IF(BD89&gt;=9,"Cleared","Not Cleared")</f>
        <v>Cleared</v>
      </c>
      <c r="BF89" s="105" t="n">
        <v>0.866666666666667</v>
      </c>
      <c r="BG89" s="61" t="n">
        <v>24</v>
      </c>
      <c r="BH89" s="61" t="n">
        <v>2</v>
      </c>
      <c r="BI89" s="61" t="n">
        <v>2</v>
      </c>
      <c r="BJ89" s="61" t="n">
        <v>5.3</v>
      </c>
      <c r="BK89" s="61" t="s">
        <v>14</v>
      </c>
      <c r="BL89" s="61" t="n">
        <v>69</v>
      </c>
      <c r="BM89" s="61" t="str">
        <f aca="false">IF(BF89&gt;=66%,"Cleared","NC")</f>
        <v>Cleared</v>
      </c>
      <c r="BN89" s="106" t="n">
        <v>4</v>
      </c>
      <c r="BO89" s="106" t="n">
        <v>1</v>
      </c>
      <c r="BP89" s="106" t="n">
        <v>3</v>
      </c>
      <c r="BQ89" s="106" t="n">
        <v>3</v>
      </c>
      <c r="BR89" s="106" t="n">
        <v>0</v>
      </c>
      <c r="BS89" s="106" t="n">
        <v>4</v>
      </c>
      <c r="BT89" s="66" t="n">
        <f aca="false">BN89+BO89+BP89+BQ89+BR89+BS89</f>
        <v>15</v>
      </c>
      <c r="BU89" s="66" t="n">
        <f aca="false">BT89/30*100</f>
        <v>50</v>
      </c>
      <c r="BV89" s="66" t="n">
        <f aca="false">BU89*0.3</f>
        <v>15</v>
      </c>
      <c r="BW89" s="107" t="str">
        <f aca="false">IF(BV89&gt;=9,"Cleared","Not Cleared")</f>
        <v>Cleared</v>
      </c>
    </row>
    <row r="90" s="22" customFormat="true" ht="14.25" hidden="false" customHeight="false" outlineLevel="0" collapsed="false">
      <c r="A90" s="61" t="n">
        <v>86</v>
      </c>
      <c r="B90" s="62" t="s">
        <v>190</v>
      </c>
      <c r="C90" s="63" t="s">
        <v>191</v>
      </c>
      <c r="D90" s="105" t="n">
        <v>0.666666666666667</v>
      </c>
      <c r="E90" s="61" t="n">
        <v>3</v>
      </c>
      <c r="F90" s="61" t="n">
        <v>2</v>
      </c>
      <c r="G90" s="61" t="n">
        <v>-3</v>
      </c>
      <c r="H90" s="61" t="s">
        <v>532</v>
      </c>
      <c r="I90" s="61" t="n">
        <v>8</v>
      </c>
      <c r="J90" s="61" t="n">
        <v>51</v>
      </c>
      <c r="K90" s="61" t="str">
        <f aca="false">IF(D90&gt;=66%,"Cleared","NC")</f>
        <v>Cleared</v>
      </c>
      <c r="L90" s="61" t="n">
        <v>1</v>
      </c>
      <c r="M90" s="61" t="n">
        <v>1</v>
      </c>
      <c r="N90" s="61" t="n">
        <v>3</v>
      </c>
      <c r="O90" s="61" t="n">
        <v>3</v>
      </c>
      <c r="P90" s="61" t="n">
        <v>1</v>
      </c>
      <c r="Q90" s="61" t="n">
        <v>2</v>
      </c>
      <c r="R90" s="66" t="n">
        <f aca="false">L90+M90+N90+O90+P90+Q90</f>
        <v>11</v>
      </c>
      <c r="S90" s="66" t="n">
        <f aca="false">R90/30*100</f>
        <v>36.6666666666667</v>
      </c>
      <c r="T90" s="66" t="n">
        <f aca="false">S90*0.3</f>
        <v>11</v>
      </c>
      <c r="U90" s="66" t="str">
        <f aca="false">IF(T90&gt;=9,"Cleared","Not Cleared")</f>
        <v>Cleared</v>
      </c>
      <c r="V90" s="105" t="n">
        <v>0.1</v>
      </c>
      <c r="W90" s="61" t="s">
        <v>14</v>
      </c>
      <c r="X90" s="61" t="s">
        <v>14</v>
      </c>
      <c r="Y90" s="61" t="s">
        <v>14</v>
      </c>
      <c r="Z90" s="61" t="s">
        <v>14</v>
      </c>
      <c r="AA90" s="61" t="n">
        <v>8</v>
      </c>
      <c r="AB90" s="61" t="n">
        <v>50</v>
      </c>
      <c r="AC90" s="61" t="str">
        <f aca="false">IF(V90&gt;=66%,"Cleared","NC")</f>
        <v>NC</v>
      </c>
      <c r="AD90" s="61" t="n">
        <v>0</v>
      </c>
      <c r="AE90" s="61" t="n">
        <v>0</v>
      </c>
      <c r="AF90" s="61" t="n">
        <v>0</v>
      </c>
      <c r="AG90" s="61" t="n">
        <v>0</v>
      </c>
      <c r="AH90" s="61" t="n">
        <v>1</v>
      </c>
      <c r="AI90" s="61" t="n">
        <v>1</v>
      </c>
      <c r="AJ90" s="66" t="n">
        <f aca="false">AD90+AE90+AF90+AG90+AH90+AI90</f>
        <v>2</v>
      </c>
      <c r="AK90" s="66" t="n">
        <f aca="false">AJ90/30*100</f>
        <v>6.66666666666667</v>
      </c>
      <c r="AL90" s="66" t="n">
        <f aca="false">AK90*0.3</f>
        <v>2</v>
      </c>
      <c r="AM90" s="66" t="str">
        <f aca="false">IF(AL90&gt;=9,"Cleared","Not Cleared")</f>
        <v>Not Cleared</v>
      </c>
      <c r="AN90" s="105" t="n">
        <v>0.666666666666667</v>
      </c>
      <c r="AO90" s="61" t="s">
        <v>14</v>
      </c>
      <c r="AP90" s="61" t="s">
        <v>14</v>
      </c>
      <c r="AQ90" s="61" t="s">
        <v>14</v>
      </c>
      <c r="AR90" s="61" t="n">
        <v>2.5</v>
      </c>
      <c r="AS90" s="61" t="n">
        <v>8</v>
      </c>
      <c r="AT90" s="61" t="s">
        <v>14</v>
      </c>
      <c r="AU90" s="61" t="str">
        <f aca="false">IF(AN90&gt;=66%,"Cleared","NC")</f>
        <v>Cleared</v>
      </c>
      <c r="AV90" s="61" t="n">
        <v>0</v>
      </c>
      <c r="AW90" s="61" t="n">
        <v>0</v>
      </c>
      <c r="AX90" s="61" t="n">
        <v>0</v>
      </c>
      <c r="AY90" s="61" t="n">
        <v>2</v>
      </c>
      <c r="AZ90" s="61" t="n">
        <v>1</v>
      </c>
      <c r="BA90" s="61" t="n">
        <v>0</v>
      </c>
      <c r="BB90" s="66" t="n">
        <f aca="false">AV90+AW90+AX90+AY90+BA90+AZ90</f>
        <v>3</v>
      </c>
      <c r="BC90" s="66" t="n">
        <f aca="false">BB90/30*100</f>
        <v>10</v>
      </c>
      <c r="BD90" s="66" t="n">
        <f aca="false">BC90*0.3</f>
        <v>3</v>
      </c>
      <c r="BE90" s="66" t="str">
        <f aca="false">IF(BD90&gt;=9,"Cleared","Not Cleared")</f>
        <v>Not Cleared</v>
      </c>
      <c r="BF90" s="105" t="n">
        <v>0.666666666666667</v>
      </c>
      <c r="BG90" s="61" t="n">
        <v>4</v>
      </c>
      <c r="BH90" s="61" t="n">
        <v>2</v>
      </c>
      <c r="BI90" s="61" t="n">
        <v>-17</v>
      </c>
      <c r="BJ90" s="61" t="n">
        <v>3.1</v>
      </c>
      <c r="BK90" s="61" t="n">
        <v>8</v>
      </c>
      <c r="BL90" s="61" t="n">
        <v>50</v>
      </c>
      <c r="BM90" s="61" t="str">
        <f aca="false">IF(BF90&gt;=66%,"Cleared","NC")</f>
        <v>Cleared</v>
      </c>
      <c r="BN90" s="106" t="n">
        <v>1</v>
      </c>
      <c r="BO90" s="106" t="n">
        <v>1</v>
      </c>
      <c r="BP90" s="106" t="n">
        <v>2</v>
      </c>
      <c r="BQ90" s="106" t="n">
        <v>2</v>
      </c>
      <c r="BR90" s="106" t="n">
        <v>1</v>
      </c>
      <c r="BS90" s="106" t="n">
        <v>1</v>
      </c>
      <c r="BT90" s="66" t="n">
        <f aca="false">BN90+BO90+BP90+BQ90+BR90+BS90</f>
        <v>8</v>
      </c>
      <c r="BU90" s="66" t="n">
        <f aca="false">BT90/30*100</f>
        <v>26.6666666666667</v>
      </c>
      <c r="BV90" s="66" t="n">
        <f aca="false">BU90*0.3</f>
        <v>8</v>
      </c>
      <c r="BW90" s="107" t="str">
        <f aca="false">IF(BV90&gt;=9,"Cleared","Not Cleared")</f>
        <v>Not Cleared</v>
      </c>
    </row>
    <row r="91" s="22" customFormat="true" ht="14.25" hidden="false" customHeight="false" outlineLevel="0" collapsed="false">
      <c r="A91" s="61" t="n">
        <v>87</v>
      </c>
      <c r="B91" s="62" t="s">
        <v>192</v>
      </c>
      <c r="C91" s="63" t="s">
        <v>193</v>
      </c>
      <c r="D91" s="105" t="n">
        <v>1</v>
      </c>
      <c r="E91" s="61" t="n">
        <v>2</v>
      </c>
      <c r="F91" s="61" t="n">
        <v>2</v>
      </c>
      <c r="G91" s="61" t="n">
        <v>-25</v>
      </c>
      <c r="H91" s="61" t="s">
        <v>532</v>
      </c>
      <c r="I91" s="61" t="n">
        <v>3</v>
      </c>
      <c r="J91" s="61" t="n">
        <v>72</v>
      </c>
      <c r="K91" s="61" t="str">
        <f aca="false">IF(D91&gt;=66%,"Cleared","NC")</f>
        <v>Cleared</v>
      </c>
      <c r="L91" s="61" t="n">
        <v>1</v>
      </c>
      <c r="M91" s="61" t="n">
        <v>1</v>
      </c>
      <c r="N91" s="61" t="n">
        <v>1</v>
      </c>
      <c r="O91" s="61" t="n">
        <v>3</v>
      </c>
      <c r="P91" s="61" t="n">
        <v>3</v>
      </c>
      <c r="Q91" s="61" t="n">
        <v>4</v>
      </c>
      <c r="R91" s="66" t="n">
        <f aca="false">L91+M91+N91+O91+P91+Q91</f>
        <v>13</v>
      </c>
      <c r="S91" s="66" t="n">
        <f aca="false">R91/30*100</f>
        <v>43.3333333333333</v>
      </c>
      <c r="T91" s="66" t="n">
        <f aca="false">S91*0.3</f>
        <v>13</v>
      </c>
      <c r="U91" s="66" t="str">
        <f aca="false">IF(T91&gt;=9,"Cleared","Not Cleared")</f>
        <v>Cleared</v>
      </c>
      <c r="V91" s="105" t="n">
        <v>1</v>
      </c>
      <c r="W91" s="61" t="n">
        <v>4</v>
      </c>
      <c r="X91" s="61" t="n">
        <v>2</v>
      </c>
      <c r="Y91" s="61" t="n">
        <v>6</v>
      </c>
      <c r="Z91" s="61" t="n">
        <v>3.4</v>
      </c>
      <c r="AA91" s="61" t="n">
        <v>5</v>
      </c>
      <c r="AB91" s="61" t="n">
        <v>71</v>
      </c>
      <c r="AC91" s="61" t="str">
        <f aca="false">IF(V91&gt;=66%,"Cleared","NC")</f>
        <v>Cleared</v>
      </c>
      <c r="AD91" s="61" t="n">
        <v>1</v>
      </c>
      <c r="AE91" s="61" t="n">
        <v>1</v>
      </c>
      <c r="AF91" s="61" t="n">
        <v>3</v>
      </c>
      <c r="AG91" s="61" t="n">
        <v>2</v>
      </c>
      <c r="AH91" s="61" t="n">
        <v>1</v>
      </c>
      <c r="AI91" s="61" t="n">
        <v>4</v>
      </c>
      <c r="AJ91" s="66" t="n">
        <f aca="false">AD91+AE91+AF91+AG91+AH91+AI91</f>
        <v>12</v>
      </c>
      <c r="AK91" s="66" t="n">
        <f aca="false">AJ91/30*100</f>
        <v>40</v>
      </c>
      <c r="AL91" s="66" t="n">
        <f aca="false">AK91*0.3</f>
        <v>12</v>
      </c>
      <c r="AM91" s="66" t="str">
        <f aca="false">IF(AL91&gt;=9,"Cleared","Not Cleared")</f>
        <v>Cleared</v>
      </c>
      <c r="AN91" s="105" t="n">
        <v>1</v>
      </c>
      <c r="AO91" s="61" t="s">
        <v>14</v>
      </c>
      <c r="AP91" s="61" t="s">
        <v>14</v>
      </c>
      <c r="AQ91" s="61" t="s">
        <v>14</v>
      </c>
      <c r="AR91" s="61" t="n">
        <v>2.5</v>
      </c>
      <c r="AS91" s="61" t="s">
        <v>14</v>
      </c>
      <c r="AT91" s="61" t="s">
        <v>14</v>
      </c>
      <c r="AU91" s="61" t="str">
        <f aca="false">IF(AN91&gt;=66%,"Cleared","NC")</f>
        <v>Cleared</v>
      </c>
      <c r="AV91" s="61" t="n">
        <v>0</v>
      </c>
      <c r="AW91" s="61" t="n">
        <v>0</v>
      </c>
      <c r="AX91" s="61" t="n">
        <v>0</v>
      </c>
      <c r="AY91" s="61" t="n">
        <v>2</v>
      </c>
      <c r="AZ91" s="61" t="n">
        <v>0</v>
      </c>
      <c r="BA91" s="61" t="n">
        <v>0</v>
      </c>
      <c r="BB91" s="66" t="n">
        <f aca="false">AV91+AW91+AX91+AY91+BA91+AZ91</f>
        <v>2</v>
      </c>
      <c r="BC91" s="66" t="n">
        <f aca="false">BB91/30*100</f>
        <v>6.66666666666667</v>
      </c>
      <c r="BD91" s="66" t="n">
        <f aca="false">BC91*0.3</f>
        <v>2</v>
      </c>
      <c r="BE91" s="66" t="str">
        <f aca="false">IF(BD91&gt;=9,"Cleared","Not Cleared")</f>
        <v>Not Cleared</v>
      </c>
      <c r="BF91" s="105" t="n">
        <v>1</v>
      </c>
      <c r="BG91" s="61" t="n">
        <v>4</v>
      </c>
      <c r="BH91" s="61" t="n">
        <v>11</v>
      </c>
      <c r="BI91" s="61" t="n">
        <v>2</v>
      </c>
      <c r="BJ91" s="61" t="n">
        <v>3.1</v>
      </c>
      <c r="BK91" s="61" t="s">
        <v>14</v>
      </c>
      <c r="BL91" s="61" t="n">
        <v>71</v>
      </c>
      <c r="BM91" s="61" t="str">
        <f aca="false">IF(BF91&gt;=66%,"Cleared","NC")</f>
        <v>Cleared</v>
      </c>
      <c r="BN91" s="106" t="n">
        <v>1</v>
      </c>
      <c r="BO91" s="106" t="n">
        <v>1</v>
      </c>
      <c r="BP91" s="106" t="n">
        <v>3</v>
      </c>
      <c r="BQ91" s="106" t="n">
        <v>2</v>
      </c>
      <c r="BR91" s="106" t="n">
        <v>0</v>
      </c>
      <c r="BS91" s="106" t="n">
        <v>4</v>
      </c>
      <c r="BT91" s="66" t="n">
        <f aca="false">BN91+BO91+BP91+BQ91+BR91+BS91</f>
        <v>11</v>
      </c>
      <c r="BU91" s="66" t="n">
        <f aca="false">BT91/30*100</f>
        <v>36.6666666666667</v>
      </c>
      <c r="BV91" s="66" t="n">
        <f aca="false">BU91*0.3</f>
        <v>11</v>
      </c>
      <c r="BW91" s="107" t="str">
        <f aca="false">IF(BV91&gt;=9,"Cleared","Not Cleared")</f>
        <v>Cleared</v>
      </c>
    </row>
    <row r="92" s="22" customFormat="true" ht="14.25" hidden="false" customHeight="false" outlineLevel="0" collapsed="false">
      <c r="A92" s="61" t="n">
        <v>88</v>
      </c>
      <c r="B92" s="62" t="s">
        <v>194</v>
      </c>
      <c r="C92" s="63" t="s">
        <v>195</v>
      </c>
      <c r="D92" s="105" t="n">
        <v>0.933333333333333</v>
      </c>
      <c r="E92" s="61" t="n">
        <v>2</v>
      </c>
      <c r="F92" s="61" t="n">
        <v>1</v>
      </c>
      <c r="G92" s="61" t="n">
        <v>8</v>
      </c>
      <c r="H92" s="61" t="s">
        <v>532</v>
      </c>
      <c r="I92" s="61" t="n">
        <v>8</v>
      </c>
      <c r="J92" s="61" t="n">
        <v>62</v>
      </c>
      <c r="K92" s="61" t="str">
        <f aca="false">IF(D92&gt;=66%,"Cleared","NC")</f>
        <v>Cleared</v>
      </c>
      <c r="L92" s="61" t="n">
        <v>1</v>
      </c>
      <c r="M92" s="61" t="n">
        <v>1</v>
      </c>
      <c r="N92" s="61" t="n">
        <v>3</v>
      </c>
      <c r="O92" s="61" t="n">
        <v>3</v>
      </c>
      <c r="P92" s="61" t="n">
        <v>1</v>
      </c>
      <c r="Q92" s="61" t="n">
        <v>3</v>
      </c>
      <c r="R92" s="66" t="n">
        <f aca="false">L92+M92+N92+O92+P92+Q92</f>
        <v>12</v>
      </c>
      <c r="S92" s="66" t="n">
        <f aca="false">R92/30*100</f>
        <v>40</v>
      </c>
      <c r="T92" s="66" t="n">
        <f aca="false">S92*0.3</f>
        <v>12</v>
      </c>
      <c r="U92" s="66" t="str">
        <f aca="false">IF(T92&gt;=9,"Cleared","Not Cleared")</f>
        <v>Cleared</v>
      </c>
      <c r="V92" s="105" t="n">
        <v>0.8</v>
      </c>
      <c r="W92" s="61" t="s">
        <v>14</v>
      </c>
      <c r="X92" s="61" t="s">
        <v>14</v>
      </c>
      <c r="Y92" s="61" t="s">
        <v>14</v>
      </c>
      <c r="Z92" s="61" t="s">
        <v>14</v>
      </c>
      <c r="AA92" s="61" t="n">
        <v>8</v>
      </c>
      <c r="AB92" s="61" t="s">
        <v>14</v>
      </c>
      <c r="AC92" s="61" t="str">
        <f aca="false">IF(V92&gt;=66%,"Cleared","NC")</f>
        <v>Cleared</v>
      </c>
      <c r="AD92" s="61" t="n">
        <v>0</v>
      </c>
      <c r="AE92" s="61" t="n">
        <v>0</v>
      </c>
      <c r="AF92" s="61" t="n">
        <v>0</v>
      </c>
      <c r="AG92" s="61" t="n">
        <v>0</v>
      </c>
      <c r="AH92" s="61" t="n">
        <v>1</v>
      </c>
      <c r="AI92" s="61" t="n">
        <v>0</v>
      </c>
      <c r="AJ92" s="66" t="n">
        <f aca="false">AD92+AE92+AF92+AG92+AH92+AI92</f>
        <v>1</v>
      </c>
      <c r="AK92" s="66" t="n">
        <f aca="false">AJ92/30*100</f>
        <v>3.33333333333333</v>
      </c>
      <c r="AL92" s="66" t="n">
        <f aca="false">AK92*0.3</f>
        <v>1</v>
      </c>
      <c r="AM92" s="66" t="str">
        <f aca="false">IF(AL92&gt;=9,"Cleared","Not Cleared")</f>
        <v>Not Cleared</v>
      </c>
      <c r="AN92" s="105" t="n">
        <v>0.8</v>
      </c>
      <c r="AO92" s="61" t="n">
        <v>9</v>
      </c>
      <c r="AP92" s="61" t="n">
        <v>14</v>
      </c>
      <c r="AQ92" s="61" t="n">
        <v>7</v>
      </c>
      <c r="AR92" s="61" t="s">
        <v>14</v>
      </c>
      <c r="AS92" s="61" t="n">
        <v>8</v>
      </c>
      <c r="AT92" s="61" t="n">
        <v>62</v>
      </c>
      <c r="AU92" s="61" t="str">
        <f aca="false">IF(AN92&gt;=66%,"Cleared","NC")</f>
        <v>Cleared</v>
      </c>
      <c r="AV92" s="61" t="n">
        <v>1</v>
      </c>
      <c r="AW92" s="61" t="n">
        <v>2</v>
      </c>
      <c r="AX92" s="61" t="n">
        <v>3</v>
      </c>
      <c r="AY92" s="61" t="n">
        <v>0</v>
      </c>
      <c r="AZ92" s="61" t="n">
        <v>1</v>
      </c>
      <c r="BA92" s="61" t="n">
        <v>3</v>
      </c>
      <c r="BB92" s="66" t="n">
        <f aca="false">AV92+AW92+AX92+AY92+BA92+AZ92</f>
        <v>10</v>
      </c>
      <c r="BC92" s="66" t="n">
        <f aca="false">BB92/30*100</f>
        <v>33.3333333333333</v>
      </c>
      <c r="BD92" s="66" t="n">
        <f aca="false">BC92*0.3</f>
        <v>10</v>
      </c>
      <c r="BE92" s="66" t="str">
        <f aca="false">IF(BD92&gt;=9,"Cleared","Not Cleared")</f>
        <v>Cleared</v>
      </c>
      <c r="BF92" s="105" t="n">
        <v>0.8</v>
      </c>
      <c r="BG92" s="61" t="n">
        <v>6</v>
      </c>
      <c r="BH92" s="61" t="n">
        <v>2</v>
      </c>
      <c r="BI92" s="61" t="n">
        <v>5</v>
      </c>
      <c r="BJ92" s="61" t="n">
        <v>2.5</v>
      </c>
      <c r="BK92" s="61" t="n">
        <v>8</v>
      </c>
      <c r="BL92" s="61" t="n">
        <v>64</v>
      </c>
      <c r="BM92" s="61" t="str">
        <f aca="false">IF(BF92&gt;=66%,"Cleared","NC")</f>
        <v>Cleared</v>
      </c>
      <c r="BN92" s="106" t="n">
        <v>1</v>
      </c>
      <c r="BO92" s="106" t="n">
        <v>1</v>
      </c>
      <c r="BP92" s="106" t="n">
        <v>3</v>
      </c>
      <c r="BQ92" s="106" t="n">
        <v>2</v>
      </c>
      <c r="BR92" s="106" t="n">
        <v>1</v>
      </c>
      <c r="BS92" s="106" t="n">
        <v>3</v>
      </c>
      <c r="BT92" s="66" t="n">
        <f aca="false">BN92+BO92+BP92+BQ92+BR92+BS92</f>
        <v>11</v>
      </c>
      <c r="BU92" s="66" t="n">
        <f aca="false">BT92/30*100</f>
        <v>36.6666666666667</v>
      </c>
      <c r="BV92" s="66" t="n">
        <f aca="false">BU92*0.3</f>
        <v>11</v>
      </c>
      <c r="BW92" s="107" t="str">
        <f aca="false">IF(BV92&gt;=9,"Cleared","Not Cleared")</f>
        <v>Cleared</v>
      </c>
    </row>
    <row r="93" s="22" customFormat="true" ht="14.25" hidden="false" customHeight="false" outlineLevel="0" collapsed="false">
      <c r="A93" s="61" t="n">
        <v>89</v>
      </c>
      <c r="B93" s="62" t="s">
        <v>196</v>
      </c>
      <c r="C93" s="63" t="s">
        <v>197</v>
      </c>
      <c r="D93" s="105" t="n">
        <v>0.666666666666667</v>
      </c>
      <c r="E93" s="61" t="n">
        <v>2</v>
      </c>
      <c r="F93" s="61" t="n">
        <v>2</v>
      </c>
      <c r="G93" s="61" t="n">
        <v>-25</v>
      </c>
      <c r="H93" s="61" t="s">
        <v>532</v>
      </c>
      <c r="I93" s="61" t="n">
        <v>8</v>
      </c>
      <c r="J93" s="61" t="n">
        <v>0</v>
      </c>
      <c r="K93" s="61" t="str">
        <f aca="false">IF(D93&gt;=66%,"Cleared","NC")</f>
        <v>Cleared</v>
      </c>
      <c r="L93" s="61" t="n">
        <v>1</v>
      </c>
      <c r="M93" s="61" t="n">
        <v>1</v>
      </c>
      <c r="N93" s="61" t="n">
        <v>1</v>
      </c>
      <c r="O93" s="61" t="n">
        <v>3</v>
      </c>
      <c r="P93" s="61" t="n">
        <v>1</v>
      </c>
      <c r="Q93" s="61" t="n">
        <v>1</v>
      </c>
      <c r="R93" s="66" t="n">
        <f aca="false">L93+M93+N93+O93+P93+Q93</f>
        <v>8</v>
      </c>
      <c r="S93" s="66" t="n">
        <f aca="false">R93/30*100</f>
        <v>26.6666666666667</v>
      </c>
      <c r="T93" s="66" t="n">
        <f aca="false">S93*0.3</f>
        <v>8</v>
      </c>
      <c r="U93" s="66" t="str">
        <f aca="false">IF(T93&gt;=9,"Cleared","Not Cleared")</f>
        <v>Not Cleared</v>
      </c>
      <c r="V93" s="105" t="n">
        <v>0.633333333333333</v>
      </c>
      <c r="W93" s="61" t="s">
        <v>14</v>
      </c>
      <c r="X93" s="61" t="s">
        <v>14</v>
      </c>
      <c r="Y93" s="61" t="s">
        <v>14</v>
      </c>
      <c r="Z93" s="61" t="s">
        <v>14</v>
      </c>
      <c r="AA93" s="61" t="s">
        <v>14</v>
      </c>
      <c r="AB93" s="61" t="s">
        <v>14</v>
      </c>
      <c r="AC93" s="61" t="str">
        <f aca="false">IF(V93&gt;=66%,"Cleared","NC")</f>
        <v>NC</v>
      </c>
      <c r="AD93" s="61" t="n">
        <v>0</v>
      </c>
      <c r="AE93" s="61" t="n">
        <v>0</v>
      </c>
      <c r="AF93" s="61" t="n">
        <v>0</v>
      </c>
      <c r="AG93" s="61" t="n">
        <v>0</v>
      </c>
      <c r="AH93" s="61" t="n">
        <v>0</v>
      </c>
      <c r="AI93" s="61" t="n">
        <v>0</v>
      </c>
      <c r="AJ93" s="66" t="n">
        <f aca="false">AD93+AE93+AF93+AG93+AH93+AI93</f>
        <v>0</v>
      </c>
      <c r="AK93" s="66" t="n">
        <f aca="false">AJ93/30*100</f>
        <v>0</v>
      </c>
      <c r="AL93" s="66" t="n">
        <f aca="false">AK93*0.3</f>
        <v>0</v>
      </c>
      <c r="AM93" s="66" t="str">
        <f aca="false">IF(AL93&gt;=9,"Cleared","Not Cleared")</f>
        <v>Not Cleared</v>
      </c>
      <c r="AN93" s="105" t="n">
        <v>0.1</v>
      </c>
      <c r="AO93" s="61" t="s">
        <v>14</v>
      </c>
      <c r="AP93" s="61" t="s">
        <v>14</v>
      </c>
      <c r="AQ93" s="61" t="s">
        <v>14</v>
      </c>
      <c r="AR93" s="61" t="s">
        <v>14</v>
      </c>
      <c r="AS93" s="61" t="s">
        <v>14</v>
      </c>
      <c r="AT93" s="61" t="s">
        <v>14</v>
      </c>
      <c r="AU93" s="61" t="str">
        <f aca="false">IF(AN93&gt;=66%,"Cleared","NC")</f>
        <v>NC</v>
      </c>
      <c r="AV93" s="61" t="n">
        <v>0</v>
      </c>
      <c r="AW93" s="61" t="n">
        <v>0</v>
      </c>
      <c r="AX93" s="61" t="n">
        <v>0</v>
      </c>
      <c r="AY93" s="61" t="n">
        <v>0</v>
      </c>
      <c r="AZ93" s="61" t="n">
        <v>0</v>
      </c>
      <c r="BA93" s="61" t="n">
        <v>0</v>
      </c>
      <c r="BB93" s="66" t="n">
        <f aca="false">AV93+AW93+AX93+AY93+BA93+AZ93</f>
        <v>0</v>
      </c>
      <c r="BC93" s="66" t="n">
        <f aca="false">BB93/30*100</f>
        <v>0</v>
      </c>
      <c r="BD93" s="66" t="n">
        <f aca="false">BC93*0.3</f>
        <v>0</v>
      </c>
      <c r="BE93" s="66" t="str">
        <f aca="false">IF(BD93&gt;=9,"Cleared","Not Cleared")</f>
        <v>Not Cleared</v>
      </c>
      <c r="BF93" s="105" t="n">
        <v>0.2</v>
      </c>
      <c r="BG93" s="61" t="s">
        <v>14</v>
      </c>
      <c r="BH93" s="61" t="s">
        <v>14</v>
      </c>
      <c r="BI93" s="61" t="s">
        <v>14</v>
      </c>
      <c r="BJ93" s="61" t="s">
        <v>14</v>
      </c>
      <c r="BK93" s="61" t="s">
        <v>14</v>
      </c>
      <c r="BL93" s="61" t="s">
        <v>14</v>
      </c>
      <c r="BM93" s="61" t="str">
        <f aca="false">IF(BF93&gt;=66%,"Cleared","NC")</f>
        <v>NC</v>
      </c>
      <c r="BN93" s="106" t="n">
        <v>0</v>
      </c>
      <c r="BO93" s="106" t="n">
        <v>0</v>
      </c>
      <c r="BP93" s="106" t="n">
        <v>0</v>
      </c>
      <c r="BQ93" s="106" t="n">
        <v>0</v>
      </c>
      <c r="BR93" s="106" t="n">
        <v>0</v>
      </c>
      <c r="BS93" s="106" t="n">
        <v>0</v>
      </c>
      <c r="BT93" s="66" t="n">
        <f aca="false">BN93+BO93+BP93+BQ93+BR93+BS93</f>
        <v>0</v>
      </c>
      <c r="BU93" s="66" t="n">
        <f aca="false">BT93/30*100</f>
        <v>0</v>
      </c>
      <c r="BV93" s="66" t="n">
        <f aca="false">BU93*0.3</f>
        <v>0</v>
      </c>
      <c r="BW93" s="107" t="str">
        <f aca="false">IF(BV93&gt;=9,"Cleared","Not Cleared")</f>
        <v>Not Cleared</v>
      </c>
    </row>
    <row r="94" s="22" customFormat="true" ht="14.25" hidden="false" customHeight="false" outlineLevel="0" collapsed="false">
      <c r="A94" s="61" t="n">
        <v>90</v>
      </c>
      <c r="B94" s="62" t="s">
        <v>199</v>
      </c>
      <c r="C94" s="63" t="s">
        <v>200</v>
      </c>
      <c r="D94" s="105" t="n">
        <v>0.666666666666667</v>
      </c>
      <c r="E94" s="61" t="n">
        <v>14</v>
      </c>
      <c r="F94" s="61" t="n">
        <v>2</v>
      </c>
      <c r="G94" s="61" t="n">
        <v>2</v>
      </c>
      <c r="H94" s="61" t="s">
        <v>532</v>
      </c>
      <c r="I94" s="61" t="n">
        <v>8</v>
      </c>
      <c r="J94" s="61" t="n">
        <v>69</v>
      </c>
      <c r="K94" s="61" t="str">
        <f aca="false">IF(D94&gt;=66%,"Cleared","NC")</f>
        <v>Cleared</v>
      </c>
      <c r="L94" s="61" t="n">
        <v>2</v>
      </c>
      <c r="M94" s="61" t="n">
        <v>1</v>
      </c>
      <c r="N94" s="61" t="n">
        <v>3</v>
      </c>
      <c r="O94" s="61" t="n">
        <v>3</v>
      </c>
      <c r="P94" s="61" t="n">
        <v>1</v>
      </c>
      <c r="Q94" s="61" t="n">
        <v>4</v>
      </c>
      <c r="R94" s="66" t="n">
        <f aca="false">L94+M94+N94+O94+P94+Q94</f>
        <v>14</v>
      </c>
      <c r="S94" s="66" t="n">
        <f aca="false">R94/30*100</f>
        <v>46.6666666666667</v>
      </c>
      <c r="T94" s="66" t="n">
        <f aca="false">S94*0.3</f>
        <v>14</v>
      </c>
      <c r="U94" s="66" t="str">
        <f aca="false">IF(T94&gt;=9,"Cleared","Not Cleared")</f>
        <v>Cleared</v>
      </c>
      <c r="V94" s="105" t="n">
        <v>0.1</v>
      </c>
      <c r="W94" s="61" t="s">
        <v>14</v>
      </c>
      <c r="X94" s="61" t="s">
        <v>14</v>
      </c>
      <c r="Y94" s="61" t="s">
        <v>14</v>
      </c>
      <c r="Z94" s="61" t="s">
        <v>14</v>
      </c>
      <c r="AA94" s="61" t="n">
        <v>8</v>
      </c>
      <c r="AB94" s="61" t="n">
        <v>71</v>
      </c>
      <c r="AC94" s="61" t="str">
        <f aca="false">IF(V94&gt;=66%,"Cleared","NC")</f>
        <v>NC</v>
      </c>
      <c r="AD94" s="61" t="n">
        <v>0</v>
      </c>
      <c r="AE94" s="61" t="n">
        <v>0</v>
      </c>
      <c r="AF94" s="61" t="n">
        <v>0</v>
      </c>
      <c r="AG94" s="61" t="n">
        <v>0</v>
      </c>
      <c r="AH94" s="61" t="n">
        <v>1</v>
      </c>
      <c r="AI94" s="61" t="n">
        <v>4</v>
      </c>
      <c r="AJ94" s="66" t="n">
        <f aca="false">AD94+AE94+AF94+AG94+AH94+AI94</f>
        <v>5</v>
      </c>
      <c r="AK94" s="66" t="n">
        <f aca="false">AJ94/30*100</f>
        <v>16.6666666666667</v>
      </c>
      <c r="AL94" s="66" t="n">
        <f aca="false">AK94*0.3</f>
        <v>5</v>
      </c>
      <c r="AM94" s="66" t="str">
        <f aca="false">IF(AL94&gt;=9,"Cleared","Not Cleared")</f>
        <v>Not Cleared</v>
      </c>
      <c r="AN94" s="105" t="n">
        <v>0.1</v>
      </c>
      <c r="AO94" s="61" t="s">
        <v>14</v>
      </c>
      <c r="AP94" s="61" t="s">
        <v>14</v>
      </c>
      <c r="AQ94" s="61" t="s">
        <v>14</v>
      </c>
      <c r="AR94" s="61" t="n">
        <v>1.6</v>
      </c>
      <c r="AS94" s="61" t="s">
        <v>14</v>
      </c>
      <c r="AT94" s="61" t="n">
        <v>68</v>
      </c>
      <c r="AU94" s="61" t="str">
        <f aca="false">IF(AN94&gt;=66%,"Cleared","NC")</f>
        <v>NC</v>
      </c>
      <c r="AV94" s="61" t="n">
        <v>0</v>
      </c>
      <c r="AW94" s="61" t="n">
        <v>0</v>
      </c>
      <c r="AX94" s="61" t="n">
        <v>0</v>
      </c>
      <c r="AY94" s="61" t="n">
        <v>1</v>
      </c>
      <c r="AZ94" s="61" t="n">
        <v>0</v>
      </c>
      <c r="BA94" s="61" t="n">
        <v>4</v>
      </c>
      <c r="BB94" s="66" t="n">
        <f aca="false">AV94+AW94+AX94+AY94+BA94+AZ94</f>
        <v>5</v>
      </c>
      <c r="BC94" s="66" t="n">
        <f aca="false">BB94/30*100</f>
        <v>16.6666666666667</v>
      </c>
      <c r="BD94" s="66" t="n">
        <f aca="false">BC94*0.3</f>
        <v>5</v>
      </c>
      <c r="BE94" s="66" t="str">
        <f aca="false">IF(BD94&gt;=9,"Cleared","Not Cleared")</f>
        <v>Not Cleared</v>
      </c>
      <c r="BF94" s="105" t="n">
        <v>0.733333333333333</v>
      </c>
      <c r="BG94" s="61" t="n">
        <v>11</v>
      </c>
      <c r="BH94" s="61" t="n">
        <v>3</v>
      </c>
      <c r="BI94" s="61" t="n">
        <v>-6</v>
      </c>
      <c r="BJ94" s="61" t="s">
        <v>14</v>
      </c>
      <c r="BK94" s="61" t="s">
        <v>14</v>
      </c>
      <c r="BL94" s="61" t="s">
        <v>14</v>
      </c>
      <c r="BM94" s="61" t="str">
        <f aca="false">IF(BF94&gt;=66%,"Cleared","NC")</f>
        <v>Cleared</v>
      </c>
      <c r="BN94" s="106" t="n">
        <v>1</v>
      </c>
      <c r="BO94" s="106" t="n">
        <v>1</v>
      </c>
      <c r="BP94" s="106" t="n">
        <v>2</v>
      </c>
      <c r="BQ94" s="106" t="n">
        <v>0</v>
      </c>
      <c r="BR94" s="106" t="n">
        <v>0</v>
      </c>
      <c r="BS94" s="106" t="n">
        <v>0</v>
      </c>
      <c r="BT94" s="66" t="n">
        <f aca="false">BN94+BO94+BP94+BQ94+BR94+BS94</f>
        <v>4</v>
      </c>
      <c r="BU94" s="66" t="n">
        <f aca="false">BT94/30*100</f>
        <v>13.3333333333333</v>
      </c>
      <c r="BV94" s="66" t="n">
        <f aca="false">BU94*0.3</f>
        <v>4</v>
      </c>
      <c r="BW94" s="107" t="str">
        <f aca="false">IF(BV94&gt;=9,"Cleared","Not Cleared")</f>
        <v>Not Cleared</v>
      </c>
    </row>
    <row r="95" s="22" customFormat="true" ht="14.25" hidden="false" customHeight="false" outlineLevel="0" collapsed="false">
      <c r="A95" s="61" t="n">
        <v>91</v>
      </c>
      <c r="B95" s="62" t="s">
        <v>201</v>
      </c>
      <c r="C95" s="63" t="s">
        <v>202</v>
      </c>
      <c r="D95" s="105" t="n">
        <v>0</v>
      </c>
      <c r="E95" s="61" t="s">
        <v>14</v>
      </c>
      <c r="F95" s="61" t="s">
        <v>14</v>
      </c>
      <c r="G95" s="61" t="s">
        <v>14</v>
      </c>
      <c r="H95" s="61" t="s">
        <v>14</v>
      </c>
      <c r="I95" s="61" t="s">
        <v>14</v>
      </c>
      <c r="J95" s="61" t="s">
        <v>14</v>
      </c>
      <c r="K95" s="61" t="str">
        <f aca="false">IF(D95&gt;=66%,"Cleared","NC")</f>
        <v>NC</v>
      </c>
      <c r="L95" s="61" t="n">
        <v>0</v>
      </c>
      <c r="M95" s="61" t="n">
        <v>0</v>
      </c>
      <c r="N95" s="61" t="n">
        <v>0</v>
      </c>
      <c r="O95" s="61" t="n">
        <v>0</v>
      </c>
      <c r="P95" s="61" t="n">
        <v>0</v>
      </c>
      <c r="Q95" s="61" t="n">
        <v>0</v>
      </c>
      <c r="R95" s="66" t="n">
        <f aca="false">L95+M95+N95+O95+P95+Q95</f>
        <v>0</v>
      </c>
      <c r="S95" s="66" t="n">
        <f aca="false">R95/30*100</f>
        <v>0</v>
      </c>
      <c r="T95" s="66" t="n">
        <f aca="false">S95*0.3</f>
        <v>0</v>
      </c>
      <c r="U95" s="66" t="str">
        <f aca="false">IF(T95&gt;=9,"Cleared","Not Cleared")</f>
        <v>Not Cleared</v>
      </c>
      <c r="V95" s="105" t="n">
        <v>0</v>
      </c>
      <c r="W95" s="61" t="s">
        <v>14</v>
      </c>
      <c r="X95" s="61" t="s">
        <v>14</v>
      </c>
      <c r="Y95" s="61" t="s">
        <v>14</v>
      </c>
      <c r="Z95" s="61" t="s">
        <v>14</v>
      </c>
      <c r="AA95" s="61" t="s">
        <v>14</v>
      </c>
      <c r="AB95" s="61" t="s">
        <v>14</v>
      </c>
      <c r="AC95" s="61" t="str">
        <f aca="false">IF(V95&gt;=66%,"Cleared","NC")</f>
        <v>NC</v>
      </c>
      <c r="AD95" s="61" t="n">
        <v>0</v>
      </c>
      <c r="AE95" s="61" t="n">
        <v>0</v>
      </c>
      <c r="AF95" s="61" t="n">
        <v>0</v>
      </c>
      <c r="AG95" s="61" t="n">
        <v>0</v>
      </c>
      <c r="AH95" s="61" t="n">
        <v>0</v>
      </c>
      <c r="AI95" s="61" t="n">
        <v>0</v>
      </c>
      <c r="AJ95" s="66" t="n">
        <f aca="false">AD95+AE95+AF95+AG95+AH95+AI95</f>
        <v>0</v>
      </c>
      <c r="AK95" s="66" t="n">
        <f aca="false">AJ95/30*100</f>
        <v>0</v>
      </c>
      <c r="AL95" s="66" t="n">
        <f aca="false">AK95*0.3</f>
        <v>0</v>
      </c>
      <c r="AM95" s="66" t="str">
        <f aca="false">IF(AL95&gt;=9,"Cleared","Not Cleared")</f>
        <v>Not Cleared</v>
      </c>
      <c r="AN95" s="105" t="n">
        <v>0</v>
      </c>
      <c r="AO95" s="61" t="s">
        <v>14</v>
      </c>
      <c r="AP95" s="61" t="s">
        <v>14</v>
      </c>
      <c r="AQ95" s="61" t="s">
        <v>14</v>
      </c>
      <c r="AR95" s="61" t="s">
        <v>14</v>
      </c>
      <c r="AS95" s="61" t="s">
        <v>14</v>
      </c>
      <c r="AT95" s="61" t="s">
        <v>14</v>
      </c>
      <c r="AU95" s="61" t="str">
        <f aca="false">IF(AN95&gt;=66%,"Cleared","NC")</f>
        <v>NC</v>
      </c>
      <c r="AV95" s="61" t="n">
        <v>0</v>
      </c>
      <c r="AW95" s="61" t="n">
        <v>0</v>
      </c>
      <c r="AX95" s="61" t="n">
        <v>0</v>
      </c>
      <c r="AY95" s="61" t="n">
        <v>0</v>
      </c>
      <c r="AZ95" s="61" t="n">
        <v>0</v>
      </c>
      <c r="BA95" s="61" t="n">
        <v>0</v>
      </c>
      <c r="BB95" s="66" t="n">
        <f aca="false">AV95+AW95+AX95+AY95+BA95+AZ95</f>
        <v>0</v>
      </c>
      <c r="BC95" s="66" t="n">
        <f aca="false">BB95/30*100</f>
        <v>0</v>
      </c>
      <c r="BD95" s="66" t="n">
        <f aca="false">BC95*0.3</f>
        <v>0</v>
      </c>
      <c r="BE95" s="66" t="str">
        <f aca="false">IF(BD95&gt;=9,"Cleared","Not Cleared")</f>
        <v>Not Cleared</v>
      </c>
      <c r="BF95" s="105" t="n">
        <v>0</v>
      </c>
      <c r="BG95" s="61" t="s">
        <v>14</v>
      </c>
      <c r="BH95" s="61" t="s">
        <v>14</v>
      </c>
      <c r="BI95" s="61" t="s">
        <v>14</v>
      </c>
      <c r="BJ95" s="61" t="s">
        <v>14</v>
      </c>
      <c r="BK95" s="61" t="s">
        <v>14</v>
      </c>
      <c r="BL95" s="61" t="s">
        <v>14</v>
      </c>
      <c r="BM95" s="61" t="str">
        <f aca="false">IF(BF95&gt;=66%,"Cleared","NC")</f>
        <v>NC</v>
      </c>
      <c r="BN95" s="106" t="n">
        <v>0</v>
      </c>
      <c r="BO95" s="106" t="n">
        <v>0</v>
      </c>
      <c r="BP95" s="106" t="n">
        <v>0</v>
      </c>
      <c r="BQ95" s="106" t="n">
        <v>0</v>
      </c>
      <c r="BR95" s="106" t="n">
        <v>0</v>
      </c>
      <c r="BS95" s="106" t="n">
        <v>0</v>
      </c>
      <c r="BT95" s="66" t="n">
        <f aca="false">BN95+BO95+BP95+BQ95+BR95+BS95</f>
        <v>0</v>
      </c>
      <c r="BU95" s="66" t="n">
        <f aca="false">BT95/30*100</f>
        <v>0</v>
      </c>
      <c r="BV95" s="66" t="n">
        <f aca="false">BU95*0.3</f>
        <v>0</v>
      </c>
      <c r="BW95" s="107" t="str">
        <f aca="false">IF(BV95&gt;=9,"Cleared","Not Cleared")</f>
        <v>Not Cleared</v>
      </c>
    </row>
    <row r="96" s="22" customFormat="true" ht="14.25" hidden="false" customHeight="false" outlineLevel="0" collapsed="false">
      <c r="A96" s="61" t="n">
        <v>92</v>
      </c>
      <c r="B96" s="62" t="s">
        <v>203</v>
      </c>
      <c r="C96" s="63" t="s">
        <v>204</v>
      </c>
      <c r="D96" s="105" t="n">
        <v>0.966666666666667</v>
      </c>
      <c r="E96" s="61" t="n">
        <v>8</v>
      </c>
      <c r="F96" s="61" t="n">
        <v>3</v>
      </c>
      <c r="G96" s="61" t="n">
        <v>-25</v>
      </c>
      <c r="H96" s="61" t="s">
        <v>532</v>
      </c>
      <c r="I96" s="61" t="n">
        <v>4</v>
      </c>
      <c r="J96" s="61" t="n">
        <v>0</v>
      </c>
      <c r="K96" s="61" t="str">
        <f aca="false">IF(D96&gt;=66%,"Cleared","NC")</f>
        <v>Cleared</v>
      </c>
      <c r="L96" s="61" t="n">
        <v>1</v>
      </c>
      <c r="M96" s="61" t="n">
        <v>1</v>
      </c>
      <c r="N96" s="61" t="n">
        <v>2</v>
      </c>
      <c r="O96" s="61" t="n">
        <v>3</v>
      </c>
      <c r="P96" s="61" t="n">
        <v>2</v>
      </c>
      <c r="Q96" s="61" t="n">
        <v>1</v>
      </c>
      <c r="R96" s="66" t="n">
        <f aca="false">L96+M96+N96+O96+P96+Q96</f>
        <v>10</v>
      </c>
      <c r="S96" s="66" t="n">
        <f aca="false">R96/30*100</f>
        <v>33.3333333333333</v>
      </c>
      <c r="T96" s="66" t="n">
        <f aca="false">S96*0.3</f>
        <v>10</v>
      </c>
      <c r="U96" s="66" t="str">
        <f aca="false">IF(T96&gt;=9,"Cleared","Not Cleared")</f>
        <v>Cleared</v>
      </c>
      <c r="V96" s="105" t="n">
        <v>0.666666666666667</v>
      </c>
      <c r="W96" s="61" t="s">
        <v>14</v>
      </c>
      <c r="X96" s="61" t="s">
        <v>14</v>
      </c>
      <c r="Y96" s="61" t="s">
        <v>14</v>
      </c>
      <c r="Z96" s="61" t="s">
        <v>14</v>
      </c>
      <c r="AA96" s="61" t="n">
        <v>8</v>
      </c>
      <c r="AB96" s="61" t="n">
        <v>69</v>
      </c>
      <c r="AC96" s="61" t="str">
        <f aca="false">IF(V96&gt;=66%,"Cleared","NC")</f>
        <v>Cleared</v>
      </c>
      <c r="AD96" s="61" t="n">
        <v>0</v>
      </c>
      <c r="AE96" s="61" t="n">
        <v>0</v>
      </c>
      <c r="AF96" s="61" t="n">
        <v>0</v>
      </c>
      <c r="AG96" s="61" t="n">
        <v>0</v>
      </c>
      <c r="AH96" s="61" t="n">
        <v>1</v>
      </c>
      <c r="AI96" s="61" t="n">
        <v>4</v>
      </c>
      <c r="AJ96" s="66" t="n">
        <f aca="false">AD96+AE96+AF96+AG96+AH96+AI96</f>
        <v>5</v>
      </c>
      <c r="AK96" s="66" t="n">
        <f aca="false">AJ96/30*100</f>
        <v>16.6666666666667</v>
      </c>
      <c r="AL96" s="66" t="n">
        <f aca="false">AK96*0.3</f>
        <v>5</v>
      </c>
      <c r="AM96" s="66" t="str">
        <f aca="false">IF(AL96&gt;=9,"Cleared","Not Cleared")</f>
        <v>Not Cleared</v>
      </c>
      <c r="AN96" s="105" t="n">
        <v>0.666666666666667</v>
      </c>
      <c r="AO96" s="61" t="n">
        <v>17</v>
      </c>
      <c r="AP96" s="61" t="n">
        <v>2</v>
      </c>
      <c r="AQ96" s="61" t="n">
        <v>17</v>
      </c>
      <c r="AR96" s="61" t="n">
        <v>4.1</v>
      </c>
      <c r="AS96" s="61" t="n">
        <v>8</v>
      </c>
      <c r="AT96" s="61" t="n">
        <v>69</v>
      </c>
      <c r="AU96" s="61" t="str">
        <f aca="false">IF(AN96&gt;=66%,"Cleared","NC")</f>
        <v>Cleared</v>
      </c>
      <c r="AV96" s="61" t="n">
        <v>3</v>
      </c>
      <c r="AW96" s="61" t="n">
        <v>1</v>
      </c>
      <c r="AX96" s="61" t="n">
        <v>5</v>
      </c>
      <c r="AY96" s="61" t="n">
        <v>2</v>
      </c>
      <c r="AZ96" s="61" t="n">
        <v>1</v>
      </c>
      <c r="BA96" s="61" t="n">
        <v>4</v>
      </c>
      <c r="BB96" s="66" t="n">
        <f aca="false">AV96+AW96+AX96+AY96+BA96+AZ96</f>
        <v>16</v>
      </c>
      <c r="BC96" s="66" t="n">
        <f aca="false">BB96/30*100</f>
        <v>53.3333333333333</v>
      </c>
      <c r="BD96" s="66" t="n">
        <f aca="false">BC96*0.3</f>
        <v>16</v>
      </c>
      <c r="BE96" s="66" t="str">
        <f aca="false">IF(BD96&gt;=9,"Cleared","Not Cleared")</f>
        <v>Cleared</v>
      </c>
      <c r="BF96" s="105" t="n">
        <v>0.8</v>
      </c>
      <c r="BG96" s="61" t="n">
        <v>18</v>
      </c>
      <c r="BH96" s="61" t="n">
        <v>2</v>
      </c>
      <c r="BI96" s="61" t="n">
        <v>16</v>
      </c>
      <c r="BJ96" s="61" t="n">
        <v>5.2</v>
      </c>
      <c r="BK96" s="61" t="n">
        <v>8</v>
      </c>
      <c r="BL96" s="61" t="n">
        <v>70</v>
      </c>
      <c r="BM96" s="61" t="str">
        <f aca="false">IF(BF96&gt;=66%,"Cleared","NC")</f>
        <v>Cleared</v>
      </c>
      <c r="BN96" s="106" t="n">
        <v>3</v>
      </c>
      <c r="BO96" s="106" t="n">
        <v>1</v>
      </c>
      <c r="BP96" s="106" t="n">
        <v>4</v>
      </c>
      <c r="BQ96" s="106" t="n">
        <v>2</v>
      </c>
      <c r="BR96" s="106" t="n">
        <v>1</v>
      </c>
      <c r="BS96" s="106" t="n">
        <v>4</v>
      </c>
      <c r="BT96" s="66" t="n">
        <f aca="false">BN96+BO96+BP96+BQ96+BR96+BS96</f>
        <v>15</v>
      </c>
      <c r="BU96" s="66" t="n">
        <f aca="false">BT96/30*100</f>
        <v>50</v>
      </c>
      <c r="BV96" s="66" t="n">
        <f aca="false">BU96*0.3</f>
        <v>15</v>
      </c>
      <c r="BW96" s="107" t="str">
        <f aca="false">IF(BV96&gt;=9,"Cleared","Not Cleared")</f>
        <v>Cleared</v>
      </c>
    </row>
    <row r="97" s="22" customFormat="true" ht="14.25" hidden="false" customHeight="false" outlineLevel="0" collapsed="false">
      <c r="A97" s="61" t="n">
        <v>93</v>
      </c>
      <c r="B97" s="62" t="s">
        <v>205</v>
      </c>
      <c r="C97" s="63" t="s">
        <v>206</v>
      </c>
      <c r="D97" s="105" t="n">
        <v>0.333333333333333</v>
      </c>
      <c r="E97" s="61" t="n">
        <v>3</v>
      </c>
      <c r="F97" s="61" t="n">
        <v>10</v>
      </c>
      <c r="G97" s="61" t="n">
        <v>-2</v>
      </c>
      <c r="H97" s="61" t="s">
        <v>532</v>
      </c>
      <c r="I97" s="61" t="n">
        <v>8</v>
      </c>
      <c r="J97" s="61" t="n">
        <v>65</v>
      </c>
      <c r="K97" s="61" t="str">
        <f aca="false">IF(D97&gt;=66%,"Cleared","NC")</f>
        <v>NC</v>
      </c>
      <c r="L97" s="61" t="n">
        <v>1</v>
      </c>
      <c r="M97" s="61" t="n">
        <v>1</v>
      </c>
      <c r="N97" s="61" t="n">
        <v>3</v>
      </c>
      <c r="O97" s="61" t="n">
        <v>3</v>
      </c>
      <c r="P97" s="61" t="n">
        <v>1</v>
      </c>
      <c r="Q97" s="61" t="n">
        <v>3</v>
      </c>
      <c r="R97" s="66" t="n">
        <f aca="false">L97+M97+N97+O97+P97+Q97</f>
        <v>12</v>
      </c>
      <c r="S97" s="66" t="n">
        <f aca="false">R97/30*100</f>
        <v>40</v>
      </c>
      <c r="T97" s="66" t="n">
        <f aca="false">S97*0.3</f>
        <v>12</v>
      </c>
      <c r="U97" s="66" t="str">
        <f aca="false">IF(T97&gt;=9,"Cleared","Not Cleared")</f>
        <v>Cleared</v>
      </c>
      <c r="V97" s="105" t="n">
        <v>0.133333333333333</v>
      </c>
      <c r="W97" s="61" t="s">
        <v>14</v>
      </c>
      <c r="X97" s="61" t="s">
        <v>14</v>
      </c>
      <c r="Y97" s="61" t="s">
        <v>14</v>
      </c>
      <c r="Z97" s="61" t="s">
        <v>14</v>
      </c>
      <c r="AA97" s="61" t="s">
        <v>14</v>
      </c>
      <c r="AB97" s="61" t="s">
        <v>14</v>
      </c>
      <c r="AC97" s="61" t="str">
        <f aca="false">IF(V97&gt;=66%,"Cleared","NC")</f>
        <v>NC</v>
      </c>
      <c r="AD97" s="61" t="n">
        <v>0</v>
      </c>
      <c r="AE97" s="61" t="n">
        <v>0</v>
      </c>
      <c r="AF97" s="61" t="n">
        <v>0</v>
      </c>
      <c r="AG97" s="61" t="n">
        <v>0</v>
      </c>
      <c r="AH97" s="61" t="n">
        <v>0</v>
      </c>
      <c r="AI97" s="61" t="n">
        <v>0</v>
      </c>
      <c r="AJ97" s="66" t="n">
        <f aca="false">AD97+AE97+AF97+AG97+AH97+AI97</f>
        <v>0</v>
      </c>
      <c r="AK97" s="66" t="n">
        <f aca="false">AJ97/30*100</f>
        <v>0</v>
      </c>
      <c r="AL97" s="66" t="n">
        <f aca="false">AK97*0.3</f>
        <v>0</v>
      </c>
      <c r="AM97" s="66" t="str">
        <f aca="false">IF(AL97&gt;=9,"Cleared","Not Cleared")</f>
        <v>Not Cleared</v>
      </c>
      <c r="AN97" s="105" t="n">
        <v>0.1</v>
      </c>
      <c r="AO97" s="61" t="s">
        <v>14</v>
      </c>
      <c r="AP97" s="61" t="s">
        <v>14</v>
      </c>
      <c r="AQ97" s="61" t="s">
        <v>14</v>
      </c>
      <c r="AR97" s="61" t="s">
        <v>14</v>
      </c>
      <c r="AS97" s="61" t="s">
        <v>14</v>
      </c>
      <c r="AT97" s="61" t="n">
        <v>65</v>
      </c>
      <c r="AU97" s="61" t="str">
        <f aca="false">IF(AN97&gt;=66%,"Cleared","NC")</f>
        <v>NC</v>
      </c>
      <c r="AV97" s="61" t="n">
        <v>0</v>
      </c>
      <c r="AW97" s="61" t="n">
        <v>0</v>
      </c>
      <c r="AX97" s="61" t="n">
        <v>0</v>
      </c>
      <c r="AY97" s="61" t="n">
        <v>0</v>
      </c>
      <c r="AZ97" s="61" t="n">
        <v>0</v>
      </c>
      <c r="BA97" s="61" t="n">
        <v>3</v>
      </c>
      <c r="BB97" s="66" t="n">
        <f aca="false">AV97+AW97+AX97+AY97+BA97+AZ97</f>
        <v>3</v>
      </c>
      <c r="BC97" s="66" t="n">
        <f aca="false">BB97/30*100</f>
        <v>10</v>
      </c>
      <c r="BD97" s="66" t="n">
        <f aca="false">BC97*0.3</f>
        <v>3</v>
      </c>
      <c r="BE97" s="66" t="str">
        <f aca="false">IF(BD97&gt;=9,"Cleared","Not Cleared")</f>
        <v>Not Cleared</v>
      </c>
      <c r="BF97" s="105" t="n">
        <v>0.1</v>
      </c>
      <c r="BG97" s="61" t="n">
        <v>4</v>
      </c>
      <c r="BH97" s="61" t="n">
        <v>15</v>
      </c>
      <c r="BI97" s="61" t="n">
        <v>-4</v>
      </c>
      <c r="BJ97" s="61" t="n">
        <v>2.1</v>
      </c>
      <c r="BK97" s="61" t="s">
        <v>14</v>
      </c>
      <c r="BL97" s="61" t="s">
        <v>14</v>
      </c>
      <c r="BM97" s="61" t="str">
        <f aca="false">IF(BF97&gt;=66%,"Cleared","NC")</f>
        <v>NC</v>
      </c>
      <c r="BN97" s="106" t="n">
        <v>1</v>
      </c>
      <c r="BO97" s="106" t="n">
        <v>2</v>
      </c>
      <c r="BP97" s="106" t="n">
        <v>3</v>
      </c>
      <c r="BQ97" s="106" t="n">
        <v>2</v>
      </c>
      <c r="BR97" s="106" t="n">
        <v>0</v>
      </c>
      <c r="BS97" s="106" t="n">
        <v>0</v>
      </c>
      <c r="BT97" s="66" t="n">
        <f aca="false">BN97+BO97+BP97+BQ97+BR97+BS97</f>
        <v>8</v>
      </c>
      <c r="BU97" s="66" t="n">
        <f aca="false">BT97/30*100</f>
        <v>26.6666666666667</v>
      </c>
      <c r="BV97" s="66" t="n">
        <f aca="false">BU97*0.3</f>
        <v>8</v>
      </c>
      <c r="BW97" s="107" t="str">
        <f aca="false">IF(BV97&gt;=9,"Cleared","Not Cleared")</f>
        <v>Not Cleared</v>
      </c>
    </row>
    <row r="98" s="22" customFormat="true" ht="14.25" hidden="false" customHeight="false" outlineLevel="0" collapsed="false">
      <c r="A98" s="61" t="n">
        <v>94</v>
      </c>
      <c r="B98" s="62" t="s">
        <v>207</v>
      </c>
      <c r="C98" s="63" t="s">
        <v>208</v>
      </c>
      <c r="D98" s="105" t="n">
        <v>1</v>
      </c>
      <c r="E98" s="61" t="n">
        <v>24</v>
      </c>
      <c r="F98" s="61" t="n">
        <v>2</v>
      </c>
      <c r="G98" s="61" t="n">
        <v>6</v>
      </c>
      <c r="H98" s="61" t="s">
        <v>532</v>
      </c>
      <c r="I98" s="61" t="n">
        <v>1</v>
      </c>
      <c r="J98" s="61" t="n">
        <v>79</v>
      </c>
      <c r="K98" s="61" t="str">
        <f aca="false">IF(D98&gt;=66%,"Cleared","NC")</f>
        <v>Cleared</v>
      </c>
      <c r="L98" s="61" t="n">
        <v>4</v>
      </c>
      <c r="M98" s="61" t="n">
        <v>1</v>
      </c>
      <c r="N98" s="61" t="n">
        <v>4</v>
      </c>
      <c r="O98" s="61" t="n">
        <v>3</v>
      </c>
      <c r="P98" s="61" t="n">
        <v>5</v>
      </c>
      <c r="Q98" s="61" t="n">
        <v>5</v>
      </c>
      <c r="R98" s="66" t="n">
        <f aca="false">L98+M98+N98+O98+P98+Q98</f>
        <v>22</v>
      </c>
      <c r="S98" s="66" t="n">
        <f aca="false">R98/30*100</f>
        <v>73.3333333333333</v>
      </c>
      <c r="T98" s="66" t="n">
        <f aca="false">S98*0.3</f>
        <v>22</v>
      </c>
      <c r="U98" s="66" t="str">
        <f aca="false">IF(T98&gt;=9,"Cleared","Not Cleared")</f>
        <v>Cleared</v>
      </c>
      <c r="V98" s="105" t="n">
        <v>0.9</v>
      </c>
      <c r="W98" s="61" t="n">
        <v>27</v>
      </c>
      <c r="X98" s="61" t="n">
        <v>10</v>
      </c>
      <c r="Y98" s="61" t="n">
        <v>12</v>
      </c>
      <c r="Z98" s="61" t="n">
        <v>8.1</v>
      </c>
      <c r="AA98" s="61" t="n">
        <v>8</v>
      </c>
      <c r="AB98" s="61" t="n">
        <v>79</v>
      </c>
      <c r="AC98" s="61" t="str">
        <f aca="false">IF(V98&gt;=66%,"Cleared","NC")</f>
        <v>Cleared</v>
      </c>
      <c r="AD98" s="61" t="n">
        <v>4</v>
      </c>
      <c r="AE98" s="61" t="n">
        <v>1</v>
      </c>
      <c r="AF98" s="61" t="n">
        <v>4</v>
      </c>
      <c r="AG98" s="61" t="n">
        <v>4</v>
      </c>
      <c r="AH98" s="61" t="n">
        <v>1</v>
      </c>
      <c r="AI98" s="61" t="n">
        <v>5</v>
      </c>
      <c r="AJ98" s="66" t="n">
        <f aca="false">AD98+AE98+AF98+AG98+AH98+AI98</f>
        <v>19</v>
      </c>
      <c r="AK98" s="66" t="n">
        <f aca="false">AJ98/30*100</f>
        <v>63.3333333333333</v>
      </c>
      <c r="AL98" s="66" t="n">
        <f aca="false">AK98*0.3</f>
        <v>19</v>
      </c>
      <c r="AM98" s="66" t="str">
        <f aca="false">IF(AL98&gt;=9,"Cleared","Not Cleared")</f>
        <v>Cleared</v>
      </c>
      <c r="AN98" s="105" t="n">
        <v>1</v>
      </c>
      <c r="AO98" s="61" t="n">
        <v>25</v>
      </c>
      <c r="AP98" s="61" t="n">
        <v>2</v>
      </c>
      <c r="AQ98" s="61" t="n">
        <v>12</v>
      </c>
      <c r="AR98" s="61" t="n">
        <v>7.1</v>
      </c>
      <c r="AS98" s="61" t="n">
        <v>3</v>
      </c>
      <c r="AT98" s="61" t="n">
        <v>80</v>
      </c>
      <c r="AU98" s="61" t="str">
        <f aca="false">IF(AN98&gt;=66%,"Cleared","NC")</f>
        <v>Cleared</v>
      </c>
      <c r="AV98" s="61" t="n">
        <v>4</v>
      </c>
      <c r="AW98" s="61" t="n">
        <v>1</v>
      </c>
      <c r="AX98" s="61" t="n">
        <v>4</v>
      </c>
      <c r="AY98" s="61" t="n">
        <v>3</v>
      </c>
      <c r="AZ98" s="61" t="n">
        <v>3</v>
      </c>
      <c r="BA98" s="61" t="n">
        <v>5</v>
      </c>
      <c r="BB98" s="66" t="n">
        <f aca="false">AV98+AW98+AX98+AY98+BA98+AZ98</f>
        <v>20</v>
      </c>
      <c r="BC98" s="66" t="n">
        <f aca="false">BB98/30*100</f>
        <v>66.6666666666667</v>
      </c>
      <c r="BD98" s="66" t="n">
        <f aca="false">BC98*0.3</f>
        <v>20</v>
      </c>
      <c r="BE98" s="66" t="str">
        <f aca="false">IF(BD98&gt;=9,"Cleared","Not Cleared")</f>
        <v>Cleared</v>
      </c>
      <c r="BF98" s="105" t="n">
        <v>1</v>
      </c>
      <c r="BG98" s="61" t="n">
        <v>25</v>
      </c>
      <c r="BH98" s="61" t="n">
        <v>5</v>
      </c>
      <c r="BI98" s="61" t="n">
        <v>7</v>
      </c>
      <c r="BJ98" s="61" t="n">
        <v>9</v>
      </c>
      <c r="BK98" s="61" t="n">
        <v>3</v>
      </c>
      <c r="BL98" s="61" t="n">
        <v>69</v>
      </c>
      <c r="BM98" s="61" t="str">
        <f aca="false">IF(BF98&gt;=66%,"Cleared","NC")</f>
        <v>Cleared</v>
      </c>
      <c r="BN98" s="106" t="n">
        <v>4</v>
      </c>
      <c r="BO98" s="106" t="n">
        <v>1</v>
      </c>
      <c r="BP98" s="106" t="n">
        <v>3</v>
      </c>
      <c r="BQ98" s="106" t="n">
        <v>4</v>
      </c>
      <c r="BR98" s="106" t="n">
        <v>3</v>
      </c>
      <c r="BS98" s="106" t="n">
        <v>4</v>
      </c>
      <c r="BT98" s="66" t="n">
        <f aca="false">BN98+BO98+BP98+BQ98+BR98+BS98</f>
        <v>19</v>
      </c>
      <c r="BU98" s="66" t="n">
        <f aca="false">BT98/30*100</f>
        <v>63.3333333333333</v>
      </c>
      <c r="BV98" s="66" t="n">
        <f aca="false">BU98*0.3</f>
        <v>19</v>
      </c>
      <c r="BW98" s="107" t="str">
        <f aca="false">IF(BV98&gt;=9,"Cleared","Not Cleared")</f>
        <v>Cleared</v>
      </c>
    </row>
    <row r="99" s="22" customFormat="true" ht="14.25" hidden="false" customHeight="false" outlineLevel="0" collapsed="false">
      <c r="A99" s="61" t="n">
        <v>95</v>
      </c>
      <c r="B99" s="62" t="s">
        <v>209</v>
      </c>
      <c r="C99" s="63" t="s">
        <v>210</v>
      </c>
      <c r="D99" s="105" t="n">
        <v>1</v>
      </c>
      <c r="E99" s="61" t="n">
        <v>21</v>
      </c>
      <c r="F99" s="61" t="n">
        <v>2</v>
      </c>
      <c r="G99" s="61" t="n">
        <v>-25</v>
      </c>
      <c r="H99" s="61" t="s">
        <v>532</v>
      </c>
      <c r="I99" s="61" t="n">
        <v>4</v>
      </c>
      <c r="J99" s="61" t="n">
        <v>71</v>
      </c>
      <c r="K99" s="61" t="str">
        <f aca="false">IF(D99&gt;=66%,"Cleared","NC")</f>
        <v>Cleared</v>
      </c>
      <c r="L99" s="61" t="n">
        <v>3</v>
      </c>
      <c r="M99" s="61" t="n">
        <v>1</v>
      </c>
      <c r="N99" s="61" t="n">
        <v>2</v>
      </c>
      <c r="O99" s="61" t="n">
        <v>3</v>
      </c>
      <c r="P99" s="61" t="n">
        <v>2</v>
      </c>
      <c r="Q99" s="61" t="n">
        <v>4</v>
      </c>
      <c r="R99" s="66" t="n">
        <f aca="false">L99+M99+N99+O99+P99+Q99</f>
        <v>15</v>
      </c>
      <c r="S99" s="66" t="n">
        <f aca="false">R99/30*100</f>
        <v>50</v>
      </c>
      <c r="T99" s="66" t="n">
        <f aca="false">S99*0.3</f>
        <v>15</v>
      </c>
      <c r="U99" s="66" t="str">
        <f aca="false">IF(T99&gt;=9,"Cleared","Not Cleared")</f>
        <v>Cleared</v>
      </c>
      <c r="V99" s="105" t="n">
        <v>1.63333333333333</v>
      </c>
      <c r="W99" s="61" t="n">
        <v>26</v>
      </c>
      <c r="X99" s="61" t="n">
        <v>1</v>
      </c>
      <c r="Y99" s="61" t="n">
        <v>-6</v>
      </c>
      <c r="Z99" s="61" t="n">
        <v>4.2</v>
      </c>
      <c r="AA99" s="61" t="n">
        <v>7</v>
      </c>
      <c r="AB99" s="61" t="n">
        <v>75</v>
      </c>
      <c r="AC99" s="61" t="str">
        <f aca="false">IF(V99&gt;=66%,"Cleared","NC")</f>
        <v>Cleared</v>
      </c>
      <c r="AD99" s="61" t="n">
        <v>4</v>
      </c>
      <c r="AE99" s="61" t="n">
        <v>1</v>
      </c>
      <c r="AF99" s="61" t="n">
        <v>3</v>
      </c>
      <c r="AG99" s="61" t="n">
        <v>2</v>
      </c>
      <c r="AH99" s="61" t="n">
        <v>1</v>
      </c>
      <c r="AI99" s="61" t="n">
        <v>5</v>
      </c>
      <c r="AJ99" s="66" t="n">
        <f aca="false">AD99+AE99+AF99+AG99+AH99+AI99</f>
        <v>16</v>
      </c>
      <c r="AK99" s="66" t="n">
        <f aca="false">AJ99/30*100</f>
        <v>53.3333333333333</v>
      </c>
      <c r="AL99" s="66" t="n">
        <f aca="false">AK99*0.3</f>
        <v>16</v>
      </c>
      <c r="AM99" s="66" t="str">
        <f aca="false">IF(AL99&gt;=9,"Cleared","Not Cleared")</f>
        <v>Cleared</v>
      </c>
      <c r="AN99" s="105" t="n">
        <v>2.1</v>
      </c>
      <c r="AO99" s="61" t="n">
        <v>30</v>
      </c>
      <c r="AP99" s="61" t="n">
        <v>3</v>
      </c>
      <c r="AQ99" s="61" t="n">
        <v>-2</v>
      </c>
      <c r="AR99" s="61" t="n">
        <v>5.1</v>
      </c>
      <c r="AS99" s="61" t="n">
        <v>5</v>
      </c>
      <c r="AT99" s="61" t="n">
        <v>80</v>
      </c>
      <c r="AU99" s="61" t="str">
        <f aca="false">IF(AN99&gt;=66%,"Cleared","NC")</f>
        <v>Cleared</v>
      </c>
      <c r="AV99" s="61" t="n">
        <v>5</v>
      </c>
      <c r="AW99" s="61" t="n">
        <v>1</v>
      </c>
      <c r="AX99" s="61" t="n">
        <v>3</v>
      </c>
      <c r="AY99" s="61" t="n">
        <v>2</v>
      </c>
      <c r="AZ99" s="61" t="n">
        <v>1</v>
      </c>
      <c r="BA99" s="61" t="n">
        <v>5</v>
      </c>
      <c r="BB99" s="66" t="n">
        <f aca="false">AV99+AW99+AX99+AY99+BA99+AZ99</f>
        <v>17</v>
      </c>
      <c r="BC99" s="66" t="n">
        <f aca="false">BB99/30*100</f>
        <v>56.6666666666667</v>
      </c>
      <c r="BD99" s="66" t="n">
        <f aca="false">BC99*0.3</f>
        <v>17</v>
      </c>
      <c r="BE99" s="66" t="str">
        <f aca="false">IF(BD99&gt;=9,"Cleared","Not Cleared")</f>
        <v>Cleared</v>
      </c>
      <c r="BF99" s="105" t="n">
        <v>1.16666666666667</v>
      </c>
      <c r="BG99" s="61" t="n">
        <v>35</v>
      </c>
      <c r="BH99" s="61" t="n">
        <v>2</v>
      </c>
      <c r="BI99" s="61" t="n">
        <v>-6</v>
      </c>
      <c r="BJ99" s="61" t="n">
        <v>5.2</v>
      </c>
      <c r="BK99" s="61" t="n">
        <v>5</v>
      </c>
      <c r="BL99" s="61" t="n">
        <v>80</v>
      </c>
      <c r="BM99" s="61" t="str">
        <f aca="false">IF(BF99&gt;=66%,"Cleared","NC")</f>
        <v>Cleared</v>
      </c>
      <c r="BN99" s="106" t="n">
        <v>5</v>
      </c>
      <c r="BO99" s="106" t="n">
        <v>1</v>
      </c>
      <c r="BP99" s="106" t="n">
        <v>2</v>
      </c>
      <c r="BQ99" s="106" t="n">
        <v>2</v>
      </c>
      <c r="BR99" s="106" t="n">
        <v>1</v>
      </c>
      <c r="BS99" s="106" t="n">
        <v>5</v>
      </c>
      <c r="BT99" s="66" t="n">
        <f aca="false">BN99+BO99+BP99+BQ99+BR99+BS99</f>
        <v>16</v>
      </c>
      <c r="BU99" s="66" t="n">
        <f aca="false">BT99/30*100</f>
        <v>53.3333333333333</v>
      </c>
      <c r="BV99" s="66" t="n">
        <f aca="false">BU99*0.3</f>
        <v>16</v>
      </c>
      <c r="BW99" s="107" t="str">
        <f aca="false">IF(BV99&gt;=9,"Cleared","Not Cleared")</f>
        <v>Cleared</v>
      </c>
    </row>
    <row r="100" s="22" customFormat="true" ht="14.25" hidden="false" customHeight="false" outlineLevel="0" collapsed="false">
      <c r="A100" s="61" t="n">
        <v>96</v>
      </c>
      <c r="B100" s="62" t="s">
        <v>211</v>
      </c>
      <c r="C100" s="63" t="s">
        <v>212</v>
      </c>
      <c r="D100" s="105" t="n">
        <v>0.8</v>
      </c>
      <c r="E100" s="61" t="n">
        <v>11</v>
      </c>
      <c r="F100" s="61" t="n">
        <v>1</v>
      </c>
      <c r="G100" s="61" t="n">
        <v>-8</v>
      </c>
      <c r="H100" s="61" t="s">
        <v>532</v>
      </c>
      <c r="I100" s="61" t="n">
        <v>8</v>
      </c>
      <c r="J100" s="61" t="n">
        <v>76</v>
      </c>
      <c r="K100" s="61" t="str">
        <f aca="false">IF(D100&gt;=66%,"Cleared","NC")</f>
        <v>Cleared</v>
      </c>
      <c r="L100" s="61" t="n">
        <v>1</v>
      </c>
      <c r="M100" s="61" t="n">
        <v>1</v>
      </c>
      <c r="N100" s="61" t="n">
        <v>3</v>
      </c>
      <c r="O100" s="61" t="n">
        <v>3</v>
      </c>
      <c r="P100" s="61" t="n">
        <v>1</v>
      </c>
      <c r="Q100" s="61" t="n">
        <v>5</v>
      </c>
      <c r="R100" s="66" t="n">
        <f aca="false">L100+M100+N100+O100+P100+Q100</f>
        <v>14</v>
      </c>
      <c r="S100" s="66" t="n">
        <f aca="false">R100/30*100</f>
        <v>46.6666666666667</v>
      </c>
      <c r="T100" s="66" t="n">
        <f aca="false">S100*0.3</f>
        <v>14</v>
      </c>
      <c r="U100" s="66" t="str">
        <f aca="false">IF(T100&gt;=9,"Cleared","Not Cleared")</f>
        <v>Cleared</v>
      </c>
      <c r="V100" s="105" t="n">
        <v>0.9</v>
      </c>
      <c r="W100" s="61" t="n">
        <v>14</v>
      </c>
      <c r="X100" s="61" t="n">
        <v>1</v>
      </c>
      <c r="Y100" s="61" t="n">
        <v>0</v>
      </c>
      <c r="Z100" s="61" t="s">
        <v>14</v>
      </c>
      <c r="AA100" s="61" t="n">
        <v>3</v>
      </c>
      <c r="AB100" s="61" t="n">
        <v>75</v>
      </c>
      <c r="AC100" s="61" t="str">
        <f aca="false">IF(V100&gt;=66%,"Cleared","NC")</f>
        <v>Cleared</v>
      </c>
      <c r="AD100" s="61" t="n">
        <v>2</v>
      </c>
      <c r="AE100" s="61" t="n">
        <v>1</v>
      </c>
      <c r="AF100" s="61" t="n">
        <v>3</v>
      </c>
      <c r="AG100" s="61" t="n">
        <v>0</v>
      </c>
      <c r="AH100" s="61" t="n">
        <v>3</v>
      </c>
      <c r="AI100" s="61" t="n">
        <v>5</v>
      </c>
      <c r="AJ100" s="66" t="n">
        <f aca="false">AD100+AE100+AF100+AG100+AH100+AI100</f>
        <v>14</v>
      </c>
      <c r="AK100" s="66" t="n">
        <f aca="false">AJ100/30*100</f>
        <v>46.6666666666667</v>
      </c>
      <c r="AL100" s="66" t="n">
        <f aca="false">AK100*0.3</f>
        <v>14</v>
      </c>
      <c r="AM100" s="66" t="str">
        <f aca="false">IF(AL100&gt;=9,"Cleared","Not Cleared")</f>
        <v>Cleared</v>
      </c>
      <c r="AN100" s="105" t="n">
        <v>1</v>
      </c>
      <c r="AO100" s="61" t="n">
        <v>15</v>
      </c>
      <c r="AP100" s="61" t="n">
        <v>8</v>
      </c>
      <c r="AQ100" s="61" t="n">
        <v>-4</v>
      </c>
      <c r="AR100" s="61" t="s">
        <v>14</v>
      </c>
      <c r="AS100" s="61" t="s">
        <v>14</v>
      </c>
      <c r="AT100" s="61" t="n">
        <v>75</v>
      </c>
      <c r="AU100" s="61" t="str">
        <f aca="false">IF(AN100&gt;=66%,"Cleared","NC")</f>
        <v>Cleared</v>
      </c>
      <c r="AV100" s="61" t="n">
        <v>2</v>
      </c>
      <c r="AW100" s="61" t="n">
        <v>1</v>
      </c>
      <c r="AX100" s="61" t="n">
        <v>3</v>
      </c>
      <c r="AY100" s="61" t="n">
        <v>0</v>
      </c>
      <c r="AZ100" s="61" t="n">
        <v>0</v>
      </c>
      <c r="BA100" s="61" t="n">
        <v>5</v>
      </c>
      <c r="BB100" s="66" t="n">
        <f aca="false">AV100+AW100+AX100+AY100+BA100+AZ100</f>
        <v>11</v>
      </c>
      <c r="BC100" s="66" t="n">
        <f aca="false">BB100/30*100</f>
        <v>36.6666666666667</v>
      </c>
      <c r="BD100" s="66" t="n">
        <f aca="false">BC100*0.3</f>
        <v>11</v>
      </c>
      <c r="BE100" s="66" t="str">
        <f aca="false">IF(BD100&gt;=9,"Cleared","Not Cleared")</f>
        <v>Cleared</v>
      </c>
      <c r="BF100" s="105" t="n">
        <v>1.06666666666667</v>
      </c>
      <c r="BG100" s="61" t="n">
        <v>15</v>
      </c>
      <c r="BH100" s="61" t="n">
        <v>18</v>
      </c>
      <c r="BI100" s="61" t="n">
        <v>-1</v>
      </c>
      <c r="BJ100" s="61" t="n">
        <v>7.2</v>
      </c>
      <c r="BK100" s="61" t="s">
        <v>14</v>
      </c>
      <c r="BL100" s="61" t="n">
        <v>75</v>
      </c>
      <c r="BM100" s="61" t="str">
        <f aca="false">IF(BF100&gt;=66%,"Cleared","NC")</f>
        <v>Cleared</v>
      </c>
      <c r="BN100" s="106" t="n">
        <v>2</v>
      </c>
      <c r="BO100" s="106" t="n">
        <v>3</v>
      </c>
      <c r="BP100" s="106" t="n">
        <v>3</v>
      </c>
      <c r="BQ100" s="106" t="n">
        <v>3</v>
      </c>
      <c r="BR100" s="106" t="n">
        <v>0</v>
      </c>
      <c r="BS100" s="106" t="n">
        <v>5</v>
      </c>
      <c r="BT100" s="66" t="n">
        <f aca="false">BN100+BO100+BP100+BQ100+BR100+BS100</f>
        <v>16</v>
      </c>
      <c r="BU100" s="66" t="n">
        <f aca="false">BT100/30*100</f>
        <v>53.3333333333333</v>
      </c>
      <c r="BV100" s="66" t="n">
        <f aca="false">BU100*0.3</f>
        <v>16</v>
      </c>
      <c r="BW100" s="107" t="str">
        <f aca="false">IF(BV100&gt;=9,"Cleared","Not Cleared")</f>
        <v>Cleared</v>
      </c>
    </row>
    <row r="101" s="22" customFormat="true" ht="14.25" hidden="false" customHeight="false" outlineLevel="0" collapsed="false">
      <c r="A101" s="61" t="n">
        <v>97</v>
      </c>
      <c r="B101" s="62" t="s">
        <v>213</v>
      </c>
      <c r="C101" s="63" t="s">
        <v>214</v>
      </c>
      <c r="D101" s="105" t="n">
        <v>0.866666666666667</v>
      </c>
      <c r="E101" s="61" t="n">
        <v>2</v>
      </c>
      <c r="F101" s="61" t="n">
        <v>1</v>
      </c>
      <c r="G101" s="61" t="n">
        <v>-12</v>
      </c>
      <c r="H101" s="61" t="s">
        <v>532</v>
      </c>
      <c r="I101" s="61" t="n">
        <v>8</v>
      </c>
      <c r="J101" s="61" t="n">
        <v>69</v>
      </c>
      <c r="K101" s="61" t="str">
        <f aca="false">IF(D101&gt;=66%,"Cleared","NC")</f>
        <v>Cleared</v>
      </c>
      <c r="L101" s="61" t="n">
        <v>1</v>
      </c>
      <c r="M101" s="61" t="n">
        <v>1</v>
      </c>
      <c r="N101" s="61" t="n">
        <v>2</v>
      </c>
      <c r="O101" s="61" t="n">
        <v>3</v>
      </c>
      <c r="P101" s="61" t="n">
        <v>1</v>
      </c>
      <c r="Q101" s="61" t="n">
        <v>4</v>
      </c>
      <c r="R101" s="66" t="n">
        <f aca="false">L101+M101+N101+O101+P101+Q101</f>
        <v>12</v>
      </c>
      <c r="S101" s="66" t="n">
        <f aca="false">R101/30*100</f>
        <v>40</v>
      </c>
      <c r="T101" s="66" t="n">
        <f aca="false">S101*0.3</f>
        <v>12</v>
      </c>
      <c r="U101" s="66" t="str">
        <f aca="false">IF(T101&gt;=9,"Cleared","Not Cleared")</f>
        <v>Cleared</v>
      </c>
      <c r="V101" s="105" t="n">
        <v>0.866666666666667</v>
      </c>
      <c r="W101" s="61" t="n">
        <v>11</v>
      </c>
      <c r="X101" s="61" t="n">
        <v>3</v>
      </c>
      <c r="Y101" s="61" t="n">
        <v>-11</v>
      </c>
      <c r="Z101" s="61" t="s">
        <v>14</v>
      </c>
      <c r="AA101" s="61" t="n">
        <v>8</v>
      </c>
      <c r="AB101" s="61" t="n">
        <v>69</v>
      </c>
      <c r="AC101" s="61" t="str">
        <f aca="false">IF(V101&gt;=66%,"Cleared","NC")</f>
        <v>Cleared</v>
      </c>
      <c r="AD101" s="61" t="n">
        <v>1</v>
      </c>
      <c r="AE101" s="61" t="n">
        <v>1</v>
      </c>
      <c r="AF101" s="61" t="n">
        <v>2</v>
      </c>
      <c r="AG101" s="61" t="n">
        <v>0</v>
      </c>
      <c r="AH101" s="61" t="n">
        <v>1</v>
      </c>
      <c r="AI101" s="61" t="n">
        <v>4</v>
      </c>
      <c r="AJ101" s="66" t="n">
        <f aca="false">AD101+AE101+AF101+AG101+AH101+AI101</f>
        <v>9</v>
      </c>
      <c r="AK101" s="66" t="n">
        <f aca="false">AJ101/30*100</f>
        <v>30</v>
      </c>
      <c r="AL101" s="66" t="n">
        <f aca="false">AK101*0.3</f>
        <v>9</v>
      </c>
      <c r="AM101" s="66" t="str">
        <f aca="false">IF(AL101&gt;=9,"Cleared","Not Cleared")</f>
        <v>Cleared</v>
      </c>
      <c r="AN101" s="105" t="n">
        <v>0.8</v>
      </c>
      <c r="AO101" s="61" t="n">
        <v>17</v>
      </c>
      <c r="AP101" s="61" t="n">
        <v>2</v>
      </c>
      <c r="AQ101" s="61" t="n">
        <v>-9</v>
      </c>
      <c r="AR101" s="61" t="s">
        <v>14</v>
      </c>
      <c r="AS101" s="61" t="n">
        <v>8</v>
      </c>
      <c r="AT101" s="61" t="n">
        <v>66</v>
      </c>
      <c r="AU101" s="61" t="str">
        <f aca="false">IF(AN101&gt;=66%,"Cleared","NC")</f>
        <v>Cleared</v>
      </c>
      <c r="AV101" s="61" t="n">
        <v>3</v>
      </c>
      <c r="AW101" s="61" t="n">
        <v>1</v>
      </c>
      <c r="AX101" s="61" t="n">
        <v>2</v>
      </c>
      <c r="AY101" s="61" t="n">
        <v>0</v>
      </c>
      <c r="AZ101" s="61" t="n">
        <v>1</v>
      </c>
      <c r="BA101" s="61" t="n">
        <v>3</v>
      </c>
      <c r="BB101" s="66" t="n">
        <f aca="false">AV101+AW101+AX101+AY101+BA101+AZ101</f>
        <v>10</v>
      </c>
      <c r="BC101" s="66" t="n">
        <f aca="false">BB101/30*100</f>
        <v>33.3333333333333</v>
      </c>
      <c r="BD101" s="66" t="n">
        <f aca="false">BC101*0.3</f>
        <v>10</v>
      </c>
      <c r="BE101" s="66" t="str">
        <f aca="false">IF(BD101&gt;=9,"Cleared","Not Cleared")</f>
        <v>Cleared</v>
      </c>
      <c r="BF101" s="105" t="n">
        <v>0.733333333333333</v>
      </c>
      <c r="BG101" s="61" t="n">
        <v>21</v>
      </c>
      <c r="BH101" s="61" t="n">
        <v>2</v>
      </c>
      <c r="BI101" s="61" t="n">
        <v>-14</v>
      </c>
      <c r="BJ101" s="61" t="n">
        <v>2.7</v>
      </c>
      <c r="BK101" s="61" t="n">
        <v>8</v>
      </c>
      <c r="BL101" s="61" t="s">
        <v>14</v>
      </c>
      <c r="BM101" s="61" t="str">
        <f aca="false">IF(BF101&gt;=66%,"Cleared","NC")</f>
        <v>Cleared</v>
      </c>
      <c r="BN101" s="106" t="n">
        <v>3</v>
      </c>
      <c r="BO101" s="106" t="n">
        <v>1</v>
      </c>
      <c r="BP101" s="106" t="n">
        <v>2</v>
      </c>
      <c r="BQ101" s="106" t="n">
        <v>2</v>
      </c>
      <c r="BR101" s="106" t="n">
        <v>1</v>
      </c>
      <c r="BS101" s="106" t="n">
        <v>0</v>
      </c>
      <c r="BT101" s="66" t="n">
        <f aca="false">BN101+BO101+BP101+BQ101+BR101+BS101</f>
        <v>9</v>
      </c>
      <c r="BU101" s="66" t="n">
        <f aca="false">BT101/30*100</f>
        <v>30</v>
      </c>
      <c r="BV101" s="66" t="n">
        <f aca="false">BU101*0.3</f>
        <v>9</v>
      </c>
      <c r="BW101" s="107" t="str">
        <f aca="false">IF(BV101&gt;=9,"Cleared","Not Cleared")</f>
        <v>Cleared</v>
      </c>
    </row>
    <row r="102" s="22" customFormat="true" ht="14.25" hidden="false" customHeight="false" outlineLevel="0" collapsed="false">
      <c r="A102" s="61" t="n">
        <v>98</v>
      </c>
      <c r="B102" s="62" t="s">
        <v>215</v>
      </c>
      <c r="C102" s="63" t="s">
        <v>216</v>
      </c>
      <c r="D102" s="105" t="n">
        <v>0.8</v>
      </c>
      <c r="E102" s="61" t="n">
        <v>16</v>
      </c>
      <c r="F102" s="61" t="n">
        <v>1</v>
      </c>
      <c r="G102" s="61" t="n">
        <v>9</v>
      </c>
      <c r="H102" s="61" t="s">
        <v>532</v>
      </c>
      <c r="I102" s="61" t="n">
        <v>8</v>
      </c>
      <c r="J102" s="61" t="n">
        <v>76</v>
      </c>
      <c r="K102" s="61" t="str">
        <f aca="false">IF(D102&gt;=66%,"Cleared","NC")</f>
        <v>Cleared</v>
      </c>
      <c r="L102" s="61" t="n">
        <v>2</v>
      </c>
      <c r="M102" s="61" t="n">
        <v>1</v>
      </c>
      <c r="N102" s="61" t="n">
        <v>3</v>
      </c>
      <c r="O102" s="61" t="n">
        <v>3</v>
      </c>
      <c r="P102" s="61" t="n">
        <v>1</v>
      </c>
      <c r="Q102" s="61" t="n">
        <v>5</v>
      </c>
      <c r="R102" s="66" t="n">
        <f aca="false">L102+M102+N102+O102+P102+Q102</f>
        <v>15</v>
      </c>
      <c r="S102" s="66" t="n">
        <f aca="false">R102/30*100</f>
        <v>50</v>
      </c>
      <c r="T102" s="66" t="n">
        <f aca="false">S102*0.3</f>
        <v>15</v>
      </c>
      <c r="U102" s="66" t="str">
        <f aca="false">IF(T102&gt;=9,"Cleared","Not Cleared")</f>
        <v>Cleared</v>
      </c>
      <c r="V102" s="105" t="n">
        <v>0.866666666666667</v>
      </c>
      <c r="W102" s="61" t="n">
        <v>14</v>
      </c>
      <c r="X102" s="61" t="n">
        <v>1</v>
      </c>
      <c r="Y102" s="61" t="n">
        <v>9</v>
      </c>
      <c r="Z102" s="61" t="n">
        <v>2.7</v>
      </c>
      <c r="AA102" s="61" t="n">
        <v>8</v>
      </c>
      <c r="AB102" s="61" t="n">
        <v>70</v>
      </c>
      <c r="AC102" s="61" t="str">
        <f aca="false">IF(V102&gt;=66%,"Cleared","NC")</f>
        <v>Cleared</v>
      </c>
      <c r="AD102" s="61" t="n">
        <v>2</v>
      </c>
      <c r="AE102" s="61" t="n">
        <v>1</v>
      </c>
      <c r="AF102" s="61" t="n">
        <v>3</v>
      </c>
      <c r="AG102" s="61" t="n">
        <v>2</v>
      </c>
      <c r="AH102" s="61" t="n">
        <v>1</v>
      </c>
      <c r="AI102" s="61" t="n">
        <v>4</v>
      </c>
      <c r="AJ102" s="66" t="n">
        <f aca="false">AD102+AE102+AF102+AG102+AH102+AI102</f>
        <v>13</v>
      </c>
      <c r="AK102" s="66" t="n">
        <f aca="false">AJ102/30*100</f>
        <v>43.3333333333333</v>
      </c>
      <c r="AL102" s="66" t="n">
        <f aca="false">AK102*0.3</f>
        <v>13</v>
      </c>
      <c r="AM102" s="66" t="str">
        <f aca="false">IF(AL102&gt;=9,"Cleared","Not Cleared")</f>
        <v>Cleared</v>
      </c>
      <c r="AN102" s="105" t="n">
        <v>0.666666666666667</v>
      </c>
      <c r="AO102" s="61" t="n">
        <v>5</v>
      </c>
      <c r="AP102" s="61" t="n">
        <v>2</v>
      </c>
      <c r="AQ102" s="61" t="n">
        <v>12</v>
      </c>
      <c r="AR102" s="61" t="s">
        <v>14</v>
      </c>
      <c r="AS102" s="61" t="n">
        <v>8</v>
      </c>
      <c r="AT102" s="61" t="n">
        <v>80</v>
      </c>
      <c r="AU102" s="61" t="str">
        <f aca="false">IF(AN102&gt;=66%,"Cleared","NC")</f>
        <v>Cleared</v>
      </c>
      <c r="AV102" s="61" t="n">
        <v>1</v>
      </c>
      <c r="AW102" s="61" t="n">
        <v>1</v>
      </c>
      <c r="AX102" s="61" t="n">
        <v>4</v>
      </c>
      <c r="AY102" s="61" t="n">
        <v>0</v>
      </c>
      <c r="AZ102" s="61" t="n">
        <v>1</v>
      </c>
      <c r="BA102" s="61" t="n">
        <v>5</v>
      </c>
      <c r="BB102" s="66" t="n">
        <f aca="false">AV102+AW102+AX102+AY102+BA102+AZ102</f>
        <v>12</v>
      </c>
      <c r="BC102" s="66" t="n">
        <f aca="false">BB102/30*100</f>
        <v>40</v>
      </c>
      <c r="BD102" s="66" t="n">
        <f aca="false">BC102*0.3</f>
        <v>12</v>
      </c>
      <c r="BE102" s="66" t="str">
        <f aca="false">IF(BD102&gt;=9,"Cleared","Not Cleared")</f>
        <v>Cleared</v>
      </c>
      <c r="BF102" s="105" t="n">
        <v>0.666666666666667</v>
      </c>
      <c r="BG102" s="61" t="n">
        <v>20</v>
      </c>
      <c r="BH102" s="61" t="n">
        <v>1</v>
      </c>
      <c r="BI102" s="61" t="n">
        <v>7</v>
      </c>
      <c r="BJ102" s="61" t="n">
        <v>2.2</v>
      </c>
      <c r="BK102" s="61" t="n">
        <v>8</v>
      </c>
      <c r="BL102" s="61" t="n">
        <v>79</v>
      </c>
      <c r="BM102" s="61" t="str">
        <f aca="false">IF(BF102&gt;=66%,"Cleared","NC")</f>
        <v>Cleared</v>
      </c>
      <c r="BN102" s="106" t="n">
        <v>3</v>
      </c>
      <c r="BO102" s="106" t="n">
        <v>1</v>
      </c>
      <c r="BP102" s="106" t="n">
        <v>3</v>
      </c>
      <c r="BQ102" s="106" t="n">
        <v>2</v>
      </c>
      <c r="BR102" s="106" t="n">
        <v>1</v>
      </c>
      <c r="BS102" s="106" t="n">
        <v>5</v>
      </c>
      <c r="BT102" s="66" t="n">
        <f aca="false">BN102+BO102+BP102+BQ102+BR102+BS102</f>
        <v>15</v>
      </c>
      <c r="BU102" s="66" t="n">
        <f aca="false">BT102/30*100</f>
        <v>50</v>
      </c>
      <c r="BV102" s="66" t="n">
        <f aca="false">BU102*0.3</f>
        <v>15</v>
      </c>
      <c r="BW102" s="107" t="str">
        <f aca="false">IF(BV102&gt;=9,"Cleared","Not Cleared")</f>
        <v>Cleared</v>
      </c>
    </row>
    <row r="103" s="22" customFormat="true" ht="14.25" hidden="false" customHeight="false" outlineLevel="0" collapsed="false">
      <c r="A103" s="61" t="n">
        <v>99</v>
      </c>
      <c r="B103" s="62" t="s">
        <v>217</v>
      </c>
      <c r="C103" s="63" t="s">
        <v>218</v>
      </c>
      <c r="D103" s="105" t="n">
        <v>0.8</v>
      </c>
      <c r="E103" s="61" t="n">
        <v>10</v>
      </c>
      <c r="F103" s="61" t="n">
        <v>2</v>
      </c>
      <c r="G103" s="61" t="n">
        <v>122</v>
      </c>
      <c r="H103" s="61" t="s">
        <v>532</v>
      </c>
      <c r="I103" s="61" t="n">
        <v>8</v>
      </c>
      <c r="J103" s="61" t="n">
        <v>69</v>
      </c>
      <c r="K103" s="61" t="str">
        <f aca="false">IF(D103&gt;=66%,"Cleared","NC")</f>
        <v>Cleared</v>
      </c>
      <c r="L103" s="61" t="n">
        <v>1</v>
      </c>
      <c r="M103" s="61" t="n">
        <v>1</v>
      </c>
      <c r="N103" s="61" t="n">
        <v>5</v>
      </c>
      <c r="O103" s="61" t="n">
        <v>3</v>
      </c>
      <c r="P103" s="61" t="n">
        <v>1</v>
      </c>
      <c r="Q103" s="61" t="n">
        <v>4</v>
      </c>
      <c r="R103" s="66" t="n">
        <f aca="false">L103+M103+N103+O103+P103+Q103</f>
        <v>15</v>
      </c>
      <c r="S103" s="66" t="n">
        <f aca="false">R103/30*100</f>
        <v>50</v>
      </c>
      <c r="T103" s="66" t="n">
        <f aca="false">S103*0.3</f>
        <v>15</v>
      </c>
      <c r="U103" s="66" t="str">
        <f aca="false">IF(T103&gt;=9,"Cleared","Not Cleared")</f>
        <v>Cleared</v>
      </c>
      <c r="V103" s="105" t="n">
        <v>0.8</v>
      </c>
      <c r="W103" s="61" t="s">
        <v>14</v>
      </c>
      <c r="X103" s="61" t="s">
        <v>14</v>
      </c>
      <c r="Y103" s="61" t="s">
        <v>14</v>
      </c>
      <c r="Z103" s="61" t="s">
        <v>14</v>
      </c>
      <c r="AA103" s="61" t="s">
        <v>14</v>
      </c>
      <c r="AB103" s="61" t="s">
        <v>14</v>
      </c>
      <c r="AC103" s="61" t="str">
        <f aca="false">IF(V103&gt;=66%,"Cleared","NC")</f>
        <v>Cleared</v>
      </c>
      <c r="AD103" s="61" t="n">
        <v>0</v>
      </c>
      <c r="AE103" s="61" t="n">
        <v>0</v>
      </c>
      <c r="AF103" s="61" t="n">
        <v>0</v>
      </c>
      <c r="AG103" s="61" t="n">
        <v>0</v>
      </c>
      <c r="AH103" s="61" t="n">
        <v>0</v>
      </c>
      <c r="AI103" s="61" t="n">
        <v>0</v>
      </c>
      <c r="AJ103" s="66" t="n">
        <f aca="false">AD103+AE103+AF103+AG103+AH103+AI103</f>
        <v>0</v>
      </c>
      <c r="AK103" s="66" t="n">
        <f aca="false">AJ103/30*100</f>
        <v>0</v>
      </c>
      <c r="AL103" s="66" t="n">
        <f aca="false">AK103*0.3</f>
        <v>0</v>
      </c>
      <c r="AM103" s="66" t="str">
        <f aca="false">IF(AL103&gt;=9,"Cleared","Not Cleared")</f>
        <v>Not Cleared</v>
      </c>
      <c r="AN103" s="105" t="n">
        <v>0.8</v>
      </c>
      <c r="AO103" s="61" t="n">
        <v>18</v>
      </c>
      <c r="AP103" s="61" t="n">
        <v>11</v>
      </c>
      <c r="AQ103" s="61" t="n">
        <v>-8</v>
      </c>
      <c r="AR103" s="61" t="s">
        <v>14</v>
      </c>
      <c r="AS103" s="61" t="s">
        <v>14</v>
      </c>
      <c r="AT103" s="61" t="n">
        <v>68</v>
      </c>
      <c r="AU103" s="61" t="str">
        <f aca="false">IF(AN103&gt;=66%,"Cleared","NC")</f>
        <v>Cleared</v>
      </c>
      <c r="AV103" s="61" t="n">
        <v>3</v>
      </c>
      <c r="AW103" s="61" t="n">
        <v>1</v>
      </c>
      <c r="AX103" s="61" t="n">
        <v>3</v>
      </c>
      <c r="AY103" s="61" t="n">
        <v>0</v>
      </c>
      <c r="AZ103" s="61" t="n">
        <v>0</v>
      </c>
      <c r="BA103" s="61" t="n">
        <v>4</v>
      </c>
      <c r="BB103" s="66" t="n">
        <f aca="false">AV103+AW103+AX103+AY103+BA103+AZ103</f>
        <v>11</v>
      </c>
      <c r="BC103" s="66" t="n">
        <f aca="false">BB103/30*100</f>
        <v>36.6666666666667</v>
      </c>
      <c r="BD103" s="66" t="n">
        <f aca="false">BC103*0.3</f>
        <v>11</v>
      </c>
      <c r="BE103" s="66" t="str">
        <f aca="false">IF(BD103&gt;=9,"Cleared","Not Cleared")</f>
        <v>Cleared</v>
      </c>
      <c r="BF103" s="105" t="n">
        <v>0.866666666666667</v>
      </c>
      <c r="BG103" s="61" t="s">
        <v>14</v>
      </c>
      <c r="BH103" s="61" t="s">
        <v>14</v>
      </c>
      <c r="BI103" s="61" t="s">
        <v>14</v>
      </c>
      <c r="BJ103" s="61" t="s">
        <v>14</v>
      </c>
      <c r="BK103" s="61" t="s">
        <v>14</v>
      </c>
      <c r="BL103" s="61" t="s">
        <v>14</v>
      </c>
      <c r="BM103" s="61" t="str">
        <f aca="false">IF(BF103&gt;=66%,"Cleared","NC")</f>
        <v>Cleared</v>
      </c>
      <c r="BN103" s="106" t="n">
        <v>0</v>
      </c>
      <c r="BO103" s="106" t="n">
        <v>0</v>
      </c>
      <c r="BP103" s="106" t="n">
        <v>0</v>
      </c>
      <c r="BQ103" s="106" t="n">
        <v>0</v>
      </c>
      <c r="BR103" s="106" t="n">
        <v>0</v>
      </c>
      <c r="BS103" s="106" t="n">
        <v>0</v>
      </c>
      <c r="BT103" s="66" t="n">
        <f aca="false">BN103+BO103+BP103+BQ103+BR103+BS103</f>
        <v>0</v>
      </c>
      <c r="BU103" s="66" t="n">
        <f aca="false">BT103/30*100</f>
        <v>0</v>
      </c>
      <c r="BV103" s="66" t="n">
        <f aca="false">BU103*0.3</f>
        <v>0</v>
      </c>
      <c r="BW103" s="107" t="str">
        <f aca="false">IF(BV103&gt;=9,"Cleared","Not Cleared")</f>
        <v>Not Cleared</v>
      </c>
    </row>
    <row r="104" s="22" customFormat="true" ht="14.25" hidden="false" customHeight="false" outlineLevel="0" collapsed="false">
      <c r="A104" s="61" t="n">
        <v>100</v>
      </c>
      <c r="B104" s="62" t="s">
        <v>219</v>
      </c>
      <c r="C104" s="63" t="s">
        <v>220</v>
      </c>
      <c r="D104" s="105" t="n">
        <v>0.833333333333333</v>
      </c>
      <c r="E104" s="61" t="n">
        <v>1</v>
      </c>
      <c r="F104" s="61" t="n">
        <v>1</v>
      </c>
      <c r="G104" s="61" t="n">
        <v>-25</v>
      </c>
      <c r="H104" s="61" t="s">
        <v>532</v>
      </c>
      <c r="I104" s="61" t="n">
        <v>8</v>
      </c>
      <c r="J104" s="61" t="n">
        <v>0</v>
      </c>
      <c r="K104" s="61" t="str">
        <f aca="false">IF(D104&gt;=66%,"Cleared","NC")</f>
        <v>Cleared</v>
      </c>
      <c r="L104" s="61" t="n">
        <v>1</v>
      </c>
      <c r="M104" s="61" t="n">
        <v>1</v>
      </c>
      <c r="N104" s="61" t="n">
        <v>2</v>
      </c>
      <c r="O104" s="61" t="n">
        <v>3</v>
      </c>
      <c r="P104" s="61" t="n">
        <v>1</v>
      </c>
      <c r="Q104" s="61" t="n">
        <v>1</v>
      </c>
      <c r="R104" s="66" t="n">
        <f aca="false">L104+M104+N104+O104+P104+Q104</f>
        <v>9</v>
      </c>
      <c r="S104" s="66" t="n">
        <f aca="false">R104/30*100</f>
        <v>30</v>
      </c>
      <c r="T104" s="66" t="n">
        <f aca="false">S104*0.3</f>
        <v>9</v>
      </c>
      <c r="U104" s="66" t="str">
        <f aca="false">IF(T104&gt;=9,"Cleared","Not Cleared")</f>
        <v>Cleared</v>
      </c>
      <c r="V104" s="105" t="n">
        <v>0.666666666666667</v>
      </c>
      <c r="W104" s="61" t="s">
        <v>14</v>
      </c>
      <c r="X104" s="61" t="s">
        <v>14</v>
      </c>
      <c r="Y104" s="61" t="s">
        <v>14</v>
      </c>
      <c r="Z104" s="61" t="s">
        <v>14</v>
      </c>
      <c r="AA104" s="61" t="s">
        <v>532</v>
      </c>
      <c r="AB104" s="61" t="n">
        <v>66</v>
      </c>
      <c r="AC104" s="61" t="str">
        <f aca="false">IF(V104&gt;=66%,"Cleared","NC")</f>
        <v>Cleared</v>
      </c>
      <c r="AD104" s="61" t="n">
        <v>0</v>
      </c>
      <c r="AE104" s="61" t="n">
        <v>0</v>
      </c>
      <c r="AF104" s="61" t="n">
        <v>0</v>
      </c>
      <c r="AG104" s="61" t="n">
        <v>0</v>
      </c>
      <c r="AH104" s="61" t="n">
        <v>3</v>
      </c>
      <c r="AI104" s="61" t="n">
        <v>3</v>
      </c>
      <c r="AJ104" s="66" t="n">
        <f aca="false">AD104+AE104+AF104+AG104+AH104+AI104</f>
        <v>6</v>
      </c>
      <c r="AK104" s="66" t="n">
        <f aca="false">AJ104/30*100</f>
        <v>20</v>
      </c>
      <c r="AL104" s="66" t="n">
        <f aca="false">AK104*0.3</f>
        <v>6</v>
      </c>
      <c r="AM104" s="66" t="str">
        <f aca="false">IF(AL104&gt;=9,"Cleared","Not Cleared")</f>
        <v>Not Cleared</v>
      </c>
      <c r="AN104" s="105" t="n">
        <v>0.666666666666667</v>
      </c>
      <c r="AO104" s="61" t="s">
        <v>14</v>
      </c>
      <c r="AP104" s="61" t="s">
        <v>14</v>
      </c>
      <c r="AQ104" s="61" t="s">
        <v>14</v>
      </c>
      <c r="AR104" s="61" t="s">
        <v>14</v>
      </c>
      <c r="AS104" s="61" t="n">
        <v>8</v>
      </c>
      <c r="AT104" s="61" t="n">
        <v>65</v>
      </c>
      <c r="AU104" s="61" t="str">
        <f aca="false">IF(AN104&gt;=66%,"Cleared","NC")</f>
        <v>Cleared</v>
      </c>
      <c r="AV104" s="61" t="n">
        <v>0</v>
      </c>
      <c r="AW104" s="61" t="n">
        <v>0</v>
      </c>
      <c r="AX104" s="61" t="n">
        <v>0</v>
      </c>
      <c r="AY104" s="61" t="n">
        <v>0</v>
      </c>
      <c r="AZ104" s="61" t="n">
        <v>1</v>
      </c>
      <c r="BA104" s="61" t="n">
        <v>3</v>
      </c>
      <c r="BB104" s="66" t="n">
        <f aca="false">AV104+AW104+AX104+AY104+BA104+AZ104</f>
        <v>4</v>
      </c>
      <c r="BC104" s="66" t="n">
        <f aca="false">BB104/30*100</f>
        <v>13.3333333333333</v>
      </c>
      <c r="BD104" s="66" t="n">
        <f aca="false">BC104*0.3</f>
        <v>4</v>
      </c>
      <c r="BE104" s="66" t="str">
        <f aca="false">IF(BD104&gt;=9,"Cleared","Not Cleared")</f>
        <v>Not Cleared</v>
      </c>
      <c r="BF104" s="105" t="n">
        <v>0.733333333333333</v>
      </c>
      <c r="BG104" s="61" t="s">
        <v>14</v>
      </c>
      <c r="BH104" s="61" t="s">
        <v>14</v>
      </c>
      <c r="BI104" s="61" t="s">
        <v>14</v>
      </c>
      <c r="BJ104" s="61" t="s">
        <v>14</v>
      </c>
      <c r="BK104" s="61" t="n">
        <v>8</v>
      </c>
      <c r="BL104" s="61" t="n">
        <v>65</v>
      </c>
      <c r="BM104" s="61" t="str">
        <f aca="false">IF(BF104&gt;=66%,"Cleared","NC")</f>
        <v>Cleared</v>
      </c>
      <c r="BN104" s="106" t="n">
        <v>0</v>
      </c>
      <c r="BO104" s="106" t="n">
        <v>0</v>
      </c>
      <c r="BP104" s="106" t="n">
        <v>0</v>
      </c>
      <c r="BQ104" s="106" t="n">
        <v>0</v>
      </c>
      <c r="BR104" s="106" t="n">
        <v>1</v>
      </c>
      <c r="BS104" s="106" t="n">
        <v>3</v>
      </c>
      <c r="BT104" s="66" t="n">
        <f aca="false">BN104+BO104+BP104+BQ104+BR104+BS104</f>
        <v>4</v>
      </c>
      <c r="BU104" s="66" t="n">
        <f aca="false">BT104/30*100</f>
        <v>13.3333333333333</v>
      </c>
      <c r="BV104" s="66" t="n">
        <f aca="false">BU104*0.3</f>
        <v>4</v>
      </c>
      <c r="BW104" s="107" t="str">
        <f aca="false">IF(BV104&gt;=9,"Cleared","Not Cleared")</f>
        <v>Not Cleared</v>
      </c>
    </row>
    <row r="105" s="22" customFormat="true" ht="14.25" hidden="false" customHeight="false" outlineLevel="0" collapsed="false">
      <c r="A105" s="61" t="n">
        <v>101</v>
      </c>
      <c r="B105" s="62" t="s">
        <v>221</v>
      </c>
      <c r="C105" s="63" t="s">
        <v>222</v>
      </c>
      <c r="D105" s="105" t="n">
        <v>0.666666666666667</v>
      </c>
      <c r="E105" s="61" t="n">
        <v>15</v>
      </c>
      <c r="F105" s="61" t="n">
        <v>2</v>
      </c>
      <c r="G105" s="61" t="n">
        <v>-25</v>
      </c>
      <c r="H105" s="61" t="s">
        <v>532</v>
      </c>
      <c r="I105" s="61" t="n">
        <v>7</v>
      </c>
      <c r="J105" s="61" t="n">
        <v>0</v>
      </c>
      <c r="K105" s="61" t="str">
        <f aca="false">IF(D105&gt;=66%,"Cleared","NC")</f>
        <v>Cleared</v>
      </c>
      <c r="L105" s="61" t="n">
        <v>2</v>
      </c>
      <c r="M105" s="61" t="n">
        <v>1</v>
      </c>
      <c r="N105" s="61" t="n">
        <v>2</v>
      </c>
      <c r="O105" s="61" t="n">
        <v>3</v>
      </c>
      <c r="P105" s="61" t="n">
        <v>1</v>
      </c>
      <c r="Q105" s="61" t="n">
        <v>1</v>
      </c>
      <c r="R105" s="66" t="n">
        <f aca="false">L105+M105+N105+O105+P105+Q105</f>
        <v>10</v>
      </c>
      <c r="S105" s="66" t="n">
        <f aca="false">R105/30*100</f>
        <v>33.3333333333333</v>
      </c>
      <c r="T105" s="66" t="n">
        <f aca="false">S105*0.3</f>
        <v>10</v>
      </c>
      <c r="U105" s="66" t="str">
        <f aca="false">IF(T105&gt;=9,"Cleared","Not Cleared")</f>
        <v>Cleared</v>
      </c>
      <c r="V105" s="105" t="n">
        <v>0.0666666666666667</v>
      </c>
      <c r="W105" s="61" t="s">
        <v>14</v>
      </c>
      <c r="X105" s="61" t="s">
        <v>14</v>
      </c>
      <c r="Y105" s="61" t="s">
        <v>14</v>
      </c>
      <c r="Z105" s="61" t="s">
        <v>14</v>
      </c>
      <c r="AA105" s="61" t="n">
        <v>8</v>
      </c>
      <c r="AB105" s="61" t="n">
        <v>72</v>
      </c>
      <c r="AC105" s="61" t="str">
        <f aca="false">IF(V105&gt;=66%,"Cleared","NC")</f>
        <v>NC</v>
      </c>
      <c r="AD105" s="61" t="n">
        <v>0</v>
      </c>
      <c r="AE105" s="61" t="n">
        <v>0</v>
      </c>
      <c r="AF105" s="61" t="n">
        <v>0</v>
      </c>
      <c r="AG105" s="61" t="n">
        <v>0</v>
      </c>
      <c r="AH105" s="61" t="n">
        <v>1</v>
      </c>
      <c r="AI105" s="61" t="n">
        <v>4</v>
      </c>
      <c r="AJ105" s="66" t="n">
        <f aca="false">AD105+AE105+AF105+AG105+AH105+AI105</f>
        <v>5</v>
      </c>
      <c r="AK105" s="66" t="n">
        <f aca="false">AJ105/30*100</f>
        <v>16.6666666666667</v>
      </c>
      <c r="AL105" s="66" t="n">
        <f aca="false">AK105*0.3</f>
        <v>5</v>
      </c>
      <c r="AM105" s="66" t="str">
        <f aca="false">IF(AL105&gt;=9,"Cleared","Not Cleared")</f>
        <v>Not Cleared</v>
      </c>
      <c r="AN105" s="105" t="n">
        <v>0.166666666666667</v>
      </c>
      <c r="AO105" s="61" t="n">
        <v>17</v>
      </c>
      <c r="AP105" s="61" t="n">
        <v>3</v>
      </c>
      <c r="AQ105" s="61" t="n">
        <v>6</v>
      </c>
      <c r="AR105" s="61" t="s">
        <v>14</v>
      </c>
      <c r="AS105" s="61" t="s">
        <v>14</v>
      </c>
      <c r="AT105" s="61" t="n">
        <v>72</v>
      </c>
      <c r="AU105" s="61" t="str">
        <f aca="false">IF(AN105&gt;=66%,"Cleared","NC")</f>
        <v>NC</v>
      </c>
      <c r="AV105" s="61" t="n">
        <v>3</v>
      </c>
      <c r="AW105" s="61" t="n">
        <v>1</v>
      </c>
      <c r="AX105" s="61" t="n">
        <v>4</v>
      </c>
      <c r="AY105" s="61" t="n">
        <v>0</v>
      </c>
      <c r="AZ105" s="61" t="n">
        <v>0</v>
      </c>
      <c r="BA105" s="61" t="n">
        <v>4</v>
      </c>
      <c r="BB105" s="66" t="n">
        <f aca="false">AV105+AW105+AX105+AY105+BA105+AZ105</f>
        <v>12</v>
      </c>
      <c r="BC105" s="66" t="n">
        <f aca="false">BB105/30*100</f>
        <v>40</v>
      </c>
      <c r="BD105" s="66" t="n">
        <f aca="false">BC105*0.3</f>
        <v>12</v>
      </c>
      <c r="BE105" s="66" t="str">
        <f aca="false">IF(BD105&gt;=9,"Cleared","Not Cleared")</f>
        <v>Cleared</v>
      </c>
      <c r="BF105" s="105" t="n">
        <v>0.666666666666667</v>
      </c>
      <c r="BG105" s="61" t="n">
        <v>21</v>
      </c>
      <c r="BH105" s="61" t="n">
        <v>2</v>
      </c>
      <c r="BI105" s="61" t="n">
        <v>0</v>
      </c>
      <c r="BJ105" s="61" t="n">
        <v>4.2</v>
      </c>
      <c r="BK105" s="61" t="s">
        <v>14</v>
      </c>
      <c r="BL105" s="61" t="s">
        <v>14</v>
      </c>
      <c r="BM105" s="61" t="str">
        <f aca="false">IF(BF105&gt;=66%,"Cleared","NC")</f>
        <v>Cleared</v>
      </c>
      <c r="BN105" s="106" t="n">
        <v>3</v>
      </c>
      <c r="BO105" s="106" t="n">
        <v>1</v>
      </c>
      <c r="BP105" s="106" t="n">
        <v>3</v>
      </c>
      <c r="BQ105" s="106" t="n">
        <v>2</v>
      </c>
      <c r="BR105" s="106" t="n">
        <v>0</v>
      </c>
      <c r="BS105" s="106" t="n">
        <v>0</v>
      </c>
      <c r="BT105" s="66" t="n">
        <f aca="false">BN105+BO105+BP105+BQ105+BR105+BS105</f>
        <v>9</v>
      </c>
      <c r="BU105" s="66" t="n">
        <f aca="false">BT105/30*100</f>
        <v>30</v>
      </c>
      <c r="BV105" s="66" t="n">
        <f aca="false">BU105*0.3</f>
        <v>9</v>
      </c>
      <c r="BW105" s="107" t="str">
        <f aca="false">IF(BV105&gt;=9,"Cleared","Not Cleared")</f>
        <v>Cleared</v>
      </c>
    </row>
    <row r="106" s="22" customFormat="true" ht="14.25" hidden="false" customHeight="false" outlineLevel="0" collapsed="false">
      <c r="A106" s="61" t="n">
        <v>102</v>
      </c>
      <c r="B106" s="62" t="s">
        <v>223</v>
      </c>
      <c r="C106" s="63" t="s">
        <v>224</v>
      </c>
      <c r="D106" s="105" t="n">
        <v>1</v>
      </c>
      <c r="E106" s="61" t="n">
        <v>8</v>
      </c>
      <c r="F106" s="61" t="n">
        <v>2</v>
      </c>
      <c r="G106" s="61" t="n">
        <v>3</v>
      </c>
      <c r="H106" s="61" t="s">
        <v>532</v>
      </c>
      <c r="I106" s="61" t="n">
        <v>8</v>
      </c>
      <c r="J106" s="61" t="n">
        <v>69</v>
      </c>
      <c r="K106" s="61" t="str">
        <f aca="false">IF(D106&gt;=66%,"Cleared","NC")</f>
        <v>Cleared</v>
      </c>
      <c r="L106" s="61" t="n">
        <v>1</v>
      </c>
      <c r="M106" s="61" t="n">
        <v>1</v>
      </c>
      <c r="N106" s="61" t="n">
        <v>3</v>
      </c>
      <c r="O106" s="61" t="n">
        <v>3</v>
      </c>
      <c r="P106" s="61" t="n">
        <v>1</v>
      </c>
      <c r="Q106" s="61" t="n">
        <v>4</v>
      </c>
      <c r="R106" s="66" t="n">
        <f aca="false">L106+M106+N106+O106+P106+Q106</f>
        <v>13</v>
      </c>
      <c r="S106" s="66" t="n">
        <f aca="false">R106/30*100</f>
        <v>43.3333333333333</v>
      </c>
      <c r="T106" s="66" t="n">
        <f aca="false">S106*0.3</f>
        <v>13</v>
      </c>
      <c r="U106" s="66" t="str">
        <f aca="false">IF(T106&gt;=9,"Cleared","Not Cleared")</f>
        <v>Cleared</v>
      </c>
      <c r="V106" s="105" t="n">
        <v>1</v>
      </c>
      <c r="W106" s="61" t="n">
        <v>3</v>
      </c>
      <c r="X106" s="61" t="n">
        <v>3</v>
      </c>
      <c r="Y106" s="61" t="n">
        <v>2</v>
      </c>
      <c r="Z106" s="61" t="s">
        <v>14</v>
      </c>
      <c r="AA106" s="61" t="n">
        <v>8</v>
      </c>
      <c r="AB106" s="61" t="n">
        <v>68</v>
      </c>
      <c r="AC106" s="61" t="str">
        <f aca="false">IF(V106&gt;=66%,"Cleared","NC")</f>
        <v>Cleared</v>
      </c>
      <c r="AD106" s="61" t="n">
        <v>1</v>
      </c>
      <c r="AE106" s="61" t="n">
        <v>1</v>
      </c>
      <c r="AF106" s="61" t="n">
        <v>3</v>
      </c>
      <c r="AG106" s="61" t="n">
        <v>0</v>
      </c>
      <c r="AH106" s="61" t="n">
        <v>1</v>
      </c>
      <c r="AI106" s="61" t="n">
        <v>4</v>
      </c>
      <c r="AJ106" s="66" t="n">
        <f aca="false">AD106+AE106+AF106+AG106+AH106+AI106</f>
        <v>10</v>
      </c>
      <c r="AK106" s="66" t="n">
        <f aca="false">AJ106/30*100</f>
        <v>33.3333333333333</v>
      </c>
      <c r="AL106" s="66" t="n">
        <f aca="false">AK106*0.3</f>
        <v>10</v>
      </c>
      <c r="AM106" s="66" t="str">
        <f aca="false">IF(AL106&gt;=9,"Cleared","Not Cleared")</f>
        <v>Cleared</v>
      </c>
      <c r="AN106" s="105" t="n">
        <v>1</v>
      </c>
      <c r="AO106" s="61" t="n">
        <v>4</v>
      </c>
      <c r="AP106" s="61" t="n">
        <v>2</v>
      </c>
      <c r="AQ106" s="61" t="n">
        <v>0</v>
      </c>
      <c r="AR106" s="61" t="n">
        <v>2.6</v>
      </c>
      <c r="AS106" s="61" t="n">
        <v>8</v>
      </c>
      <c r="AT106" s="61" t="n">
        <v>67</v>
      </c>
      <c r="AU106" s="61" t="str">
        <f aca="false">IF(AN106&gt;=66%,"Cleared","NC")</f>
        <v>Cleared</v>
      </c>
      <c r="AV106" s="61" t="n">
        <v>1</v>
      </c>
      <c r="AW106" s="61" t="n">
        <v>1</v>
      </c>
      <c r="AX106" s="61" t="n">
        <v>3</v>
      </c>
      <c r="AY106" s="61" t="n">
        <v>2</v>
      </c>
      <c r="AZ106" s="61" t="n">
        <v>1</v>
      </c>
      <c r="BA106" s="61" t="n">
        <v>4</v>
      </c>
      <c r="BB106" s="66" t="n">
        <f aca="false">AV106+AW106+AX106+AY106+BA106+AZ106</f>
        <v>12</v>
      </c>
      <c r="BC106" s="66" t="n">
        <f aca="false">BB106/30*100</f>
        <v>40</v>
      </c>
      <c r="BD106" s="66" t="n">
        <f aca="false">BC106*0.3</f>
        <v>12</v>
      </c>
      <c r="BE106" s="66" t="str">
        <f aca="false">IF(BD106&gt;=9,"Cleared","Not Cleared")</f>
        <v>Cleared</v>
      </c>
      <c r="BF106" s="105" t="n">
        <v>1.06666666666667</v>
      </c>
      <c r="BG106" s="61" t="n">
        <v>17</v>
      </c>
      <c r="BH106" s="61" t="n">
        <v>5</v>
      </c>
      <c r="BI106" s="61" t="n">
        <v>0</v>
      </c>
      <c r="BJ106" s="61" t="n">
        <v>2.1</v>
      </c>
      <c r="BK106" s="61" t="n">
        <v>8</v>
      </c>
      <c r="BL106" s="61" t="n">
        <v>66</v>
      </c>
      <c r="BM106" s="61" t="str">
        <f aca="false">IF(BF106&gt;=66%,"Cleared","NC")</f>
        <v>Cleared</v>
      </c>
      <c r="BN106" s="106" t="n">
        <v>3</v>
      </c>
      <c r="BO106" s="106" t="n">
        <v>1</v>
      </c>
      <c r="BP106" s="106" t="n">
        <v>3</v>
      </c>
      <c r="BQ106" s="106" t="n">
        <v>2</v>
      </c>
      <c r="BR106" s="106" t="n">
        <v>1</v>
      </c>
      <c r="BS106" s="106" t="n">
        <v>3</v>
      </c>
      <c r="BT106" s="66" t="n">
        <f aca="false">BN106+BO106+BP106+BQ106+BR106+BS106</f>
        <v>13</v>
      </c>
      <c r="BU106" s="66" t="n">
        <f aca="false">BT106/30*100</f>
        <v>43.3333333333333</v>
      </c>
      <c r="BV106" s="66" t="n">
        <f aca="false">BU106*0.3</f>
        <v>13</v>
      </c>
      <c r="BW106" s="107" t="str">
        <f aca="false">IF(BV106&gt;=9,"Cleared","Not Cleared")</f>
        <v>Cleared</v>
      </c>
    </row>
    <row r="107" s="22" customFormat="true" ht="14.25" hidden="false" customHeight="false" outlineLevel="0" collapsed="false">
      <c r="A107" s="61" t="n">
        <v>103</v>
      </c>
      <c r="B107" s="62" t="s">
        <v>225</v>
      </c>
      <c r="C107" s="63" t="s">
        <v>226</v>
      </c>
      <c r="D107" s="105" t="n">
        <v>0.666666666666667</v>
      </c>
      <c r="E107" s="61" t="n">
        <v>3</v>
      </c>
      <c r="F107" s="61" t="n">
        <v>1</v>
      </c>
      <c r="G107" s="61" t="n">
        <v>-3</v>
      </c>
      <c r="H107" s="61" t="s">
        <v>532</v>
      </c>
      <c r="I107" s="61" t="n">
        <v>8</v>
      </c>
      <c r="J107" s="61" t="n">
        <v>68</v>
      </c>
      <c r="K107" s="61" t="str">
        <f aca="false">IF(D107&gt;=66%,"Cleared","NC")</f>
        <v>Cleared</v>
      </c>
      <c r="L107" s="61" t="n">
        <v>1</v>
      </c>
      <c r="M107" s="61" t="n">
        <v>1</v>
      </c>
      <c r="N107" s="61" t="n">
        <v>3</v>
      </c>
      <c r="O107" s="61" t="n">
        <v>3</v>
      </c>
      <c r="P107" s="61" t="n">
        <v>1</v>
      </c>
      <c r="Q107" s="61" t="n">
        <v>4</v>
      </c>
      <c r="R107" s="66" t="n">
        <f aca="false">L107+M107+N107+O107+P107+Q107</f>
        <v>13</v>
      </c>
      <c r="S107" s="66" t="n">
        <f aca="false">R107/30*100</f>
        <v>43.3333333333333</v>
      </c>
      <c r="T107" s="66" t="n">
        <f aca="false">S107*0.3</f>
        <v>13</v>
      </c>
      <c r="U107" s="66" t="str">
        <f aca="false">IF(T107&gt;=9,"Cleared","Not Cleared")</f>
        <v>Cleared</v>
      </c>
      <c r="V107" s="105" t="n">
        <v>0.666666666666667</v>
      </c>
      <c r="W107" s="61" t="s">
        <v>14</v>
      </c>
      <c r="X107" s="61" t="s">
        <v>14</v>
      </c>
      <c r="Y107" s="61" t="s">
        <v>14</v>
      </c>
      <c r="Z107" s="61" t="s">
        <v>14</v>
      </c>
      <c r="AA107" s="61" t="n">
        <v>8</v>
      </c>
      <c r="AB107" s="61" t="s">
        <v>14</v>
      </c>
      <c r="AC107" s="61" t="str">
        <f aca="false">IF(V107&gt;=66%,"Cleared","NC")</f>
        <v>Cleared</v>
      </c>
      <c r="AD107" s="61" t="n">
        <v>0</v>
      </c>
      <c r="AE107" s="61" t="n">
        <v>0</v>
      </c>
      <c r="AF107" s="61" t="n">
        <v>0</v>
      </c>
      <c r="AG107" s="61" t="n">
        <v>0</v>
      </c>
      <c r="AH107" s="61" t="n">
        <v>1</v>
      </c>
      <c r="AI107" s="61" t="n">
        <v>0</v>
      </c>
      <c r="AJ107" s="66" t="n">
        <f aca="false">AD107+AE107+AF107+AG107+AH107+AI107</f>
        <v>1</v>
      </c>
      <c r="AK107" s="66" t="n">
        <f aca="false">AJ107/30*100</f>
        <v>3.33333333333333</v>
      </c>
      <c r="AL107" s="66" t="n">
        <f aca="false">AK107*0.3</f>
        <v>1</v>
      </c>
      <c r="AM107" s="66" t="str">
        <f aca="false">IF(AL107&gt;=9,"Cleared","Not Cleared")</f>
        <v>Not Cleared</v>
      </c>
      <c r="AN107" s="105" t="n">
        <v>0.666666666666667</v>
      </c>
      <c r="AO107" s="61" t="n">
        <v>2</v>
      </c>
      <c r="AP107" s="61" t="n">
        <v>3</v>
      </c>
      <c r="AQ107" s="61" t="n">
        <v>-6</v>
      </c>
      <c r="AR107" s="61" t="s">
        <v>14</v>
      </c>
      <c r="AS107" s="61" t="n">
        <v>8</v>
      </c>
      <c r="AT107" s="61" t="n">
        <v>65</v>
      </c>
      <c r="AU107" s="61" t="str">
        <f aca="false">IF(AN107&gt;=66%,"Cleared","NC")</f>
        <v>Cleared</v>
      </c>
      <c r="AV107" s="61" t="n">
        <v>1</v>
      </c>
      <c r="AW107" s="61" t="n">
        <v>1</v>
      </c>
      <c r="AX107" s="61" t="n">
        <v>2</v>
      </c>
      <c r="AY107" s="61" t="n">
        <v>0</v>
      </c>
      <c r="AZ107" s="61" t="n">
        <v>1</v>
      </c>
      <c r="BA107" s="61" t="n">
        <v>3</v>
      </c>
      <c r="BB107" s="66" t="n">
        <f aca="false">AV107+AW107+AX107+AY107+BA107+AZ107</f>
        <v>8</v>
      </c>
      <c r="BC107" s="66" t="n">
        <f aca="false">BB107/30*100</f>
        <v>26.6666666666667</v>
      </c>
      <c r="BD107" s="66" t="n">
        <f aca="false">BC107*0.3</f>
        <v>8</v>
      </c>
      <c r="BE107" s="66" t="str">
        <f aca="false">IF(BD107&gt;=9,"Cleared","Not Cleared")</f>
        <v>Not Cleared</v>
      </c>
      <c r="BF107" s="105" t="n">
        <v>0.666666666666667</v>
      </c>
      <c r="BG107" s="61" t="n">
        <v>4</v>
      </c>
      <c r="BH107" s="61" t="n">
        <v>2</v>
      </c>
      <c r="BI107" s="61" t="n">
        <v>-5</v>
      </c>
      <c r="BJ107" s="61" t="n">
        <v>2.1</v>
      </c>
      <c r="BK107" s="61" t="n">
        <v>8</v>
      </c>
      <c r="BL107" s="61" t="n">
        <v>63</v>
      </c>
      <c r="BM107" s="61" t="str">
        <f aca="false">IF(BF107&gt;=66%,"Cleared","NC")</f>
        <v>Cleared</v>
      </c>
      <c r="BN107" s="106" t="n">
        <v>1</v>
      </c>
      <c r="BO107" s="106" t="n">
        <v>1</v>
      </c>
      <c r="BP107" s="106" t="n">
        <v>3</v>
      </c>
      <c r="BQ107" s="106" t="n">
        <v>2</v>
      </c>
      <c r="BR107" s="106" t="n">
        <v>1</v>
      </c>
      <c r="BS107" s="106" t="n">
        <v>3</v>
      </c>
      <c r="BT107" s="66" t="n">
        <f aca="false">BN107+BO107+BP107+BQ107+BR107+BS107</f>
        <v>11</v>
      </c>
      <c r="BU107" s="66" t="n">
        <f aca="false">BT107/30*100</f>
        <v>36.6666666666667</v>
      </c>
      <c r="BV107" s="66" t="n">
        <f aca="false">BU107*0.3</f>
        <v>11</v>
      </c>
      <c r="BW107" s="107" t="str">
        <f aca="false">IF(BV107&gt;=9,"Cleared","Not Cleared")</f>
        <v>Cleared</v>
      </c>
    </row>
    <row r="108" s="22" customFormat="true" ht="14.25" hidden="false" customHeight="false" outlineLevel="0" collapsed="false">
      <c r="A108" s="61" t="n">
        <v>104</v>
      </c>
      <c r="B108" s="62" t="s">
        <v>227</v>
      </c>
      <c r="C108" s="63" t="s">
        <v>228</v>
      </c>
      <c r="D108" s="105" t="n">
        <v>0.8</v>
      </c>
      <c r="E108" s="61" t="s">
        <v>14</v>
      </c>
      <c r="F108" s="61" t="s">
        <v>14</v>
      </c>
      <c r="G108" s="61" t="s">
        <v>14</v>
      </c>
      <c r="H108" s="61" t="s">
        <v>14</v>
      </c>
      <c r="I108" s="61" t="s">
        <v>14</v>
      </c>
      <c r="J108" s="61" t="s">
        <v>14</v>
      </c>
      <c r="K108" s="61" t="str">
        <f aca="false">IF(D108&gt;=66%,"Cleared","NC")</f>
        <v>Cleared</v>
      </c>
      <c r="L108" s="61" t="n">
        <v>0</v>
      </c>
      <c r="M108" s="61" t="n">
        <v>0</v>
      </c>
      <c r="N108" s="61" t="n">
        <v>0</v>
      </c>
      <c r="O108" s="61" t="n">
        <v>0</v>
      </c>
      <c r="P108" s="61" t="n">
        <v>0</v>
      </c>
      <c r="Q108" s="61" t="n">
        <v>0</v>
      </c>
      <c r="R108" s="66" t="n">
        <f aca="false">L108+M108+N108+O108+P108+Q108</f>
        <v>0</v>
      </c>
      <c r="S108" s="66" t="n">
        <f aca="false">R108/30*100</f>
        <v>0</v>
      </c>
      <c r="T108" s="66" t="n">
        <f aca="false">S108*0.3</f>
        <v>0</v>
      </c>
      <c r="U108" s="66" t="str">
        <f aca="false">IF(T108&gt;=9,"Cleared","Not Cleared")</f>
        <v>Not Cleared</v>
      </c>
      <c r="V108" s="105" t="n">
        <v>0.666666666666667</v>
      </c>
      <c r="W108" s="61" t="s">
        <v>14</v>
      </c>
      <c r="X108" s="61" t="s">
        <v>14</v>
      </c>
      <c r="Y108" s="61" t="s">
        <v>14</v>
      </c>
      <c r="Z108" s="61" t="s">
        <v>14</v>
      </c>
      <c r="AA108" s="61" t="s">
        <v>14</v>
      </c>
      <c r="AB108" s="61" t="n">
        <v>68</v>
      </c>
      <c r="AC108" s="61" t="str">
        <f aca="false">IF(V108&gt;=66%,"Cleared","NC")</f>
        <v>Cleared</v>
      </c>
      <c r="AD108" s="61" t="n">
        <v>0</v>
      </c>
      <c r="AE108" s="61" t="n">
        <v>0</v>
      </c>
      <c r="AF108" s="61" t="n">
        <v>0</v>
      </c>
      <c r="AG108" s="61" t="n">
        <v>0</v>
      </c>
      <c r="AH108" s="61" t="n">
        <v>0</v>
      </c>
      <c r="AI108" s="61" t="n">
        <v>4</v>
      </c>
      <c r="AJ108" s="66" t="n">
        <f aca="false">AD108+AE108+AF108+AG108+AH108+AI108</f>
        <v>4</v>
      </c>
      <c r="AK108" s="66" t="n">
        <f aca="false">AJ108/30*100</f>
        <v>13.3333333333333</v>
      </c>
      <c r="AL108" s="66" t="n">
        <f aca="false">AK108*0.3</f>
        <v>4</v>
      </c>
      <c r="AM108" s="66" t="str">
        <f aca="false">IF(AL108&gt;=9,"Cleared","Not Cleared")</f>
        <v>Not Cleared</v>
      </c>
      <c r="AN108" s="105" t="n">
        <v>0.966666666666667</v>
      </c>
      <c r="AO108" s="61" t="n">
        <v>3</v>
      </c>
      <c r="AP108" s="61" t="n">
        <v>2</v>
      </c>
      <c r="AQ108" s="61" t="n">
        <v>13</v>
      </c>
      <c r="AR108" s="61" t="n">
        <v>6.4</v>
      </c>
      <c r="AS108" s="61" t="s">
        <v>14</v>
      </c>
      <c r="AT108" s="61" t="s">
        <v>14</v>
      </c>
      <c r="AU108" s="61" t="str">
        <f aca="false">IF(AN108&gt;=66%,"Cleared","NC")</f>
        <v>Cleared</v>
      </c>
      <c r="AV108" s="61" t="n">
        <v>1</v>
      </c>
      <c r="AW108" s="61" t="n">
        <v>1</v>
      </c>
      <c r="AX108" s="61" t="n">
        <v>4</v>
      </c>
      <c r="AY108" s="61" t="n">
        <v>3</v>
      </c>
      <c r="AZ108" s="61" t="n">
        <v>0</v>
      </c>
      <c r="BA108" s="61" t="n">
        <v>0</v>
      </c>
      <c r="BB108" s="66" t="n">
        <f aca="false">AV108+AW108+AX108+AY108+BA108+AZ108</f>
        <v>9</v>
      </c>
      <c r="BC108" s="66" t="n">
        <f aca="false">BB108/30*100</f>
        <v>30</v>
      </c>
      <c r="BD108" s="66" t="n">
        <f aca="false">BC108*0.3</f>
        <v>9</v>
      </c>
      <c r="BE108" s="66" t="str">
        <f aca="false">IF(BD108&gt;=9,"Cleared","Not Cleared")</f>
        <v>Cleared</v>
      </c>
      <c r="BF108" s="105" t="n">
        <v>0.8</v>
      </c>
      <c r="BG108" s="61" t="n">
        <v>4</v>
      </c>
      <c r="BH108" s="61" t="n">
        <v>2</v>
      </c>
      <c r="BI108" s="61" t="n">
        <v>12</v>
      </c>
      <c r="BJ108" s="61" t="n">
        <v>7.9</v>
      </c>
      <c r="BK108" s="61" t="s">
        <v>14</v>
      </c>
      <c r="BL108" s="61" t="n">
        <v>70</v>
      </c>
      <c r="BM108" s="61" t="str">
        <f aca="false">IF(BF108&gt;=66%,"Cleared","NC")</f>
        <v>Cleared</v>
      </c>
      <c r="BN108" s="106" t="n">
        <v>1</v>
      </c>
      <c r="BO108" s="106" t="n">
        <v>1</v>
      </c>
      <c r="BP108" s="106" t="n">
        <v>4</v>
      </c>
      <c r="BQ108" s="106" t="n">
        <v>4</v>
      </c>
      <c r="BR108" s="106" t="n">
        <v>0</v>
      </c>
      <c r="BS108" s="106" t="n">
        <v>4</v>
      </c>
      <c r="BT108" s="66" t="n">
        <f aca="false">BN108+BO108+BP108+BQ108+BR108+BS108</f>
        <v>14</v>
      </c>
      <c r="BU108" s="66" t="n">
        <f aca="false">BT108/30*100</f>
        <v>46.6666666666667</v>
      </c>
      <c r="BV108" s="66" t="n">
        <f aca="false">BU108*0.3</f>
        <v>14</v>
      </c>
      <c r="BW108" s="107" t="str">
        <f aca="false">IF(BV108&gt;=9,"Cleared","Not Cleared")</f>
        <v>Cleared</v>
      </c>
    </row>
    <row r="109" s="22" customFormat="true" ht="14.25" hidden="false" customHeight="false" outlineLevel="0" collapsed="false">
      <c r="A109" s="61" t="n">
        <v>105</v>
      </c>
      <c r="B109" s="62" t="s">
        <v>229</v>
      </c>
      <c r="C109" s="63" t="s">
        <v>230</v>
      </c>
      <c r="D109" s="105" t="n">
        <v>0.666666666666667</v>
      </c>
      <c r="E109" s="61" t="n">
        <v>3</v>
      </c>
      <c r="F109" s="61" t="n">
        <v>1</v>
      </c>
      <c r="G109" s="61" t="n">
        <v>-18</v>
      </c>
      <c r="H109" s="61" t="s">
        <v>532</v>
      </c>
      <c r="I109" s="61" t="n">
        <v>8</v>
      </c>
      <c r="J109" s="61" t="n">
        <v>59</v>
      </c>
      <c r="K109" s="61" t="str">
        <f aca="false">IF(D109&gt;=66%,"Cleared","NC")</f>
        <v>Cleared</v>
      </c>
      <c r="L109" s="61" t="n">
        <v>1</v>
      </c>
      <c r="M109" s="61" t="n">
        <v>1</v>
      </c>
      <c r="N109" s="61" t="n">
        <v>2</v>
      </c>
      <c r="O109" s="61" t="n">
        <v>3</v>
      </c>
      <c r="P109" s="61" t="n">
        <v>1</v>
      </c>
      <c r="Q109" s="61" t="n">
        <v>3</v>
      </c>
      <c r="R109" s="66" t="n">
        <f aca="false">L109+M109+N109+O109+P109+Q109</f>
        <v>11</v>
      </c>
      <c r="S109" s="66" t="n">
        <f aca="false">R109/30*100</f>
        <v>36.6666666666667</v>
      </c>
      <c r="T109" s="66" t="n">
        <f aca="false">S109*0.3</f>
        <v>11</v>
      </c>
      <c r="U109" s="66" t="str">
        <f aca="false">IF(T109&gt;=9,"Cleared","Not Cleared")</f>
        <v>Cleared</v>
      </c>
      <c r="V109" s="105" t="n">
        <v>0.666666666666667</v>
      </c>
      <c r="W109" s="61" t="n">
        <v>3</v>
      </c>
      <c r="X109" s="61" t="n">
        <v>7</v>
      </c>
      <c r="Y109" s="61" t="n">
        <v>-25</v>
      </c>
      <c r="Z109" s="61" t="s">
        <v>14</v>
      </c>
      <c r="AA109" s="61" t="n">
        <v>8</v>
      </c>
      <c r="AB109" s="61" t="n">
        <v>61</v>
      </c>
      <c r="AC109" s="61" t="str">
        <f aca="false">IF(V109&gt;=66%,"Cleared","NC")</f>
        <v>Cleared</v>
      </c>
      <c r="AD109" s="61" t="n">
        <v>1</v>
      </c>
      <c r="AE109" s="61" t="n">
        <v>1</v>
      </c>
      <c r="AF109" s="61" t="n">
        <v>1</v>
      </c>
      <c r="AG109" s="61" t="n">
        <v>0</v>
      </c>
      <c r="AH109" s="61" t="n">
        <v>1</v>
      </c>
      <c r="AI109" s="61" t="n">
        <v>3</v>
      </c>
      <c r="AJ109" s="66" t="n">
        <f aca="false">AD109+AE109+AF109+AG109+AH109+AI109</f>
        <v>7</v>
      </c>
      <c r="AK109" s="66" t="n">
        <f aca="false">AJ109/30*100</f>
        <v>23.3333333333333</v>
      </c>
      <c r="AL109" s="66" t="n">
        <f aca="false">AK109*0.3</f>
        <v>7</v>
      </c>
      <c r="AM109" s="66" t="str">
        <f aca="false">IF(AL109&gt;=9,"Cleared","Not Cleared")</f>
        <v>Not Cleared</v>
      </c>
      <c r="AN109" s="105" t="n">
        <v>0.666666666666667</v>
      </c>
      <c r="AO109" s="61" t="s">
        <v>14</v>
      </c>
      <c r="AP109" s="61" t="s">
        <v>14</v>
      </c>
      <c r="AQ109" s="61" t="s">
        <v>14</v>
      </c>
      <c r="AR109" s="61" t="n">
        <v>2.1</v>
      </c>
      <c r="AS109" s="61" t="n">
        <v>8</v>
      </c>
      <c r="AT109" s="61" t="n">
        <v>60</v>
      </c>
      <c r="AU109" s="61" t="str">
        <f aca="false">IF(AN109&gt;=66%,"Cleared","NC")</f>
        <v>Cleared</v>
      </c>
      <c r="AV109" s="61" t="n">
        <v>0</v>
      </c>
      <c r="AW109" s="61" t="n">
        <v>0</v>
      </c>
      <c r="AX109" s="61" t="n">
        <v>0</v>
      </c>
      <c r="AY109" s="61" t="n">
        <v>2</v>
      </c>
      <c r="AZ109" s="61" t="n">
        <v>1</v>
      </c>
      <c r="BA109" s="61" t="n">
        <v>3</v>
      </c>
      <c r="BB109" s="66" t="n">
        <f aca="false">AV109+AW109+AX109+AY109+BA109+AZ109</f>
        <v>6</v>
      </c>
      <c r="BC109" s="66" t="n">
        <f aca="false">BB109/30*100</f>
        <v>20</v>
      </c>
      <c r="BD109" s="66" t="n">
        <f aca="false">BC109*0.3</f>
        <v>6</v>
      </c>
      <c r="BE109" s="66" t="str">
        <f aca="false">IF(BD109&gt;=9,"Cleared","Not Cleared")</f>
        <v>Not Cleared</v>
      </c>
      <c r="BF109" s="105" t="n">
        <v>0.233333333333333</v>
      </c>
      <c r="BG109" s="61" t="s">
        <v>14</v>
      </c>
      <c r="BH109" s="61" t="s">
        <v>14</v>
      </c>
      <c r="BI109" s="61" t="s">
        <v>14</v>
      </c>
      <c r="BJ109" s="61" t="n">
        <v>2.1</v>
      </c>
      <c r="BK109" s="61" t="n">
        <v>8</v>
      </c>
      <c r="BL109" s="61" t="n">
        <v>61</v>
      </c>
      <c r="BM109" s="61" t="str">
        <f aca="false">IF(BF109&gt;=66%,"Cleared","NC")</f>
        <v>NC</v>
      </c>
      <c r="BN109" s="106" t="n">
        <v>0</v>
      </c>
      <c r="BO109" s="106" t="n">
        <v>0</v>
      </c>
      <c r="BP109" s="106" t="n">
        <v>0</v>
      </c>
      <c r="BQ109" s="106" t="n">
        <v>2</v>
      </c>
      <c r="BR109" s="106" t="n">
        <v>1</v>
      </c>
      <c r="BS109" s="106" t="n">
        <v>3</v>
      </c>
      <c r="BT109" s="66" t="n">
        <f aca="false">BN109+BO109+BP109+BQ109+BR109+BS109</f>
        <v>6</v>
      </c>
      <c r="BU109" s="66" t="n">
        <f aca="false">BT109/30*100</f>
        <v>20</v>
      </c>
      <c r="BV109" s="66" t="n">
        <f aca="false">BU109*0.3</f>
        <v>6</v>
      </c>
      <c r="BW109" s="107" t="str">
        <f aca="false">IF(BV109&gt;=9,"Cleared","Not Cleared")</f>
        <v>Not Cleared</v>
      </c>
    </row>
    <row r="110" s="22" customFormat="true" ht="14.25" hidden="false" customHeight="false" outlineLevel="0" collapsed="false">
      <c r="A110" s="61" t="n">
        <v>106</v>
      </c>
      <c r="B110" s="62" t="s">
        <v>231</v>
      </c>
      <c r="C110" s="63" t="s">
        <v>232</v>
      </c>
      <c r="D110" s="105" t="n">
        <v>0.666666666666667</v>
      </c>
      <c r="E110" s="61" t="n">
        <v>30</v>
      </c>
      <c r="F110" s="61" t="n">
        <v>1</v>
      </c>
      <c r="G110" s="61" t="n">
        <v>-12</v>
      </c>
      <c r="H110" s="61" t="s">
        <v>532</v>
      </c>
      <c r="I110" s="61" t="n">
        <v>3</v>
      </c>
      <c r="J110" s="61" t="n">
        <v>71</v>
      </c>
      <c r="K110" s="61" t="str">
        <f aca="false">IF(D110&gt;=66%,"Cleared","NC")</f>
        <v>Cleared</v>
      </c>
      <c r="L110" s="61" t="n">
        <v>5</v>
      </c>
      <c r="M110" s="61" t="n">
        <v>1</v>
      </c>
      <c r="N110" s="61" t="n">
        <v>2</v>
      </c>
      <c r="O110" s="61" t="n">
        <v>3</v>
      </c>
      <c r="P110" s="61" t="n">
        <v>3</v>
      </c>
      <c r="Q110" s="61" t="n">
        <v>4</v>
      </c>
      <c r="R110" s="66" t="n">
        <f aca="false">L110+M110+N110+O110+P110+Q110</f>
        <v>18</v>
      </c>
      <c r="S110" s="66" t="n">
        <f aca="false">R110/30*100</f>
        <v>60</v>
      </c>
      <c r="T110" s="66" t="n">
        <f aca="false">S110*0.3</f>
        <v>18</v>
      </c>
      <c r="U110" s="66" t="str">
        <f aca="false">IF(T110&gt;=9,"Cleared","Not Cleared")</f>
        <v>Cleared</v>
      </c>
      <c r="V110" s="105" t="n">
        <v>0.666666666666667</v>
      </c>
      <c r="W110" s="61" t="n">
        <v>28</v>
      </c>
      <c r="X110" s="61" t="n">
        <v>2</v>
      </c>
      <c r="Y110" s="61" t="n">
        <v>-13</v>
      </c>
      <c r="Z110" s="61" t="n">
        <v>7.1</v>
      </c>
      <c r="AA110" s="61" t="n">
        <v>7</v>
      </c>
      <c r="AB110" s="61" t="n">
        <v>70</v>
      </c>
      <c r="AC110" s="61" t="str">
        <f aca="false">IF(V110&gt;=66%,"Cleared","NC")</f>
        <v>Cleared</v>
      </c>
      <c r="AD110" s="61" t="n">
        <v>4</v>
      </c>
      <c r="AE110" s="61" t="n">
        <v>1</v>
      </c>
      <c r="AF110" s="61" t="n">
        <v>2</v>
      </c>
      <c r="AG110" s="61" t="n">
        <v>3</v>
      </c>
      <c r="AH110" s="61" t="n">
        <v>1</v>
      </c>
      <c r="AI110" s="61" t="n">
        <v>4</v>
      </c>
      <c r="AJ110" s="66" t="n">
        <f aca="false">AD110+AE110+AF110+AG110+AH110+AI110</f>
        <v>15</v>
      </c>
      <c r="AK110" s="66" t="n">
        <f aca="false">AJ110/30*100</f>
        <v>50</v>
      </c>
      <c r="AL110" s="66" t="n">
        <f aca="false">AK110*0.3</f>
        <v>15</v>
      </c>
      <c r="AM110" s="66" t="str">
        <f aca="false">IF(AL110&gt;=9,"Cleared","Not Cleared")</f>
        <v>Cleared</v>
      </c>
      <c r="AN110" s="105" t="n">
        <v>0.666666666666667</v>
      </c>
      <c r="AO110" s="61" t="n">
        <v>20</v>
      </c>
      <c r="AP110" s="61" t="n">
        <v>12</v>
      </c>
      <c r="AQ110" s="61" t="n">
        <v>-9</v>
      </c>
      <c r="AR110" s="61" t="s">
        <v>14</v>
      </c>
      <c r="AS110" s="61" t="n">
        <v>8</v>
      </c>
      <c r="AT110" s="61" t="n">
        <v>72</v>
      </c>
      <c r="AU110" s="61" t="str">
        <f aca="false">IF(AN110&gt;=66%,"Cleared","NC")</f>
        <v>Cleared</v>
      </c>
      <c r="AV110" s="61" t="n">
        <v>3</v>
      </c>
      <c r="AW110" s="61" t="n">
        <v>2</v>
      </c>
      <c r="AX110" s="61" t="n">
        <v>3</v>
      </c>
      <c r="AY110" s="61" t="n">
        <v>0</v>
      </c>
      <c r="AZ110" s="61" t="n">
        <v>1</v>
      </c>
      <c r="BA110" s="61" t="n">
        <v>4</v>
      </c>
      <c r="BB110" s="66" t="n">
        <f aca="false">AV110+AW110+AX110+AY110+BA110+AZ110</f>
        <v>13</v>
      </c>
      <c r="BC110" s="66" t="n">
        <f aca="false">BB110/30*100</f>
        <v>43.3333333333333</v>
      </c>
      <c r="BD110" s="66" t="n">
        <f aca="false">BC110*0.3</f>
        <v>13</v>
      </c>
      <c r="BE110" s="66" t="str">
        <f aca="false">IF(BD110&gt;=9,"Cleared","Not Cleared")</f>
        <v>Cleared</v>
      </c>
      <c r="BF110" s="105" t="n">
        <v>0.666666666666667</v>
      </c>
      <c r="BG110" s="61" t="n">
        <v>30</v>
      </c>
      <c r="BH110" s="61" t="n">
        <v>9</v>
      </c>
      <c r="BI110" s="61" t="n">
        <v>-15</v>
      </c>
      <c r="BJ110" s="61" t="n">
        <v>3.4</v>
      </c>
      <c r="BK110" s="61" t="n">
        <v>8</v>
      </c>
      <c r="BL110" s="61" t="n">
        <v>71</v>
      </c>
      <c r="BM110" s="61" t="str">
        <f aca="false">IF(BF110&gt;=66%,"Cleared","NC")</f>
        <v>Cleared</v>
      </c>
      <c r="BN110" s="106" t="n">
        <v>5</v>
      </c>
      <c r="BO110" s="106" t="n">
        <v>1</v>
      </c>
      <c r="BP110" s="106" t="n">
        <v>2</v>
      </c>
      <c r="BQ110" s="106" t="n">
        <v>2</v>
      </c>
      <c r="BR110" s="106" t="n">
        <v>1</v>
      </c>
      <c r="BS110" s="106" t="n">
        <v>4</v>
      </c>
      <c r="BT110" s="66" t="n">
        <f aca="false">BN110+BO110+BP110+BQ110+BR110+BS110</f>
        <v>15</v>
      </c>
      <c r="BU110" s="66" t="n">
        <f aca="false">BT110/30*100</f>
        <v>50</v>
      </c>
      <c r="BV110" s="66" t="n">
        <f aca="false">BU110*0.3</f>
        <v>15</v>
      </c>
      <c r="BW110" s="107" t="str">
        <f aca="false">IF(BV110&gt;=9,"Cleared","Not Cleared")</f>
        <v>Cleared</v>
      </c>
    </row>
    <row r="111" s="22" customFormat="true" ht="14.25" hidden="false" customHeight="false" outlineLevel="0" collapsed="false">
      <c r="A111" s="61" t="n">
        <v>107</v>
      </c>
      <c r="B111" s="62" t="s">
        <v>233</v>
      </c>
      <c r="C111" s="63" t="s">
        <v>234</v>
      </c>
      <c r="D111" s="105" t="n">
        <v>0.666666666666667</v>
      </c>
      <c r="E111" s="61" t="n">
        <v>3</v>
      </c>
      <c r="F111" s="61" t="n">
        <v>1</v>
      </c>
      <c r="G111" s="61" t="n">
        <v>-9</v>
      </c>
      <c r="H111" s="61" t="s">
        <v>532</v>
      </c>
      <c r="I111" s="61" t="n">
        <v>8</v>
      </c>
      <c r="J111" s="61" t="n">
        <v>69</v>
      </c>
      <c r="K111" s="61" t="str">
        <f aca="false">IF(D111&gt;=66%,"Cleared","NC")</f>
        <v>Cleared</v>
      </c>
      <c r="L111" s="61" t="n">
        <v>1</v>
      </c>
      <c r="M111" s="61" t="n">
        <v>1</v>
      </c>
      <c r="N111" s="61" t="n">
        <v>2</v>
      </c>
      <c r="O111" s="61" t="n">
        <v>3</v>
      </c>
      <c r="P111" s="61" t="n">
        <v>1</v>
      </c>
      <c r="Q111" s="61" t="n">
        <v>4</v>
      </c>
      <c r="R111" s="66" t="n">
        <f aca="false">L111+M111+N111+O111+P111+Q111</f>
        <v>12</v>
      </c>
      <c r="S111" s="66" t="n">
        <f aca="false">R111/30*100</f>
        <v>40</v>
      </c>
      <c r="T111" s="66" t="n">
        <f aca="false">S111*0.3</f>
        <v>12</v>
      </c>
      <c r="U111" s="66" t="str">
        <f aca="false">IF(T111&gt;=9,"Cleared","Not Cleared")</f>
        <v>Cleared</v>
      </c>
      <c r="V111" s="105" t="n">
        <v>0.666666666666667</v>
      </c>
      <c r="W111" s="61" t="s">
        <v>14</v>
      </c>
      <c r="X111" s="61" t="s">
        <v>14</v>
      </c>
      <c r="Y111" s="61" t="s">
        <v>14</v>
      </c>
      <c r="Z111" s="61" t="s">
        <v>14</v>
      </c>
      <c r="AA111" s="61" t="n">
        <v>8</v>
      </c>
      <c r="AB111" s="61" t="n">
        <v>66</v>
      </c>
      <c r="AC111" s="61" t="str">
        <f aca="false">IF(V111&gt;=66%,"Cleared","NC")</f>
        <v>Cleared</v>
      </c>
      <c r="AD111" s="61" t="n">
        <v>0</v>
      </c>
      <c r="AE111" s="61" t="n">
        <v>0</v>
      </c>
      <c r="AF111" s="61" t="n">
        <v>0</v>
      </c>
      <c r="AG111" s="61" t="n">
        <v>0</v>
      </c>
      <c r="AH111" s="61" t="n">
        <v>1</v>
      </c>
      <c r="AI111" s="61" t="n">
        <v>3</v>
      </c>
      <c r="AJ111" s="66" t="n">
        <f aca="false">AD111+AE111+AF111+AG111+AH111+AI111</f>
        <v>4</v>
      </c>
      <c r="AK111" s="66" t="n">
        <f aca="false">AJ111/30*100</f>
        <v>13.3333333333333</v>
      </c>
      <c r="AL111" s="66" t="n">
        <f aca="false">AK111*0.3</f>
        <v>4</v>
      </c>
      <c r="AM111" s="66" t="str">
        <f aca="false">IF(AL111&gt;=9,"Cleared","Not Cleared")</f>
        <v>Not Cleared</v>
      </c>
      <c r="AN111" s="105" t="n">
        <v>0.8</v>
      </c>
      <c r="AO111" s="61" t="n">
        <v>5</v>
      </c>
      <c r="AP111" s="61" t="n">
        <v>2</v>
      </c>
      <c r="AQ111" s="61" t="n">
        <v>-3</v>
      </c>
      <c r="AR111" s="61" t="s">
        <v>14</v>
      </c>
      <c r="AS111" s="61" t="n">
        <v>8</v>
      </c>
      <c r="AT111" s="61" t="n">
        <v>64</v>
      </c>
      <c r="AU111" s="61" t="str">
        <f aca="false">IF(AN111&gt;=66%,"Cleared","NC")</f>
        <v>Cleared</v>
      </c>
      <c r="AV111" s="61" t="n">
        <v>1</v>
      </c>
      <c r="AW111" s="61" t="n">
        <v>1</v>
      </c>
      <c r="AX111" s="61" t="n">
        <v>3</v>
      </c>
      <c r="AY111" s="61" t="n">
        <v>0</v>
      </c>
      <c r="AZ111" s="61" t="n">
        <v>1</v>
      </c>
      <c r="BA111" s="61" t="n">
        <v>3</v>
      </c>
      <c r="BB111" s="66" t="n">
        <f aca="false">AV111+AW111+AX111+AY111+BA111+AZ111</f>
        <v>9</v>
      </c>
      <c r="BC111" s="66" t="n">
        <f aca="false">BB111/30*100</f>
        <v>30</v>
      </c>
      <c r="BD111" s="66" t="n">
        <f aca="false">BC111*0.3</f>
        <v>9</v>
      </c>
      <c r="BE111" s="66" t="str">
        <f aca="false">IF(BD111&gt;=9,"Cleared","Not Cleared")</f>
        <v>Cleared</v>
      </c>
      <c r="BF111" s="105" t="n">
        <v>0.666666666666667</v>
      </c>
      <c r="BG111" s="61" t="n">
        <v>5</v>
      </c>
      <c r="BH111" s="61" t="n">
        <v>3</v>
      </c>
      <c r="BI111" s="61" t="n">
        <v>-5</v>
      </c>
      <c r="BJ111" s="61" t="n">
        <v>2.1</v>
      </c>
      <c r="BK111" s="61" t="n">
        <v>8</v>
      </c>
      <c r="BL111" s="61" t="n">
        <v>62</v>
      </c>
      <c r="BM111" s="61" t="str">
        <f aca="false">IF(BF111&gt;=66%,"Cleared","NC")</f>
        <v>Cleared</v>
      </c>
      <c r="BN111" s="106" t="n">
        <v>1</v>
      </c>
      <c r="BO111" s="106" t="n">
        <v>1</v>
      </c>
      <c r="BP111" s="106" t="n">
        <v>3</v>
      </c>
      <c r="BQ111" s="106" t="n">
        <v>2</v>
      </c>
      <c r="BR111" s="106" t="n">
        <v>1</v>
      </c>
      <c r="BS111" s="106" t="n">
        <v>3</v>
      </c>
      <c r="BT111" s="66" t="n">
        <f aca="false">BN111+BO111+BP111+BQ111+BR111+BS111</f>
        <v>11</v>
      </c>
      <c r="BU111" s="66" t="n">
        <f aca="false">BT111/30*100</f>
        <v>36.6666666666667</v>
      </c>
      <c r="BV111" s="66" t="n">
        <f aca="false">BU111*0.3</f>
        <v>11</v>
      </c>
      <c r="BW111" s="107" t="str">
        <f aca="false">IF(BV111&gt;=9,"Cleared","Not Cleared")</f>
        <v>Cleared</v>
      </c>
    </row>
    <row r="112" s="22" customFormat="true" ht="14.25" hidden="false" customHeight="false" outlineLevel="0" collapsed="false">
      <c r="A112" s="61" t="n">
        <v>108</v>
      </c>
      <c r="B112" s="62" t="s">
        <v>235</v>
      </c>
      <c r="C112" s="63" t="s">
        <v>236</v>
      </c>
      <c r="D112" s="105" t="n">
        <v>0.8</v>
      </c>
      <c r="E112" s="61" t="n">
        <v>4</v>
      </c>
      <c r="F112" s="61" t="n">
        <v>2</v>
      </c>
      <c r="G112" s="61" t="n">
        <v>-25</v>
      </c>
      <c r="H112" s="61" t="s">
        <v>532</v>
      </c>
      <c r="I112" s="61" t="n">
        <v>3</v>
      </c>
      <c r="J112" s="61" t="n">
        <v>0</v>
      </c>
      <c r="K112" s="61" t="str">
        <f aca="false">IF(D112&gt;=66%,"Cleared","NC")</f>
        <v>Cleared</v>
      </c>
      <c r="L112" s="61" t="n">
        <v>1</v>
      </c>
      <c r="M112" s="61" t="n">
        <v>1</v>
      </c>
      <c r="N112" s="61" t="n">
        <v>2</v>
      </c>
      <c r="O112" s="61" t="n">
        <v>3</v>
      </c>
      <c r="P112" s="61" t="n">
        <v>3</v>
      </c>
      <c r="Q112" s="61" t="n">
        <v>1</v>
      </c>
      <c r="R112" s="66" t="n">
        <f aca="false">L112+M112+N112+O112+P112+Q112</f>
        <v>11</v>
      </c>
      <c r="S112" s="66" t="n">
        <f aca="false">R112/30*100</f>
        <v>36.6666666666667</v>
      </c>
      <c r="T112" s="66" t="n">
        <f aca="false">S112*0.3</f>
        <v>11</v>
      </c>
      <c r="U112" s="66" t="str">
        <f aca="false">IF(T112&gt;=9,"Cleared","Not Cleared")</f>
        <v>Cleared</v>
      </c>
      <c r="V112" s="105" t="n">
        <v>0.8</v>
      </c>
      <c r="W112" s="61" t="n">
        <v>4</v>
      </c>
      <c r="X112" s="61" t="n">
        <v>2</v>
      </c>
      <c r="Y112" s="61" t="n">
        <v>2</v>
      </c>
      <c r="Z112" s="61" t="n">
        <v>6.1</v>
      </c>
      <c r="AA112" s="61" t="n">
        <v>8</v>
      </c>
      <c r="AB112" s="61" t="n">
        <v>73</v>
      </c>
      <c r="AC112" s="61" t="str">
        <f aca="false">IF(V112&gt;=66%,"Cleared","NC")</f>
        <v>Cleared</v>
      </c>
      <c r="AD112" s="61" t="n">
        <v>1</v>
      </c>
      <c r="AE112" s="61" t="n">
        <v>1</v>
      </c>
      <c r="AF112" s="61" t="n">
        <v>3</v>
      </c>
      <c r="AG112" s="61" t="n">
        <v>2</v>
      </c>
      <c r="AH112" s="61" t="n">
        <v>1</v>
      </c>
      <c r="AI112" s="61" t="n">
        <v>4</v>
      </c>
      <c r="AJ112" s="66" t="n">
        <f aca="false">AD112+AE112+AF112+AG112+AH112+AI112</f>
        <v>12</v>
      </c>
      <c r="AK112" s="66" t="n">
        <f aca="false">AJ112/30*100</f>
        <v>40</v>
      </c>
      <c r="AL112" s="66" t="n">
        <f aca="false">AK112*0.3</f>
        <v>12</v>
      </c>
      <c r="AM112" s="66" t="str">
        <f aca="false">IF(AL112&gt;=9,"Cleared","Not Cleared")</f>
        <v>Cleared</v>
      </c>
      <c r="AN112" s="105" t="n">
        <v>0.833333333333333</v>
      </c>
      <c r="AO112" s="61" t="n">
        <v>16</v>
      </c>
      <c r="AP112" s="61" t="n">
        <v>4</v>
      </c>
      <c r="AQ112" s="61" t="n">
        <v>13</v>
      </c>
      <c r="AR112" s="61" t="n">
        <v>6.5</v>
      </c>
      <c r="AS112" s="61" t="s">
        <v>14</v>
      </c>
      <c r="AT112" s="61" t="n">
        <v>74</v>
      </c>
      <c r="AU112" s="61" t="str">
        <f aca="false">IF(AN112&gt;=66%,"Cleared","NC")</f>
        <v>Cleared</v>
      </c>
      <c r="AV112" s="61" t="n">
        <v>2</v>
      </c>
      <c r="AW112" s="61" t="n">
        <v>1</v>
      </c>
      <c r="AX112" s="61" t="n">
        <v>4</v>
      </c>
      <c r="AY112" s="61" t="n">
        <v>3</v>
      </c>
      <c r="AZ112" s="61" t="n">
        <v>0</v>
      </c>
      <c r="BA112" s="61" t="n">
        <v>4</v>
      </c>
      <c r="BB112" s="66" t="n">
        <f aca="false">AV112+AW112+AX112+AY112+BA112+AZ112</f>
        <v>14</v>
      </c>
      <c r="BC112" s="66" t="n">
        <f aca="false">BB112/30*100</f>
        <v>46.6666666666667</v>
      </c>
      <c r="BD112" s="66" t="n">
        <f aca="false">BC112*0.3</f>
        <v>14</v>
      </c>
      <c r="BE112" s="66" t="str">
        <f aca="false">IF(BD112&gt;=9,"Cleared","Not Cleared")</f>
        <v>Cleared</v>
      </c>
      <c r="BF112" s="105" t="n">
        <v>0.8</v>
      </c>
      <c r="BG112" s="61" t="n">
        <v>17</v>
      </c>
      <c r="BH112" s="61" t="n">
        <v>5</v>
      </c>
      <c r="BI112" s="61" t="n">
        <v>6</v>
      </c>
      <c r="BJ112" s="61" t="n">
        <v>7.2</v>
      </c>
      <c r="BK112" s="61" t="s">
        <v>14</v>
      </c>
      <c r="BL112" s="61" t="n">
        <v>74</v>
      </c>
      <c r="BM112" s="61" t="str">
        <f aca="false">IF(BF112&gt;=66%,"Cleared","NC")</f>
        <v>Cleared</v>
      </c>
      <c r="BN112" s="106" t="n">
        <v>3</v>
      </c>
      <c r="BO112" s="106" t="n">
        <v>1</v>
      </c>
      <c r="BP112" s="106" t="n">
        <v>3</v>
      </c>
      <c r="BQ112" s="106" t="n">
        <v>3</v>
      </c>
      <c r="BR112" s="106" t="n">
        <v>0</v>
      </c>
      <c r="BS112" s="106" t="n">
        <v>4</v>
      </c>
      <c r="BT112" s="66" t="n">
        <f aca="false">BN112+BO112+BP112+BQ112+BR112+BS112</f>
        <v>14</v>
      </c>
      <c r="BU112" s="66" t="n">
        <f aca="false">BT112/30*100</f>
        <v>46.6666666666667</v>
      </c>
      <c r="BV112" s="66" t="n">
        <f aca="false">BU112*0.3</f>
        <v>14</v>
      </c>
      <c r="BW112" s="107" t="str">
        <f aca="false">IF(BV112&gt;=9,"Cleared","Not Cleared")</f>
        <v>Cleared</v>
      </c>
    </row>
    <row r="113" s="22" customFormat="true" ht="14.25" hidden="false" customHeight="false" outlineLevel="0" collapsed="false">
      <c r="A113" s="61" t="n">
        <v>109</v>
      </c>
      <c r="B113" s="62" t="s">
        <v>237</v>
      </c>
      <c r="C113" s="63" t="s">
        <v>238</v>
      </c>
      <c r="D113" s="105" t="n">
        <v>0.1</v>
      </c>
      <c r="E113" s="61" t="s">
        <v>14</v>
      </c>
      <c r="F113" s="61" t="s">
        <v>14</v>
      </c>
      <c r="G113" s="61" t="s">
        <v>14</v>
      </c>
      <c r="H113" s="61" t="s">
        <v>14</v>
      </c>
      <c r="I113" s="61" t="s">
        <v>14</v>
      </c>
      <c r="J113" s="61" t="s">
        <v>14</v>
      </c>
      <c r="K113" s="61" t="str">
        <f aca="false">IF(D113&gt;=66%,"Cleared","NC")</f>
        <v>NC</v>
      </c>
      <c r="L113" s="61" t="n">
        <v>0</v>
      </c>
      <c r="M113" s="61" t="n">
        <v>0</v>
      </c>
      <c r="N113" s="61" t="n">
        <v>0</v>
      </c>
      <c r="O113" s="61" t="n">
        <v>0</v>
      </c>
      <c r="P113" s="61" t="n">
        <v>0</v>
      </c>
      <c r="Q113" s="61" t="n">
        <v>0</v>
      </c>
      <c r="R113" s="66" t="n">
        <f aca="false">L113+M113+N113+O113+P113+Q113</f>
        <v>0</v>
      </c>
      <c r="S113" s="66" t="n">
        <f aca="false">R113/30*100</f>
        <v>0</v>
      </c>
      <c r="T113" s="66" t="n">
        <f aca="false">S113*0.3</f>
        <v>0</v>
      </c>
      <c r="U113" s="66" t="str">
        <f aca="false">IF(T113&gt;=9,"Cleared","Not Cleared")</f>
        <v>Not Cleared</v>
      </c>
      <c r="V113" s="105" t="n">
        <v>0</v>
      </c>
      <c r="W113" s="61" t="s">
        <v>14</v>
      </c>
      <c r="X113" s="61" t="s">
        <v>14</v>
      </c>
      <c r="Y113" s="61" t="s">
        <v>14</v>
      </c>
      <c r="Z113" s="61" t="s">
        <v>14</v>
      </c>
      <c r="AA113" s="61" t="s">
        <v>14</v>
      </c>
      <c r="AB113" s="61" t="s">
        <v>14</v>
      </c>
      <c r="AC113" s="61" t="str">
        <f aca="false">IF(V113&gt;=66%,"Cleared","NC")</f>
        <v>NC</v>
      </c>
      <c r="AD113" s="61" t="n">
        <v>0</v>
      </c>
      <c r="AE113" s="61" t="n">
        <v>0</v>
      </c>
      <c r="AF113" s="61" t="n">
        <v>0</v>
      </c>
      <c r="AG113" s="61" t="n">
        <v>0</v>
      </c>
      <c r="AH113" s="61" t="n">
        <v>0</v>
      </c>
      <c r="AI113" s="61" t="n">
        <v>0</v>
      </c>
      <c r="AJ113" s="66" t="n">
        <f aca="false">AD113+AE113+AF113+AG113+AH113+AI113</f>
        <v>0</v>
      </c>
      <c r="AK113" s="66" t="n">
        <f aca="false">AJ113/30*100</f>
        <v>0</v>
      </c>
      <c r="AL113" s="66" t="n">
        <f aca="false">AK113*0.3</f>
        <v>0</v>
      </c>
      <c r="AM113" s="66" t="str">
        <f aca="false">IF(AL113&gt;=9,"Cleared","Not Cleared")</f>
        <v>Not Cleared</v>
      </c>
      <c r="AN113" s="105" t="n">
        <v>0</v>
      </c>
      <c r="AO113" s="61" t="s">
        <v>14</v>
      </c>
      <c r="AP113" s="61" t="s">
        <v>14</v>
      </c>
      <c r="AQ113" s="61" t="s">
        <v>14</v>
      </c>
      <c r="AR113" s="61" t="s">
        <v>14</v>
      </c>
      <c r="AS113" s="61" t="s">
        <v>14</v>
      </c>
      <c r="AT113" s="61" t="s">
        <v>14</v>
      </c>
      <c r="AU113" s="61" t="str">
        <f aca="false">IF(AN113&gt;=66%,"Cleared","NC")</f>
        <v>NC</v>
      </c>
      <c r="AV113" s="61" t="n">
        <v>0</v>
      </c>
      <c r="AW113" s="61" t="n">
        <v>0</v>
      </c>
      <c r="AX113" s="61" t="n">
        <v>0</v>
      </c>
      <c r="AY113" s="61" t="n">
        <v>0</v>
      </c>
      <c r="AZ113" s="61" t="n">
        <v>0</v>
      </c>
      <c r="BA113" s="61" t="n">
        <v>0</v>
      </c>
      <c r="BB113" s="66" t="n">
        <f aca="false">AV113+AW113+AX113+AY113+BA113+AZ113</f>
        <v>0</v>
      </c>
      <c r="BC113" s="66" t="n">
        <f aca="false">BB113/30*100</f>
        <v>0</v>
      </c>
      <c r="BD113" s="66" t="n">
        <f aca="false">BC113*0.3</f>
        <v>0</v>
      </c>
      <c r="BE113" s="66" t="str">
        <f aca="false">IF(BD113&gt;=9,"Cleared","Not Cleared")</f>
        <v>Not Cleared</v>
      </c>
      <c r="BF113" s="105" t="n">
        <v>0</v>
      </c>
      <c r="BG113" s="61" t="s">
        <v>14</v>
      </c>
      <c r="BH113" s="61" t="s">
        <v>14</v>
      </c>
      <c r="BI113" s="61" t="s">
        <v>14</v>
      </c>
      <c r="BJ113" s="61" t="s">
        <v>14</v>
      </c>
      <c r="BK113" s="61" t="s">
        <v>14</v>
      </c>
      <c r="BL113" s="61" t="s">
        <v>14</v>
      </c>
      <c r="BM113" s="61" t="str">
        <f aca="false">IF(BF113&gt;=66%,"Cleared","NC")</f>
        <v>NC</v>
      </c>
      <c r="BN113" s="106" t="n">
        <v>0</v>
      </c>
      <c r="BO113" s="106" t="n">
        <v>0</v>
      </c>
      <c r="BP113" s="106" t="n">
        <v>0</v>
      </c>
      <c r="BQ113" s="106" t="n">
        <v>0</v>
      </c>
      <c r="BR113" s="106" t="n">
        <v>0</v>
      </c>
      <c r="BS113" s="106" t="n">
        <v>0</v>
      </c>
      <c r="BT113" s="66" t="n">
        <f aca="false">BN113+BO113+BP113+BQ113+BR113+BS113</f>
        <v>0</v>
      </c>
      <c r="BU113" s="66" t="n">
        <f aca="false">BT113/30*100</f>
        <v>0</v>
      </c>
      <c r="BV113" s="66" t="n">
        <f aca="false">BU113*0.3</f>
        <v>0</v>
      </c>
      <c r="BW113" s="107" t="str">
        <f aca="false">IF(BV113&gt;=9,"Cleared","Not Cleared")</f>
        <v>Not Cleared</v>
      </c>
    </row>
    <row r="114" s="22" customFormat="true" ht="14.25" hidden="false" customHeight="false" outlineLevel="0" collapsed="false">
      <c r="A114" s="61" t="n">
        <v>110</v>
      </c>
      <c r="B114" s="62" t="s">
        <v>239</v>
      </c>
      <c r="C114" s="63" t="s">
        <v>240</v>
      </c>
      <c r="D114" s="105" t="n">
        <v>0.666666666666667</v>
      </c>
      <c r="E114" s="61" t="n">
        <v>4</v>
      </c>
      <c r="F114" s="61" t="n">
        <v>10</v>
      </c>
      <c r="G114" s="61" t="n">
        <v>-7</v>
      </c>
      <c r="H114" s="61" t="s">
        <v>532</v>
      </c>
      <c r="I114" s="61" t="n">
        <v>4</v>
      </c>
      <c r="J114" s="61" t="n">
        <v>70</v>
      </c>
      <c r="K114" s="61" t="str">
        <f aca="false">IF(D114&gt;=66%,"Cleared","NC")</f>
        <v>Cleared</v>
      </c>
      <c r="L114" s="61" t="n">
        <v>1</v>
      </c>
      <c r="M114" s="61" t="n">
        <v>1</v>
      </c>
      <c r="N114" s="61" t="n">
        <v>3</v>
      </c>
      <c r="O114" s="61" t="n">
        <v>3</v>
      </c>
      <c r="P114" s="61" t="n">
        <v>2</v>
      </c>
      <c r="Q114" s="61" t="n">
        <v>4</v>
      </c>
      <c r="R114" s="66" t="n">
        <f aca="false">L114+M114+N114+O114+P114+Q114</f>
        <v>14</v>
      </c>
      <c r="S114" s="66" t="n">
        <f aca="false">R114/30*100</f>
        <v>46.6666666666667</v>
      </c>
      <c r="T114" s="66" t="n">
        <f aca="false">S114*0.3</f>
        <v>14</v>
      </c>
      <c r="U114" s="66" t="str">
        <f aca="false">IF(T114&gt;=9,"Cleared","Not Cleared")</f>
        <v>Cleared</v>
      </c>
      <c r="V114" s="105" t="n">
        <v>0.666666666666667</v>
      </c>
      <c r="W114" s="61" t="s">
        <v>14</v>
      </c>
      <c r="X114" s="61" t="s">
        <v>14</v>
      </c>
      <c r="Y114" s="61" t="s">
        <v>14</v>
      </c>
      <c r="Z114" s="61" t="s">
        <v>14</v>
      </c>
      <c r="AA114" s="61" t="n">
        <v>8</v>
      </c>
      <c r="AB114" s="61" t="n">
        <v>74</v>
      </c>
      <c r="AC114" s="61" t="str">
        <f aca="false">IF(V114&gt;=66%,"Cleared","NC")</f>
        <v>Cleared</v>
      </c>
      <c r="AD114" s="61" t="n">
        <v>0</v>
      </c>
      <c r="AE114" s="61" t="n">
        <v>0</v>
      </c>
      <c r="AF114" s="61" t="n">
        <v>0</v>
      </c>
      <c r="AG114" s="61" t="n">
        <v>0</v>
      </c>
      <c r="AH114" s="61" t="n">
        <v>1</v>
      </c>
      <c r="AI114" s="61" t="n">
        <v>4</v>
      </c>
      <c r="AJ114" s="66" t="n">
        <f aca="false">AD114+AE114+AF114+AG114+AH114+AI114</f>
        <v>5</v>
      </c>
      <c r="AK114" s="66" t="n">
        <f aca="false">AJ114/30*100</f>
        <v>16.6666666666667</v>
      </c>
      <c r="AL114" s="66" t="n">
        <f aca="false">AK114*0.3</f>
        <v>5</v>
      </c>
      <c r="AM114" s="66" t="str">
        <f aca="false">IF(AL114&gt;=9,"Cleared","Not Cleared")</f>
        <v>Not Cleared</v>
      </c>
      <c r="AN114" s="105" t="n">
        <v>0.666666666666667</v>
      </c>
      <c r="AO114" s="61" t="s">
        <v>14</v>
      </c>
      <c r="AP114" s="61" t="s">
        <v>14</v>
      </c>
      <c r="AQ114" s="61" t="s">
        <v>14</v>
      </c>
      <c r="AR114" s="61" t="s">
        <v>14</v>
      </c>
      <c r="AS114" s="61" t="n">
        <v>7</v>
      </c>
      <c r="AT114" s="61" t="n">
        <v>68</v>
      </c>
      <c r="AU114" s="61" t="str">
        <f aca="false">IF(AN114&gt;=66%,"Cleared","NC")</f>
        <v>Cleared</v>
      </c>
      <c r="AV114" s="61" t="n">
        <v>0</v>
      </c>
      <c r="AW114" s="61" t="n">
        <v>0</v>
      </c>
      <c r="AX114" s="61" t="n">
        <v>0</v>
      </c>
      <c r="AY114" s="61" t="n">
        <v>0</v>
      </c>
      <c r="AZ114" s="61" t="n">
        <v>1</v>
      </c>
      <c r="BA114" s="61" t="n">
        <v>4</v>
      </c>
      <c r="BB114" s="66" t="n">
        <f aca="false">AV114+AW114+AX114+AY114+BA114+AZ114</f>
        <v>5</v>
      </c>
      <c r="BC114" s="66" t="n">
        <f aca="false">BB114/30*100</f>
        <v>16.6666666666667</v>
      </c>
      <c r="BD114" s="66" t="n">
        <f aca="false">BC114*0.3</f>
        <v>5</v>
      </c>
      <c r="BE114" s="66" t="str">
        <f aca="false">IF(BD114&gt;=9,"Cleared","Not Cleared")</f>
        <v>Not Cleared</v>
      </c>
      <c r="BF114" s="105" t="n">
        <v>0.666666666666667</v>
      </c>
      <c r="BG114" s="61" t="n">
        <v>8</v>
      </c>
      <c r="BH114" s="61" t="n">
        <v>16</v>
      </c>
      <c r="BI114" s="61" t="n">
        <v>-9</v>
      </c>
      <c r="BJ114" s="61" t="n">
        <v>3.5</v>
      </c>
      <c r="BK114" s="61" t="n">
        <v>7</v>
      </c>
      <c r="BL114" s="61" t="n">
        <v>70</v>
      </c>
      <c r="BM114" s="61" t="str">
        <f aca="false">IF(BF114&gt;=66%,"Cleared","NC")</f>
        <v>Cleared</v>
      </c>
      <c r="BN114" s="106" t="n">
        <v>1</v>
      </c>
      <c r="BO114" s="106" t="n">
        <v>2</v>
      </c>
      <c r="BP114" s="106" t="n">
        <v>2</v>
      </c>
      <c r="BQ114" s="106" t="n">
        <v>2</v>
      </c>
      <c r="BR114" s="106" t="n">
        <v>1</v>
      </c>
      <c r="BS114" s="106" t="n">
        <v>4</v>
      </c>
      <c r="BT114" s="66" t="n">
        <f aca="false">BN114+BO114+BP114+BQ114+BR114+BS114</f>
        <v>12</v>
      </c>
      <c r="BU114" s="66" t="n">
        <f aca="false">BT114/30*100</f>
        <v>40</v>
      </c>
      <c r="BV114" s="66" t="n">
        <f aca="false">BU114*0.3</f>
        <v>12</v>
      </c>
      <c r="BW114" s="107" t="str">
        <f aca="false">IF(BV114&gt;=9,"Cleared","Not Cleared")</f>
        <v>Cleared</v>
      </c>
    </row>
    <row r="115" s="22" customFormat="true" ht="14.25" hidden="false" customHeight="false" outlineLevel="0" collapsed="false">
      <c r="A115" s="61" t="n">
        <v>111</v>
      </c>
      <c r="B115" s="62" t="s">
        <v>241</v>
      </c>
      <c r="C115" s="63" t="s">
        <v>242</v>
      </c>
      <c r="D115" s="105" t="n">
        <v>0.666666666666667</v>
      </c>
      <c r="E115" s="61" t="n">
        <v>14</v>
      </c>
      <c r="F115" s="61" t="n">
        <v>2</v>
      </c>
      <c r="G115" s="61" t="n">
        <v>-28</v>
      </c>
      <c r="H115" s="61" t="s">
        <v>532</v>
      </c>
      <c r="I115" s="61" t="n">
        <v>6</v>
      </c>
      <c r="J115" s="61" t="n">
        <v>72</v>
      </c>
      <c r="K115" s="61" t="str">
        <f aca="false">IF(D115&gt;=66%,"Cleared","NC")</f>
        <v>Cleared</v>
      </c>
      <c r="L115" s="61" t="n">
        <v>2</v>
      </c>
      <c r="M115" s="61" t="n">
        <v>1</v>
      </c>
      <c r="N115" s="61" t="n">
        <v>1</v>
      </c>
      <c r="O115" s="61" t="n">
        <v>3</v>
      </c>
      <c r="P115" s="61" t="n">
        <v>1</v>
      </c>
      <c r="Q115" s="61" t="n">
        <v>4</v>
      </c>
      <c r="R115" s="66" t="n">
        <f aca="false">L115+M115+N115+O115+P115+Q115</f>
        <v>12</v>
      </c>
      <c r="S115" s="66" t="n">
        <f aca="false">R115/30*100</f>
        <v>40</v>
      </c>
      <c r="T115" s="66" t="n">
        <f aca="false">S115*0.3</f>
        <v>12</v>
      </c>
      <c r="U115" s="66" t="str">
        <f aca="false">IF(T115&gt;=9,"Cleared","Not Cleared")</f>
        <v>Cleared</v>
      </c>
      <c r="V115" s="105" t="n">
        <v>0.666666666666667</v>
      </c>
      <c r="W115" s="61" t="s">
        <v>14</v>
      </c>
      <c r="X115" s="61" t="s">
        <v>14</v>
      </c>
      <c r="Y115" s="61" t="s">
        <v>14</v>
      </c>
      <c r="Z115" s="61" t="s">
        <v>14</v>
      </c>
      <c r="AA115" s="61" t="s">
        <v>532</v>
      </c>
      <c r="AB115" s="61" t="n">
        <v>72</v>
      </c>
      <c r="AC115" s="61" t="str">
        <f aca="false">IF(V115&gt;=66%,"Cleared","NC")</f>
        <v>Cleared</v>
      </c>
      <c r="AD115" s="61" t="n">
        <v>0</v>
      </c>
      <c r="AE115" s="61" t="n">
        <v>0</v>
      </c>
      <c r="AF115" s="61" t="n">
        <v>0</v>
      </c>
      <c r="AG115" s="61" t="n">
        <v>0</v>
      </c>
      <c r="AH115" s="61" t="n">
        <v>3</v>
      </c>
      <c r="AI115" s="61" t="n">
        <v>4</v>
      </c>
      <c r="AJ115" s="66" t="n">
        <f aca="false">AD115+AE115+AF115+AG115+AH115+AI115</f>
        <v>7</v>
      </c>
      <c r="AK115" s="66" t="n">
        <f aca="false">AJ115/30*100</f>
        <v>23.3333333333333</v>
      </c>
      <c r="AL115" s="66" t="n">
        <f aca="false">AK115*0.3</f>
        <v>7</v>
      </c>
      <c r="AM115" s="66" t="str">
        <f aca="false">IF(AL115&gt;=9,"Cleared","Not Cleared")</f>
        <v>Not Cleared</v>
      </c>
      <c r="AN115" s="105" t="n">
        <v>0.666666666666667</v>
      </c>
      <c r="AO115" s="61" t="n">
        <v>9</v>
      </c>
      <c r="AP115" s="61" t="n">
        <v>2</v>
      </c>
      <c r="AQ115" s="61" t="n">
        <v>-23</v>
      </c>
      <c r="AR115" s="61" t="s">
        <v>14</v>
      </c>
      <c r="AS115" s="61" t="s">
        <v>14</v>
      </c>
      <c r="AT115" s="61" t="n">
        <v>74</v>
      </c>
      <c r="AU115" s="61" t="str">
        <f aca="false">IF(AN115&gt;=66%,"Cleared","NC")</f>
        <v>Cleared</v>
      </c>
      <c r="AV115" s="61" t="n">
        <v>1</v>
      </c>
      <c r="AW115" s="61" t="n">
        <v>1</v>
      </c>
      <c r="AX115" s="61" t="n">
        <v>2</v>
      </c>
      <c r="AY115" s="61" t="n">
        <v>0</v>
      </c>
      <c r="AZ115" s="61" t="n">
        <v>0</v>
      </c>
      <c r="BA115" s="61" t="n">
        <v>4</v>
      </c>
      <c r="BB115" s="66" t="n">
        <f aca="false">AV115+AW115+AX115+AY115+BA115+AZ115</f>
        <v>8</v>
      </c>
      <c r="BC115" s="66" t="n">
        <f aca="false">BB115/30*100</f>
        <v>26.6666666666667</v>
      </c>
      <c r="BD115" s="66" t="n">
        <f aca="false">BC115*0.3</f>
        <v>8</v>
      </c>
      <c r="BE115" s="66" t="str">
        <f aca="false">IF(BD115&gt;=9,"Cleared","Not Cleared")</f>
        <v>Not Cleared</v>
      </c>
      <c r="BF115" s="105" t="n">
        <v>0.666666666666667</v>
      </c>
      <c r="BG115" s="61" t="n">
        <v>14</v>
      </c>
      <c r="BH115" s="61" t="n">
        <v>2</v>
      </c>
      <c r="BI115" s="61" t="n">
        <v>-14</v>
      </c>
      <c r="BJ115" s="61" t="s">
        <v>14</v>
      </c>
      <c r="BK115" s="61" t="s">
        <v>14</v>
      </c>
      <c r="BL115" s="61" t="n">
        <v>73</v>
      </c>
      <c r="BM115" s="61" t="str">
        <f aca="false">IF(BF115&gt;=66%,"Cleared","NC")</f>
        <v>Cleared</v>
      </c>
      <c r="BN115" s="106" t="n">
        <v>2</v>
      </c>
      <c r="BO115" s="106" t="n">
        <v>1</v>
      </c>
      <c r="BP115" s="106" t="n">
        <v>2</v>
      </c>
      <c r="BQ115" s="106" t="n">
        <v>0</v>
      </c>
      <c r="BR115" s="106" t="n">
        <v>0</v>
      </c>
      <c r="BS115" s="106" t="n">
        <v>4</v>
      </c>
      <c r="BT115" s="66" t="n">
        <f aca="false">BN115+BO115+BP115+BQ115+BR115+BS115</f>
        <v>9</v>
      </c>
      <c r="BU115" s="66" t="n">
        <f aca="false">BT115/30*100</f>
        <v>30</v>
      </c>
      <c r="BV115" s="66" t="n">
        <f aca="false">BU115*0.3</f>
        <v>9</v>
      </c>
      <c r="BW115" s="107" t="str">
        <f aca="false">IF(BV115&gt;=9,"Cleared","Not Cleared")</f>
        <v>Cleared</v>
      </c>
    </row>
    <row r="116" s="22" customFormat="true" ht="14.25" hidden="false" customHeight="false" outlineLevel="0" collapsed="false">
      <c r="A116" s="61" t="n">
        <v>112</v>
      </c>
      <c r="B116" s="62" t="s">
        <v>243</v>
      </c>
      <c r="C116" s="63" t="s">
        <v>244</v>
      </c>
      <c r="D116" s="105" t="n">
        <v>1.13333333333333</v>
      </c>
      <c r="E116" s="61" t="n">
        <v>4</v>
      </c>
      <c r="F116" s="61" t="n">
        <v>23</v>
      </c>
      <c r="G116" s="61" t="n">
        <v>-13</v>
      </c>
      <c r="H116" s="61" t="s">
        <v>532</v>
      </c>
      <c r="I116" s="61" t="n">
        <v>8</v>
      </c>
      <c r="J116" s="61" t="n">
        <v>74</v>
      </c>
      <c r="K116" s="61" t="str">
        <f aca="false">IF(D116&gt;=66%,"Cleared","NC")</f>
        <v>Cleared</v>
      </c>
      <c r="L116" s="61" t="n">
        <v>1</v>
      </c>
      <c r="M116" s="61" t="n">
        <v>4</v>
      </c>
      <c r="N116" s="61" t="n">
        <v>2</v>
      </c>
      <c r="O116" s="61" t="n">
        <v>3</v>
      </c>
      <c r="P116" s="61" t="n">
        <v>1</v>
      </c>
      <c r="Q116" s="61" t="n">
        <v>4</v>
      </c>
      <c r="R116" s="66" t="n">
        <f aca="false">L116+M116+N116+O116+P116+Q116</f>
        <v>15</v>
      </c>
      <c r="S116" s="66" t="n">
        <f aca="false">R116/30*100</f>
        <v>50</v>
      </c>
      <c r="T116" s="66" t="n">
        <f aca="false">S116*0.3</f>
        <v>15</v>
      </c>
      <c r="U116" s="66" t="str">
        <f aca="false">IF(T116&gt;=9,"Cleared","Not Cleared")</f>
        <v>Cleared</v>
      </c>
      <c r="V116" s="105" t="n">
        <v>1.03333333333333</v>
      </c>
      <c r="W116" s="61" t="n">
        <v>13</v>
      </c>
      <c r="X116" s="61" t="n">
        <v>13</v>
      </c>
      <c r="Y116" s="61" t="n">
        <v>-7</v>
      </c>
      <c r="Z116" s="61" t="n">
        <v>7.3</v>
      </c>
      <c r="AA116" s="61" t="n">
        <v>5</v>
      </c>
      <c r="AB116" s="61" t="n">
        <v>75</v>
      </c>
      <c r="AC116" s="61" t="str">
        <f aca="false">IF(V116&gt;=66%,"Cleared","NC")</f>
        <v>Cleared</v>
      </c>
      <c r="AD116" s="61" t="n">
        <v>2</v>
      </c>
      <c r="AE116" s="61" t="n">
        <v>2</v>
      </c>
      <c r="AF116" s="61" t="n">
        <v>3</v>
      </c>
      <c r="AG116" s="61" t="n">
        <v>3</v>
      </c>
      <c r="AH116" s="61" t="n">
        <v>1</v>
      </c>
      <c r="AI116" s="61" t="n">
        <v>5</v>
      </c>
      <c r="AJ116" s="66" t="n">
        <f aca="false">AD116+AE116+AF116+AG116+AH116+AI116</f>
        <v>16</v>
      </c>
      <c r="AK116" s="66" t="n">
        <f aca="false">AJ116/30*100</f>
        <v>53.3333333333333</v>
      </c>
      <c r="AL116" s="66" t="n">
        <f aca="false">AK116*0.3</f>
        <v>16</v>
      </c>
      <c r="AM116" s="66" t="str">
        <f aca="false">IF(AL116&gt;=9,"Cleared","Not Cleared")</f>
        <v>Cleared</v>
      </c>
      <c r="AN116" s="105" t="n">
        <v>0.833333333333333</v>
      </c>
      <c r="AO116" s="61" t="s">
        <v>14</v>
      </c>
      <c r="AP116" s="61" t="s">
        <v>14</v>
      </c>
      <c r="AQ116" s="61" t="s">
        <v>14</v>
      </c>
      <c r="AR116" s="61" t="n">
        <v>6.4</v>
      </c>
      <c r="AS116" s="61" t="n">
        <v>8</v>
      </c>
      <c r="AT116" s="61" t="n">
        <v>70</v>
      </c>
      <c r="AU116" s="61" t="str">
        <f aca="false">IF(AN116&gt;=66%,"Cleared","NC")</f>
        <v>Cleared</v>
      </c>
      <c r="AV116" s="61" t="n">
        <v>0</v>
      </c>
      <c r="AW116" s="61" t="n">
        <v>0</v>
      </c>
      <c r="AX116" s="61" t="n">
        <v>0</v>
      </c>
      <c r="AY116" s="61" t="n">
        <v>3</v>
      </c>
      <c r="AZ116" s="61" t="n">
        <v>1</v>
      </c>
      <c r="BA116" s="61" t="n">
        <v>4</v>
      </c>
      <c r="BB116" s="66" t="n">
        <f aca="false">AV116+AW116+AX116+AY116+BA116+AZ116</f>
        <v>8</v>
      </c>
      <c r="BC116" s="66" t="n">
        <f aca="false">BB116/30*100</f>
        <v>26.6666666666667</v>
      </c>
      <c r="BD116" s="66" t="n">
        <f aca="false">BC116*0.3</f>
        <v>8</v>
      </c>
      <c r="BE116" s="66" t="str">
        <f aca="false">IF(BD116&gt;=9,"Cleared","Not Cleared")</f>
        <v>Not Cleared</v>
      </c>
      <c r="BF116" s="105" t="n">
        <v>1.06666666666667</v>
      </c>
      <c r="BG116" s="61" t="n">
        <v>13</v>
      </c>
      <c r="BH116" s="61" t="n">
        <v>16</v>
      </c>
      <c r="BI116" s="61" t="n">
        <v>-11</v>
      </c>
      <c r="BJ116" s="61" t="n">
        <v>5.5</v>
      </c>
      <c r="BK116" s="61" t="n">
        <v>8</v>
      </c>
      <c r="BL116" s="61" t="n">
        <v>73</v>
      </c>
      <c r="BM116" s="61" t="str">
        <f aca="false">IF(BF116&gt;=66%,"Cleared","NC")</f>
        <v>Cleared</v>
      </c>
      <c r="BN116" s="106" t="n">
        <v>2</v>
      </c>
      <c r="BO116" s="106" t="n">
        <v>2</v>
      </c>
      <c r="BP116" s="106" t="n">
        <v>2</v>
      </c>
      <c r="BQ116" s="106" t="n">
        <v>3</v>
      </c>
      <c r="BR116" s="106" t="n">
        <v>1</v>
      </c>
      <c r="BS116" s="106" t="n">
        <v>4</v>
      </c>
      <c r="BT116" s="66" t="n">
        <f aca="false">BN116+BO116+BP116+BQ116+BR116+BS116</f>
        <v>14</v>
      </c>
      <c r="BU116" s="66" t="n">
        <f aca="false">BT116/30*100</f>
        <v>46.6666666666667</v>
      </c>
      <c r="BV116" s="66" t="n">
        <f aca="false">BU116*0.3</f>
        <v>14</v>
      </c>
      <c r="BW116" s="107" t="str">
        <f aca="false">IF(BV116&gt;=9,"Cleared","Not Cleared")</f>
        <v>Cleared</v>
      </c>
    </row>
    <row r="117" s="22" customFormat="true" ht="14.25" hidden="false" customHeight="false" outlineLevel="0" collapsed="false">
      <c r="A117" s="61" t="n">
        <v>113</v>
      </c>
      <c r="B117" s="62" t="s">
        <v>245</v>
      </c>
      <c r="C117" s="63" t="s">
        <v>246</v>
      </c>
      <c r="D117" s="105" t="n">
        <v>0.833333333333333</v>
      </c>
      <c r="E117" s="61" t="n">
        <v>3</v>
      </c>
      <c r="F117" s="61" t="n">
        <v>2</v>
      </c>
      <c r="G117" s="61" t="n">
        <v>6</v>
      </c>
      <c r="H117" s="61" t="s">
        <v>532</v>
      </c>
      <c r="I117" s="61" t="n">
        <v>6</v>
      </c>
      <c r="J117" s="61" t="n">
        <v>60</v>
      </c>
      <c r="K117" s="61" t="str">
        <f aca="false">IF(D117&gt;=66%,"Cleared","NC")</f>
        <v>Cleared</v>
      </c>
      <c r="L117" s="61" t="n">
        <v>1</v>
      </c>
      <c r="M117" s="61" t="n">
        <v>1</v>
      </c>
      <c r="N117" s="61" t="n">
        <v>4</v>
      </c>
      <c r="O117" s="61" t="n">
        <v>3</v>
      </c>
      <c r="P117" s="61" t="n">
        <v>1</v>
      </c>
      <c r="Q117" s="61" t="n">
        <v>3</v>
      </c>
      <c r="R117" s="66" t="n">
        <f aca="false">L117+M117+N117+O117+P117+Q117</f>
        <v>13</v>
      </c>
      <c r="S117" s="66" t="n">
        <f aca="false">R117/30*100</f>
        <v>43.3333333333333</v>
      </c>
      <c r="T117" s="66" t="n">
        <f aca="false">S117*0.3</f>
        <v>13</v>
      </c>
      <c r="U117" s="66" t="str">
        <f aca="false">IF(T117&gt;=9,"Cleared","Not Cleared")</f>
        <v>Cleared</v>
      </c>
      <c r="V117" s="105" t="n">
        <v>0.8</v>
      </c>
      <c r="W117" s="61" t="n">
        <v>3</v>
      </c>
      <c r="X117" s="61" t="n">
        <v>1</v>
      </c>
      <c r="Y117" s="61" t="n">
        <v>9</v>
      </c>
      <c r="Z117" s="61" t="n">
        <v>3.6</v>
      </c>
      <c r="AA117" s="61" t="n">
        <v>8</v>
      </c>
      <c r="AB117" s="61" t="n">
        <v>63</v>
      </c>
      <c r="AC117" s="61" t="str">
        <f aca="false">IF(V117&gt;=66%,"Cleared","NC")</f>
        <v>Cleared</v>
      </c>
      <c r="AD117" s="61" t="n">
        <v>1</v>
      </c>
      <c r="AE117" s="61" t="n">
        <v>1</v>
      </c>
      <c r="AF117" s="61" t="n">
        <v>4</v>
      </c>
      <c r="AG117" s="61" t="n">
        <v>2</v>
      </c>
      <c r="AH117" s="61" t="n">
        <v>1</v>
      </c>
      <c r="AI117" s="61" t="n">
        <v>3</v>
      </c>
      <c r="AJ117" s="66" t="n">
        <f aca="false">AD117+AE117+AF117+AG117+AH117+AI117</f>
        <v>12</v>
      </c>
      <c r="AK117" s="66" t="n">
        <f aca="false">AJ117/30*100</f>
        <v>40</v>
      </c>
      <c r="AL117" s="66" t="n">
        <f aca="false">AK117*0.3</f>
        <v>12</v>
      </c>
      <c r="AM117" s="66" t="str">
        <f aca="false">IF(AL117&gt;=9,"Cleared","Not Cleared")</f>
        <v>Cleared</v>
      </c>
      <c r="AN117" s="105" t="n">
        <v>0.966666666666667</v>
      </c>
      <c r="AO117" s="61" t="n">
        <v>3</v>
      </c>
      <c r="AP117" s="61" t="n">
        <v>3</v>
      </c>
      <c r="AQ117" s="61" t="n">
        <v>6</v>
      </c>
      <c r="AR117" s="61" t="n">
        <v>4.1</v>
      </c>
      <c r="AS117" s="61" t="n">
        <v>8</v>
      </c>
      <c r="AT117" s="61" t="n">
        <v>61</v>
      </c>
      <c r="AU117" s="61" t="str">
        <f aca="false">IF(AN117&gt;=66%,"Cleared","NC")</f>
        <v>Cleared</v>
      </c>
      <c r="AV117" s="61" t="n">
        <v>1</v>
      </c>
      <c r="AW117" s="61" t="n">
        <v>1</v>
      </c>
      <c r="AX117" s="61" t="n">
        <v>4</v>
      </c>
      <c r="AY117" s="61" t="n">
        <v>2</v>
      </c>
      <c r="AZ117" s="61" t="n">
        <v>1</v>
      </c>
      <c r="BA117" s="61" t="n">
        <v>3</v>
      </c>
      <c r="BB117" s="66" t="n">
        <f aca="false">AV117+AW117+AX117+AY117+BA117+AZ117</f>
        <v>12</v>
      </c>
      <c r="BC117" s="66" t="n">
        <f aca="false">BB117/30*100</f>
        <v>40</v>
      </c>
      <c r="BD117" s="66" t="n">
        <f aca="false">BC117*0.3</f>
        <v>12</v>
      </c>
      <c r="BE117" s="66" t="str">
        <f aca="false">IF(BD117&gt;=9,"Cleared","Not Cleared")</f>
        <v>Cleared</v>
      </c>
      <c r="BF117" s="105" t="n">
        <v>0.5</v>
      </c>
      <c r="BG117" s="61" t="n">
        <v>4</v>
      </c>
      <c r="BH117" s="61" t="n">
        <v>4</v>
      </c>
      <c r="BI117" s="61" t="n">
        <v>4</v>
      </c>
      <c r="BJ117" s="61" t="n">
        <v>3.1</v>
      </c>
      <c r="BK117" s="61" t="n">
        <v>8</v>
      </c>
      <c r="BL117" s="61" t="s">
        <v>14</v>
      </c>
      <c r="BM117" s="61" t="str">
        <f aca="false">IF(BF117&gt;=66%,"Cleared","NC")</f>
        <v>NC</v>
      </c>
      <c r="BN117" s="106" t="n">
        <v>1</v>
      </c>
      <c r="BO117" s="106" t="n">
        <v>1</v>
      </c>
      <c r="BP117" s="106" t="n">
        <v>3</v>
      </c>
      <c r="BQ117" s="106" t="n">
        <v>2</v>
      </c>
      <c r="BR117" s="106" t="n">
        <v>1</v>
      </c>
      <c r="BS117" s="106" t="n">
        <v>0</v>
      </c>
      <c r="BT117" s="66" t="n">
        <f aca="false">BN117+BO117+BP117+BQ117+BR117+BS117</f>
        <v>8</v>
      </c>
      <c r="BU117" s="66" t="n">
        <f aca="false">BT117/30*100</f>
        <v>26.6666666666667</v>
      </c>
      <c r="BV117" s="66" t="n">
        <f aca="false">BU117*0.3</f>
        <v>8</v>
      </c>
      <c r="BW117" s="107" t="str">
        <f aca="false">IF(BV117&gt;=9,"Cleared","Not Cleared")</f>
        <v>Not Cleared</v>
      </c>
    </row>
    <row r="118" s="22" customFormat="true" ht="14.25" hidden="false" customHeight="false" outlineLevel="0" collapsed="false">
      <c r="A118" s="61" t="n">
        <v>114</v>
      </c>
      <c r="B118" s="62" t="s">
        <v>247</v>
      </c>
      <c r="C118" s="63" t="s">
        <v>248</v>
      </c>
      <c r="D118" s="105" t="n">
        <v>0.666666666666667</v>
      </c>
      <c r="E118" s="61" t="n">
        <v>5</v>
      </c>
      <c r="F118" s="61" t="n">
        <v>1</v>
      </c>
      <c r="G118" s="61" t="n">
        <v>-6</v>
      </c>
      <c r="H118" s="61" t="s">
        <v>532</v>
      </c>
      <c r="I118" s="61" t="n">
        <v>8</v>
      </c>
      <c r="J118" s="61" t="n">
        <v>61</v>
      </c>
      <c r="K118" s="61" t="str">
        <f aca="false">IF(D118&gt;=66%,"Cleared","NC")</f>
        <v>Cleared</v>
      </c>
      <c r="L118" s="61" t="n">
        <v>1</v>
      </c>
      <c r="M118" s="61" t="n">
        <v>1</v>
      </c>
      <c r="N118" s="61" t="n">
        <v>3</v>
      </c>
      <c r="O118" s="61" t="n">
        <v>3</v>
      </c>
      <c r="P118" s="61" t="n">
        <v>1</v>
      </c>
      <c r="Q118" s="61" t="n">
        <v>3</v>
      </c>
      <c r="R118" s="66" t="n">
        <f aca="false">L118+M118+N118+O118+P118+Q118</f>
        <v>12</v>
      </c>
      <c r="S118" s="66" t="n">
        <f aca="false">R118/30*100</f>
        <v>40</v>
      </c>
      <c r="T118" s="66" t="n">
        <f aca="false">S118*0.3</f>
        <v>12</v>
      </c>
      <c r="U118" s="66" t="str">
        <f aca="false">IF(T118&gt;=9,"Cleared","Not Cleared")</f>
        <v>Cleared</v>
      </c>
      <c r="V118" s="105" t="n">
        <v>0.666666666666667</v>
      </c>
      <c r="W118" s="61" t="s">
        <v>14</v>
      </c>
      <c r="X118" s="61" t="s">
        <v>14</v>
      </c>
      <c r="Y118" s="61" t="s">
        <v>14</v>
      </c>
      <c r="Z118" s="61" t="s">
        <v>14</v>
      </c>
      <c r="AA118" s="61" t="n">
        <v>8</v>
      </c>
      <c r="AB118" s="61" t="s">
        <v>14</v>
      </c>
      <c r="AC118" s="61" t="str">
        <f aca="false">IF(V118&gt;=66%,"Cleared","NC")</f>
        <v>Cleared</v>
      </c>
      <c r="AD118" s="61" t="n">
        <v>0</v>
      </c>
      <c r="AE118" s="61" t="n">
        <v>0</v>
      </c>
      <c r="AF118" s="61" t="n">
        <v>0</v>
      </c>
      <c r="AG118" s="61" t="n">
        <v>0</v>
      </c>
      <c r="AH118" s="61" t="n">
        <v>1</v>
      </c>
      <c r="AI118" s="61" t="n">
        <v>0</v>
      </c>
      <c r="AJ118" s="66" t="n">
        <f aca="false">AD118+AE118+AF118+AG118+AH118+AI118</f>
        <v>1</v>
      </c>
      <c r="AK118" s="66" t="n">
        <f aca="false">AJ118/30*100</f>
        <v>3.33333333333333</v>
      </c>
      <c r="AL118" s="66" t="n">
        <f aca="false">AK118*0.3</f>
        <v>1</v>
      </c>
      <c r="AM118" s="66" t="str">
        <f aca="false">IF(AL118&gt;=9,"Cleared","Not Cleared")</f>
        <v>Not Cleared</v>
      </c>
      <c r="AN118" s="105" t="n">
        <v>0.666666666666667</v>
      </c>
      <c r="AO118" s="61" t="s">
        <v>14</v>
      </c>
      <c r="AP118" s="61" t="s">
        <v>14</v>
      </c>
      <c r="AQ118" s="61" t="s">
        <v>14</v>
      </c>
      <c r="AR118" s="61" t="s">
        <v>14</v>
      </c>
      <c r="AS118" s="61" t="n">
        <v>8</v>
      </c>
      <c r="AT118" s="61" t="n">
        <v>67</v>
      </c>
      <c r="AU118" s="61" t="str">
        <f aca="false">IF(AN118&gt;=66%,"Cleared","NC")</f>
        <v>Cleared</v>
      </c>
      <c r="AV118" s="61" t="n">
        <v>0</v>
      </c>
      <c r="AW118" s="61" t="n">
        <v>0</v>
      </c>
      <c r="AX118" s="61" t="n">
        <v>0</v>
      </c>
      <c r="AY118" s="61" t="n">
        <v>0</v>
      </c>
      <c r="AZ118" s="61" t="n">
        <v>1</v>
      </c>
      <c r="BA118" s="61" t="n">
        <v>4</v>
      </c>
      <c r="BB118" s="66" t="n">
        <f aca="false">AV118+AW118+AX118+AY118+BA118+AZ118</f>
        <v>5</v>
      </c>
      <c r="BC118" s="66" t="n">
        <f aca="false">BB118/30*100</f>
        <v>16.6666666666667</v>
      </c>
      <c r="BD118" s="66" t="n">
        <f aca="false">BC118*0.3</f>
        <v>5</v>
      </c>
      <c r="BE118" s="66" t="str">
        <f aca="false">IF(BD118&gt;=9,"Cleared","Not Cleared")</f>
        <v>Not Cleared</v>
      </c>
      <c r="BF118" s="105" t="n">
        <v>0.666666666666667</v>
      </c>
      <c r="BG118" s="61" t="s">
        <v>14</v>
      </c>
      <c r="BH118" s="61" t="s">
        <v>14</v>
      </c>
      <c r="BI118" s="61" t="s">
        <v>14</v>
      </c>
      <c r="BJ118" s="61" t="n">
        <v>3.5</v>
      </c>
      <c r="BK118" s="61" t="n">
        <v>8</v>
      </c>
      <c r="BL118" s="61" t="n">
        <v>65</v>
      </c>
      <c r="BM118" s="61" t="str">
        <f aca="false">IF(BF118&gt;=66%,"Cleared","NC")</f>
        <v>Cleared</v>
      </c>
      <c r="BN118" s="106" t="n">
        <v>0</v>
      </c>
      <c r="BO118" s="106" t="n">
        <v>0</v>
      </c>
      <c r="BP118" s="106" t="n">
        <v>0</v>
      </c>
      <c r="BQ118" s="106" t="n">
        <v>2</v>
      </c>
      <c r="BR118" s="106" t="n">
        <v>1</v>
      </c>
      <c r="BS118" s="106" t="n">
        <v>3</v>
      </c>
      <c r="BT118" s="66" t="n">
        <f aca="false">BN118+BO118+BP118+BQ118+BR118+BS118</f>
        <v>6</v>
      </c>
      <c r="BU118" s="66" t="n">
        <f aca="false">BT118/30*100</f>
        <v>20</v>
      </c>
      <c r="BV118" s="66" t="n">
        <f aca="false">BU118*0.3</f>
        <v>6</v>
      </c>
      <c r="BW118" s="107" t="str">
        <f aca="false">IF(BV118&gt;=9,"Cleared","Not Cleared")</f>
        <v>Not Cleared</v>
      </c>
    </row>
    <row r="119" s="22" customFormat="true" ht="14.25" hidden="false" customHeight="false" outlineLevel="0" collapsed="false">
      <c r="A119" s="61" t="n">
        <v>115</v>
      </c>
      <c r="B119" s="62" t="s">
        <v>249</v>
      </c>
      <c r="C119" s="63" t="s">
        <v>250</v>
      </c>
      <c r="D119" s="105" t="n">
        <v>0.666666666666667</v>
      </c>
      <c r="E119" s="61" t="n">
        <v>29</v>
      </c>
      <c r="F119" s="61" t="n">
        <v>1</v>
      </c>
      <c r="G119" s="61" t="n">
        <v>-1</v>
      </c>
      <c r="H119" s="61" t="s">
        <v>532</v>
      </c>
      <c r="I119" s="61" t="n">
        <v>8</v>
      </c>
      <c r="J119" s="61" t="n">
        <v>69</v>
      </c>
      <c r="K119" s="61" t="str">
        <f aca="false">IF(D119&gt;=66%,"Cleared","NC")</f>
        <v>Cleared</v>
      </c>
      <c r="L119" s="61" t="n">
        <v>4</v>
      </c>
      <c r="M119" s="61" t="n">
        <v>1</v>
      </c>
      <c r="N119" s="61" t="n">
        <v>3</v>
      </c>
      <c r="O119" s="61" t="n">
        <v>3</v>
      </c>
      <c r="P119" s="61" t="n">
        <v>1</v>
      </c>
      <c r="Q119" s="61" t="n">
        <v>4</v>
      </c>
      <c r="R119" s="66" t="n">
        <f aca="false">L119+M119+N119+O119+P119+Q119</f>
        <v>16</v>
      </c>
      <c r="S119" s="66" t="n">
        <f aca="false">R119/30*100</f>
        <v>53.3333333333333</v>
      </c>
      <c r="T119" s="66" t="n">
        <f aca="false">S119*0.3</f>
        <v>16</v>
      </c>
      <c r="U119" s="66" t="str">
        <f aca="false">IF(T119&gt;=9,"Cleared","Not Cleared")</f>
        <v>Cleared</v>
      </c>
      <c r="V119" s="105" t="n">
        <v>0.1</v>
      </c>
      <c r="W119" s="61" t="s">
        <v>14</v>
      </c>
      <c r="X119" s="61" t="s">
        <v>14</v>
      </c>
      <c r="Y119" s="61" t="s">
        <v>14</v>
      </c>
      <c r="Z119" s="61" t="s">
        <v>14</v>
      </c>
      <c r="AA119" s="61" t="s">
        <v>14</v>
      </c>
      <c r="AB119" s="61" t="n">
        <v>68</v>
      </c>
      <c r="AC119" s="61" t="str">
        <f aca="false">IF(V119&gt;=66%,"Cleared","NC")</f>
        <v>NC</v>
      </c>
      <c r="AD119" s="61" t="n">
        <v>0</v>
      </c>
      <c r="AE119" s="61" t="n">
        <v>0</v>
      </c>
      <c r="AF119" s="61" t="n">
        <v>0</v>
      </c>
      <c r="AG119" s="61" t="n">
        <v>0</v>
      </c>
      <c r="AH119" s="61" t="n">
        <v>0</v>
      </c>
      <c r="AI119" s="61" t="n">
        <v>4</v>
      </c>
      <c r="AJ119" s="66" t="n">
        <f aca="false">AD119+AE119+AF119+AG119+AH119+AI119</f>
        <v>4</v>
      </c>
      <c r="AK119" s="66" t="n">
        <f aca="false">AJ119/30*100</f>
        <v>13.3333333333333</v>
      </c>
      <c r="AL119" s="66" t="n">
        <f aca="false">AK119*0.3</f>
        <v>4</v>
      </c>
      <c r="AM119" s="66" t="str">
        <f aca="false">IF(AL119&gt;=9,"Cleared","Not Cleared")</f>
        <v>Not Cleared</v>
      </c>
      <c r="AN119" s="105" t="n">
        <v>0.333333333333333</v>
      </c>
      <c r="AO119" s="61" t="n">
        <v>26</v>
      </c>
      <c r="AP119" s="61" t="n">
        <v>5</v>
      </c>
      <c r="AQ119" s="61" t="n">
        <v>-2</v>
      </c>
      <c r="AR119" s="61" t="s">
        <v>14</v>
      </c>
      <c r="AS119" s="61" t="s">
        <v>14</v>
      </c>
      <c r="AT119" s="61" t="s">
        <v>14</v>
      </c>
      <c r="AU119" s="61" t="str">
        <f aca="false">IF(AN119&gt;=66%,"Cleared","NC")</f>
        <v>NC</v>
      </c>
      <c r="AV119" s="61" t="n">
        <v>4</v>
      </c>
      <c r="AW119" s="61" t="n">
        <v>1</v>
      </c>
      <c r="AX119" s="61" t="n">
        <v>3</v>
      </c>
      <c r="AY119" s="61" t="n">
        <v>0</v>
      </c>
      <c r="AZ119" s="61" t="n">
        <v>0</v>
      </c>
      <c r="BA119" s="61" t="n">
        <v>0</v>
      </c>
      <c r="BB119" s="66" t="n">
        <f aca="false">AV119+AW119+AX119+AY119+BA119+AZ119</f>
        <v>8</v>
      </c>
      <c r="BC119" s="66" t="n">
        <f aca="false">BB119/30*100</f>
        <v>26.6666666666667</v>
      </c>
      <c r="BD119" s="66" t="n">
        <f aca="false">BC119*0.3</f>
        <v>8</v>
      </c>
      <c r="BE119" s="66" t="str">
        <f aca="false">IF(BD119&gt;=9,"Cleared","Not Cleared")</f>
        <v>Not Cleared</v>
      </c>
      <c r="BF119" s="105" t="n">
        <v>0.233333333333333</v>
      </c>
      <c r="BG119" s="61" t="s">
        <v>14</v>
      </c>
      <c r="BH119" s="61" t="s">
        <v>14</v>
      </c>
      <c r="BI119" s="61" t="s">
        <v>14</v>
      </c>
      <c r="BJ119" s="61" t="n">
        <v>3.7</v>
      </c>
      <c r="BK119" s="61" t="s">
        <v>14</v>
      </c>
      <c r="BL119" s="61" t="n">
        <v>68</v>
      </c>
      <c r="BM119" s="61" t="str">
        <f aca="false">IF(BF119&gt;=66%,"Cleared","NC")</f>
        <v>NC</v>
      </c>
      <c r="BN119" s="106" t="n">
        <v>0</v>
      </c>
      <c r="BO119" s="106" t="n">
        <v>0</v>
      </c>
      <c r="BP119" s="106" t="n">
        <v>0</v>
      </c>
      <c r="BQ119" s="106" t="n">
        <v>2</v>
      </c>
      <c r="BR119" s="106" t="n">
        <v>0</v>
      </c>
      <c r="BS119" s="106" t="n">
        <v>4</v>
      </c>
      <c r="BT119" s="66" t="n">
        <f aca="false">BN119+BO119+BP119+BQ119+BR119+BS119</f>
        <v>6</v>
      </c>
      <c r="BU119" s="66" t="n">
        <f aca="false">BT119/30*100</f>
        <v>20</v>
      </c>
      <c r="BV119" s="66" t="n">
        <f aca="false">BU119*0.3</f>
        <v>6</v>
      </c>
      <c r="BW119" s="107" t="str">
        <f aca="false">IF(BV119&gt;=9,"Cleared","Not Cleared")</f>
        <v>Not Cleared</v>
      </c>
    </row>
    <row r="120" s="22" customFormat="true" ht="14.25" hidden="false" customHeight="false" outlineLevel="0" collapsed="false">
      <c r="A120" s="61" t="n">
        <v>116</v>
      </c>
      <c r="B120" s="62" t="s">
        <v>251</v>
      </c>
      <c r="C120" s="63" t="s">
        <v>252</v>
      </c>
      <c r="D120" s="105" t="n">
        <v>0.666666666666667</v>
      </c>
      <c r="E120" s="61" t="n">
        <v>5</v>
      </c>
      <c r="F120" s="61" t="n">
        <v>2</v>
      </c>
      <c r="G120" s="61" t="n">
        <v>-13</v>
      </c>
      <c r="H120" s="61" t="s">
        <v>532</v>
      </c>
      <c r="I120" s="61" t="n">
        <v>8</v>
      </c>
      <c r="J120" s="61" t="n">
        <v>62</v>
      </c>
      <c r="K120" s="61" t="str">
        <f aca="false">IF(D120&gt;=66%,"Cleared","NC")</f>
        <v>Cleared</v>
      </c>
      <c r="L120" s="61" t="n">
        <v>1</v>
      </c>
      <c r="M120" s="61" t="n">
        <v>1</v>
      </c>
      <c r="N120" s="61" t="n">
        <v>2</v>
      </c>
      <c r="O120" s="61" t="n">
        <v>3</v>
      </c>
      <c r="P120" s="61" t="n">
        <v>1</v>
      </c>
      <c r="Q120" s="61" t="n">
        <v>3</v>
      </c>
      <c r="R120" s="66" t="n">
        <f aca="false">L120+M120+N120+O120+P120+Q120</f>
        <v>11</v>
      </c>
      <c r="S120" s="66" t="n">
        <f aca="false">R120/30*100</f>
        <v>36.6666666666667</v>
      </c>
      <c r="T120" s="66" t="n">
        <f aca="false">S120*0.3</f>
        <v>11</v>
      </c>
      <c r="U120" s="66" t="str">
        <f aca="false">IF(T120&gt;=9,"Cleared","Not Cleared")</f>
        <v>Cleared</v>
      </c>
      <c r="V120" s="105" t="n">
        <v>0.666666666666667</v>
      </c>
      <c r="W120" s="61" t="n">
        <v>2</v>
      </c>
      <c r="X120" s="61" t="n">
        <v>1</v>
      </c>
      <c r="Y120" s="61" t="n">
        <v>-3</v>
      </c>
      <c r="Z120" s="61" t="n">
        <v>2.8</v>
      </c>
      <c r="AA120" s="61" t="n">
        <v>8</v>
      </c>
      <c r="AB120" s="61" t="n">
        <v>64</v>
      </c>
      <c r="AC120" s="61" t="str">
        <f aca="false">IF(V120&gt;=66%,"Cleared","NC")</f>
        <v>Cleared</v>
      </c>
      <c r="AD120" s="61" t="n">
        <v>1</v>
      </c>
      <c r="AE120" s="61" t="n">
        <v>1</v>
      </c>
      <c r="AF120" s="61" t="n">
        <v>3</v>
      </c>
      <c r="AG120" s="61" t="n">
        <v>2</v>
      </c>
      <c r="AH120" s="61" t="n">
        <v>1</v>
      </c>
      <c r="AI120" s="61" t="n">
        <v>3</v>
      </c>
      <c r="AJ120" s="66" t="n">
        <f aca="false">AD120+AE120+AF120+AG120+AH120+AI120</f>
        <v>11</v>
      </c>
      <c r="AK120" s="66" t="n">
        <f aca="false">AJ120/30*100</f>
        <v>36.6666666666667</v>
      </c>
      <c r="AL120" s="66" t="n">
        <f aca="false">AK120*0.3</f>
        <v>11</v>
      </c>
      <c r="AM120" s="66" t="str">
        <f aca="false">IF(AL120&gt;=9,"Cleared","Not Cleared")</f>
        <v>Cleared</v>
      </c>
      <c r="AN120" s="105" t="n">
        <v>0.8</v>
      </c>
      <c r="AO120" s="61" t="n">
        <v>4</v>
      </c>
      <c r="AP120" s="61" t="n">
        <v>2</v>
      </c>
      <c r="AQ120" s="61" t="n">
        <v>-3</v>
      </c>
      <c r="AR120" s="61" t="n">
        <v>2.1</v>
      </c>
      <c r="AS120" s="61" t="n">
        <v>7</v>
      </c>
      <c r="AT120" s="61" t="n">
        <v>65</v>
      </c>
      <c r="AU120" s="61" t="str">
        <f aca="false">IF(AN120&gt;=66%,"Cleared","NC")</f>
        <v>Cleared</v>
      </c>
      <c r="AV120" s="61" t="n">
        <v>1</v>
      </c>
      <c r="AW120" s="61" t="n">
        <v>1</v>
      </c>
      <c r="AX120" s="61" t="n">
        <v>3</v>
      </c>
      <c r="AY120" s="61" t="n">
        <v>2</v>
      </c>
      <c r="AZ120" s="61" t="n">
        <v>1</v>
      </c>
      <c r="BA120" s="61" t="n">
        <v>3</v>
      </c>
      <c r="BB120" s="66" t="n">
        <f aca="false">AV120+AW120+AX120+AY120+BA120+AZ120</f>
        <v>11</v>
      </c>
      <c r="BC120" s="66" t="n">
        <f aca="false">BB120/30*100</f>
        <v>36.6666666666667</v>
      </c>
      <c r="BD120" s="66" t="n">
        <f aca="false">BC120*0.3</f>
        <v>11</v>
      </c>
      <c r="BE120" s="66" t="str">
        <f aca="false">IF(BD120&gt;=9,"Cleared","Not Cleared")</f>
        <v>Cleared</v>
      </c>
      <c r="BF120" s="105" t="n">
        <v>0.8</v>
      </c>
      <c r="BG120" s="61" t="n">
        <v>11</v>
      </c>
      <c r="BH120" s="61" t="n">
        <v>5</v>
      </c>
      <c r="BI120" s="61" t="n">
        <v>-3</v>
      </c>
      <c r="BJ120" s="61" t="n">
        <v>2.4</v>
      </c>
      <c r="BK120" s="61" t="n">
        <v>7</v>
      </c>
      <c r="BL120" s="61" t="n">
        <v>67</v>
      </c>
      <c r="BM120" s="61" t="str">
        <f aca="false">IF(BF120&gt;=66%,"Cleared","NC")</f>
        <v>Cleared</v>
      </c>
      <c r="BN120" s="106" t="n">
        <v>1</v>
      </c>
      <c r="BO120" s="106" t="n">
        <v>1</v>
      </c>
      <c r="BP120" s="106" t="n">
        <v>3</v>
      </c>
      <c r="BQ120" s="106" t="n">
        <v>2</v>
      </c>
      <c r="BR120" s="106" t="n">
        <v>1</v>
      </c>
      <c r="BS120" s="106" t="n">
        <v>4</v>
      </c>
      <c r="BT120" s="66" t="n">
        <f aca="false">BN120+BO120+BP120+BQ120+BR120+BS120</f>
        <v>12</v>
      </c>
      <c r="BU120" s="66" t="n">
        <f aca="false">BT120/30*100</f>
        <v>40</v>
      </c>
      <c r="BV120" s="66" t="n">
        <f aca="false">BU120*0.3</f>
        <v>12</v>
      </c>
      <c r="BW120" s="107" t="str">
        <f aca="false">IF(BV120&gt;=9,"Cleared","Not Cleared")</f>
        <v>Cleared</v>
      </c>
    </row>
    <row r="121" s="22" customFormat="true" ht="14.25" hidden="false" customHeight="false" outlineLevel="0" collapsed="false">
      <c r="A121" s="61" t="n">
        <v>117</v>
      </c>
      <c r="B121" s="62" t="s">
        <v>253</v>
      </c>
      <c r="C121" s="63" t="s">
        <v>254</v>
      </c>
      <c r="D121" s="105" t="n">
        <v>0.966666666666667</v>
      </c>
      <c r="E121" s="61" t="n">
        <v>35</v>
      </c>
      <c r="F121" s="61" t="n">
        <v>2</v>
      </c>
      <c r="G121" s="61" t="n">
        <v>26</v>
      </c>
      <c r="H121" s="61" t="s">
        <v>532</v>
      </c>
      <c r="I121" s="61" t="n">
        <v>1</v>
      </c>
      <c r="J121" s="61" t="n">
        <v>71</v>
      </c>
      <c r="K121" s="61" t="str">
        <f aca="false">IF(D121&gt;=66%,"Cleared","NC")</f>
        <v>Cleared</v>
      </c>
      <c r="L121" s="61" t="n">
        <v>5</v>
      </c>
      <c r="M121" s="61" t="n">
        <v>1</v>
      </c>
      <c r="N121" s="61" t="n">
        <v>5</v>
      </c>
      <c r="O121" s="61" t="n">
        <v>3</v>
      </c>
      <c r="P121" s="61" t="n">
        <v>5</v>
      </c>
      <c r="Q121" s="61" t="n">
        <v>4</v>
      </c>
      <c r="R121" s="66" t="n">
        <f aca="false">L121+M121+N121+O121+P121+Q121</f>
        <v>23</v>
      </c>
      <c r="S121" s="66" t="n">
        <f aca="false">R121/30*100</f>
        <v>76.6666666666667</v>
      </c>
      <c r="T121" s="66" t="n">
        <f aca="false">S121*0.3</f>
        <v>23</v>
      </c>
      <c r="U121" s="66" t="str">
        <f aca="false">IF(T121&gt;=9,"Cleared","Not Cleared")</f>
        <v>Cleared</v>
      </c>
      <c r="V121" s="105" t="n">
        <v>1.13333333333333</v>
      </c>
      <c r="W121" s="61" t="n">
        <v>14</v>
      </c>
      <c r="X121" s="61" t="n">
        <v>1</v>
      </c>
      <c r="Y121" s="61" t="n">
        <v>30</v>
      </c>
      <c r="Z121" s="61" t="n">
        <v>4.3</v>
      </c>
      <c r="AA121" s="61" t="n">
        <v>4</v>
      </c>
      <c r="AB121" s="61" t="n">
        <v>72</v>
      </c>
      <c r="AC121" s="61" t="str">
        <f aca="false">IF(V121&gt;=66%,"Cleared","NC")</f>
        <v>Cleared</v>
      </c>
      <c r="AD121" s="61" t="n">
        <v>2</v>
      </c>
      <c r="AE121" s="61" t="n">
        <v>1</v>
      </c>
      <c r="AF121" s="61" t="n">
        <v>5</v>
      </c>
      <c r="AG121" s="61" t="n">
        <v>2</v>
      </c>
      <c r="AH121" s="61" t="n">
        <v>2</v>
      </c>
      <c r="AI121" s="61" t="n">
        <v>4</v>
      </c>
      <c r="AJ121" s="66" t="n">
        <f aca="false">AD121+AE121+AF121+AG121+AH121+AI121</f>
        <v>16</v>
      </c>
      <c r="AK121" s="66" t="n">
        <f aca="false">AJ121/30*100</f>
        <v>53.3333333333333</v>
      </c>
      <c r="AL121" s="66" t="n">
        <f aca="false">AK121*0.3</f>
        <v>16</v>
      </c>
      <c r="AM121" s="66" t="str">
        <f aca="false">IF(AL121&gt;=9,"Cleared","Not Cleared")</f>
        <v>Cleared</v>
      </c>
      <c r="AN121" s="105" t="n">
        <v>1.13333333333333</v>
      </c>
      <c r="AO121" s="61" t="n">
        <v>23</v>
      </c>
      <c r="AP121" s="61" t="n">
        <v>2</v>
      </c>
      <c r="AQ121" s="61" t="n">
        <v>30</v>
      </c>
      <c r="AR121" s="61" t="n">
        <v>3.2</v>
      </c>
      <c r="AS121" s="61" t="n">
        <v>4</v>
      </c>
      <c r="AT121" s="61" t="n">
        <v>71</v>
      </c>
      <c r="AU121" s="61" t="str">
        <f aca="false">IF(AN121&gt;=66%,"Cleared","NC")</f>
        <v>Cleared</v>
      </c>
      <c r="AV121" s="61" t="n">
        <v>4</v>
      </c>
      <c r="AW121" s="61" t="n">
        <v>1</v>
      </c>
      <c r="AX121" s="61" t="n">
        <v>5</v>
      </c>
      <c r="AY121" s="61" t="n">
        <v>2</v>
      </c>
      <c r="AZ121" s="61" t="n">
        <v>2</v>
      </c>
      <c r="BA121" s="61" t="n">
        <v>4</v>
      </c>
      <c r="BB121" s="66" t="n">
        <f aca="false">AV121+AW121+AX121+AY121+BA121+AZ121</f>
        <v>18</v>
      </c>
      <c r="BC121" s="66" t="n">
        <f aca="false">BB121/30*100</f>
        <v>60</v>
      </c>
      <c r="BD121" s="66" t="n">
        <f aca="false">BC121*0.3</f>
        <v>18</v>
      </c>
      <c r="BE121" s="66" t="str">
        <f aca="false">IF(BD121&gt;=9,"Cleared","Not Cleared")</f>
        <v>Cleared</v>
      </c>
      <c r="BF121" s="105" t="n">
        <v>0.733333333333333</v>
      </c>
      <c r="BG121" s="61" t="n">
        <v>35</v>
      </c>
      <c r="BH121" s="61" t="n">
        <v>2</v>
      </c>
      <c r="BI121" s="61" t="n">
        <v>-6</v>
      </c>
      <c r="BJ121" s="61" t="n">
        <v>3.1</v>
      </c>
      <c r="BK121" s="61" t="n">
        <v>4</v>
      </c>
      <c r="BL121" s="61" t="n">
        <v>71</v>
      </c>
      <c r="BM121" s="61" t="str">
        <f aca="false">IF(BF121&gt;=66%,"Cleared","NC")</f>
        <v>Cleared</v>
      </c>
      <c r="BN121" s="106" t="n">
        <v>5</v>
      </c>
      <c r="BO121" s="106" t="n">
        <v>1</v>
      </c>
      <c r="BP121" s="106" t="n">
        <v>2</v>
      </c>
      <c r="BQ121" s="106" t="n">
        <v>2</v>
      </c>
      <c r="BR121" s="106" t="n">
        <v>2</v>
      </c>
      <c r="BS121" s="106" t="n">
        <v>4</v>
      </c>
      <c r="BT121" s="66" t="n">
        <f aca="false">BN121+BO121+BP121+BQ121+BR121+BS121</f>
        <v>16</v>
      </c>
      <c r="BU121" s="66" t="n">
        <f aca="false">BT121/30*100</f>
        <v>53.3333333333333</v>
      </c>
      <c r="BV121" s="66" t="n">
        <f aca="false">BU121*0.3</f>
        <v>16</v>
      </c>
      <c r="BW121" s="107" t="str">
        <f aca="false">IF(BV121&gt;=9,"Cleared","Not Cleared")</f>
        <v>Cleared</v>
      </c>
    </row>
    <row r="122" s="22" customFormat="true" ht="14.25" hidden="false" customHeight="false" outlineLevel="0" collapsed="false">
      <c r="A122" s="61" t="n">
        <v>118</v>
      </c>
      <c r="B122" s="62" t="s">
        <v>255</v>
      </c>
      <c r="C122" s="63" t="s">
        <v>256</v>
      </c>
      <c r="D122" s="105" t="n">
        <v>0.8</v>
      </c>
      <c r="E122" s="61" t="n">
        <v>2</v>
      </c>
      <c r="F122" s="61" t="n">
        <v>2</v>
      </c>
      <c r="G122" s="61" t="n">
        <v>6</v>
      </c>
      <c r="H122" s="61" t="s">
        <v>532</v>
      </c>
      <c r="I122" s="61" t="n">
        <v>8</v>
      </c>
      <c r="J122" s="61" t="n">
        <v>63</v>
      </c>
      <c r="K122" s="61" t="str">
        <f aca="false">IF(D122&gt;=66%,"Cleared","NC")</f>
        <v>Cleared</v>
      </c>
      <c r="L122" s="61" t="n">
        <v>1</v>
      </c>
      <c r="M122" s="61" t="n">
        <v>1</v>
      </c>
      <c r="N122" s="61" t="n">
        <v>3</v>
      </c>
      <c r="O122" s="61" t="n">
        <v>3</v>
      </c>
      <c r="P122" s="61" t="n">
        <v>1</v>
      </c>
      <c r="Q122" s="61" t="n">
        <v>3</v>
      </c>
      <c r="R122" s="66" t="n">
        <f aca="false">L122+M122+N122+O122+P122+Q122</f>
        <v>12</v>
      </c>
      <c r="S122" s="66" t="n">
        <f aca="false">R122/30*100</f>
        <v>40</v>
      </c>
      <c r="T122" s="66" t="n">
        <f aca="false">S122*0.3</f>
        <v>12</v>
      </c>
      <c r="U122" s="66" t="str">
        <f aca="false">IF(T122&gt;=9,"Cleared","Not Cleared")</f>
        <v>Cleared</v>
      </c>
      <c r="V122" s="105" t="n">
        <v>0.1</v>
      </c>
      <c r="W122" s="61" t="s">
        <v>14</v>
      </c>
      <c r="X122" s="61" t="s">
        <v>14</v>
      </c>
      <c r="Y122" s="61" t="s">
        <v>14</v>
      </c>
      <c r="Z122" s="61" t="s">
        <v>14</v>
      </c>
      <c r="AA122" s="61" t="n">
        <v>8</v>
      </c>
      <c r="AB122" s="61" t="n">
        <v>64</v>
      </c>
      <c r="AC122" s="61" t="str">
        <f aca="false">IF(V122&gt;=66%,"Cleared","NC")</f>
        <v>NC</v>
      </c>
      <c r="AD122" s="61" t="n">
        <v>0</v>
      </c>
      <c r="AE122" s="61" t="n">
        <v>0</v>
      </c>
      <c r="AF122" s="61" t="n">
        <v>0</v>
      </c>
      <c r="AG122" s="61" t="n">
        <v>0</v>
      </c>
      <c r="AH122" s="61" t="n">
        <v>1</v>
      </c>
      <c r="AI122" s="61" t="n">
        <v>3</v>
      </c>
      <c r="AJ122" s="66" t="n">
        <f aca="false">AD122+AE122+AF122+AG122+AH122+AI122</f>
        <v>4</v>
      </c>
      <c r="AK122" s="66" t="n">
        <f aca="false">AJ122/30*100</f>
        <v>13.3333333333333</v>
      </c>
      <c r="AL122" s="66" t="n">
        <f aca="false">AK122*0.3</f>
        <v>4</v>
      </c>
      <c r="AM122" s="66" t="str">
        <f aca="false">IF(AL122&gt;=9,"Cleared","Not Cleared")</f>
        <v>Not Cleared</v>
      </c>
      <c r="AN122" s="105" t="n">
        <v>0.166666666666667</v>
      </c>
      <c r="AO122" s="61" t="n">
        <v>8</v>
      </c>
      <c r="AP122" s="61" t="n">
        <v>2</v>
      </c>
      <c r="AQ122" s="61" t="n">
        <v>4</v>
      </c>
      <c r="AR122" s="61" t="s">
        <v>14</v>
      </c>
      <c r="AS122" s="61" t="s">
        <v>14</v>
      </c>
      <c r="AT122" s="61" t="s">
        <v>14</v>
      </c>
      <c r="AU122" s="61" t="str">
        <f aca="false">IF(AN122&gt;=66%,"Cleared","NC")</f>
        <v>NC</v>
      </c>
      <c r="AV122" s="61" t="n">
        <v>1</v>
      </c>
      <c r="AW122" s="61" t="n">
        <v>1</v>
      </c>
      <c r="AX122" s="61" t="n">
        <v>3</v>
      </c>
      <c r="AY122" s="61" t="n">
        <v>0</v>
      </c>
      <c r="AZ122" s="61" t="n">
        <v>0</v>
      </c>
      <c r="BA122" s="61" t="n">
        <v>0</v>
      </c>
      <c r="BB122" s="66" t="n">
        <f aca="false">AV122+AW122+AX122+AY122+BA122+AZ122</f>
        <v>5</v>
      </c>
      <c r="BC122" s="66" t="n">
        <f aca="false">BB122/30*100</f>
        <v>16.6666666666667</v>
      </c>
      <c r="BD122" s="66" t="n">
        <f aca="false">BC122*0.3</f>
        <v>5</v>
      </c>
      <c r="BE122" s="66" t="str">
        <f aca="false">IF(BD122&gt;=9,"Cleared","Not Cleared")</f>
        <v>Not Cleared</v>
      </c>
      <c r="BF122" s="105" t="n">
        <v>0.2</v>
      </c>
      <c r="BG122" s="61" t="n">
        <v>12</v>
      </c>
      <c r="BH122" s="61" t="n">
        <v>2</v>
      </c>
      <c r="BI122" s="61" t="n">
        <v>4</v>
      </c>
      <c r="BJ122" s="61" t="s">
        <v>14</v>
      </c>
      <c r="BK122" s="61" t="s">
        <v>14</v>
      </c>
      <c r="BL122" s="61" t="s">
        <v>14</v>
      </c>
      <c r="BM122" s="61" t="str">
        <f aca="false">IF(BF122&gt;=66%,"Cleared","NC")</f>
        <v>NC</v>
      </c>
      <c r="BN122" s="106" t="n">
        <v>2</v>
      </c>
      <c r="BO122" s="106" t="n">
        <v>1</v>
      </c>
      <c r="BP122" s="106" t="n">
        <v>3</v>
      </c>
      <c r="BQ122" s="106" t="n">
        <v>0</v>
      </c>
      <c r="BR122" s="106" t="n">
        <v>0</v>
      </c>
      <c r="BS122" s="106" t="n">
        <v>0</v>
      </c>
      <c r="BT122" s="66" t="n">
        <f aca="false">BN122+BO122+BP122+BQ122+BR122+BS122</f>
        <v>6</v>
      </c>
      <c r="BU122" s="66" t="n">
        <f aca="false">BT122/30*100</f>
        <v>20</v>
      </c>
      <c r="BV122" s="66" t="n">
        <f aca="false">BU122*0.3</f>
        <v>6</v>
      </c>
      <c r="BW122" s="107" t="str">
        <f aca="false">IF(BV122&gt;=9,"Cleared","Not Cleared")</f>
        <v>Not Cleared</v>
      </c>
    </row>
    <row r="123" s="22" customFormat="true" ht="14.25" hidden="false" customHeight="false" outlineLevel="0" collapsed="false">
      <c r="A123" s="61" t="n">
        <v>119</v>
      </c>
      <c r="B123" s="62" t="s">
        <v>257</v>
      </c>
      <c r="C123" s="63" t="s">
        <v>258</v>
      </c>
      <c r="D123" s="105" t="n">
        <v>0.566666666666667</v>
      </c>
      <c r="E123" s="61" t="n">
        <v>2</v>
      </c>
      <c r="F123" s="61" t="n">
        <v>2</v>
      </c>
      <c r="G123" s="61" t="n">
        <v>-25</v>
      </c>
      <c r="H123" s="61" t="s">
        <v>532</v>
      </c>
      <c r="I123" s="61" t="n">
        <v>8</v>
      </c>
      <c r="J123" s="61" t="n">
        <v>49</v>
      </c>
      <c r="K123" s="61" t="str">
        <f aca="false">IF(D123&gt;=66%,"Cleared","NC")</f>
        <v>NC</v>
      </c>
      <c r="L123" s="61" t="n">
        <v>1</v>
      </c>
      <c r="M123" s="61" t="n">
        <v>1</v>
      </c>
      <c r="N123" s="61" t="n">
        <v>1</v>
      </c>
      <c r="O123" s="61" t="n">
        <v>3</v>
      </c>
      <c r="P123" s="61" t="n">
        <v>1</v>
      </c>
      <c r="Q123" s="61" t="n">
        <v>1</v>
      </c>
      <c r="R123" s="66" t="n">
        <f aca="false">L123+M123+N123+O123+P123+Q123</f>
        <v>8</v>
      </c>
      <c r="S123" s="66" t="n">
        <f aca="false">R123/30*100</f>
        <v>26.6666666666667</v>
      </c>
      <c r="T123" s="66" t="n">
        <f aca="false">S123*0.3</f>
        <v>8</v>
      </c>
      <c r="U123" s="66" t="str">
        <f aca="false">IF(T123&gt;=9,"Cleared","Not Cleared")</f>
        <v>Not Cleared</v>
      </c>
      <c r="V123" s="105" t="n">
        <v>0.133333333333333</v>
      </c>
      <c r="W123" s="61" t="s">
        <v>14</v>
      </c>
      <c r="X123" s="61" t="s">
        <v>14</v>
      </c>
      <c r="Y123" s="61" t="s">
        <v>14</v>
      </c>
      <c r="Z123" s="61" t="s">
        <v>14</v>
      </c>
      <c r="AA123" s="61" t="s">
        <v>14</v>
      </c>
      <c r="AB123" s="61" t="s">
        <v>14</v>
      </c>
      <c r="AC123" s="61" t="str">
        <f aca="false">IF(V123&gt;=66%,"Cleared","NC")</f>
        <v>NC</v>
      </c>
      <c r="AD123" s="61" t="n">
        <v>0</v>
      </c>
      <c r="AE123" s="61" t="n">
        <v>0</v>
      </c>
      <c r="AF123" s="61" t="n">
        <v>0</v>
      </c>
      <c r="AG123" s="61" t="n">
        <v>0</v>
      </c>
      <c r="AH123" s="61" t="n">
        <v>0</v>
      </c>
      <c r="AI123" s="61" t="n">
        <v>0</v>
      </c>
      <c r="AJ123" s="66" t="n">
        <f aca="false">AD123+AE123+AF123+AG123+AH123+AI123</f>
        <v>0</v>
      </c>
      <c r="AK123" s="66" t="n">
        <f aca="false">AJ123/30*100</f>
        <v>0</v>
      </c>
      <c r="AL123" s="66" t="n">
        <f aca="false">AK123*0.3</f>
        <v>0</v>
      </c>
      <c r="AM123" s="66" t="str">
        <f aca="false">IF(AL123&gt;=9,"Cleared","Not Cleared")</f>
        <v>Not Cleared</v>
      </c>
      <c r="AN123" s="105" t="n">
        <v>0.0333333333333333</v>
      </c>
      <c r="AO123" s="61" t="s">
        <v>14</v>
      </c>
      <c r="AP123" s="61" t="s">
        <v>14</v>
      </c>
      <c r="AQ123" s="61" t="s">
        <v>14</v>
      </c>
      <c r="AR123" s="61" t="n">
        <v>1.7</v>
      </c>
      <c r="AS123" s="61" t="s">
        <v>14</v>
      </c>
      <c r="AT123" s="61" t="s">
        <v>14</v>
      </c>
      <c r="AU123" s="61" t="str">
        <f aca="false">IF(AN123&gt;=66%,"Cleared","NC")</f>
        <v>NC</v>
      </c>
      <c r="AV123" s="61" t="n">
        <v>0</v>
      </c>
      <c r="AW123" s="61" t="n">
        <v>0</v>
      </c>
      <c r="AX123" s="61" t="n">
        <v>0</v>
      </c>
      <c r="AY123" s="61" t="n">
        <v>1</v>
      </c>
      <c r="AZ123" s="61" t="n">
        <v>0</v>
      </c>
      <c r="BA123" s="61" t="n">
        <v>0</v>
      </c>
      <c r="BB123" s="66" t="n">
        <f aca="false">AV123+AW123+AX123+AY123+BA123+AZ123</f>
        <v>1</v>
      </c>
      <c r="BC123" s="66" t="n">
        <f aca="false">BB123/30*100</f>
        <v>3.33333333333333</v>
      </c>
      <c r="BD123" s="66" t="n">
        <f aca="false">BC123*0.3</f>
        <v>1</v>
      </c>
      <c r="BE123" s="66" t="str">
        <f aca="false">IF(BD123&gt;=9,"Cleared","Not Cleared")</f>
        <v>Not Cleared</v>
      </c>
      <c r="BF123" s="105" t="n">
        <v>0.2</v>
      </c>
      <c r="BG123" s="61" t="n">
        <v>2</v>
      </c>
      <c r="BH123" s="61" t="n">
        <v>2</v>
      </c>
      <c r="BI123" s="61" t="n">
        <v>-11</v>
      </c>
      <c r="BJ123" s="61" t="s">
        <v>14</v>
      </c>
      <c r="BK123" s="61" t="s">
        <v>14</v>
      </c>
      <c r="BL123" s="61" t="n">
        <v>48</v>
      </c>
      <c r="BM123" s="61" t="str">
        <f aca="false">IF(BF123&gt;=66%,"Cleared","NC")</f>
        <v>NC</v>
      </c>
      <c r="BN123" s="106" t="n">
        <v>1</v>
      </c>
      <c r="BO123" s="106" t="n">
        <v>1</v>
      </c>
      <c r="BP123" s="106" t="n">
        <v>2</v>
      </c>
      <c r="BQ123" s="106" t="n">
        <v>0</v>
      </c>
      <c r="BR123" s="106" t="n">
        <v>0</v>
      </c>
      <c r="BS123" s="106" t="n">
        <v>1</v>
      </c>
      <c r="BT123" s="66" t="n">
        <f aca="false">BN123+BO123+BP123+BQ123+BR123+BS123</f>
        <v>5</v>
      </c>
      <c r="BU123" s="66" t="n">
        <f aca="false">BT123/30*100</f>
        <v>16.6666666666667</v>
      </c>
      <c r="BV123" s="66" t="n">
        <f aca="false">BU123*0.3</f>
        <v>5</v>
      </c>
      <c r="BW123" s="107" t="str">
        <f aca="false">IF(BV123&gt;=9,"Cleared","Not Cleared")</f>
        <v>Not Cleared</v>
      </c>
    </row>
    <row r="124" s="22" customFormat="true" ht="14.25" hidden="false" customHeight="false" outlineLevel="0" collapsed="false">
      <c r="A124" s="61" t="n">
        <v>120</v>
      </c>
      <c r="B124" s="62" t="s">
        <v>259</v>
      </c>
      <c r="C124" s="63" t="s">
        <v>260</v>
      </c>
      <c r="D124" s="105" t="n">
        <v>0.833333333333333</v>
      </c>
      <c r="E124" s="61" t="n">
        <v>24</v>
      </c>
      <c r="F124" s="61" t="n">
        <v>1</v>
      </c>
      <c r="G124" s="61" t="n">
        <v>-17</v>
      </c>
      <c r="H124" s="61" t="s">
        <v>532</v>
      </c>
      <c r="I124" s="61" t="n">
        <v>1</v>
      </c>
      <c r="J124" s="61" t="n">
        <v>86</v>
      </c>
      <c r="K124" s="61" t="str">
        <f aca="false">IF(D124&gt;=66%,"Cleared","NC")</f>
        <v>Cleared</v>
      </c>
      <c r="L124" s="61" t="n">
        <v>4</v>
      </c>
      <c r="M124" s="61" t="n">
        <v>1</v>
      </c>
      <c r="N124" s="61" t="n">
        <v>2</v>
      </c>
      <c r="O124" s="61" t="n">
        <v>3</v>
      </c>
      <c r="P124" s="61" t="n">
        <v>5</v>
      </c>
      <c r="Q124" s="61" t="n">
        <v>5</v>
      </c>
      <c r="R124" s="66" t="n">
        <f aca="false">L124+M124+N124+O124+P124+Q124</f>
        <v>20</v>
      </c>
      <c r="S124" s="66" t="n">
        <f aca="false">R124/30*100</f>
        <v>66.6666666666667</v>
      </c>
      <c r="T124" s="66" t="n">
        <f aca="false">S124*0.3</f>
        <v>20</v>
      </c>
      <c r="U124" s="66" t="str">
        <f aca="false">IF(T124&gt;=9,"Cleared","Not Cleared")</f>
        <v>Cleared</v>
      </c>
      <c r="V124" s="105" t="n">
        <v>0.666666666666667</v>
      </c>
      <c r="W124" s="61" t="s">
        <v>14</v>
      </c>
      <c r="X124" s="61" t="s">
        <v>14</v>
      </c>
      <c r="Y124" s="61" t="s">
        <v>14</v>
      </c>
      <c r="Z124" s="61" t="s">
        <v>14</v>
      </c>
      <c r="AA124" s="61" t="n">
        <v>3</v>
      </c>
      <c r="AB124" s="61" t="n">
        <v>84</v>
      </c>
      <c r="AC124" s="61" t="str">
        <f aca="false">IF(V124&gt;=66%,"Cleared","NC")</f>
        <v>Cleared</v>
      </c>
      <c r="AD124" s="61" t="n">
        <v>0</v>
      </c>
      <c r="AE124" s="61" t="n">
        <v>0</v>
      </c>
      <c r="AF124" s="61" t="n">
        <v>0</v>
      </c>
      <c r="AG124" s="61" t="n">
        <v>0</v>
      </c>
      <c r="AH124" s="61" t="n">
        <v>3</v>
      </c>
      <c r="AI124" s="61" t="n">
        <v>5</v>
      </c>
      <c r="AJ124" s="66" t="n">
        <f aca="false">AD124+AE124+AF124+AG124+AH124+AI124</f>
        <v>8</v>
      </c>
      <c r="AK124" s="66" t="n">
        <f aca="false">AJ124/30*100</f>
        <v>26.6666666666667</v>
      </c>
      <c r="AL124" s="66" t="n">
        <f aca="false">AK124*0.3</f>
        <v>8</v>
      </c>
      <c r="AM124" s="66" t="str">
        <f aca="false">IF(AL124&gt;=9,"Cleared","Not Cleared")</f>
        <v>Not Cleared</v>
      </c>
      <c r="AN124" s="105" t="n">
        <v>0.666666666666667</v>
      </c>
      <c r="AO124" s="61" t="s">
        <v>14</v>
      </c>
      <c r="AP124" s="61" t="s">
        <v>14</v>
      </c>
      <c r="AQ124" s="61" t="s">
        <v>14</v>
      </c>
      <c r="AR124" s="61" t="s">
        <v>14</v>
      </c>
      <c r="AS124" s="61" t="s">
        <v>14</v>
      </c>
      <c r="AT124" s="61" t="n">
        <v>54</v>
      </c>
      <c r="AU124" s="61" t="str">
        <f aca="false">IF(AN124&gt;=66%,"Cleared","NC")</f>
        <v>Cleared</v>
      </c>
      <c r="AV124" s="61" t="n">
        <v>0</v>
      </c>
      <c r="AW124" s="61" t="n">
        <v>0</v>
      </c>
      <c r="AX124" s="61" t="n">
        <v>0</v>
      </c>
      <c r="AY124" s="61" t="n">
        <v>0</v>
      </c>
      <c r="AZ124" s="61" t="n">
        <v>0</v>
      </c>
      <c r="BA124" s="61" t="n">
        <v>2</v>
      </c>
      <c r="BB124" s="66" t="n">
        <f aca="false">AV124+AW124+AX124+AY124+BA124+AZ124</f>
        <v>2</v>
      </c>
      <c r="BC124" s="66" t="n">
        <f aca="false">BB124/30*100</f>
        <v>6.66666666666667</v>
      </c>
      <c r="BD124" s="66" t="n">
        <f aca="false">BC124*0.3</f>
        <v>2</v>
      </c>
      <c r="BE124" s="66" t="str">
        <f aca="false">IF(BD124&gt;=9,"Cleared","Not Cleared")</f>
        <v>Not Cleared</v>
      </c>
      <c r="BF124" s="105" t="n">
        <v>0.733333333333333</v>
      </c>
      <c r="BG124" s="61" t="s">
        <v>14</v>
      </c>
      <c r="BH124" s="61" t="s">
        <v>14</v>
      </c>
      <c r="BI124" s="61" t="s">
        <v>14</v>
      </c>
      <c r="BJ124" s="61" t="s">
        <v>14</v>
      </c>
      <c r="BK124" s="61" t="s">
        <v>14</v>
      </c>
      <c r="BL124" s="61" t="s">
        <v>14</v>
      </c>
      <c r="BM124" s="61" t="str">
        <f aca="false">IF(BF124&gt;=66%,"Cleared","NC")</f>
        <v>Cleared</v>
      </c>
      <c r="BN124" s="106" t="n">
        <v>0</v>
      </c>
      <c r="BO124" s="106" t="n">
        <v>0</v>
      </c>
      <c r="BP124" s="106" t="n">
        <v>0</v>
      </c>
      <c r="BQ124" s="106" t="n">
        <v>0</v>
      </c>
      <c r="BR124" s="106" t="n">
        <v>0</v>
      </c>
      <c r="BS124" s="106" t="n">
        <v>0</v>
      </c>
      <c r="BT124" s="66" t="n">
        <f aca="false">BN124+BO124+BP124+BQ124+BR124+BS124</f>
        <v>0</v>
      </c>
      <c r="BU124" s="66" t="n">
        <f aca="false">BT124/30*100</f>
        <v>0</v>
      </c>
      <c r="BV124" s="66" t="n">
        <f aca="false">BU124*0.3</f>
        <v>0</v>
      </c>
      <c r="BW124" s="107" t="str">
        <f aca="false">IF(BV124&gt;=9,"Cleared","Not Cleared")</f>
        <v>Not Cleared</v>
      </c>
    </row>
    <row r="125" s="22" customFormat="true" ht="14.25" hidden="false" customHeight="false" outlineLevel="0" collapsed="false">
      <c r="A125" s="61" t="n">
        <v>121</v>
      </c>
      <c r="B125" s="62" t="s">
        <v>261</v>
      </c>
      <c r="C125" s="63" t="s">
        <v>262</v>
      </c>
      <c r="D125" s="105" t="n">
        <v>0.666666666666667</v>
      </c>
      <c r="E125" s="61" t="n">
        <v>24</v>
      </c>
      <c r="F125" s="61" t="n">
        <v>2</v>
      </c>
      <c r="G125" s="61" t="n">
        <v>-14</v>
      </c>
      <c r="H125" s="61" t="s">
        <v>532</v>
      </c>
      <c r="I125" s="61" t="n">
        <v>8</v>
      </c>
      <c r="J125" s="61" t="n">
        <v>71</v>
      </c>
      <c r="K125" s="61" t="str">
        <f aca="false">IF(D125&gt;=66%,"Cleared","NC")</f>
        <v>Cleared</v>
      </c>
      <c r="L125" s="61" t="n">
        <v>4</v>
      </c>
      <c r="M125" s="61" t="n">
        <v>1</v>
      </c>
      <c r="N125" s="61" t="n">
        <v>2</v>
      </c>
      <c r="O125" s="61" t="n">
        <v>3</v>
      </c>
      <c r="P125" s="61" t="n">
        <v>1</v>
      </c>
      <c r="Q125" s="61" t="n">
        <v>4</v>
      </c>
      <c r="R125" s="66" t="n">
        <f aca="false">L125+M125+N125+O125+P125+Q125</f>
        <v>15</v>
      </c>
      <c r="S125" s="66" t="n">
        <f aca="false">R125/30*100</f>
        <v>50</v>
      </c>
      <c r="T125" s="66" t="n">
        <f aca="false">S125*0.3</f>
        <v>15</v>
      </c>
      <c r="U125" s="66" t="str">
        <f aca="false">IF(T125&gt;=9,"Cleared","Not Cleared")</f>
        <v>Cleared</v>
      </c>
      <c r="V125" s="105" t="n">
        <v>0.666666666666667</v>
      </c>
      <c r="W125" s="61" t="s">
        <v>14</v>
      </c>
      <c r="X125" s="61" t="s">
        <v>14</v>
      </c>
      <c r="Y125" s="61" t="s">
        <v>14</v>
      </c>
      <c r="Z125" s="61" t="s">
        <v>14</v>
      </c>
      <c r="AA125" s="61" t="n">
        <v>8</v>
      </c>
      <c r="AB125" s="61" t="n">
        <v>70</v>
      </c>
      <c r="AC125" s="61" t="str">
        <f aca="false">IF(V125&gt;=66%,"Cleared","NC")</f>
        <v>Cleared</v>
      </c>
      <c r="AD125" s="61" t="n">
        <v>0</v>
      </c>
      <c r="AE125" s="61" t="n">
        <v>0</v>
      </c>
      <c r="AF125" s="61" t="n">
        <v>0</v>
      </c>
      <c r="AG125" s="61" t="n">
        <v>0</v>
      </c>
      <c r="AH125" s="61" t="n">
        <v>1</v>
      </c>
      <c r="AI125" s="61" t="n">
        <v>4</v>
      </c>
      <c r="AJ125" s="66" t="n">
        <f aca="false">AD125+AE125+AF125+AG125+AH125+AI125</f>
        <v>5</v>
      </c>
      <c r="AK125" s="66" t="n">
        <f aca="false">AJ125/30*100</f>
        <v>16.6666666666667</v>
      </c>
      <c r="AL125" s="66" t="n">
        <f aca="false">AK125*0.3</f>
        <v>5</v>
      </c>
      <c r="AM125" s="66" t="str">
        <f aca="false">IF(AL125&gt;=9,"Cleared","Not Cleared")</f>
        <v>Not Cleared</v>
      </c>
      <c r="AN125" s="105" t="n">
        <v>0.666666666666667</v>
      </c>
      <c r="AO125" s="61" t="n">
        <v>25</v>
      </c>
      <c r="AP125" s="61" t="n">
        <v>2</v>
      </c>
      <c r="AQ125" s="61" t="n">
        <v>-24</v>
      </c>
      <c r="AR125" s="61" t="s">
        <v>14</v>
      </c>
      <c r="AS125" s="61" t="n">
        <v>8</v>
      </c>
      <c r="AT125" s="61" t="n">
        <v>66</v>
      </c>
      <c r="AU125" s="61" t="str">
        <f aca="false">IF(AN125&gt;=66%,"Cleared","NC")</f>
        <v>Cleared</v>
      </c>
      <c r="AV125" s="61" t="n">
        <v>4</v>
      </c>
      <c r="AW125" s="61" t="n">
        <v>1</v>
      </c>
      <c r="AX125" s="61" t="n">
        <v>2</v>
      </c>
      <c r="AY125" s="61" t="n">
        <v>0</v>
      </c>
      <c r="AZ125" s="61" t="n">
        <v>1</v>
      </c>
      <c r="BA125" s="61" t="n">
        <v>3</v>
      </c>
      <c r="BB125" s="66" t="n">
        <f aca="false">AV125+AW125+AX125+AY125+BA125+AZ125</f>
        <v>11</v>
      </c>
      <c r="BC125" s="66" t="n">
        <f aca="false">BB125/30*100</f>
        <v>36.6666666666667</v>
      </c>
      <c r="BD125" s="66" t="n">
        <f aca="false">BC125*0.3</f>
        <v>11</v>
      </c>
      <c r="BE125" s="66" t="str">
        <f aca="false">IF(BD125&gt;=9,"Cleared","Not Cleared")</f>
        <v>Cleared</v>
      </c>
      <c r="BF125" s="105" t="n">
        <v>0.666666666666667</v>
      </c>
      <c r="BG125" s="61" t="n">
        <v>32</v>
      </c>
      <c r="BH125" s="61" t="n">
        <v>2</v>
      </c>
      <c r="BI125" s="61" t="n">
        <v>-20</v>
      </c>
      <c r="BJ125" s="61" t="n">
        <v>6.1</v>
      </c>
      <c r="BK125" s="61" t="n">
        <v>8</v>
      </c>
      <c r="BL125" s="61" t="n">
        <v>67</v>
      </c>
      <c r="BM125" s="61" t="str">
        <f aca="false">IF(BF125&gt;=66%,"Cleared","NC")</f>
        <v>Cleared</v>
      </c>
      <c r="BN125" s="106" t="n">
        <v>5</v>
      </c>
      <c r="BO125" s="106" t="n">
        <v>1</v>
      </c>
      <c r="BP125" s="106" t="n">
        <v>2</v>
      </c>
      <c r="BQ125" s="106" t="n">
        <v>3</v>
      </c>
      <c r="BR125" s="106" t="n">
        <v>1</v>
      </c>
      <c r="BS125" s="106" t="n">
        <v>4</v>
      </c>
      <c r="BT125" s="66" t="n">
        <f aca="false">BN125+BO125+BP125+BQ125+BR125+BS125</f>
        <v>16</v>
      </c>
      <c r="BU125" s="66" t="n">
        <f aca="false">BT125/30*100</f>
        <v>53.3333333333333</v>
      </c>
      <c r="BV125" s="66" t="n">
        <f aca="false">BU125*0.3</f>
        <v>16</v>
      </c>
      <c r="BW125" s="107" t="str">
        <f aca="false">IF(BV125&gt;=9,"Cleared","Not Cleared")</f>
        <v>Cleared</v>
      </c>
    </row>
    <row r="126" s="22" customFormat="true" ht="14.25" hidden="false" customHeight="false" outlineLevel="0" collapsed="false">
      <c r="A126" s="61" t="n">
        <v>122</v>
      </c>
      <c r="B126" s="62" t="s">
        <v>263</v>
      </c>
      <c r="C126" s="63" t="s">
        <v>264</v>
      </c>
      <c r="D126" s="105" t="n">
        <v>0.866666666666667</v>
      </c>
      <c r="E126" s="61" t="n">
        <v>7</v>
      </c>
      <c r="F126" s="61" t="n">
        <v>14</v>
      </c>
      <c r="G126" s="61" t="n">
        <v>1</v>
      </c>
      <c r="H126" s="61" t="s">
        <v>532</v>
      </c>
      <c r="I126" s="61" t="n">
        <v>2</v>
      </c>
      <c r="J126" s="61" t="n">
        <v>72</v>
      </c>
      <c r="K126" s="61" t="str">
        <f aca="false">IF(D126&gt;=66%,"Cleared","NC")</f>
        <v>Cleared</v>
      </c>
      <c r="L126" s="61" t="n">
        <v>1</v>
      </c>
      <c r="M126" s="61" t="n">
        <v>2</v>
      </c>
      <c r="N126" s="61" t="n">
        <v>3</v>
      </c>
      <c r="O126" s="61" t="n">
        <v>3</v>
      </c>
      <c r="P126" s="61" t="n">
        <v>4</v>
      </c>
      <c r="Q126" s="61" t="n">
        <v>4</v>
      </c>
      <c r="R126" s="66" t="n">
        <f aca="false">L126+M126+N126+O126+P126+Q126</f>
        <v>17</v>
      </c>
      <c r="S126" s="66" t="n">
        <f aca="false">R126/30*100</f>
        <v>56.6666666666667</v>
      </c>
      <c r="T126" s="66" t="n">
        <f aca="false">S126*0.3</f>
        <v>17</v>
      </c>
      <c r="U126" s="66" t="str">
        <f aca="false">IF(T126&gt;=9,"Cleared","Not Cleared")</f>
        <v>Cleared</v>
      </c>
      <c r="V126" s="105" t="n">
        <v>0.533333333333333</v>
      </c>
      <c r="W126" s="61" t="n">
        <v>17</v>
      </c>
      <c r="X126" s="61" t="n">
        <v>2</v>
      </c>
      <c r="Y126" s="61" t="n">
        <v>3</v>
      </c>
      <c r="Z126" s="61" t="n">
        <v>7.1</v>
      </c>
      <c r="AA126" s="61" t="n">
        <v>4</v>
      </c>
      <c r="AB126" s="61" t="n">
        <v>69</v>
      </c>
      <c r="AC126" s="61" t="str">
        <f aca="false">IF(V126&gt;=66%,"Cleared","NC")</f>
        <v>NC</v>
      </c>
      <c r="AD126" s="61" t="n">
        <v>3</v>
      </c>
      <c r="AE126" s="61" t="n">
        <v>1</v>
      </c>
      <c r="AF126" s="61" t="n">
        <v>3</v>
      </c>
      <c r="AG126" s="61" t="n">
        <v>3</v>
      </c>
      <c r="AH126" s="61" t="n">
        <v>2</v>
      </c>
      <c r="AI126" s="61" t="n">
        <v>4</v>
      </c>
      <c r="AJ126" s="66" t="n">
        <f aca="false">AD126+AE126+AF126+AG126+AH126+AI126</f>
        <v>16</v>
      </c>
      <c r="AK126" s="66" t="n">
        <f aca="false">AJ126/30*100</f>
        <v>53.3333333333333</v>
      </c>
      <c r="AL126" s="66" t="n">
        <f aca="false">AK126*0.3</f>
        <v>16</v>
      </c>
      <c r="AM126" s="66" t="str">
        <f aca="false">IF(AL126&gt;=9,"Cleared","Not Cleared")</f>
        <v>Cleared</v>
      </c>
      <c r="AN126" s="105" t="n">
        <v>0.4</v>
      </c>
      <c r="AO126" s="61" t="n">
        <v>18</v>
      </c>
      <c r="AP126" s="61" t="n">
        <v>9</v>
      </c>
      <c r="AQ126" s="61" t="n">
        <v>0</v>
      </c>
      <c r="AR126" s="61" t="n">
        <v>3.1</v>
      </c>
      <c r="AS126" s="61" t="s">
        <v>14</v>
      </c>
      <c r="AT126" s="61" t="n">
        <v>70</v>
      </c>
      <c r="AU126" s="61" t="str">
        <f aca="false">IF(AN126&gt;=66%,"Cleared","NC")</f>
        <v>NC</v>
      </c>
      <c r="AV126" s="61" t="n">
        <v>3</v>
      </c>
      <c r="AW126" s="61" t="n">
        <v>1</v>
      </c>
      <c r="AX126" s="61" t="n">
        <v>3</v>
      </c>
      <c r="AY126" s="61" t="n">
        <v>2</v>
      </c>
      <c r="AZ126" s="61" t="n">
        <v>0</v>
      </c>
      <c r="BA126" s="61" t="n">
        <v>4</v>
      </c>
      <c r="BB126" s="66" t="n">
        <f aca="false">AV126+AW126+AX126+AY126+BA126+AZ126</f>
        <v>13</v>
      </c>
      <c r="BC126" s="66" t="n">
        <f aca="false">BB126/30*100</f>
        <v>43.3333333333333</v>
      </c>
      <c r="BD126" s="66" t="n">
        <f aca="false">BC126*0.3</f>
        <v>13</v>
      </c>
      <c r="BE126" s="66" t="str">
        <f aca="false">IF(BD126&gt;=9,"Cleared","Not Cleared")</f>
        <v>Cleared</v>
      </c>
      <c r="BF126" s="105" t="n">
        <v>0.6</v>
      </c>
      <c r="BG126" s="61" t="n">
        <v>22</v>
      </c>
      <c r="BH126" s="61" t="n">
        <v>17</v>
      </c>
      <c r="BI126" s="61" t="n">
        <v>-2</v>
      </c>
      <c r="BJ126" s="61" t="n">
        <v>6.1</v>
      </c>
      <c r="BK126" s="61" t="s">
        <v>14</v>
      </c>
      <c r="BL126" s="61" t="n">
        <v>69</v>
      </c>
      <c r="BM126" s="61" t="str">
        <f aca="false">IF(BF126&gt;=66%,"Cleared","NC")</f>
        <v>NC</v>
      </c>
      <c r="BN126" s="106" t="n">
        <v>3</v>
      </c>
      <c r="BO126" s="106" t="n">
        <v>3</v>
      </c>
      <c r="BP126" s="106" t="n">
        <v>3</v>
      </c>
      <c r="BQ126" s="106" t="n">
        <v>3</v>
      </c>
      <c r="BR126" s="106" t="n">
        <v>0</v>
      </c>
      <c r="BS126" s="106" t="n">
        <v>4</v>
      </c>
      <c r="BT126" s="66" t="n">
        <f aca="false">BN126+BO126+BP126+BQ126+BR126+BS126</f>
        <v>16</v>
      </c>
      <c r="BU126" s="66" t="n">
        <f aca="false">BT126/30*100</f>
        <v>53.3333333333333</v>
      </c>
      <c r="BV126" s="66" t="n">
        <f aca="false">BU126*0.3</f>
        <v>16</v>
      </c>
      <c r="BW126" s="107" t="str">
        <f aca="false">IF(BV126&gt;=9,"Cleared","Not Cleared")</f>
        <v>Cleared</v>
      </c>
    </row>
    <row r="127" s="22" customFormat="true" ht="14.25" hidden="false" customHeight="false" outlineLevel="0" collapsed="false">
      <c r="A127" s="61" t="n">
        <v>123</v>
      </c>
      <c r="B127" s="62" t="s">
        <v>265</v>
      </c>
      <c r="C127" s="63" t="s">
        <v>266</v>
      </c>
      <c r="D127" s="105" t="n">
        <v>1</v>
      </c>
      <c r="E127" s="61" t="n">
        <v>30</v>
      </c>
      <c r="F127" s="61" t="n">
        <v>2</v>
      </c>
      <c r="G127" s="61" t="n">
        <v>8</v>
      </c>
      <c r="H127" s="61" t="s">
        <v>532</v>
      </c>
      <c r="I127" s="61" t="n">
        <v>2</v>
      </c>
      <c r="J127" s="61" t="n">
        <v>67</v>
      </c>
      <c r="K127" s="61" t="str">
        <f aca="false">IF(D127&gt;=66%,"Cleared","NC")</f>
        <v>Cleared</v>
      </c>
      <c r="L127" s="61" t="n">
        <v>5</v>
      </c>
      <c r="M127" s="61" t="n">
        <v>1</v>
      </c>
      <c r="N127" s="61" t="n">
        <v>4</v>
      </c>
      <c r="O127" s="61" t="n">
        <v>3</v>
      </c>
      <c r="P127" s="61" t="n">
        <v>4</v>
      </c>
      <c r="Q127" s="61" t="n">
        <v>4</v>
      </c>
      <c r="R127" s="66" t="n">
        <f aca="false">L127+M127+N127+O127+P127+Q127</f>
        <v>21</v>
      </c>
      <c r="S127" s="66" t="n">
        <f aca="false">R127/30*100</f>
        <v>70</v>
      </c>
      <c r="T127" s="66" t="n">
        <f aca="false">S127*0.3</f>
        <v>21</v>
      </c>
      <c r="U127" s="66" t="str">
        <f aca="false">IF(T127&gt;=9,"Cleared","Not Cleared")</f>
        <v>Cleared</v>
      </c>
      <c r="V127" s="105" t="n">
        <v>1.13333333333333</v>
      </c>
      <c r="W127" s="61" t="n">
        <v>22</v>
      </c>
      <c r="X127" s="61" t="n">
        <v>16</v>
      </c>
      <c r="Y127" s="61" t="n">
        <v>16</v>
      </c>
      <c r="Z127" s="61" t="n">
        <v>6.1</v>
      </c>
      <c r="AA127" s="61" t="n">
        <v>7</v>
      </c>
      <c r="AB127" s="61" t="n">
        <v>67</v>
      </c>
      <c r="AC127" s="61" t="str">
        <f aca="false">IF(V127&gt;=66%,"Cleared","NC")</f>
        <v>Cleared</v>
      </c>
      <c r="AD127" s="61" t="n">
        <v>3</v>
      </c>
      <c r="AE127" s="61" t="n">
        <v>2</v>
      </c>
      <c r="AF127" s="61" t="n">
        <v>4</v>
      </c>
      <c r="AG127" s="61" t="n">
        <v>2</v>
      </c>
      <c r="AH127" s="61" t="n">
        <v>1</v>
      </c>
      <c r="AI127" s="61" t="n">
        <v>4</v>
      </c>
      <c r="AJ127" s="66" t="n">
        <f aca="false">AD127+AE127+AF127+AG127+AH127+AI127</f>
        <v>16</v>
      </c>
      <c r="AK127" s="66" t="n">
        <f aca="false">AJ127/30*100</f>
        <v>53.3333333333333</v>
      </c>
      <c r="AL127" s="66" t="n">
        <f aca="false">AK127*0.3</f>
        <v>16</v>
      </c>
      <c r="AM127" s="66" t="str">
        <f aca="false">IF(AL127&gt;=9,"Cleared","Not Cleared")</f>
        <v>Cleared</v>
      </c>
      <c r="AN127" s="105" t="n">
        <v>0.8</v>
      </c>
      <c r="AO127" s="61" t="n">
        <v>22</v>
      </c>
      <c r="AP127" s="61" t="n">
        <v>10</v>
      </c>
      <c r="AQ127" s="61" t="n">
        <v>11</v>
      </c>
      <c r="AR127" s="61" t="s">
        <v>14</v>
      </c>
      <c r="AS127" s="61" t="n">
        <v>8</v>
      </c>
      <c r="AT127" s="61" t="n">
        <v>67</v>
      </c>
      <c r="AU127" s="61" t="str">
        <f aca="false">IF(AN127&gt;=66%,"Cleared","NC")</f>
        <v>Cleared</v>
      </c>
      <c r="AV127" s="61" t="n">
        <v>3</v>
      </c>
      <c r="AW127" s="61" t="n">
        <v>1</v>
      </c>
      <c r="AX127" s="61" t="n">
        <v>4</v>
      </c>
      <c r="AY127" s="61" t="n">
        <v>0</v>
      </c>
      <c r="AZ127" s="61" t="n">
        <v>1</v>
      </c>
      <c r="BA127" s="61" t="n">
        <v>4</v>
      </c>
      <c r="BB127" s="66" t="n">
        <f aca="false">AV127+AW127+AX127+AY127+BA127+AZ127</f>
        <v>13</v>
      </c>
      <c r="BC127" s="66" t="n">
        <f aca="false">BB127/30*100</f>
        <v>43.3333333333333</v>
      </c>
      <c r="BD127" s="66" t="n">
        <f aca="false">BC127*0.3</f>
        <v>13</v>
      </c>
      <c r="BE127" s="66" t="str">
        <f aca="false">IF(BD127&gt;=9,"Cleared","Not Cleared")</f>
        <v>Cleared</v>
      </c>
      <c r="BF127" s="105" t="n">
        <v>0.833333333333333</v>
      </c>
      <c r="BG127" s="61" t="n">
        <v>23</v>
      </c>
      <c r="BH127" s="61" t="n">
        <v>14</v>
      </c>
      <c r="BI127" s="61" t="n">
        <v>3</v>
      </c>
      <c r="BJ127" s="61" t="n">
        <v>4.1</v>
      </c>
      <c r="BK127" s="61" t="n">
        <v>8</v>
      </c>
      <c r="BL127" s="61" t="n">
        <v>66</v>
      </c>
      <c r="BM127" s="61" t="str">
        <f aca="false">IF(BF127&gt;=66%,"Cleared","NC")</f>
        <v>Cleared</v>
      </c>
      <c r="BN127" s="106" t="n">
        <v>4</v>
      </c>
      <c r="BO127" s="106" t="n">
        <v>2</v>
      </c>
      <c r="BP127" s="106" t="n">
        <v>3</v>
      </c>
      <c r="BQ127" s="106" t="n">
        <v>2</v>
      </c>
      <c r="BR127" s="106" t="n">
        <v>1</v>
      </c>
      <c r="BS127" s="106" t="n">
        <v>3</v>
      </c>
      <c r="BT127" s="66" t="n">
        <f aca="false">BN127+BO127+BP127+BQ127+BR127+BS127</f>
        <v>15</v>
      </c>
      <c r="BU127" s="66" t="n">
        <f aca="false">BT127/30*100</f>
        <v>50</v>
      </c>
      <c r="BV127" s="66" t="n">
        <f aca="false">BU127*0.3</f>
        <v>15</v>
      </c>
      <c r="BW127" s="107" t="str">
        <f aca="false">IF(BV127&gt;=9,"Cleared","Not Cleared")</f>
        <v>Cleared</v>
      </c>
    </row>
    <row r="128" s="22" customFormat="true" ht="14.25" hidden="false" customHeight="false" outlineLevel="0" collapsed="false">
      <c r="A128" s="61" t="n">
        <v>124</v>
      </c>
      <c r="B128" s="62" t="s">
        <v>267</v>
      </c>
      <c r="C128" s="63" t="s">
        <v>268</v>
      </c>
      <c r="D128" s="105" t="n">
        <v>0.666666666666667</v>
      </c>
      <c r="E128" s="61" t="n">
        <v>2</v>
      </c>
      <c r="F128" s="61" t="n">
        <v>1</v>
      </c>
      <c r="G128" s="61" t="n">
        <v>-10</v>
      </c>
      <c r="H128" s="61" t="s">
        <v>532</v>
      </c>
      <c r="I128" s="61" t="n">
        <v>8</v>
      </c>
      <c r="J128" s="61" t="n">
        <v>60</v>
      </c>
      <c r="K128" s="61" t="str">
        <f aca="false">IF(D128&gt;=66%,"Cleared","NC")</f>
        <v>Cleared</v>
      </c>
      <c r="L128" s="61" t="n">
        <v>1</v>
      </c>
      <c r="M128" s="61" t="n">
        <v>1</v>
      </c>
      <c r="N128" s="61" t="n">
        <v>3</v>
      </c>
      <c r="O128" s="61" t="n">
        <v>3</v>
      </c>
      <c r="P128" s="61" t="n">
        <v>1</v>
      </c>
      <c r="Q128" s="61" t="n">
        <v>3</v>
      </c>
      <c r="R128" s="66" t="n">
        <f aca="false">L128+M128+N128+O128+P128+Q128</f>
        <v>12</v>
      </c>
      <c r="S128" s="66" t="n">
        <f aca="false">R128/30*100</f>
        <v>40</v>
      </c>
      <c r="T128" s="66" t="n">
        <f aca="false">S128*0.3</f>
        <v>12</v>
      </c>
      <c r="U128" s="66" t="str">
        <f aca="false">IF(T128&gt;=9,"Cleared","Not Cleared")</f>
        <v>Cleared</v>
      </c>
      <c r="V128" s="105" t="n">
        <v>0</v>
      </c>
      <c r="W128" s="61" t="s">
        <v>14</v>
      </c>
      <c r="X128" s="61" t="s">
        <v>14</v>
      </c>
      <c r="Y128" s="61" t="s">
        <v>14</v>
      </c>
      <c r="Z128" s="61" t="s">
        <v>14</v>
      </c>
      <c r="AA128" s="61" t="s">
        <v>14</v>
      </c>
      <c r="AB128" s="61" t="s">
        <v>14</v>
      </c>
      <c r="AC128" s="61" t="str">
        <f aca="false">IF(V128&gt;=66%,"Cleared","NC")</f>
        <v>NC</v>
      </c>
      <c r="AD128" s="61" t="n">
        <v>0</v>
      </c>
      <c r="AE128" s="61" t="n">
        <v>0</v>
      </c>
      <c r="AF128" s="61" t="n">
        <v>0</v>
      </c>
      <c r="AG128" s="61" t="n">
        <v>0</v>
      </c>
      <c r="AH128" s="61" t="n">
        <v>0</v>
      </c>
      <c r="AI128" s="61" t="n">
        <v>0</v>
      </c>
      <c r="AJ128" s="66" t="n">
        <f aca="false">AD128+AE128+AF128+AG128+AH128+AI128</f>
        <v>0</v>
      </c>
      <c r="AK128" s="66" t="n">
        <f aca="false">AJ128/30*100</f>
        <v>0</v>
      </c>
      <c r="AL128" s="66" t="n">
        <f aca="false">AK128*0.3</f>
        <v>0</v>
      </c>
      <c r="AM128" s="66" t="str">
        <f aca="false">IF(AL128&gt;=9,"Cleared","Not Cleared")</f>
        <v>Not Cleared</v>
      </c>
      <c r="AN128" s="105" t="n">
        <v>0.666666666666667</v>
      </c>
      <c r="AO128" s="61" t="s">
        <v>14</v>
      </c>
      <c r="AP128" s="61" t="s">
        <v>14</v>
      </c>
      <c r="AQ128" s="61" t="s">
        <v>14</v>
      </c>
      <c r="AR128" s="61" t="s">
        <v>14</v>
      </c>
      <c r="AS128" s="61" t="n">
        <v>7</v>
      </c>
      <c r="AT128" s="61" t="s">
        <v>14</v>
      </c>
      <c r="AU128" s="61" t="str">
        <f aca="false">IF(AN128&gt;=66%,"Cleared","NC")</f>
        <v>Cleared</v>
      </c>
      <c r="AV128" s="61" t="n">
        <v>0</v>
      </c>
      <c r="AW128" s="61" t="n">
        <v>0</v>
      </c>
      <c r="AX128" s="61" t="n">
        <v>0</v>
      </c>
      <c r="AY128" s="61" t="n">
        <v>0</v>
      </c>
      <c r="AZ128" s="61" t="n">
        <v>1</v>
      </c>
      <c r="BA128" s="61" t="n">
        <v>0</v>
      </c>
      <c r="BB128" s="66" t="n">
        <f aca="false">AV128+AW128+AX128+AY128+BA128+AZ128</f>
        <v>1</v>
      </c>
      <c r="BC128" s="66" t="n">
        <f aca="false">BB128/30*100</f>
        <v>3.33333333333333</v>
      </c>
      <c r="BD128" s="66" t="n">
        <f aca="false">BC128*0.3</f>
        <v>1</v>
      </c>
      <c r="BE128" s="66" t="str">
        <f aca="false">IF(BD128&gt;=9,"Cleared","Not Cleared")</f>
        <v>Not Cleared</v>
      </c>
      <c r="BF128" s="105" t="n">
        <v>0.666666666666667</v>
      </c>
      <c r="BG128" s="61" t="n">
        <v>6</v>
      </c>
      <c r="BH128" s="61" t="n">
        <v>3</v>
      </c>
      <c r="BI128" s="61" t="n">
        <v>-17</v>
      </c>
      <c r="BJ128" s="61" t="s">
        <v>14</v>
      </c>
      <c r="BK128" s="61" t="n">
        <v>7</v>
      </c>
      <c r="BL128" s="61" t="n">
        <v>57</v>
      </c>
      <c r="BM128" s="61" t="str">
        <f aca="false">IF(BF128&gt;=66%,"Cleared","NC")</f>
        <v>Cleared</v>
      </c>
      <c r="BN128" s="106" t="n">
        <v>1</v>
      </c>
      <c r="BO128" s="106" t="n">
        <v>1</v>
      </c>
      <c r="BP128" s="106" t="n">
        <v>2</v>
      </c>
      <c r="BQ128" s="106" t="n">
        <v>0</v>
      </c>
      <c r="BR128" s="106" t="n">
        <v>1</v>
      </c>
      <c r="BS128" s="106" t="n">
        <v>2</v>
      </c>
      <c r="BT128" s="66" t="n">
        <f aca="false">BN128+BO128+BP128+BQ128+BR128+BS128</f>
        <v>7</v>
      </c>
      <c r="BU128" s="66" t="n">
        <f aca="false">BT128/30*100</f>
        <v>23.3333333333333</v>
      </c>
      <c r="BV128" s="66" t="n">
        <f aca="false">BU128*0.3</f>
        <v>7</v>
      </c>
      <c r="BW128" s="107" t="str">
        <f aca="false">IF(BV128&gt;=9,"Cleared","Not Cleared")</f>
        <v>Not Cleared</v>
      </c>
    </row>
    <row r="129" s="22" customFormat="true" ht="14.25" hidden="false" customHeight="false" outlineLevel="0" collapsed="false">
      <c r="A129" s="61" t="n">
        <v>125</v>
      </c>
      <c r="B129" s="62" t="s">
        <v>269</v>
      </c>
      <c r="C129" s="63" t="s">
        <v>270</v>
      </c>
      <c r="D129" s="105" t="n">
        <v>0.966666666666667</v>
      </c>
      <c r="E129" s="61" t="n">
        <v>11</v>
      </c>
      <c r="F129" s="61" t="n">
        <v>11</v>
      </c>
      <c r="G129" s="61" t="n">
        <v>-3</v>
      </c>
      <c r="H129" s="61" t="s">
        <v>532</v>
      </c>
      <c r="I129" s="61" t="n">
        <v>8</v>
      </c>
      <c r="J129" s="61" t="n">
        <v>68</v>
      </c>
      <c r="K129" s="61" t="str">
        <f aca="false">IF(D129&gt;=66%,"Cleared","NC")</f>
        <v>Cleared</v>
      </c>
      <c r="L129" s="61" t="n">
        <v>1</v>
      </c>
      <c r="M129" s="61" t="n">
        <v>1</v>
      </c>
      <c r="N129" s="61" t="n">
        <v>3</v>
      </c>
      <c r="O129" s="61" t="n">
        <v>3</v>
      </c>
      <c r="P129" s="61" t="n">
        <v>1</v>
      </c>
      <c r="Q129" s="61" t="n">
        <v>4</v>
      </c>
      <c r="R129" s="66" t="n">
        <f aca="false">L129+M129+N129+O129+P129+Q129</f>
        <v>13</v>
      </c>
      <c r="S129" s="66" t="n">
        <f aca="false">R129/30*100</f>
        <v>43.3333333333333</v>
      </c>
      <c r="T129" s="66" t="n">
        <f aca="false">S129*0.3</f>
        <v>13</v>
      </c>
      <c r="U129" s="66" t="str">
        <f aca="false">IF(T129&gt;=9,"Cleared","Not Cleared")</f>
        <v>Cleared</v>
      </c>
      <c r="V129" s="105" t="n">
        <v>0.966666666666667</v>
      </c>
      <c r="W129" s="61" t="n">
        <v>10</v>
      </c>
      <c r="X129" s="61" t="n">
        <v>3</v>
      </c>
      <c r="Y129" s="61" t="n">
        <v>2</v>
      </c>
      <c r="Z129" s="61" t="n">
        <v>2.6</v>
      </c>
      <c r="AA129" s="61" t="n">
        <v>8</v>
      </c>
      <c r="AB129" s="61" t="n">
        <v>71</v>
      </c>
      <c r="AC129" s="61" t="str">
        <f aca="false">IF(V129&gt;=66%,"Cleared","NC")</f>
        <v>Cleared</v>
      </c>
      <c r="AD129" s="61" t="n">
        <v>1</v>
      </c>
      <c r="AE129" s="61" t="n">
        <v>1</v>
      </c>
      <c r="AF129" s="61" t="n">
        <v>3</v>
      </c>
      <c r="AG129" s="61" t="n">
        <v>2</v>
      </c>
      <c r="AH129" s="61" t="n">
        <v>1</v>
      </c>
      <c r="AI129" s="61" t="n">
        <v>4</v>
      </c>
      <c r="AJ129" s="66" t="n">
        <f aca="false">AD129+AE129+AF129+AG129+AH129+AI129</f>
        <v>12</v>
      </c>
      <c r="AK129" s="66" t="n">
        <f aca="false">AJ129/30*100</f>
        <v>40</v>
      </c>
      <c r="AL129" s="66" t="n">
        <f aca="false">AK129*0.3</f>
        <v>12</v>
      </c>
      <c r="AM129" s="66" t="str">
        <f aca="false">IF(AL129&gt;=9,"Cleared","Not Cleared")</f>
        <v>Cleared</v>
      </c>
      <c r="AN129" s="105" t="n">
        <v>0.866666666666667</v>
      </c>
      <c r="AO129" s="61" t="n">
        <v>26</v>
      </c>
      <c r="AP129" s="61" t="n">
        <v>2</v>
      </c>
      <c r="AQ129" s="61" t="n">
        <v>2</v>
      </c>
      <c r="AR129" s="61" t="n">
        <v>2.3</v>
      </c>
      <c r="AS129" s="61" t="n">
        <v>8</v>
      </c>
      <c r="AT129" s="61" t="n">
        <v>69</v>
      </c>
      <c r="AU129" s="61" t="str">
        <f aca="false">IF(AN129&gt;=66%,"Cleared","NC")</f>
        <v>Cleared</v>
      </c>
      <c r="AV129" s="61" t="n">
        <v>4</v>
      </c>
      <c r="AW129" s="61" t="n">
        <v>1</v>
      </c>
      <c r="AX129" s="61" t="n">
        <v>3</v>
      </c>
      <c r="AY129" s="61" t="n">
        <v>2</v>
      </c>
      <c r="AZ129" s="61" t="n">
        <v>1</v>
      </c>
      <c r="BA129" s="61" t="n">
        <v>4</v>
      </c>
      <c r="BB129" s="66" t="n">
        <f aca="false">AV129+AW129+AX129+AY129+BA129+AZ129</f>
        <v>15</v>
      </c>
      <c r="BC129" s="66" t="n">
        <f aca="false">BB129/30*100</f>
        <v>50</v>
      </c>
      <c r="BD129" s="66" t="n">
        <f aca="false">BC129*0.3</f>
        <v>15</v>
      </c>
      <c r="BE129" s="66" t="str">
        <f aca="false">IF(BD129&gt;=9,"Cleared","Not Cleared")</f>
        <v>Cleared</v>
      </c>
      <c r="BF129" s="105" t="n">
        <v>0.866666666666667</v>
      </c>
      <c r="BG129" s="61" t="n">
        <v>30</v>
      </c>
      <c r="BH129" s="61" t="n">
        <v>2</v>
      </c>
      <c r="BI129" s="61" t="n">
        <v>1</v>
      </c>
      <c r="BJ129" s="61" t="n">
        <v>2.5</v>
      </c>
      <c r="BK129" s="61" t="n">
        <v>8</v>
      </c>
      <c r="BL129" s="61" t="n">
        <v>70</v>
      </c>
      <c r="BM129" s="61" t="str">
        <f aca="false">IF(BF129&gt;=66%,"Cleared","NC")</f>
        <v>Cleared</v>
      </c>
      <c r="BN129" s="106" t="n">
        <v>5</v>
      </c>
      <c r="BO129" s="106" t="n">
        <v>1</v>
      </c>
      <c r="BP129" s="106" t="n">
        <v>3</v>
      </c>
      <c r="BQ129" s="106" t="n">
        <v>2</v>
      </c>
      <c r="BR129" s="106" t="n">
        <v>1</v>
      </c>
      <c r="BS129" s="106" t="n">
        <v>4</v>
      </c>
      <c r="BT129" s="66" t="n">
        <f aca="false">BN129+BO129+BP129+BQ129+BR129+BS129</f>
        <v>16</v>
      </c>
      <c r="BU129" s="66" t="n">
        <f aca="false">BT129/30*100</f>
        <v>53.3333333333333</v>
      </c>
      <c r="BV129" s="66" t="n">
        <f aca="false">BU129*0.3</f>
        <v>16</v>
      </c>
      <c r="BW129" s="107" t="str">
        <f aca="false">IF(BV129&gt;=9,"Cleared","Not Cleared")</f>
        <v>Cleared</v>
      </c>
    </row>
    <row r="130" s="22" customFormat="true" ht="14.25" hidden="false" customHeight="false" outlineLevel="0" collapsed="false">
      <c r="A130" s="61" t="n">
        <v>126</v>
      </c>
      <c r="B130" s="62" t="s">
        <v>271</v>
      </c>
      <c r="C130" s="63" t="s">
        <v>272</v>
      </c>
      <c r="D130" s="105" t="n">
        <v>0.666666666666667</v>
      </c>
      <c r="E130" s="61" t="n">
        <v>3</v>
      </c>
      <c r="F130" s="61" t="n">
        <v>1</v>
      </c>
      <c r="G130" s="61" t="n">
        <v>7</v>
      </c>
      <c r="H130" s="61" t="s">
        <v>532</v>
      </c>
      <c r="I130" s="61" t="n">
        <v>8</v>
      </c>
      <c r="J130" s="61" t="n">
        <v>64</v>
      </c>
      <c r="K130" s="61" t="str">
        <f aca="false">IF(D130&gt;=66%,"Cleared","NC")</f>
        <v>Cleared</v>
      </c>
      <c r="L130" s="61" t="n">
        <v>1</v>
      </c>
      <c r="M130" s="61" t="n">
        <v>1</v>
      </c>
      <c r="N130" s="61" t="n">
        <v>3</v>
      </c>
      <c r="O130" s="61" t="n">
        <v>3</v>
      </c>
      <c r="P130" s="61" t="n">
        <v>1</v>
      </c>
      <c r="Q130" s="61" t="n">
        <v>3</v>
      </c>
      <c r="R130" s="66" t="n">
        <f aca="false">L130+M130+N130+O130+P130+Q130</f>
        <v>12</v>
      </c>
      <c r="S130" s="66" t="n">
        <f aca="false">R130/30*100</f>
        <v>40</v>
      </c>
      <c r="T130" s="66" t="n">
        <f aca="false">S130*0.3</f>
        <v>12</v>
      </c>
      <c r="U130" s="66" t="str">
        <f aca="false">IF(T130&gt;=9,"Cleared","Not Cleared")</f>
        <v>Cleared</v>
      </c>
      <c r="V130" s="105" t="n">
        <v>0.0333333333333333</v>
      </c>
      <c r="W130" s="61" t="s">
        <v>14</v>
      </c>
      <c r="X130" s="61" t="s">
        <v>14</v>
      </c>
      <c r="Y130" s="61" t="s">
        <v>14</v>
      </c>
      <c r="Z130" s="61" t="s">
        <v>14</v>
      </c>
      <c r="AA130" s="61" t="s">
        <v>14</v>
      </c>
      <c r="AB130" s="61" t="n">
        <v>65</v>
      </c>
      <c r="AC130" s="61" t="str">
        <f aca="false">IF(V130&gt;=66%,"Cleared","NC")</f>
        <v>NC</v>
      </c>
      <c r="AD130" s="61" t="n">
        <v>0</v>
      </c>
      <c r="AE130" s="61" t="n">
        <v>0</v>
      </c>
      <c r="AF130" s="61" t="n">
        <v>0</v>
      </c>
      <c r="AG130" s="61" t="n">
        <v>0</v>
      </c>
      <c r="AH130" s="61" t="n">
        <v>0</v>
      </c>
      <c r="AI130" s="61" t="n">
        <v>3</v>
      </c>
      <c r="AJ130" s="66" t="n">
        <f aca="false">AD130+AE130+AF130+AG130+AH130+AI130</f>
        <v>3</v>
      </c>
      <c r="AK130" s="66" t="n">
        <f aca="false">AJ130/30*100</f>
        <v>10</v>
      </c>
      <c r="AL130" s="66" t="n">
        <f aca="false">AK130*0.3</f>
        <v>3</v>
      </c>
      <c r="AM130" s="66" t="str">
        <f aca="false">IF(AL130&gt;=9,"Cleared","Not Cleared")</f>
        <v>Not Cleared</v>
      </c>
      <c r="AN130" s="105" t="n">
        <v>0.133333333333333</v>
      </c>
      <c r="AO130" s="61" t="s">
        <v>14</v>
      </c>
      <c r="AP130" s="61" t="s">
        <v>14</v>
      </c>
      <c r="AQ130" s="61" t="s">
        <v>14</v>
      </c>
      <c r="AR130" s="61" t="s">
        <v>14</v>
      </c>
      <c r="AS130" s="61" t="n">
        <v>8</v>
      </c>
      <c r="AT130" s="61" t="n">
        <v>67</v>
      </c>
      <c r="AU130" s="61" t="str">
        <f aca="false">IF(AN130&gt;=66%,"Cleared","NC")</f>
        <v>NC</v>
      </c>
      <c r="AV130" s="61" t="n">
        <v>0</v>
      </c>
      <c r="AW130" s="61" t="n">
        <v>0</v>
      </c>
      <c r="AX130" s="61" t="n">
        <v>0</v>
      </c>
      <c r="AY130" s="61" t="n">
        <v>0</v>
      </c>
      <c r="AZ130" s="61" t="n">
        <v>1</v>
      </c>
      <c r="BA130" s="61" t="n">
        <v>4</v>
      </c>
      <c r="BB130" s="66" t="n">
        <f aca="false">AV130+AW130+AX130+AY130+BA130+AZ130</f>
        <v>5</v>
      </c>
      <c r="BC130" s="66" t="n">
        <f aca="false">BB130/30*100</f>
        <v>16.6666666666667</v>
      </c>
      <c r="BD130" s="66" t="n">
        <f aca="false">BC130*0.3</f>
        <v>5</v>
      </c>
      <c r="BE130" s="66" t="str">
        <f aca="false">IF(BD130&gt;=9,"Cleared","Not Cleared")</f>
        <v>Not Cleared</v>
      </c>
      <c r="BF130" s="105" t="n">
        <v>0.333333333333333</v>
      </c>
      <c r="BG130" s="61" t="s">
        <v>14</v>
      </c>
      <c r="BH130" s="61" t="s">
        <v>14</v>
      </c>
      <c r="BI130" s="61" t="s">
        <v>14</v>
      </c>
      <c r="BJ130" s="61" t="s">
        <v>14</v>
      </c>
      <c r="BK130" s="61" t="n">
        <v>8</v>
      </c>
      <c r="BL130" s="61" t="n">
        <v>65</v>
      </c>
      <c r="BM130" s="61" t="str">
        <f aca="false">IF(BF130&gt;=66%,"Cleared","NC")</f>
        <v>NC</v>
      </c>
      <c r="BN130" s="106" t="n">
        <v>0</v>
      </c>
      <c r="BO130" s="106" t="n">
        <v>0</v>
      </c>
      <c r="BP130" s="106" t="n">
        <v>0</v>
      </c>
      <c r="BQ130" s="106" t="n">
        <v>0</v>
      </c>
      <c r="BR130" s="106" t="n">
        <v>1</v>
      </c>
      <c r="BS130" s="106" t="n">
        <v>3</v>
      </c>
      <c r="BT130" s="66" t="n">
        <f aca="false">BN130+BO130+BP130+BQ130+BR130+BS130</f>
        <v>4</v>
      </c>
      <c r="BU130" s="66" t="n">
        <f aca="false">BT130/30*100</f>
        <v>13.3333333333333</v>
      </c>
      <c r="BV130" s="66" t="n">
        <f aca="false">BU130*0.3</f>
        <v>4</v>
      </c>
      <c r="BW130" s="107" t="str">
        <f aca="false">IF(BV130&gt;=9,"Cleared","Not Cleared")</f>
        <v>Not Cleared</v>
      </c>
    </row>
    <row r="131" s="22" customFormat="true" ht="14.25" hidden="false" customHeight="false" outlineLevel="0" collapsed="false">
      <c r="A131" s="61" t="n">
        <v>127</v>
      </c>
      <c r="B131" s="62" t="s">
        <v>273</v>
      </c>
      <c r="C131" s="63" t="s">
        <v>274</v>
      </c>
      <c r="D131" s="105" t="n">
        <v>0.8</v>
      </c>
      <c r="E131" s="61" t="n">
        <v>1</v>
      </c>
      <c r="F131" s="61" t="n">
        <v>1</v>
      </c>
      <c r="G131" s="61" t="n">
        <v>1</v>
      </c>
      <c r="H131" s="61" t="s">
        <v>532</v>
      </c>
      <c r="I131" s="61" t="n">
        <v>8</v>
      </c>
      <c r="J131" s="61" t="n">
        <v>68</v>
      </c>
      <c r="K131" s="61" t="str">
        <f aca="false">IF(D131&gt;=66%,"Cleared","NC")</f>
        <v>Cleared</v>
      </c>
      <c r="L131" s="61" t="n">
        <v>1</v>
      </c>
      <c r="M131" s="61" t="n">
        <v>1</v>
      </c>
      <c r="N131" s="61" t="n">
        <v>3</v>
      </c>
      <c r="O131" s="61" t="n">
        <v>3</v>
      </c>
      <c r="P131" s="61" t="n">
        <v>1</v>
      </c>
      <c r="Q131" s="61" t="n">
        <v>4</v>
      </c>
      <c r="R131" s="66" t="n">
        <f aca="false">L131+M131+N131+O131+P131+Q131</f>
        <v>13</v>
      </c>
      <c r="S131" s="66" t="n">
        <f aca="false">R131/30*100</f>
        <v>43.3333333333333</v>
      </c>
      <c r="T131" s="66" t="n">
        <f aca="false">S131*0.3</f>
        <v>13</v>
      </c>
      <c r="U131" s="66" t="str">
        <f aca="false">IF(T131&gt;=9,"Cleared","Not Cleared")</f>
        <v>Cleared</v>
      </c>
      <c r="V131" s="105" t="n">
        <v>0.666666666666667</v>
      </c>
      <c r="W131" s="61" t="s">
        <v>14</v>
      </c>
      <c r="X131" s="61" t="s">
        <v>14</v>
      </c>
      <c r="Y131" s="61" t="s">
        <v>14</v>
      </c>
      <c r="Z131" s="61" t="n">
        <v>2.4</v>
      </c>
      <c r="AA131" s="61" t="n">
        <v>8</v>
      </c>
      <c r="AB131" s="61" t="n">
        <v>72</v>
      </c>
      <c r="AC131" s="61" t="str">
        <f aca="false">IF(V131&gt;=66%,"Cleared","NC")</f>
        <v>Cleared</v>
      </c>
      <c r="AD131" s="61" t="n">
        <v>0</v>
      </c>
      <c r="AE131" s="61" t="n">
        <v>0</v>
      </c>
      <c r="AF131" s="61" t="n">
        <v>0</v>
      </c>
      <c r="AG131" s="61" t="n">
        <v>2</v>
      </c>
      <c r="AH131" s="61" t="n">
        <v>1</v>
      </c>
      <c r="AI131" s="61" t="n">
        <v>4</v>
      </c>
      <c r="AJ131" s="66" t="n">
        <f aca="false">AD131+AE131+AF131+AG131+AH131+AI131</f>
        <v>7</v>
      </c>
      <c r="AK131" s="66" t="n">
        <f aca="false">AJ131/30*100</f>
        <v>23.3333333333333</v>
      </c>
      <c r="AL131" s="66" t="n">
        <f aca="false">AK131*0.3</f>
        <v>7</v>
      </c>
      <c r="AM131" s="66" t="str">
        <f aca="false">IF(AL131&gt;=9,"Cleared","Not Cleared")</f>
        <v>Not Cleared</v>
      </c>
      <c r="AN131" s="105" t="n">
        <v>0.666666666666667</v>
      </c>
      <c r="AO131" s="61" t="n">
        <v>3</v>
      </c>
      <c r="AP131" s="61" t="n">
        <v>2</v>
      </c>
      <c r="AQ131" s="61" t="n">
        <v>8</v>
      </c>
      <c r="AR131" s="61" t="s">
        <v>14</v>
      </c>
      <c r="AS131" s="61" t="s">
        <v>14</v>
      </c>
      <c r="AT131" s="61" t="n">
        <v>70</v>
      </c>
      <c r="AU131" s="61" t="str">
        <f aca="false">IF(AN131&gt;=66%,"Cleared","NC")</f>
        <v>Cleared</v>
      </c>
      <c r="AV131" s="61" t="n">
        <v>1</v>
      </c>
      <c r="AW131" s="61" t="n">
        <v>1</v>
      </c>
      <c r="AX131" s="61" t="n">
        <v>3</v>
      </c>
      <c r="AY131" s="61" t="n">
        <v>0</v>
      </c>
      <c r="AZ131" s="61" t="n">
        <v>0</v>
      </c>
      <c r="BA131" s="61" t="n">
        <v>4</v>
      </c>
      <c r="BB131" s="66" t="n">
        <f aca="false">AV131+AW131+AX131+AY131+BA131+AZ131</f>
        <v>9</v>
      </c>
      <c r="BC131" s="66" t="n">
        <f aca="false">BB131/30*100</f>
        <v>30</v>
      </c>
      <c r="BD131" s="66" t="n">
        <f aca="false">BC131*0.3</f>
        <v>9</v>
      </c>
      <c r="BE131" s="66" t="str">
        <f aca="false">IF(BD131&gt;=9,"Cleared","Not Cleared")</f>
        <v>Cleared</v>
      </c>
      <c r="BF131" s="105" t="n">
        <v>0.666666666666667</v>
      </c>
      <c r="BG131" s="61" t="n">
        <v>12</v>
      </c>
      <c r="BH131" s="61" t="n">
        <v>4</v>
      </c>
      <c r="BI131" s="61" t="n">
        <v>8</v>
      </c>
      <c r="BJ131" s="61" t="s">
        <v>14</v>
      </c>
      <c r="BK131" s="61" t="s">
        <v>14</v>
      </c>
      <c r="BL131" s="61" t="n">
        <v>68</v>
      </c>
      <c r="BM131" s="61" t="str">
        <f aca="false">IF(BF131&gt;=66%,"Cleared","NC")</f>
        <v>Cleared</v>
      </c>
      <c r="BN131" s="106" t="n">
        <v>2</v>
      </c>
      <c r="BO131" s="106" t="n">
        <v>1</v>
      </c>
      <c r="BP131" s="106" t="n">
        <v>3</v>
      </c>
      <c r="BQ131" s="106" t="n">
        <v>0</v>
      </c>
      <c r="BR131" s="106" t="n">
        <v>0</v>
      </c>
      <c r="BS131" s="106" t="n">
        <v>4</v>
      </c>
      <c r="BT131" s="66" t="n">
        <f aca="false">BN131+BO131+BP131+BQ131+BR131+BS131</f>
        <v>10</v>
      </c>
      <c r="BU131" s="66" t="n">
        <f aca="false">BT131/30*100</f>
        <v>33.3333333333333</v>
      </c>
      <c r="BV131" s="66" t="n">
        <f aca="false">BU131*0.3</f>
        <v>10</v>
      </c>
      <c r="BW131" s="107" t="str">
        <f aca="false">IF(BV131&gt;=9,"Cleared","Not Cleared")</f>
        <v>Cleared</v>
      </c>
    </row>
    <row r="132" s="22" customFormat="true" ht="14.25" hidden="false" customHeight="false" outlineLevel="0" collapsed="false">
      <c r="A132" s="61" t="n">
        <v>128</v>
      </c>
      <c r="B132" s="62" t="s">
        <v>275</v>
      </c>
      <c r="C132" s="63" t="s">
        <v>276</v>
      </c>
      <c r="D132" s="105" t="n">
        <v>0.8</v>
      </c>
      <c r="E132" s="61" t="n">
        <v>16</v>
      </c>
      <c r="F132" s="61" t="n">
        <v>1</v>
      </c>
      <c r="G132" s="61" t="n">
        <v>-10</v>
      </c>
      <c r="H132" s="61" t="s">
        <v>532</v>
      </c>
      <c r="I132" s="61" t="n">
        <v>8</v>
      </c>
      <c r="J132" s="61" t="n">
        <v>77</v>
      </c>
      <c r="K132" s="61" t="str">
        <f aca="false">IF(D132&gt;=66%,"Cleared","NC")</f>
        <v>Cleared</v>
      </c>
      <c r="L132" s="61" t="n">
        <v>2</v>
      </c>
      <c r="M132" s="61" t="n">
        <v>1</v>
      </c>
      <c r="N132" s="61" t="n">
        <v>3</v>
      </c>
      <c r="O132" s="61" t="n">
        <v>3</v>
      </c>
      <c r="P132" s="61" t="n">
        <v>1</v>
      </c>
      <c r="Q132" s="61" t="n">
        <v>5</v>
      </c>
      <c r="R132" s="66" t="n">
        <f aca="false">L132+M132+N132+O132+P132+Q132</f>
        <v>15</v>
      </c>
      <c r="S132" s="66" t="n">
        <f aca="false">R132/30*100</f>
        <v>50</v>
      </c>
      <c r="T132" s="66" t="n">
        <f aca="false">S132*0.3</f>
        <v>15</v>
      </c>
      <c r="U132" s="66" t="str">
        <f aca="false">IF(T132&gt;=9,"Cleared","Not Cleared")</f>
        <v>Cleared</v>
      </c>
      <c r="V132" s="105" t="n">
        <v>0.666666666666667</v>
      </c>
      <c r="W132" s="61" t="s">
        <v>14</v>
      </c>
      <c r="X132" s="61" t="s">
        <v>14</v>
      </c>
      <c r="Y132" s="61" t="s">
        <v>14</v>
      </c>
      <c r="Z132" s="61" t="s">
        <v>14</v>
      </c>
      <c r="AA132" s="61" t="s">
        <v>14</v>
      </c>
      <c r="AB132" s="61" t="s">
        <v>14</v>
      </c>
      <c r="AC132" s="61" t="str">
        <f aca="false">IF(V132&gt;=66%,"Cleared","NC")</f>
        <v>Cleared</v>
      </c>
      <c r="AD132" s="61" t="n">
        <v>0</v>
      </c>
      <c r="AE132" s="61" t="n">
        <v>0</v>
      </c>
      <c r="AF132" s="61" t="n">
        <v>0</v>
      </c>
      <c r="AG132" s="61" t="n">
        <v>0</v>
      </c>
      <c r="AH132" s="61" t="n">
        <v>0</v>
      </c>
      <c r="AI132" s="61" t="n">
        <v>0</v>
      </c>
      <c r="AJ132" s="66" t="n">
        <f aca="false">AD132+AE132+AF132+AG132+AH132+AI132</f>
        <v>0</v>
      </c>
      <c r="AK132" s="66" t="n">
        <f aca="false">AJ132/30*100</f>
        <v>0</v>
      </c>
      <c r="AL132" s="66" t="n">
        <f aca="false">AK132*0.3</f>
        <v>0</v>
      </c>
      <c r="AM132" s="66" t="str">
        <f aca="false">IF(AL132&gt;=9,"Cleared","Not Cleared")</f>
        <v>Not Cleared</v>
      </c>
      <c r="AN132" s="105" t="n">
        <v>0.133333333333333</v>
      </c>
      <c r="AO132" s="61" t="n">
        <v>20</v>
      </c>
      <c r="AP132" s="61" t="n">
        <v>5</v>
      </c>
      <c r="AQ132" s="61" t="n">
        <v>-8</v>
      </c>
      <c r="AR132" s="61" t="s">
        <v>14</v>
      </c>
      <c r="AS132" s="61" t="s">
        <v>14</v>
      </c>
      <c r="AT132" s="61" t="n">
        <v>76</v>
      </c>
      <c r="AU132" s="61" t="str">
        <f aca="false">IF(AN132&gt;=66%,"Cleared","NC")</f>
        <v>NC</v>
      </c>
      <c r="AV132" s="61" t="n">
        <v>3</v>
      </c>
      <c r="AW132" s="61" t="n">
        <v>1</v>
      </c>
      <c r="AX132" s="61" t="n">
        <v>3</v>
      </c>
      <c r="AY132" s="61" t="n">
        <v>0</v>
      </c>
      <c r="AZ132" s="61" t="n">
        <v>0</v>
      </c>
      <c r="BA132" s="61" t="n">
        <v>5</v>
      </c>
      <c r="BB132" s="66" t="n">
        <f aca="false">AV132+AW132+AX132+AY132+BA132+AZ132</f>
        <v>12</v>
      </c>
      <c r="BC132" s="66" t="n">
        <f aca="false">BB132/30*100</f>
        <v>40</v>
      </c>
      <c r="BD132" s="66" t="n">
        <f aca="false">BC132*0.3</f>
        <v>12</v>
      </c>
      <c r="BE132" s="66" t="str">
        <f aca="false">IF(BD132&gt;=9,"Cleared","Not Cleared")</f>
        <v>Cleared</v>
      </c>
      <c r="BF132" s="105" t="n">
        <v>0.266666666666667</v>
      </c>
      <c r="BG132" s="61" t="n">
        <v>16</v>
      </c>
      <c r="BH132" s="61" t="n">
        <v>10</v>
      </c>
      <c r="BI132" s="61" t="n">
        <v>-9</v>
      </c>
      <c r="BJ132" s="61" t="s">
        <v>14</v>
      </c>
      <c r="BK132" s="61" t="s">
        <v>14</v>
      </c>
      <c r="BL132" s="61" t="s">
        <v>14</v>
      </c>
      <c r="BM132" s="61" t="str">
        <f aca="false">IF(BF132&gt;=66%,"Cleared","NC")</f>
        <v>NC</v>
      </c>
      <c r="BN132" s="106" t="n">
        <v>2</v>
      </c>
      <c r="BO132" s="106" t="n">
        <v>1</v>
      </c>
      <c r="BP132" s="106" t="n">
        <v>2</v>
      </c>
      <c r="BQ132" s="106" t="n">
        <v>0</v>
      </c>
      <c r="BR132" s="106" t="n">
        <v>0</v>
      </c>
      <c r="BS132" s="106" t="n">
        <v>0</v>
      </c>
      <c r="BT132" s="66" t="n">
        <f aca="false">BN132+BO132+BP132+BQ132+BR132+BS132</f>
        <v>5</v>
      </c>
      <c r="BU132" s="66" t="n">
        <f aca="false">BT132/30*100</f>
        <v>16.6666666666667</v>
      </c>
      <c r="BV132" s="66" t="n">
        <f aca="false">BU132*0.3</f>
        <v>5</v>
      </c>
      <c r="BW132" s="107" t="str">
        <f aca="false">IF(BV132&gt;=9,"Cleared","Not Cleared")</f>
        <v>Not Cleared</v>
      </c>
    </row>
    <row r="133" s="22" customFormat="true" ht="14.25" hidden="false" customHeight="false" outlineLevel="0" collapsed="false">
      <c r="A133" s="61" t="n">
        <v>129</v>
      </c>
      <c r="B133" s="62" t="s">
        <v>277</v>
      </c>
      <c r="C133" s="63" t="s">
        <v>278</v>
      </c>
      <c r="D133" s="105" t="n">
        <v>0.866666666666667</v>
      </c>
      <c r="E133" s="61" t="n">
        <v>3</v>
      </c>
      <c r="F133" s="61" t="n">
        <v>1</v>
      </c>
      <c r="G133" s="61" t="n">
        <v>-4</v>
      </c>
      <c r="H133" s="61" t="s">
        <v>532</v>
      </c>
      <c r="I133" s="61" t="n">
        <v>8</v>
      </c>
      <c r="J133" s="61" t="n">
        <v>66</v>
      </c>
      <c r="K133" s="61" t="str">
        <f aca="false">IF(D133&gt;=66%,"Cleared","NC")</f>
        <v>Cleared</v>
      </c>
      <c r="L133" s="61" t="n">
        <v>1</v>
      </c>
      <c r="M133" s="61" t="n">
        <v>1</v>
      </c>
      <c r="N133" s="61" t="n">
        <v>3</v>
      </c>
      <c r="O133" s="61" t="n">
        <v>3</v>
      </c>
      <c r="P133" s="61" t="n">
        <v>1</v>
      </c>
      <c r="Q133" s="61" t="n">
        <v>3</v>
      </c>
      <c r="R133" s="66" t="n">
        <f aca="false">L133+M133+N133+O133+P133+Q133</f>
        <v>12</v>
      </c>
      <c r="S133" s="66" t="n">
        <f aca="false">R133/30*100</f>
        <v>40</v>
      </c>
      <c r="T133" s="66" t="n">
        <f aca="false">S133*0.3</f>
        <v>12</v>
      </c>
      <c r="U133" s="66" t="str">
        <f aca="false">IF(T133&gt;=9,"Cleared","Not Cleared")</f>
        <v>Cleared</v>
      </c>
      <c r="V133" s="105" t="n">
        <v>0.8</v>
      </c>
      <c r="W133" s="61" t="n">
        <v>3</v>
      </c>
      <c r="X133" s="61" t="n">
        <v>11</v>
      </c>
      <c r="Y133" s="61" t="n">
        <v>1</v>
      </c>
      <c r="Z133" s="61" t="s">
        <v>14</v>
      </c>
      <c r="AA133" s="61" t="n">
        <v>8</v>
      </c>
      <c r="AB133" s="61" t="n">
        <v>66</v>
      </c>
      <c r="AC133" s="61" t="str">
        <f aca="false">IF(V133&gt;=66%,"Cleared","NC")</f>
        <v>Cleared</v>
      </c>
      <c r="AD133" s="61" t="n">
        <v>1</v>
      </c>
      <c r="AE133" s="61" t="n">
        <v>1</v>
      </c>
      <c r="AF133" s="61" t="n">
        <v>3</v>
      </c>
      <c r="AG133" s="61" t="n">
        <v>0</v>
      </c>
      <c r="AH133" s="61" t="n">
        <v>1</v>
      </c>
      <c r="AI133" s="61" t="n">
        <v>3</v>
      </c>
      <c r="AJ133" s="66" t="n">
        <f aca="false">AD133+AE133+AF133+AG133+AH133+AI133</f>
        <v>9</v>
      </c>
      <c r="AK133" s="66" t="n">
        <f aca="false">AJ133/30*100</f>
        <v>30</v>
      </c>
      <c r="AL133" s="66" t="n">
        <f aca="false">AK133*0.3</f>
        <v>9</v>
      </c>
      <c r="AM133" s="66" t="str">
        <f aca="false">IF(AL133&gt;=9,"Cleared","Not Cleared")</f>
        <v>Cleared</v>
      </c>
      <c r="AN133" s="105" t="n">
        <v>0.8</v>
      </c>
      <c r="AO133" s="61" t="n">
        <v>13</v>
      </c>
      <c r="AP133" s="61" t="n">
        <v>2</v>
      </c>
      <c r="AQ133" s="61" t="n">
        <v>0</v>
      </c>
      <c r="AR133" s="61" t="n">
        <v>2.5</v>
      </c>
      <c r="AS133" s="61" t="n">
        <v>8</v>
      </c>
      <c r="AT133" s="61" t="n">
        <v>67</v>
      </c>
      <c r="AU133" s="61" t="str">
        <f aca="false">IF(AN133&gt;=66%,"Cleared","NC")</f>
        <v>Cleared</v>
      </c>
      <c r="AV133" s="61" t="n">
        <v>2</v>
      </c>
      <c r="AW133" s="61" t="n">
        <v>1</v>
      </c>
      <c r="AX133" s="61" t="n">
        <v>3</v>
      </c>
      <c r="AY133" s="61" t="n">
        <v>2</v>
      </c>
      <c r="AZ133" s="61" t="n">
        <v>1</v>
      </c>
      <c r="BA133" s="61" t="n">
        <v>4</v>
      </c>
      <c r="BB133" s="66" t="n">
        <f aca="false">AV133+AW133+AX133+AY133+BA133+AZ133</f>
        <v>13</v>
      </c>
      <c r="BC133" s="66" t="n">
        <f aca="false">BB133/30*100</f>
        <v>43.3333333333333</v>
      </c>
      <c r="BD133" s="66" t="n">
        <f aca="false">BC133*0.3</f>
        <v>13</v>
      </c>
      <c r="BE133" s="66" t="str">
        <f aca="false">IF(BD133&gt;=9,"Cleared","Not Cleared")</f>
        <v>Cleared</v>
      </c>
      <c r="BF133" s="105" t="n">
        <v>0.933333333333333</v>
      </c>
      <c r="BG133" s="61" t="n">
        <v>10</v>
      </c>
      <c r="BH133" s="61" t="n">
        <v>15</v>
      </c>
      <c r="BI133" s="61" t="n">
        <v>-1</v>
      </c>
      <c r="BJ133" s="61" t="n">
        <v>2.7</v>
      </c>
      <c r="BK133" s="61" t="n">
        <v>8</v>
      </c>
      <c r="BL133" s="61" t="n">
        <v>65</v>
      </c>
      <c r="BM133" s="61" t="str">
        <f aca="false">IF(BF133&gt;=66%,"Cleared","NC")</f>
        <v>Cleared</v>
      </c>
      <c r="BN133" s="106" t="n">
        <v>1</v>
      </c>
      <c r="BO133" s="106" t="n">
        <v>2</v>
      </c>
      <c r="BP133" s="106" t="n">
        <v>3</v>
      </c>
      <c r="BQ133" s="106" t="n">
        <v>2</v>
      </c>
      <c r="BR133" s="106" t="n">
        <v>1</v>
      </c>
      <c r="BS133" s="106" t="n">
        <v>3</v>
      </c>
      <c r="BT133" s="66" t="n">
        <f aca="false">BN133+BO133+BP133+BQ133+BR133+BS133</f>
        <v>12</v>
      </c>
      <c r="BU133" s="66" t="n">
        <f aca="false">BT133/30*100</f>
        <v>40</v>
      </c>
      <c r="BV133" s="66" t="n">
        <f aca="false">BU133*0.3</f>
        <v>12</v>
      </c>
      <c r="BW133" s="107" t="str">
        <f aca="false">IF(BV133&gt;=9,"Cleared","Not Cleared")</f>
        <v>Cleared</v>
      </c>
    </row>
    <row r="134" s="22" customFormat="true" ht="14.25" hidden="false" customHeight="false" outlineLevel="0" collapsed="false">
      <c r="A134" s="61" t="n">
        <v>130</v>
      </c>
      <c r="B134" s="62" t="s">
        <v>279</v>
      </c>
      <c r="C134" s="63" t="s">
        <v>280</v>
      </c>
      <c r="D134" s="105" t="n">
        <v>0.8</v>
      </c>
      <c r="E134" s="61" t="n">
        <v>1</v>
      </c>
      <c r="F134" s="61" t="n">
        <v>1</v>
      </c>
      <c r="G134" s="61" t="n">
        <v>-25</v>
      </c>
      <c r="H134" s="61" t="s">
        <v>532</v>
      </c>
      <c r="I134" s="61" t="n">
        <v>3</v>
      </c>
      <c r="J134" s="61" t="n">
        <v>0</v>
      </c>
      <c r="K134" s="61" t="str">
        <f aca="false">IF(D134&gt;=66%,"Cleared","NC")</f>
        <v>Cleared</v>
      </c>
      <c r="L134" s="61" t="n">
        <v>1</v>
      </c>
      <c r="M134" s="61" t="n">
        <v>1</v>
      </c>
      <c r="N134" s="61" t="n">
        <v>2</v>
      </c>
      <c r="O134" s="61" t="n">
        <v>3</v>
      </c>
      <c r="P134" s="61" t="n">
        <v>3</v>
      </c>
      <c r="Q134" s="61" t="n">
        <v>1</v>
      </c>
      <c r="R134" s="66" t="n">
        <f aca="false">L134+M134+N134+O134+P134+Q134</f>
        <v>11</v>
      </c>
      <c r="S134" s="66" t="n">
        <f aca="false">R134/30*100</f>
        <v>36.6666666666667</v>
      </c>
      <c r="T134" s="66" t="n">
        <f aca="false">S134*0.3</f>
        <v>11</v>
      </c>
      <c r="U134" s="66" t="str">
        <f aca="false">IF(T134&gt;=9,"Cleared","Not Cleared")</f>
        <v>Cleared</v>
      </c>
      <c r="V134" s="105" t="n">
        <v>0.8</v>
      </c>
      <c r="W134" s="61" t="n">
        <v>11</v>
      </c>
      <c r="X134" s="61" t="n">
        <v>7</v>
      </c>
      <c r="Y134" s="61" t="n">
        <v>6</v>
      </c>
      <c r="Z134" s="61" t="s">
        <v>14</v>
      </c>
      <c r="AA134" s="61" t="n">
        <v>8</v>
      </c>
      <c r="AB134" s="61" t="n">
        <v>66</v>
      </c>
      <c r="AC134" s="61" t="str">
        <f aca="false">IF(V134&gt;=66%,"Cleared","NC")</f>
        <v>Cleared</v>
      </c>
      <c r="AD134" s="61" t="n">
        <v>1</v>
      </c>
      <c r="AE134" s="61" t="n">
        <v>1</v>
      </c>
      <c r="AF134" s="61" t="n">
        <v>4</v>
      </c>
      <c r="AG134" s="61" t="n">
        <v>0</v>
      </c>
      <c r="AH134" s="61" t="n">
        <v>1</v>
      </c>
      <c r="AI134" s="61" t="n">
        <v>3</v>
      </c>
      <c r="AJ134" s="66" t="n">
        <f aca="false">AD134+AE134+AF134+AG134+AH134+AI134</f>
        <v>10</v>
      </c>
      <c r="AK134" s="66" t="n">
        <f aca="false">AJ134/30*100</f>
        <v>33.3333333333333</v>
      </c>
      <c r="AL134" s="66" t="n">
        <f aca="false">AK134*0.3</f>
        <v>10</v>
      </c>
      <c r="AM134" s="66" t="str">
        <f aca="false">IF(AL134&gt;=9,"Cleared","Not Cleared")</f>
        <v>Cleared</v>
      </c>
      <c r="AN134" s="105" t="n">
        <v>0.833333333333333</v>
      </c>
      <c r="AO134" s="61" t="s">
        <v>14</v>
      </c>
      <c r="AP134" s="61" t="s">
        <v>14</v>
      </c>
      <c r="AQ134" s="61" t="s">
        <v>14</v>
      </c>
      <c r="AR134" s="61" t="n">
        <v>4.5</v>
      </c>
      <c r="AS134" s="61" t="n">
        <v>6</v>
      </c>
      <c r="AT134" s="61" t="n">
        <v>66</v>
      </c>
      <c r="AU134" s="61" t="str">
        <f aca="false">IF(AN134&gt;=66%,"Cleared","NC")</f>
        <v>Cleared</v>
      </c>
      <c r="AV134" s="61" t="n">
        <v>0</v>
      </c>
      <c r="AW134" s="61" t="n">
        <v>0</v>
      </c>
      <c r="AX134" s="61" t="n">
        <v>0</v>
      </c>
      <c r="AY134" s="61" t="n">
        <v>2</v>
      </c>
      <c r="AZ134" s="61" t="n">
        <v>1</v>
      </c>
      <c r="BA134" s="61" t="n">
        <v>3</v>
      </c>
      <c r="BB134" s="66" t="n">
        <f aca="false">AV134+AW134+AX134+AY134+BA134+AZ134</f>
        <v>6</v>
      </c>
      <c r="BC134" s="66" t="n">
        <f aca="false">BB134/30*100</f>
        <v>20</v>
      </c>
      <c r="BD134" s="66" t="n">
        <f aca="false">BC134*0.3</f>
        <v>6</v>
      </c>
      <c r="BE134" s="66" t="str">
        <f aca="false">IF(BD134&gt;=9,"Cleared","Not Cleared")</f>
        <v>Not Cleared</v>
      </c>
      <c r="BF134" s="105" t="n">
        <v>1.06666666666667</v>
      </c>
      <c r="BG134" s="61" t="n">
        <v>12</v>
      </c>
      <c r="BH134" s="61" t="n">
        <v>16</v>
      </c>
      <c r="BI134" s="61" t="n">
        <v>7</v>
      </c>
      <c r="BJ134" s="61" t="n">
        <v>6.1</v>
      </c>
      <c r="BK134" s="61" t="n">
        <v>6</v>
      </c>
      <c r="BL134" s="61" t="n">
        <v>67</v>
      </c>
      <c r="BM134" s="61" t="str">
        <f aca="false">IF(BF134&gt;=66%,"Cleared","NC")</f>
        <v>Cleared</v>
      </c>
      <c r="BN134" s="106" t="n">
        <v>2</v>
      </c>
      <c r="BO134" s="106" t="n">
        <v>2</v>
      </c>
      <c r="BP134" s="106" t="n">
        <v>3</v>
      </c>
      <c r="BQ134" s="106" t="n">
        <v>3</v>
      </c>
      <c r="BR134" s="106" t="n">
        <v>1</v>
      </c>
      <c r="BS134" s="106" t="n">
        <v>4</v>
      </c>
      <c r="BT134" s="66" t="n">
        <f aca="false">BN134+BO134+BP134+BQ134+BR134+BS134</f>
        <v>15</v>
      </c>
      <c r="BU134" s="66" t="n">
        <f aca="false">BT134/30*100</f>
        <v>50</v>
      </c>
      <c r="BV134" s="66" t="n">
        <f aca="false">BU134*0.3</f>
        <v>15</v>
      </c>
      <c r="BW134" s="107" t="str">
        <f aca="false">IF(BV134&gt;=9,"Cleared","Not Cleared")</f>
        <v>Cleared</v>
      </c>
    </row>
    <row r="135" s="22" customFormat="true" ht="14.25" hidden="false" customHeight="false" outlineLevel="0" collapsed="false">
      <c r="A135" s="61" t="n">
        <v>131</v>
      </c>
      <c r="B135" s="62" t="s">
        <v>281</v>
      </c>
      <c r="C135" s="63" t="s">
        <v>282</v>
      </c>
      <c r="D135" s="105" t="n">
        <v>0.666666666666667</v>
      </c>
      <c r="E135" s="61" t="n">
        <v>1</v>
      </c>
      <c r="F135" s="61" t="n">
        <v>1</v>
      </c>
      <c r="G135" s="61" t="n">
        <v>-25</v>
      </c>
      <c r="H135" s="61" t="s">
        <v>532</v>
      </c>
      <c r="I135" s="61" t="n">
        <v>8</v>
      </c>
      <c r="J135" s="61" t="n">
        <v>0</v>
      </c>
      <c r="K135" s="61" t="str">
        <f aca="false">IF(D135&gt;=66%,"Cleared","NC")</f>
        <v>Cleared</v>
      </c>
      <c r="L135" s="61" t="n">
        <v>1</v>
      </c>
      <c r="M135" s="61" t="n">
        <v>1</v>
      </c>
      <c r="N135" s="61" t="n">
        <v>1</v>
      </c>
      <c r="O135" s="61" t="n">
        <v>3</v>
      </c>
      <c r="P135" s="61" t="n">
        <v>1</v>
      </c>
      <c r="Q135" s="61" t="n">
        <v>1</v>
      </c>
      <c r="R135" s="66" t="n">
        <f aca="false">L135+M135+N135+O135+P135+Q135</f>
        <v>8</v>
      </c>
      <c r="S135" s="66" t="n">
        <f aca="false">R135/30*100</f>
        <v>26.6666666666667</v>
      </c>
      <c r="T135" s="66" t="n">
        <f aca="false">S135*0.3</f>
        <v>8</v>
      </c>
      <c r="U135" s="66" t="str">
        <f aca="false">IF(T135&gt;=9,"Cleared","Not Cleared")</f>
        <v>Not Cleared</v>
      </c>
      <c r="V135" s="105" t="n">
        <v>0.666666666666667</v>
      </c>
      <c r="W135" s="61" t="s">
        <v>14</v>
      </c>
      <c r="X135" s="61" t="s">
        <v>14</v>
      </c>
      <c r="Y135" s="61" t="s">
        <v>14</v>
      </c>
      <c r="Z135" s="61" t="s">
        <v>14</v>
      </c>
      <c r="AA135" s="61" t="n">
        <v>8</v>
      </c>
      <c r="AB135" s="61" t="s">
        <v>14</v>
      </c>
      <c r="AC135" s="61" t="str">
        <f aca="false">IF(V135&gt;=66%,"Cleared","NC")</f>
        <v>Cleared</v>
      </c>
      <c r="AD135" s="61" t="n">
        <v>0</v>
      </c>
      <c r="AE135" s="61" t="n">
        <v>0</v>
      </c>
      <c r="AF135" s="61" t="n">
        <v>0</v>
      </c>
      <c r="AG135" s="61" t="n">
        <v>0</v>
      </c>
      <c r="AH135" s="61" t="n">
        <v>1</v>
      </c>
      <c r="AI135" s="61" t="n">
        <v>0</v>
      </c>
      <c r="AJ135" s="66" t="n">
        <f aca="false">AD135+AE135+AF135+AG135+AH135+AI135</f>
        <v>1</v>
      </c>
      <c r="AK135" s="66" t="n">
        <f aca="false">AJ135/30*100</f>
        <v>3.33333333333333</v>
      </c>
      <c r="AL135" s="66" t="n">
        <f aca="false">AK135*0.3</f>
        <v>1</v>
      </c>
      <c r="AM135" s="66" t="str">
        <f aca="false">IF(AL135&gt;=9,"Cleared","Not Cleared")</f>
        <v>Not Cleared</v>
      </c>
      <c r="AN135" s="105" t="n">
        <v>0</v>
      </c>
      <c r="AO135" s="61" t="n">
        <v>12</v>
      </c>
      <c r="AP135" s="61" t="n">
        <v>16</v>
      </c>
      <c r="AQ135" s="61" t="n">
        <v>-3</v>
      </c>
      <c r="AR135" s="61" t="s">
        <v>14</v>
      </c>
      <c r="AS135" s="61" t="n">
        <v>8</v>
      </c>
      <c r="AT135" s="61" t="n">
        <v>69</v>
      </c>
      <c r="AU135" s="61" t="str">
        <f aca="false">IF(AN135&gt;=66%,"Cleared","NC")</f>
        <v>NC</v>
      </c>
      <c r="AV135" s="61" t="n">
        <v>2</v>
      </c>
      <c r="AW135" s="61" t="n">
        <v>2</v>
      </c>
      <c r="AX135" s="61" t="n">
        <v>3</v>
      </c>
      <c r="AY135" s="61" t="n">
        <v>0</v>
      </c>
      <c r="AZ135" s="61" t="n">
        <v>1</v>
      </c>
      <c r="BA135" s="61" t="n">
        <v>4</v>
      </c>
      <c r="BB135" s="66" t="n">
        <f aca="false">AV135+AW135+AX135+AY135+BA135+AZ135</f>
        <v>12</v>
      </c>
      <c r="BC135" s="66" t="n">
        <f aca="false">BB135/30*100</f>
        <v>40</v>
      </c>
      <c r="BD135" s="66" t="n">
        <f aca="false">BC135*0.3</f>
        <v>12</v>
      </c>
      <c r="BE135" s="66" t="str">
        <f aca="false">IF(BD135&gt;=9,"Cleared","Not Cleared")</f>
        <v>Cleared</v>
      </c>
      <c r="BF135" s="105" t="n">
        <v>0.733333333333333</v>
      </c>
      <c r="BG135" s="61" t="s">
        <v>14</v>
      </c>
      <c r="BH135" s="61" t="s">
        <v>14</v>
      </c>
      <c r="BI135" s="61" t="s">
        <v>14</v>
      </c>
      <c r="BJ135" s="61" t="s">
        <v>14</v>
      </c>
      <c r="BK135" s="61" t="n">
        <v>8</v>
      </c>
      <c r="BL135" s="61" t="n">
        <v>69</v>
      </c>
      <c r="BM135" s="61" t="str">
        <f aca="false">IF(BF135&gt;=66%,"Cleared","NC")</f>
        <v>Cleared</v>
      </c>
      <c r="BN135" s="106" t="n">
        <v>0</v>
      </c>
      <c r="BO135" s="106" t="n">
        <v>0</v>
      </c>
      <c r="BP135" s="106" t="n">
        <v>0</v>
      </c>
      <c r="BQ135" s="106" t="n">
        <v>0</v>
      </c>
      <c r="BR135" s="106" t="n">
        <v>1</v>
      </c>
      <c r="BS135" s="106" t="n">
        <v>4</v>
      </c>
      <c r="BT135" s="66" t="n">
        <f aca="false">BN135+BO135+BP135+BQ135+BR135+BS135</f>
        <v>5</v>
      </c>
      <c r="BU135" s="66" t="n">
        <f aca="false">BT135/30*100</f>
        <v>16.6666666666667</v>
      </c>
      <c r="BV135" s="66" t="n">
        <f aca="false">BU135*0.3</f>
        <v>5</v>
      </c>
      <c r="BW135" s="107" t="str">
        <f aca="false">IF(BV135&gt;=9,"Cleared","Not Cleared")</f>
        <v>Not Cleared</v>
      </c>
    </row>
    <row r="136" s="22" customFormat="true" ht="14.25" hidden="false" customHeight="false" outlineLevel="0" collapsed="false">
      <c r="A136" s="61" t="n">
        <v>132</v>
      </c>
      <c r="B136" s="62" t="s">
        <v>283</v>
      </c>
      <c r="C136" s="63" t="s">
        <v>284</v>
      </c>
      <c r="D136" s="105" t="n">
        <v>0.666666666666667</v>
      </c>
      <c r="E136" s="61" t="n">
        <v>2</v>
      </c>
      <c r="F136" s="61" t="n">
        <v>1</v>
      </c>
      <c r="G136" s="61" t="n">
        <v>-6</v>
      </c>
      <c r="H136" s="61" t="s">
        <v>532</v>
      </c>
      <c r="I136" s="61" t="n">
        <v>7</v>
      </c>
      <c r="J136" s="61" t="n">
        <v>73</v>
      </c>
      <c r="K136" s="61" t="str">
        <f aca="false">IF(D136&gt;=66%,"Cleared","NC")</f>
        <v>Cleared</v>
      </c>
      <c r="L136" s="61" t="n">
        <v>1</v>
      </c>
      <c r="M136" s="61" t="n">
        <v>1</v>
      </c>
      <c r="N136" s="61" t="n">
        <v>2</v>
      </c>
      <c r="O136" s="61" t="n">
        <v>3</v>
      </c>
      <c r="P136" s="61" t="n">
        <v>1</v>
      </c>
      <c r="Q136" s="61" t="n">
        <v>4</v>
      </c>
      <c r="R136" s="66" t="n">
        <f aca="false">L136+M136+N136+O136+P136+Q136</f>
        <v>12</v>
      </c>
      <c r="S136" s="66" t="n">
        <f aca="false">R136/30*100</f>
        <v>40</v>
      </c>
      <c r="T136" s="66" t="n">
        <f aca="false">S136*0.3</f>
        <v>12</v>
      </c>
      <c r="U136" s="66" t="str">
        <f aca="false">IF(T136&gt;=9,"Cleared","Not Cleared")</f>
        <v>Cleared</v>
      </c>
      <c r="V136" s="105" t="n">
        <v>0.1</v>
      </c>
      <c r="W136" s="61" t="s">
        <v>14</v>
      </c>
      <c r="X136" s="61" t="s">
        <v>14</v>
      </c>
      <c r="Y136" s="61" t="s">
        <v>14</v>
      </c>
      <c r="Z136" s="61" t="s">
        <v>14</v>
      </c>
      <c r="AA136" s="61" t="s">
        <v>14</v>
      </c>
      <c r="AB136" s="61" t="n">
        <v>73</v>
      </c>
      <c r="AC136" s="61" t="str">
        <f aca="false">IF(V136&gt;=66%,"Cleared","NC")</f>
        <v>NC</v>
      </c>
      <c r="AD136" s="61" t="n">
        <v>0</v>
      </c>
      <c r="AE136" s="61" t="n">
        <v>0</v>
      </c>
      <c r="AF136" s="61" t="n">
        <v>0</v>
      </c>
      <c r="AG136" s="61" t="n">
        <v>0</v>
      </c>
      <c r="AH136" s="61" t="n">
        <v>0</v>
      </c>
      <c r="AI136" s="61" t="n">
        <v>4</v>
      </c>
      <c r="AJ136" s="66" t="n">
        <f aca="false">AD136+AE136+AF136+AG136+AH136+AI136</f>
        <v>4</v>
      </c>
      <c r="AK136" s="66" t="n">
        <f aca="false">AJ136/30*100</f>
        <v>13.3333333333333</v>
      </c>
      <c r="AL136" s="66" t="n">
        <f aca="false">AK136*0.3</f>
        <v>4</v>
      </c>
      <c r="AM136" s="66" t="str">
        <f aca="false">IF(AL136&gt;=9,"Cleared","Not Cleared")</f>
        <v>Not Cleared</v>
      </c>
      <c r="AN136" s="105" t="n">
        <v>0.333333333333333</v>
      </c>
      <c r="AO136" s="61" t="s">
        <v>14</v>
      </c>
      <c r="AP136" s="61" t="s">
        <v>14</v>
      </c>
      <c r="AQ136" s="61" t="s">
        <v>14</v>
      </c>
      <c r="AR136" s="61" t="s">
        <v>14</v>
      </c>
      <c r="AS136" s="61" t="s">
        <v>14</v>
      </c>
      <c r="AT136" s="61" t="n">
        <v>75</v>
      </c>
      <c r="AU136" s="61" t="str">
        <f aca="false">IF(AN136&gt;=66%,"Cleared","NC")</f>
        <v>NC</v>
      </c>
      <c r="AV136" s="61" t="n">
        <v>0</v>
      </c>
      <c r="AW136" s="61" t="n">
        <v>0</v>
      </c>
      <c r="AX136" s="61" t="n">
        <v>0</v>
      </c>
      <c r="AY136" s="61" t="n">
        <v>0</v>
      </c>
      <c r="AZ136" s="61" t="n">
        <v>0</v>
      </c>
      <c r="BA136" s="61" t="n">
        <v>5</v>
      </c>
      <c r="BB136" s="66" t="n">
        <f aca="false">AV136+AW136+AX136+AY136+BA136+AZ136</f>
        <v>5</v>
      </c>
      <c r="BC136" s="66" t="n">
        <f aca="false">BB136/30*100</f>
        <v>16.6666666666667</v>
      </c>
      <c r="BD136" s="66" t="n">
        <f aca="false">BC136*0.3</f>
        <v>5</v>
      </c>
      <c r="BE136" s="66" t="str">
        <f aca="false">IF(BD136&gt;=9,"Cleared","Not Cleared")</f>
        <v>Not Cleared</v>
      </c>
      <c r="BF136" s="105" t="n">
        <v>0.733333333333333</v>
      </c>
      <c r="BG136" s="61" t="n">
        <v>14</v>
      </c>
      <c r="BH136" s="61" t="n">
        <v>3</v>
      </c>
      <c r="BI136" s="61" t="n">
        <v>7</v>
      </c>
      <c r="BJ136" s="61" t="n">
        <v>2.3</v>
      </c>
      <c r="BK136" s="61" t="s">
        <v>14</v>
      </c>
      <c r="BL136" s="61" t="n">
        <v>73</v>
      </c>
      <c r="BM136" s="61" t="str">
        <f aca="false">IF(BF136&gt;=66%,"Cleared","NC")</f>
        <v>Cleared</v>
      </c>
      <c r="BN136" s="106" t="n">
        <v>2</v>
      </c>
      <c r="BO136" s="106" t="n">
        <v>1</v>
      </c>
      <c r="BP136" s="106" t="n">
        <v>3</v>
      </c>
      <c r="BQ136" s="106" t="n">
        <v>2</v>
      </c>
      <c r="BR136" s="106" t="n">
        <v>0</v>
      </c>
      <c r="BS136" s="106" t="n">
        <v>4</v>
      </c>
      <c r="BT136" s="66" t="n">
        <f aca="false">BN136+BO136+BP136+BQ136+BR136+BS136</f>
        <v>12</v>
      </c>
      <c r="BU136" s="66" t="n">
        <f aca="false">BT136/30*100</f>
        <v>40</v>
      </c>
      <c r="BV136" s="66" t="n">
        <f aca="false">BU136*0.3</f>
        <v>12</v>
      </c>
      <c r="BW136" s="107" t="str">
        <f aca="false">IF(BV136&gt;=9,"Cleared","Not Cleared")</f>
        <v>Cleared</v>
      </c>
    </row>
    <row r="137" s="22" customFormat="true" ht="14.25" hidden="false" customHeight="false" outlineLevel="0" collapsed="false">
      <c r="A137" s="61" t="n">
        <v>133</v>
      </c>
      <c r="B137" s="62" t="s">
        <v>285</v>
      </c>
      <c r="C137" s="63" t="s">
        <v>286</v>
      </c>
      <c r="D137" s="105" t="n">
        <v>0.666666666666667</v>
      </c>
      <c r="E137" s="61" t="n">
        <v>5</v>
      </c>
      <c r="F137" s="61" t="n">
        <v>2</v>
      </c>
      <c r="G137" s="61" t="n">
        <v>-2</v>
      </c>
      <c r="H137" s="61" t="s">
        <v>532</v>
      </c>
      <c r="I137" s="61" t="n">
        <v>8</v>
      </c>
      <c r="J137" s="61" t="n">
        <v>60</v>
      </c>
      <c r="K137" s="61" t="str">
        <f aca="false">IF(D137&gt;=66%,"Cleared","NC")</f>
        <v>Cleared</v>
      </c>
      <c r="L137" s="61" t="n">
        <v>1</v>
      </c>
      <c r="M137" s="61" t="n">
        <v>1</v>
      </c>
      <c r="N137" s="61" t="n">
        <v>3</v>
      </c>
      <c r="O137" s="61" t="n">
        <v>3</v>
      </c>
      <c r="P137" s="61" t="n">
        <v>1</v>
      </c>
      <c r="Q137" s="61" t="n">
        <v>3</v>
      </c>
      <c r="R137" s="66" t="n">
        <f aca="false">L137+M137+N137+O137+P137+Q137</f>
        <v>12</v>
      </c>
      <c r="S137" s="66" t="n">
        <f aca="false">R137/30*100</f>
        <v>40</v>
      </c>
      <c r="T137" s="66" t="n">
        <f aca="false">S137*0.3</f>
        <v>12</v>
      </c>
      <c r="U137" s="66" t="str">
        <f aca="false">IF(T137&gt;=9,"Cleared","Not Cleared")</f>
        <v>Cleared</v>
      </c>
      <c r="V137" s="105" t="n">
        <v>0.666666666666667</v>
      </c>
      <c r="W137" s="61" t="n">
        <v>16</v>
      </c>
      <c r="X137" s="61" t="n">
        <v>2</v>
      </c>
      <c r="Y137" s="61" t="n">
        <v>-7</v>
      </c>
      <c r="Z137" s="61" t="n">
        <v>4.5</v>
      </c>
      <c r="AA137" s="61" t="n">
        <v>8</v>
      </c>
      <c r="AB137" s="61" t="n">
        <v>58</v>
      </c>
      <c r="AC137" s="61" t="str">
        <f aca="false">IF(V137&gt;=66%,"Cleared","NC")</f>
        <v>Cleared</v>
      </c>
      <c r="AD137" s="61" t="n">
        <v>2</v>
      </c>
      <c r="AE137" s="61" t="n">
        <v>1</v>
      </c>
      <c r="AF137" s="61" t="n">
        <v>3</v>
      </c>
      <c r="AG137" s="61" t="n">
        <v>2</v>
      </c>
      <c r="AH137" s="61" t="n">
        <v>1</v>
      </c>
      <c r="AI137" s="61" t="n">
        <v>2</v>
      </c>
      <c r="AJ137" s="66" t="n">
        <f aca="false">AD137+AE137+AF137+AG137+AH137+AI137</f>
        <v>11</v>
      </c>
      <c r="AK137" s="66" t="n">
        <f aca="false">AJ137/30*100</f>
        <v>36.6666666666667</v>
      </c>
      <c r="AL137" s="66" t="n">
        <f aca="false">AK137*0.3</f>
        <v>11</v>
      </c>
      <c r="AM137" s="66" t="str">
        <f aca="false">IF(AL137&gt;=9,"Cleared","Not Cleared")</f>
        <v>Cleared</v>
      </c>
      <c r="AN137" s="105" t="n">
        <v>0.666666666666667</v>
      </c>
      <c r="AO137" s="61" t="n">
        <v>10</v>
      </c>
      <c r="AP137" s="61" t="n">
        <v>2</v>
      </c>
      <c r="AQ137" s="61" t="n">
        <v>-15</v>
      </c>
      <c r="AR137" s="61" t="s">
        <v>14</v>
      </c>
      <c r="AS137" s="61" t="s">
        <v>14</v>
      </c>
      <c r="AT137" s="61" t="s">
        <v>14</v>
      </c>
      <c r="AU137" s="61" t="str">
        <f aca="false">IF(AN137&gt;=66%,"Cleared","NC")</f>
        <v>Cleared</v>
      </c>
      <c r="AV137" s="61" t="n">
        <v>1</v>
      </c>
      <c r="AW137" s="61" t="n">
        <v>1</v>
      </c>
      <c r="AX137" s="61" t="n">
        <v>2</v>
      </c>
      <c r="AY137" s="61" t="n">
        <v>0</v>
      </c>
      <c r="AZ137" s="61" t="n">
        <v>0</v>
      </c>
      <c r="BA137" s="61" t="n">
        <v>0</v>
      </c>
      <c r="BB137" s="66" t="n">
        <f aca="false">AV137+AW137+AX137+AY137+BA137+AZ137</f>
        <v>4</v>
      </c>
      <c r="BC137" s="66" t="n">
        <f aca="false">BB137/30*100</f>
        <v>13.3333333333333</v>
      </c>
      <c r="BD137" s="66" t="n">
        <f aca="false">BC137*0.3</f>
        <v>4</v>
      </c>
      <c r="BE137" s="66" t="str">
        <f aca="false">IF(BD137&gt;=9,"Cleared","Not Cleared")</f>
        <v>Not Cleared</v>
      </c>
      <c r="BF137" s="105" t="n">
        <v>0.733333333333333</v>
      </c>
      <c r="BG137" s="61" t="s">
        <v>14</v>
      </c>
      <c r="BH137" s="61" t="s">
        <v>14</v>
      </c>
      <c r="BI137" s="61" t="s">
        <v>14</v>
      </c>
      <c r="BJ137" s="61" t="s">
        <v>14</v>
      </c>
      <c r="BK137" s="61" t="s">
        <v>14</v>
      </c>
      <c r="BL137" s="61" t="n">
        <v>56</v>
      </c>
      <c r="BM137" s="61" t="str">
        <f aca="false">IF(BF137&gt;=66%,"Cleared","NC")</f>
        <v>Cleared</v>
      </c>
      <c r="BN137" s="106" t="n">
        <v>0</v>
      </c>
      <c r="BO137" s="106" t="n">
        <v>0</v>
      </c>
      <c r="BP137" s="106" t="n">
        <v>0</v>
      </c>
      <c r="BQ137" s="106" t="n">
        <v>0</v>
      </c>
      <c r="BR137" s="106" t="n">
        <v>0</v>
      </c>
      <c r="BS137" s="106" t="n">
        <v>2</v>
      </c>
      <c r="BT137" s="66" t="n">
        <f aca="false">BN137+BO137+BP137+BQ137+BR137+BS137</f>
        <v>2</v>
      </c>
      <c r="BU137" s="66" t="n">
        <f aca="false">BT137/30*100</f>
        <v>6.66666666666667</v>
      </c>
      <c r="BV137" s="66" t="n">
        <f aca="false">BU137*0.3</f>
        <v>2</v>
      </c>
      <c r="BW137" s="107" t="str">
        <f aca="false">IF(BV137&gt;=9,"Cleared","Not Cleared")</f>
        <v>Not Cleared</v>
      </c>
    </row>
    <row r="138" s="22" customFormat="true" ht="14.25" hidden="false" customHeight="false" outlineLevel="0" collapsed="false">
      <c r="A138" s="61" t="n">
        <v>134</v>
      </c>
      <c r="B138" s="62" t="s">
        <v>287</v>
      </c>
      <c r="C138" s="63" t="s">
        <v>288</v>
      </c>
      <c r="D138" s="105" t="n">
        <v>0.3</v>
      </c>
      <c r="E138" s="61" t="n">
        <v>8</v>
      </c>
      <c r="F138" s="61" t="n">
        <v>1</v>
      </c>
      <c r="G138" s="61" t="n">
        <v>-18</v>
      </c>
      <c r="H138" s="61" t="s">
        <v>532</v>
      </c>
      <c r="I138" s="61" t="n">
        <v>8</v>
      </c>
      <c r="J138" s="61" t="n">
        <v>79</v>
      </c>
      <c r="K138" s="61" t="str">
        <f aca="false">IF(D138&gt;=66%,"Cleared","NC")</f>
        <v>NC</v>
      </c>
      <c r="L138" s="61" t="n">
        <v>1</v>
      </c>
      <c r="M138" s="61" t="n">
        <v>1</v>
      </c>
      <c r="N138" s="61" t="n">
        <v>2</v>
      </c>
      <c r="O138" s="61" t="n">
        <v>3</v>
      </c>
      <c r="P138" s="61" t="n">
        <v>1</v>
      </c>
      <c r="Q138" s="61" t="n">
        <v>5</v>
      </c>
      <c r="R138" s="66" t="n">
        <f aca="false">L138+M138+N138+O138+P138+Q138</f>
        <v>13</v>
      </c>
      <c r="S138" s="66" t="n">
        <f aca="false">R138/30*100</f>
        <v>43.3333333333333</v>
      </c>
      <c r="T138" s="66" t="n">
        <f aca="false">S138*0.3</f>
        <v>13</v>
      </c>
      <c r="U138" s="66" t="str">
        <f aca="false">IF(T138&gt;=9,"Cleared","Not Cleared")</f>
        <v>Cleared</v>
      </c>
      <c r="V138" s="105" t="n">
        <v>0.133333333333333</v>
      </c>
      <c r="W138" s="61" t="s">
        <v>14</v>
      </c>
      <c r="X138" s="61" t="s">
        <v>14</v>
      </c>
      <c r="Y138" s="61" t="s">
        <v>14</v>
      </c>
      <c r="Z138" s="61" t="s">
        <v>14</v>
      </c>
      <c r="AA138" s="61" t="s">
        <v>14</v>
      </c>
      <c r="AB138" s="61" t="n">
        <v>77</v>
      </c>
      <c r="AC138" s="61" t="str">
        <f aca="false">IF(V138&gt;=66%,"Cleared","NC")</f>
        <v>NC</v>
      </c>
      <c r="AD138" s="61" t="n">
        <v>0</v>
      </c>
      <c r="AE138" s="61" t="n">
        <v>0</v>
      </c>
      <c r="AF138" s="61" t="n">
        <v>0</v>
      </c>
      <c r="AG138" s="61" t="n">
        <v>0</v>
      </c>
      <c r="AH138" s="61" t="n">
        <v>0</v>
      </c>
      <c r="AI138" s="61" t="n">
        <v>5</v>
      </c>
      <c r="AJ138" s="66" t="n">
        <f aca="false">AD138+AE138+AF138+AG138+AH138+AI138</f>
        <v>5</v>
      </c>
      <c r="AK138" s="66" t="n">
        <f aca="false">AJ138/30*100</f>
        <v>16.6666666666667</v>
      </c>
      <c r="AL138" s="66" t="n">
        <f aca="false">AK138*0.3</f>
        <v>5</v>
      </c>
      <c r="AM138" s="66" t="str">
        <f aca="false">IF(AL138&gt;=9,"Cleared","Not Cleared")</f>
        <v>Not Cleared</v>
      </c>
      <c r="AN138" s="105" t="n">
        <v>0.266666666666667</v>
      </c>
      <c r="AO138" s="61" t="s">
        <v>14</v>
      </c>
      <c r="AP138" s="61" t="s">
        <v>14</v>
      </c>
      <c r="AQ138" s="61" t="s">
        <v>14</v>
      </c>
      <c r="AR138" s="61" t="s">
        <v>14</v>
      </c>
      <c r="AS138" s="61" t="s">
        <v>14</v>
      </c>
      <c r="AT138" s="61" t="s">
        <v>14</v>
      </c>
      <c r="AU138" s="61" t="str">
        <f aca="false">IF(AN138&gt;=66%,"Cleared","NC")</f>
        <v>NC</v>
      </c>
      <c r="AV138" s="61" t="n">
        <v>0</v>
      </c>
      <c r="AW138" s="61" t="n">
        <v>0</v>
      </c>
      <c r="AX138" s="61" t="n">
        <v>0</v>
      </c>
      <c r="AY138" s="61" t="n">
        <v>0</v>
      </c>
      <c r="AZ138" s="61" t="n">
        <v>0</v>
      </c>
      <c r="BA138" s="61" t="n">
        <v>0</v>
      </c>
      <c r="BB138" s="66" t="n">
        <f aca="false">AV138+AW138+AX138+AY138+BA138+AZ138</f>
        <v>0</v>
      </c>
      <c r="BC138" s="66" t="n">
        <f aca="false">BB138/30*100</f>
        <v>0</v>
      </c>
      <c r="BD138" s="66" t="n">
        <f aca="false">BC138*0.3</f>
        <v>0</v>
      </c>
      <c r="BE138" s="66" t="str">
        <f aca="false">IF(BD138&gt;=9,"Cleared","Not Cleared")</f>
        <v>Not Cleared</v>
      </c>
      <c r="BF138" s="105" t="n">
        <v>0.366666666666667</v>
      </c>
      <c r="BG138" s="61" t="s">
        <v>14</v>
      </c>
      <c r="BH138" s="61" t="s">
        <v>14</v>
      </c>
      <c r="BI138" s="61" t="s">
        <v>14</v>
      </c>
      <c r="BJ138" s="61" t="s">
        <v>14</v>
      </c>
      <c r="BK138" s="61" t="s">
        <v>14</v>
      </c>
      <c r="BL138" s="61" t="s">
        <v>14</v>
      </c>
      <c r="BM138" s="61" t="str">
        <f aca="false">IF(BF138&gt;=66%,"Cleared","NC")</f>
        <v>NC</v>
      </c>
      <c r="BN138" s="106" t="n">
        <v>0</v>
      </c>
      <c r="BO138" s="106" t="n">
        <v>0</v>
      </c>
      <c r="BP138" s="106" t="n">
        <v>0</v>
      </c>
      <c r="BQ138" s="106" t="n">
        <v>0</v>
      </c>
      <c r="BR138" s="106" t="n">
        <v>0</v>
      </c>
      <c r="BS138" s="106" t="n">
        <v>0</v>
      </c>
      <c r="BT138" s="66" t="n">
        <f aca="false">BN138+BO138+BP138+BQ138+BR138+BS138</f>
        <v>0</v>
      </c>
      <c r="BU138" s="66" t="n">
        <f aca="false">BT138/30*100</f>
        <v>0</v>
      </c>
      <c r="BV138" s="66" t="n">
        <f aca="false">BU138*0.3</f>
        <v>0</v>
      </c>
      <c r="BW138" s="107" t="str">
        <f aca="false">IF(BV138&gt;=9,"Cleared","Not Cleared")</f>
        <v>Not Cleared</v>
      </c>
    </row>
    <row r="139" s="22" customFormat="true" ht="14.25" hidden="false" customHeight="false" outlineLevel="0" collapsed="false">
      <c r="A139" s="61" t="n">
        <v>135</v>
      </c>
      <c r="B139" s="62" t="s">
        <v>289</v>
      </c>
      <c r="C139" s="63" t="s">
        <v>290</v>
      </c>
      <c r="D139" s="105" t="n">
        <v>0.666666666666667</v>
      </c>
      <c r="E139" s="61" t="n">
        <v>2</v>
      </c>
      <c r="F139" s="61" t="n">
        <v>2</v>
      </c>
      <c r="G139" s="61" t="n">
        <v>-25</v>
      </c>
      <c r="H139" s="61" t="s">
        <v>532</v>
      </c>
      <c r="I139" s="61" t="n">
        <v>8</v>
      </c>
      <c r="J139" s="61" t="n">
        <v>67</v>
      </c>
      <c r="K139" s="61" t="str">
        <f aca="false">IF(D139&gt;=66%,"Cleared","NC")</f>
        <v>Cleared</v>
      </c>
      <c r="L139" s="61" t="n">
        <v>1</v>
      </c>
      <c r="M139" s="61" t="n">
        <v>1</v>
      </c>
      <c r="N139" s="61" t="n">
        <v>2</v>
      </c>
      <c r="O139" s="61" t="n">
        <v>3</v>
      </c>
      <c r="P139" s="61" t="n">
        <v>1</v>
      </c>
      <c r="Q139" s="61" t="n">
        <v>4</v>
      </c>
      <c r="R139" s="66" t="n">
        <f aca="false">L139+M139+N139+O139+P139+Q139</f>
        <v>12</v>
      </c>
      <c r="S139" s="66" t="n">
        <f aca="false">R139/30*100</f>
        <v>40</v>
      </c>
      <c r="T139" s="66" t="n">
        <f aca="false">S139*0.3</f>
        <v>12</v>
      </c>
      <c r="U139" s="66" t="str">
        <f aca="false">IF(T139&gt;=9,"Cleared","Not Cleared")</f>
        <v>Cleared</v>
      </c>
      <c r="V139" s="105" t="n">
        <v>0.666666666666667</v>
      </c>
      <c r="W139" s="61" t="s">
        <v>14</v>
      </c>
      <c r="X139" s="61" t="s">
        <v>14</v>
      </c>
      <c r="Y139" s="61" t="s">
        <v>14</v>
      </c>
      <c r="Z139" s="61" t="s">
        <v>14</v>
      </c>
      <c r="AA139" s="61" t="n">
        <v>5</v>
      </c>
      <c r="AB139" s="61" t="n">
        <v>71</v>
      </c>
      <c r="AC139" s="61" t="str">
        <f aca="false">IF(V139&gt;=66%,"Cleared","NC")</f>
        <v>Cleared</v>
      </c>
      <c r="AD139" s="61" t="n">
        <v>0</v>
      </c>
      <c r="AE139" s="61" t="n">
        <v>0</v>
      </c>
      <c r="AF139" s="61" t="n">
        <v>0</v>
      </c>
      <c r="AG139" s="61" t="n">
        <v>0</v>
      </c>
      <c r="AH139" s="61" t="n">
        <v>1</v>
      </c>
      <c r="AI139" s="61" t="n">
        <v>4</v>
      </c>
      <c r="AJ139" s="66" t="n">
        <f aca="false">AD139+AE139+AF139+AG139+AH139+AI139</f>
        <v>5</v>
      </c>
      <c r="AK139" s="66" t="n">
        <f aca="false">AJ139/30*100</f>
        <v>16.6666666666667</v>
      </c>
      <c r="AL139" s="66" t="n">
        <f aca="false">AK139*0.3</f>
        <v>5</v>
      </c>
      <c r="AM139" s="66" t="str">
        <f aca="false">IF(AL139&gt;=9,"Cleared","Not Cleared")</f>
        <v>Not Cleared</v>
      </c>
      <c r="AN139" s="105" t="n">
        <v>0.333333333333333</v>
      </c>
      <c r="AO139" s="61" t="s">
        <v>14</v>
      </c>
      <c r="AP139" s="61" t="s">
        <v>14</v>
      </c>
      <c r="AQ139" s="61" t="s">
        <v>14</v>
      </c>
      <c r="AR139" s="61" t="s">
        <v>14</v>
      </c>
      <c r="AS139" s="61" t="n">
        <v>8</v>
      </c>
      <c r="AT139" s="61" t="n">
        <v>65</v>
      </c>
      <c r="AU139" s="61" t="str">
        <f aca="false">IF(AN139&gt;=66%,"Cleared","NC")</f>
        <v>NC</v>
      </c>
      <c r="AV139" s="61" t="n">
        <v>0</v>
      </c>
      <c r="AW139" s="61" t="n">
        <v>0</v>
      </c>
      <c r="AX139" s="61" t="n">
        <v>0</v>
      </c>
      <c r="AY139" s="61" t="n">
        <v>0</v>
      </c>
      <c r="AZ139" s="61" t="n">
        <v>1</v>
      </c>
      <c r="BA139" s="61" t="n">
        <v>3</v>
      </c>
      <c r="BB139" s="66" t="n">
        <f aca="false">AV139+AW139+AX139+AY139+BA139+AZ139</f>
        <v>4</v>
      </c>
      <c r="BC139" s="66" t="n">
        <f aca="false">BB139/30*100</f>
        <v>13.3333333333333</v>
      </c>
      <c r="BD139" s="66" t="n">
        <f aca="false">BC139*0.3</f>
        <v>4</v>
      </c>
      <c r="BE139" s="66" t="str">
        <f aca="false">IF(BD139&gt;=9,"Cleared","Not Cleared")</f>
        <v>Not Cleared</v>
      </c>
      <c r="BF139" s="105" t="n">
        <v>0.733333333333333</v>
      </c>
      <c r="BG139" s="61" t="n">
        <v>9</v>
      </c>
      <c r="BH139" s="61" t="n">
        <v>3</v>
      </c>
      <c r="BI139" s="61" t="n">
        <v>-30</v>
      </c>
      <c r="BJ139" s="61" t="n">
        <v>4.1</v>
      </c>
      <c r="BK139" s="61" t="n">
        <v>8</v>
      </c>
      <c r="BL139" s="61" t="s">
        <v>14</v>
      </c>
      <c r="BM139" s="61" t="str">
        <f aca="false">IF(BF139&gt;=66%,"Cleared","NC")</f>
        <v>Cleared</v>
      </c>
      <c r="BN139" s="106" t="n">
        <v>1</v>
      </c>
      <c r="BO139" s="106" t="n">
        <v>1</v>
      </c>
      <c r="BP139" s="106" t="n">
        <v>1</v>
      </c>
      <c r="BQ139" s="106" t="n">
        <v>2</v>
      </c>
      <c r="BR139" s="106" t="n">
        <v>1</v>
      </c>
      <c r="BS139" s="106" t="n">
        <v>0</v>
      </c>
      <c r="BT139" s="66" t="n">
        <f aca="false">BN139+BO139+BP139+BQ139+BR139+BS139</f>
        <v>6</v>
      </c>
      <c r="BU139" s="66" t="n">
        <f aca="false">BT139/30*100</f>
        <v>20</v>
      </c>
      <c r="BV139" s="66" t="n">
        <f aca="false">BU139*0.3</f>
        <v>6</v>
      </c>
      <c r="BW139" s="107" t="str">
        <f aca="false">IF(BV139&gt;=9,"Cleared","Not Cleared")</f>
        <v>Not Cleared</v>
      </c>
    </row>
    <row r="140" s="22" customFormat="true" ht="14.25" hidden="false" customHeight="false" outlineLevel="0" collapsed="false">
      <c r="A140" s="61" t="n">
        <v>136</v>
      </c>
      <c r="B140" s="62" t="s">
        <v>291</v>
      </c>
      <c r="C140" s="63" t="s">
        <v>292</v>
      </c>
      <c r="D140" s="105" t="n">
        <v>0.666666666666667</v>
      </c>
      <c r="E140" s="61" t="n">
        <v>2</v>
      </c>
      <c r="F140" s="61" t="n">
        <v>1</v>
      </c>
      <c r="G140" s="61" t="n">
        <v>-14</v>
      </c>
      <c r="H140" s="61" t="s">
        <v>532</v>
      </c>
      <c r="I140" s="61" t="n">
        <v>8</v>
      </c>
      <c r="J140" s="61" t="n">
        <v>73</v>
      </c>
      <c r="K140" s="61" t="str">
        <f aca="false">IF(D140&gt;=66%,"Cleared","NC")</f>
        <v>Cleared</v>
      </c>
      <c r="L140" s="61" t="n">
        <v>1</v>
      </c>
      <c r="M140" s="61" t="n">
        <v>1</v>
      </c>
      <c r="N140" s="61" t="n">
        <v>2</v>
      </c>
      <c r="O140" s="61" t="n">
        <v>3</v>
      </c>
      <c r="P140" s="61" t="n">
        <v>1</v>
      </c>
      <c r="Q140" s="61" t="n">
        <v>4</v>
      </c>
      <c r="R140" s="66" t="n">
        <f aca="false">L140+M140+N140+O140+P140+Q140</f>
        <v>12</v>
      </c>
      <c r="S140" s="66" t="n">
        <f aca="false">R140/30*100</f>
        <v>40</v>
      </c>
      <c r="T140" s="66" t="n">
        <f aca="false">S140*0.3</f>
        <v>12</v>
      </c>
      <c r="U140" s="66" t="str">
        <f aca="false">IF(T140&gt;=9,"Cleared","Not Cleared")</f>
        <v>Cleared</v>
      </c>
      <c r="V140" s="105" t="n">
        <v>0.666666666666667</v>
      </c>
      <c r="W140" s="61" t="s">
        <v>14</v>
      </c>
      <c r="X140" s="61" t="s">
        <v>14</v>
      </c>
      <c r="Y140" s="61" t="s">
        <v>14</v>
      </c>
      <c r="Z140" s="61" t="s">
        <v>14</v>
      </c>
      <c r="AA140" s="61" t="n">
        <v>8</v>
      </c>
      <c r="AB140" s="61" t="s">
        <v>14</v>
      </c>
      <c r="AC140" s="61" t="str">
        <f aca="false">IF(V140&gt;=66%,"Cleared","NC")</f>
        <v>Cleared</v>
      </c>
      <c r="AD140" s="61" t="n">
        <v>0</v>
      </c>
      <c r="AE140" s="61" t="n">
        <v>0</v>
      </c>
      <c r="AF140" s="61" t="n">
        <v>0</v>
      </c>
      <c r="AG140" s="61" t="n">
        <v>0</v>
      </c>
      <c r="AH140" s="61" t="n">
        <v>1</v>
      </c>
      <c r="AI140" s="61" t="n">
        <v>0</v>
      </c>
      <c r="AJ140" s="66" t="n">
        <f aca="false">AD140+AE140+AF140+AG140+AH140+AI140</f>
        <v>1</v>
      </c>
      <c r="AK140" s="66" t="n">
        <f aca="false">AJ140/30*100</f>
        <v>3.33333333333333</v>
      </c>
      <c r="AL140" s="66" t="n">
        <f aca="false">AK140*0.3</f>
        <v>1</v>
      </c>
      <c r="AM140" s="66" t="str">
        <f aca="false">IF(AL140&gt;=9,"Cleared","Not Cleared")</f>
        <v>Not Cleared</v>
      </c>
      <c r="AN140" s="105" t="n">
        <v>0.666666666666667</v>
      </c>
      <c r="AO140" s="61" t="n">
        <v>18</v>
      </c>
      <c r="AP140" s="61" t="n">
        <v>2</v>
      </c>
      <c r="AQ140" s="61" t="n">
        <v>-6</v>
      </c>
      <c r="AR140" s="61" t="s">
        <v>14</v>
      </c>
      <c r="AS140" s="61" t="s">
        <v>14</v>
      </c>
      <c r="AT140" s="61" t="n">
        <v>75</v>
      </c>
      <c r="AU140" s="61" t="str">
        <f aca="false">IF(AN140&gt;=66%,"Cleared","NC")</f>
        <v>Cleared</v>
      </c>
      <c r="AV140" s="61" t="n">
        <v>3</v>
      </c>
      <c r="AW140" s="61" t="n">
        <v>1</v>
      </c>
      <c r="AX140" s="61" t="n">
        <v>2</v>
      </c>
      <c r="AY140" s="61" t="n">
        <v>0</v>
      </c>
      <c r="AZ140" s="61" t="n">
        <v>0</v>
      </c>
      <c r="BA140" s="61" t="n">
        <v>5</v>
      </c>
      <c r="BB140" s="66" t="n">
        <f aca="false">AV140+AW140+AX140+AY140+BA140+AZ140</f>
        <v>11</v>
      </c>
      <c r="BC140" s="66" t="n">
        <f aca="false">BB140/30*100</f>
        <v>36.6666666666667</v>
      </c>
      <c r="BD140" s="66" t="n">
        <f aca="false">BC140*0.3</f>
        <v>11</v>
      </c>
      <c r="BE140" s="66" t="str">
        <f aca="false">IF(BD140&gt;=9,"Cleared","Not Cleared")</f>
        <v>Cleared</v>
      </c>
      <c r="BF140" s="105" t="n">
        <v>0.8</v>
      </c>
      <c r="BG140" s="61" t="n">
        <v>2</v>
      </c>
      <c r="BH140" s="61" t="n">
        <v>2</v>
      </c>
      <c r="BI140" s="61" t="n">
        <v>-9</v>
      </c>
      <c r="BJ140" s="61" t="n">
        <v>2.7</v>
      </c>
      <c r="BK140" s="61" t="s">
        <v>14</v>
      </c>
      <c r="BL140" s="61" t="n">
        <v>69</v>
      </c>
      <c r="BM140" s="61" t="str">
        <f aca="false">IF(BF140&gt;=66%,"Cleared","NC")</f>
        <v>Cleared</v>
      </c>
      <c r="BN140" s="106" t="n">
        <v>1</v>
      </c>
      <c r="BO140" s="106" t="n">
        <v>1</v>
      </c>
      <c r="BP140" s="106" t="n">
        <v>2</v>
      </c>
      <c r="BQ140" s="106" t="n">
        <v>2</v>
      </c>
      <c r="BR140" s="106" t="n">
        <v>0</v>
      </c>
      <c r="BS140" s="106" t="n">
        <v>4</v>
      </c>
      <c r="BT140" s="66" t="n">
        <f aca="false">BN140+BO140+BP140+BQ140+BR140+BS140</f>
        <v>10</v>
      </c>
      <c r="BU140" s="66" t="n">
        <f aca="false">BT140/30*100</f>
        <v>33.3333333333333</v>
      </c>
      <c r="BV140" s="66" t="n">
        <f aca="false">BU140*0.3</f>
        <v>10</v>
      </c>
      <c r="BW140" s="107" t="str">
        <f aca="false">IF(BV140&gt;=9,"Cleared","Not Cleared")</f>
        <v>Cleared</v>
      </c>
    </row>
    <row r="141" s="22" customFormat="true" ht="14.25" hidden="false" customHeight="false" outlineLevel="0" collapsed="false">
      <c r="A141" s="61" t="n">
        <v>137</v>
      </c>
      <c r="B141" s="62" t="s">
        <v>293</v>
      </c>
      <c r="C141" s="63" t="s">
        <v>294</v>
      </c>
      <c r="D141" s="105" t="n">
        <v>0.4</v>
      </c>
      <c r="E141" s="61" t="n">
        <v>2</v>
      </c>
      <c r="F141" s="61" t="n">
        <v>2</v>
      </c>
      <c r="G141" s="61" t="n">
        <v>2</v>
      </c>
      <c r="H141" s="61" t="s">
        <v>532</v>
      </c>
      <c r="I141" s="61" t="n">
        <v>8</v>
      </c>
      <c r="J141" s="61" t="n">
        <v>51</v>
      </c>
      <c r="K141" s="61" t="str">
        <f aca="false">IF(D141&gt;=66%,"Cleared","NC")</f>
        <v>NC</v>
      </c>
      <c r="L141" s="61" t="n">
        <v>1</v>
      </c>
      <c r="M141" s="61" t="n">
        <v>1</v>
      </c>
      <c r="N141" s="61" t="n">
        <v>3</v>
      </c>
      <c r="O141" s="61" t="n">
        <v>3</v>
      </c>
      <c r="P141" s="61" t="n">
        <v>1</v>
      </c>
      <c r="Q141" s="61" t="n">
        <v>2</v>
      </c>
      <c r="R141" s="66" t="n">
        <f aca="false">L141+M141+N141+O141+P141+Q141</f>
        <v>11</v>
      </c>
      <c r="S141" s="66" t="n">
        <f aca="false">R141/30*100</f>
        <v>36.6666666666667</v>
      </c>
      <c r="T141" s="66" t="n">
        <f aca="false">S141*0.3</f>
        <v>11</v>
      </c>
      <c r="U141" s="66" t="str">
        <f aca="false">IF(T141&gt;=9,"Cleared","Not Cleared")</f>
        <v>Cleared</v>
      </c>
      <c r="V141" s="105" t="n">
        <v>0</v>
      </c>
      <c r="W141" s="61" t="s">
        <v>14</v>
      </c>
      <c r="X141" s="61" t="s">
        <v>14</v>
      </c>
      <c r="Y141" s="61" t="s">
        <v>14</v>
      </c>
      <c r="Z141" s="61" t="s">
        <v>14</v>
      </c>
      <c r="AA141" s="61" t="s">
        <v>14</v>
      </c>
      <c r="AB141" s="61" t="s">
        <v>14</v>
      </c>
      <c r="AC141" s="61" t="str">
        <f aca="false">IF(V141&gt;=66%,"Cleared","NC")</f>
        <v>NC</v>
      </c>
      <c r="AD141" s="61" t="n">
        <v>0</v>
      </c>
      <c r="AE141" s="61" t="n">
        <v>0</v>
      </c>
      <c r="AF141" s="61" t="n">
        <v>0</v>
      </c>
      <c r="AG141" s="61" t="n">
        <v>0</v>
      </c>
      <c r="AH141" s="61" t="n">
        <v>0</v>
      </c>
      <c r="AI141" s="61" t="n">
        <v>0</v>
      </c>
      <c r="AJ141" s="66" t="n">
        <f aca="false">AD141+AE141+AF141+AG141+AH141+AI141</f>
        <v>0</v>
      </c>
      <c r="AK141" s="66" t="n">
        <f aca="false">AJ141/30*100</f>
        <v>0</v>
      </c>
      <c r="AL141" s="66" t="n">
        <f aca="false">AK141*0.3</f>
        <v>0</v>
      </c>
      <c r="AM141" s="66" t="str">
        <f aca="false">IF(AL141&gt;=9,"Cleared","Not Cleared")</f>
        <v>Not Cleared</v>
      </c>
      <c r="AN141" s="105" t="n">
        <v>0</v>
      </c>
      <c r="AO141" s="61" t="s">
        <v>14</v>
      </c>
      <c r="AP141" s="61" t="s">
        <v>14</v>
      </c>
      <c r="AQ141" s="61" t="s">
        <v>14</v>
      </c>
      <c r="AR141" s="61" t="s">
        <v>14</v>
      </c>
      <c r="AS141" s="61" t="s">
        <v>14</v>
      </c>
      <c r="AT141" s="61" t="s">
        <v>14</v>
      </c>
      <c r="AU141" s="61" t="str">
        <f aca="false">IF(AN141&gt;=66%,"Cleared","NC")</f>
        <v>NC</v>
      </c>
      <c r="AV141" s="61" t="n">
        <v>0</v>
      </c>
      <c r="AW141" s="61" t="n">
        <v>0</v>
      </c>
      <c r="AX141" s="61" t="n">
        <v>0</v>
      </c>
      <c r="AY141" s="61" t="n">
        <v>0</v>
      </c>
      <c r="AZ141" s="61" t="n">
        <v>0</v>
      </c>
      <c r="BA141" s="61" t="n">
        <v>0</v>
      </c>
      <c r="BB141" s="66" t="n">
        <f aca="false">AV141+AW141+AX141+AY141+BA141+AZ141</f>
        <v>0</v>
      </c>
      <c r="BC141" s="66" t="n">
        <f aca="false">BB141/30*100</f>
        <v>0</v>
      </c>
      <c r="BD141" s="66" t="n">
        <f aca="false">BC141*0.3</f>
        <v>0</v>
      </c>
      <c r="BE141" s="66" t="str">
        <f aca="false">IF(BD141&gt;=9,"Cleared","Not Cleared")</f>
        <v>Not Cleared</v>
      </c>
      <c r="BF141" s="105" t="n">
        <v>0</v>
      </c>
      <c r="BG141" s="61" t="s">
        <v>14</v>
      </c>
      <c r="BH141" s="61" t="s">
        <v>14</v>
      </c>
      <c r="BI141" s="61" t="s">
        <v>14</v>
      </c>
      <c r="BJ141" s="61" t="n">
        <v>2.7</v>
      </c>
      <c r="BK141" s="61" t="s">
        <v>14</v>
      </c>
      <c r="BL141" s="61" t="s">
        <v>14</v>
      </c>
      <c r="BM141" s="61" t="str">
        <f aca="false">IF(BF141&gt;=66%,"Cleared","NC")</f>
        <v>NC</v>
      </c>
      <c r="BN141" s="106" t="n">
        <v>0</v>
      </c>
      <c r="BO141" s="106" t="n">
        <v>0</v>
      </c>
      <c r="BP141" s="106" t="n">
        <v>0</v>
      </c>
      <c r="BQ141" s="106" t="n">
        <v>2</v>
      </c>
      <c r="BR141" s="106" t="n">
        <v>0</v>
      </c>
      <c r="BS141" s="106" t="n">
        <v>0</v>
      </c>
      <c r="BT141" s="66" t="n">
        <f aca="false">BN141+BO141+BP141+BQ141+BR141+BS141</f>
        <v>2</v>
      </c>
      <c r="BU141" s="66" t="n">
        <f aca="false">BT141/30*100</f>
        <v>6.66666666666667</v>
      </c>
      <c r="BV141" s="66" t="n">
        <f aca="false">BU141*0.3</f>
        <v>2</v>
      </c>
      <c r="BW141" s="107" t="str">
        <f aca="false">IF(BV141&gt;=9,"Cleared","Not Cleared")</f>
        <v>Not Cleared</v>
      </c>
    </row>
    <row r="142" s="22" customFormat="true" ht="14.25" hidden="false" customHeight="false" outlineLevel="0" collapsed="false">
      <c r="A142" s="61" t="n">
        <v>138</v>
      </c>
      <c r="B142" s="62" t="s">
        <v>295</v>
      </c>
      <c r="C142" s="63" t="s">
        <v>296</v>
      </c>
      <c r="D142" s="105" t="n">
        <v>0.833333333333333</v>
      </c>
      <c r="E142" s="61" t="n">
        <v>4</v>
      </c>
      <c r="F142" s="61" t="n">
        <v>12</v>
      </c>
      <c r="G142" s="61" t="n">
        <v>-25</v>
      </c>
      <c r="H142" s="61" t="s">
        <v>532</v>
      </c>
      <c r="I142" s="61" t="n">
        <v>8</v>
      </c>
      <c r="J142" s="61" t="n">
        <v>61</v>
      </c>
      <c r="K142" s="61" t="str">
        <f aca="false">IF(D142&gt;=66%,"Cleared","NC")</f>
        <v>Cleared</v>
      </c>
      <c r="L142" s="61" t="n">
        <v>1</v>
      </c>
      <c r="M142" s="61" t="n">
        <v>2</v>
      </c>
      <c r="N142" s="61" t="n">
        <v>1</v>
      </c>
      <c r="O142" s="61" t="n">
        <v>3</v>
      </c>
      <c r="P142" s="61" t="n">
        <v>1</v>
      </c>
      <c r="Q142" s="61" t="n">
        <v>3</v>
      </c>
      <c r="R142" s="66" t="n">
        <f aca="false">L142+M142+N142+O142+P142+Q142</f>
        <v>11</v>
      </c>
      <c r="S142" s="66" t="n">
        <f aca="false">R142/30*100</f>
        <v>36.6666666666667</v>
      </c>
      <c r="T142" s="66" t="n">
        <f aca="false">S142*0.3</f>
        <v>11</v>
      </c>
      <c r="U142" s="66" t="str">
        <f aca="false">IF(T142&gt;=9,"Cleared","Not Cleared")</f>
        <v>Cleared</v>
      </c>
      <c r="V142" s="105" t="n">
        <v>0.866666666666667</v>
      </c>
      <c r="W142" s="61" t="n">
        <v>4</v>
      </c>
      <c r="X142" s="61" t="n">
        <v>6</v>
      </c>
      <c r="Y142" s="61" t="n">
        <v>12</v>
      </c>
      <c r="Z142" s="61" t="s">
        <v>14</v>
      </c>
      <c r="AA142" s="61" t="s">
        <v>14</v>
      </c>
      <c r="AB142" s="61" t="n">
        <v>60</v>
      </c>
      <c r="AC142" s="61" t="str">
        <f aca="false">IF(V142&gt;=66%,"Cleared","NC")</f>
        <v>Cleared</v>
      </c>
      <c r="AD142" s="61" t="n">
        <v>1</v>
      </c>
      <c r="AE142" s="61" t="n">
        <v>1</v>
      </c>
      <c r="AF142" s="61" t="n">
        <v>4</v>
      </c>
      <c r="AG142" s="61" t="n">
        <v>0</v>
      </c>
      <c r="AH142" s="61" t="n">
        <v>0</v>
      </c>
      <c r="AI142" s="61" t="n">
        <v>3</v>
      </c>
      <c r="AJ142" s="66" t="n">
        <f aca="false">AD142+AE142+AF142+AG142+AH142+AI142</f>
        <v>9</v>
      </c>
      <c r="AK142" s="66" t="n">
        <f aca="false">AJ142/30*100</f>
        <v>30</v>
      </c>
      <c r="AL142" s="66" t="n">
        <f aca="false">AK142*0.3</f>
        <v>9</v>
      </c>
      <c r="AM142" s="66" t="str">
        <f aca="false">IF(AL142&gt;=9,"Cleared","Not Cleared")</f>
        <v>Cleared</v>
      </c>
      <c r="AN142" s="105" t="n">
        <v>1</v>
      </c>
      <c r="AO142" s="61" t="s">
        <v>14</v>
      </c>
      <c r="AP142" s="61" t="s">
        <v>14</v>
      </c>
      <c r="AQ142" s="61" t="s">
        <v>14</v>
      </c>
      <c r="AR142" s="61" t="n">
        <v>2.5</v>
      </c>
      <c r="AS142" s="61" t="s">
        <v>14</v>
      </c>
      <c r="AT142" s="61" t="s">
        <v>14</v>
      </c>
      <c r="AU142" s="61" t="str">
        <f aca="false">IF(AN142&gt;=66%,"Cleared","NC")</f>
        <v>Cleared</v>
      </c>
      <c r="AV142" s="61" t="n">
        <v>0</v>
      </c>
      <c r="AW142" s="61" t="n">
        <v>0</v>
      </c>
      <c r="AX142" s="61" t="n">
        <v>0</v>
      </c>
      <c r="AY142" s="61" t="n">
        <v>2</v>
      </c>
      <c r="AZ142" s="61" t="n">
        <v>0</v>
      </c>
      <c r="BA142" s="61" t="n">
        <v>0</v>
      </c>
      <c r="BB142" s="66" t="n">
        <f aca="false">AV142+AW142+AX142+AY142+BA142+AZ142</f>
        <v>2</v>
      </c>
      <c r="BC142" s="66" t="n">
        <f aca="false">BB142/30*100</f>
        <v>6.66666666666667</v>
      </c>
      <c r="BD142" s="66" t="n">
        <f aca="false">BC142*0.3</f>
        <v>2</v>
      </c>
      <c r="BE142" s="66" t="str">
        <f aca="false">IF(BD142&gt;=9,"Cleared","Not Cleared")</f>
        <v>Not Cleared</v>
      </c>
      <c r="BF142" s="105" t="n">
        <v>1.06666666666667</v>
      </c>
      <c r="BG142" s="61" t="n">
        <v>7</v>
      </c>
      <c r="BH142" s="61" t="n">
        <v>3</v>
      </c>
      <c r="BI142" s="61" t="n">
        <v>9</v>
      </c>
      <c r="BJ142" s="61" t="n">
        <v>2.5</v>
      </c>
      <c r="BK142" s="61" t="s">
        <v>14</v>
      </c>
      <c r="BL142" s="61" t="n">
        <v>63</v>
      </c>
      <c r="BM142" s="61" t="str">
        <f aca="false">IF(BF142&gt;=66%,"Cleared","NC")</f>
        <v>Cleared</v>
      </c>
      <c r="BN142" s="106" t="n">
        <v>1</v>
      </c>
      <c r="BO142" s="106" t="n">
        <v>1</v>
      </c>
      <c r="BP142" s="106" t="n">
        <v>3</v>
      </c>
      <c r="BQ142" s="106" t="n">
        <v>2</v>
      </c>
      <c r="BR142" s="106" t="n">
        <v>0</v>
      </c>
      <c r="BS142" s="106" t="n">
        <v>3</v>
      </c>
      <c r="BT142" s="66" t="n">
        <f aca="false">BN142+BO142+BP142+BQ142+BR142+BS142</f>
        <v>10</v>
      </c>
      <c r="BU142" s="66" t="n">
        <f aca="false">BT142/30*100</f>
        <v>33.3333333333333</v>
      </c>
      <c r="BV142" s="66" t="n">
        <f aca="false">BU142*0.3</f>
        <v>10</v>
      </c>
      <c r="BW142" s="107" t="str">
        <f aca="false">IF(BV142&gt;=9,"Cleared","Not Cleared")</f>
        <v>Cleared</v>
      </c>
    </row>
    <row r="143" s="22" customFormat="true" ht="14.25" hidden="false" customHeight="false" outlineLevel="0" collapsed="false">
      <c r="A143" s="61" t="n">
        <v>139</v>
      </c>
      <c r="B143" s="62" t="s">
        <v>297</v>
      </c>
      <c r="C143" s="63" t="s">
        <v>298</v>
      </c>
      <c r="D143" s="105" t="n">
        <v>0.666666666666667</v>
      </c>
      <c r="E143" s="61" t="n">
        <v>5</v>
      </c>
      <c r="F143" s="61" t="n">
        <v>1</v>
      </c>
      <c r="G143" s="61" t="n">
        <v>6</v>
      </c>
      <c r="H143" s="61" t="s">
        <v>532</v>
      </c>
      <c r="I143" s="61" t="n">
        <v>2</v>
      </c>
      <c r="J143" s="61" t="n">
        <v>67</v>
      </c>
      <c r="K143" s="61" t="str">
        <f aca="false">IF(D143&gt;=66%,"Cleared","NC")</f>
        <v>Cleared</v>
      </c>
      <c r="L143" s="61" t="n">
        <v>1</v>
      </c>
      <c r="M143" s="61" t="n">
        <v>1</v>
      </c>
      <c r="N143" s="61" t="n">
        <v>4</v>
      </c>
      <c r="O143" s="61" t="n">
        <v>3</v>
      </c>
      <c r="P143" s="61" t="n">
        <v>4</v>
      </c>
      <c r="Q143" s="61" t="n">
        <v>4</v>
      </c>
      <c r="R143" s="66" t="n">
        <f aca="false">L143+M143+N143+O143+P143+Q143</f>
        <v>17</v>
      </c>
      <c r="S143" s="66" t="n">
        <f aca="false">R143/30*100</f>
        <v>56.6666666666667</v>
      </c>
      <c r="T143" s="66" t="n">
        <f aca="false">S143*0.3</f>
        <v>17</v>
      </c>
      <c r="U143" s="66" t="str">
        <f aca="false">IF(T143&gt;=9,"Cleared","Not Cleared")</f>
        <v>Cleared</v>
      </c>
      <c r="V143" s="105" t="n">
        <v>0.1</v>
      </c>
      <c r="W143" s="61" t="s">
        <v>14</v>
      </c>
      <c r="X143" s="61" t="s">
        <v>14</v>
      </c>
      <c r="Y143" s="61" t="s">
        <v>14</v>
      </c>
      <c r="Z143" s="61" t="s">
        <v>14</v>
      </c>
      <c r="AA143" s="61" t="n">
        <v>4</v>
      </c>
      <c r="AB143" s="61" t="s">
        <v>14</v>
      </c>
      <c r="AC143" s="61" t="str">
        <f aca="false">IF(V143&gt;=66%,"Cleared","NC")</f>
        <v>NC</v>
      </c>
      <c r="AD143" s="61" t="n">
        <v>0</v>
      </c>
      <c r="AE143" s="61" t="n">
        <v>0</v>
      </c>
      <c r="AF143" s="61" t="n">
        <v>0</v>
      </c>
      <c r="AG143" s="61" t="n">
        <v>0</v>
      </c>
      <c r="AH143" s="61" t="n">
        <v>2</v>
      </c>
      <c r="AI143" s="61" t="n">
        <v>0</v>
      </c>
      <c r="AJ143" s="66" t="n">
        <f aca="false">AD143+AE143+AF143+AG143+AH143+AI143</f>
        <v>2</v>
      </c>
      <c r="AK143" s="66" t="n">
        <f aca="false">AJ143/30*100</f>
        <v>6.66666666666667</v>
      </c>
      <c r="AL143" s="66" t="n">
        <f aca="false">AK143*0.3</f>
        <v>2</v>
      </c>
      <c r="AM143" s="66" t="str">
        <f aca="false">IF(AL143&gt;=9,"Cleared","Not Cleared")</f>
        <v>Not Cleared</v>
      </c>
      <c r="AN143" s="105" t="n">
        <v>0.666666666666667</v>
      </c>
      <c r="AO143" s="61" t="s">
        <v>14</v>
      </c>
      <c r="AP143" s="61" t="s">
        <v>14</v>
      </c>
      <c r="AQ143" s="61" t="s">
        <v>14</v>
      </c>
      <c r="AR143" s="61" t="s">
        <v>14</v>
      </c>
      <c r="AS143" s="61" t="s">
        <v>14</v>
      </c>
      <c r="AT143" s="61" t="s">
        <v>14</v>
      </c>
      <c r="AU143" s="61" t="str">
        <f aca="false">IF(AN143&gt;=66%,"Cleared","NC")</f>
        <v>Cleared</v>
      </c>
      <c r="AV143" s="61" t="n">
        <v>0</v>
      </c>
      <c r="AW143" s="61" t="n">
        <v>0</v>
      </c>
      <c r="AX143" s="61" t="n">
        <v>0</v>
      </c>
      <c r="AY143" s="61" t="n">
        <v>0</v>
      </c>
      <c r="AZ143" s="61" t="n">
        <v>0</v>
      </c>
      <c r="BA143" s="61" t="n">
        <v>0</v>
      </c>
      <c r="BB143" s="66" t="n">
        <f aca="false">AV143+AW143+AX143+AY143+BA143+AZ143</f>
        <v>0</v>
      </c>
      <c r="BC143" s="66" t="n">
        <f aca="false">BB143/30*100</f>
        <v>0</v>
      </c>
      <c r="BD143" s="66" t="n">
        <f aca="false">BC143*0.3</f>
        <v>0</v>
      </c>
      <c r="BE143" s="66" t="str">
        <f aca="false">IF(BD143&gt;=9,"Cleared","Not Cleared")</f>
        <v>Not Cleared</v>
      </c>
      <c r="BF143" s="105" t="n">
        <v>0.666666666666667</v>
      </c>
      <c r="BG143" s="61" t="s">
        <v>14</v>
      </c>
      <c r="BH143" s="61" t="s">
        <v>14</v>
      </c>
      <c r="BI143" s="61" t="s">
        <v>14</v>
      </c>
      <c r="BJ143" s="61" t="n">
        <v>6.1</v>
      </c>
      <c r="BK143" s="61" t="s">
        <v>14</v>
      </c>
      <c r="BL143" s="61" t="s">
        <v>14</v>
      </c>
      <c r="BM143" s="61" t="str">
        <f aca="false">IF(BF143&gt;=66%,"Cleared","NC")</f>
        <v>Cleared</v>
      </c>
      <c r="BN143" s="106" t="n">
        <v>0</v>
      </c>
      <c r="BO143" s="106" t="n">
        <v>0</v>
      </c>
      <c r="BP143" s="106" t="n">
        <v>0</v>
      </c>
      <c r="BQ143" s="106" t="n">
        <v>3</v>
      </c>
      <c r="BR143" s="106" t="n">
        <v>0</v>
      </c>
      <c r="BS143" s="106" t="n">
        <v>0</v>
      </c>
      <c r="BT143" s="66" t="n">
        <f aca="false">BN143+BO143+BP143+BQ143+BR143+BS143</f>
        <v>3</v>
      </c>
      <c r="BU143" s="66" t="n">
        <f aca="false">BT143/30*100</f>
        <v>10</v>
      </c>
      <c r="BV143" s="66" t="n">
        <f aca="false">BU143*0.3</f>
        <v>3</v>
      </c>
      <c r="BW143" s="107" t="str">
        <f aca="false">IF(BV143&gt;=9,"Cleared","Not Cleared")</f>
        <v>Not Cleared</v>
      </c>
    </row>
    <row r="144" s="22" customFormat="true" ht="14.25" hidden="false" customHeight="false" outlineLevel="0" collapsed="false">
      <c r="A144" s="61" t="n">
        <v>140</v>
      </c>
      <c r="B144" s="62" t="s">
        <v>299</v>
      </c>
      <c r="C144" s="63" t="s">
        <v>300</v>
      </c>
      <c r="D144" s="105" t="n">
        <v>0.8</v>
      </c>
      <c r="E144" s="61" t="n">
        <v>19</v>
      </c>
      <c r="F144" s="61" t="n">
        <v>1</v>
      </c>
      <c r="G144" s="61" t="n">
        <v>0</v>
      </c>
      <c r="H144" s="61" t="s">
        <v>532</v>
      </c>
      <c r="I144" s="61" t="n">
        <v>8</v>
      </c>
      <c r="J144" s="61" t="n">
        <v>70</v>
      </c>
      <c r="K144" s="61" t="str">
        <f aca="false">IF(D144&gt;=66%,"Cleared","NC")</f>
        <v>Cleared</v>
      </c>
      <c r="L144" s="61" t="n">
        <v>3</v>
      </c>
      <c r="M144" s="61" t="n">
        <v>1</v>
      </c>
      <c r="N144" s="61" t="n">
        <v>3</v>
      </c>
      <c r="O144" s="61" t="n">
        <v>3</v>
      </c>
      <c r="P144" s="61" t="n">
        <v>1</v>
      </c>
      <c r="Q144" s="61" t="n">
        <v>4</v>
      </c>
      <c r="R144" s="66" t="n">
        <f aca="false">L144+M144+N144+O144+P144+Q144</f>
        <v>15</v>
      </c>
      <c r="S144" s="66" t="n">
        <f aca="false">R144/30*100</f>
        <v>50</v>
      </c>
      <c r="T144" s="66" t="n">
        <f aca="false">S144*0.3</f>
        <v>15</v>
      </c>
      <c r="U144" s="66" t="str">
        <f aca="false">IF(T144&gt;=9,"Cleared","Not Cleared")</f>
        <v>Cleared</v>
      </c>
      <c r="V144" s="105" t="n">
        <v>0.666666666666667</v>
      </c>
      <c r="W144" s="61" t="s">
        <v>14</v>
      </c>
      <c r="X144" s="61" t="s">
        <v>14</v>
      </c>
      <c r="Y144" s="61" t="s">
        <v>14</v>
      </c>
      <c r="Z144" s="61" t="s">
        <v>14</v>
      </c>
      <c r="AA144" s="61" t="s">
        <v>14</v>
      </c>
      <c r="AB144" s="61" t="s">
        <v>14</v>
      </c>
      <c r="AC144" s="61" t="str">
        <f aca="false">IF(V144&gt;=66%,"Cleared","NC")</f>
        <v>Cleared</v>
      </c>
      <c r="AD144" s="61" t="n">
        <v>0</v>
      </c>
      <c r="AE144" s="61" t="n">
        <v>0</v>
      </c>
      <c r="AF144" s="61" t="n">
        <v>0</v>
      </c>
      <c r="AG144" s="61" t="n">
        <v>0</v>
      </c>
      <c r="AH144" s="61" t="n">
        <v>0</v>
      </c>
      <c r="AI144" s="61" t="n">
        <v>0</v>
      </c>
      <c r="AJ144" s="66" t="n">
        <f aca="false">AD144+AE144+AF144+AG144+AH144+AI144</f>
        <v>0</v>
      </c>
      <c r="AK144" s="66" t="n">
        <f aca="false">AJ144/30*100</f>
        <v>0</v>
      </c>
      <c r="AL144" s="66" t="n">
        <f aca="false">AK144*0.3</f>
        <v>0</v>
      </c>
      <c r="AM144" s="66" t="str">
        <f aca="false">IF(AL144&gt;=9,"Cleared","Not Cleared")</f>
        <v>Not Cleared</v>
      </c>
      <c r="AN144" s="105" t="n">
        <v>0.0666666666666667</v>
      </c>
      <c r="AO144" s="61" t="n">
        <v>15</v>
      </c>
      <c r="AP144" s="61" t="n">
        <v>7</v>
      </c>
      <c r="AQ144" s="61" t="n">
        <v>-3</v>
      </c>
      <c r="AR144" s="61" t="s">
        <v>14</v>
      </c>
      <c r="AS144" s="61" t="s">
        <v>14</v>
      </c>
      <c r="AT144" s="61" t="n">
        <v>68</v>
      </c>
      <c r="AU144" s="61" t="str">
        <f aca="false">IF(AN144&gt;=66%,"Cleared","NC")</f>
        <v>NC</v>
      </c>
      <c r="AV144" s="61" t="n">
        <v>2</v>
      </c>
      <c r="AW144" s="61" t="n">
        <v>1</v>
      </c>
      <c r="AX144" s="61" t="n">
        <v>3</v>
      </c>
      <c r="AY144" s="61" t="n">
        <v>0</v>
      </c>
      <c r="AZ144" s="61" t="n">
        <v>0</v>
      </c>
      <c r="BA144" s="61" t="n">
        <v>4</v>
      </c>
      <c r="BB144" s="66" t="n">
        <f aca="false">AV144+AW144+AX144+AY144+BA144+AZ144</f>
        <v>10</v>
      </c>
      <c r="BC144" s="66" t="n">
        <f aca="false">BB144/30*100</f>
        <v>33.3333333333333</v>
      </c>
      <c r="BD144" s="66" t="n">
        <f aca="false">BC144*0.3</f>
        <v>10</v>
      </c>
      <c r="BE144" s="66" t="str">
        <f aca="false">IF(BD144&gt;=9,"Cleared","Not Cleared")</f>
        <v>Cleared</v>
      </c>
      <c r="BF144" s="105" t="n">
        <v>0.2</v>
      </c>
      <c r="BG144" s="61" t="n">
        <v>21</v>
      </c>
      <c r="BH144" s="61" t="n">
        <v>3</v>
      </c>
      <c r="BI144" s="61" t="n">
        <v>0</v>
      </c>
      <c r="BJ144" s="61" t="s">
        <v>14</v>
      </c>
      <c r="BK144" s="61" t="s">
        <v>14</v>
      </c>
      <c r="BL144" s="61" t="s">
        <v>14</v>
      </c>
      <c r="BM144" s="61" t="str">
        <f aca="false">IF(BF144&gt;=66%,"Cleared","NC")</f>
        <v>NC</v>
      </c>
      <c r="BN144" s="106" t="n">
        <v>3</v>
      </c>
      <c r="BO144" s="106" t="n">
        <v>1</v>
      </c>
      <c r="BP144" s="106" t="n">
        <v>3</v>
      </c>
      <c r="BQ144" s="106" t="n">
        <v>0</v>
      </c>
      <c r="BR144" s="106" t="n">
        <v>0</v>
      </c>
      <c r="BS144" s="106" t="n">
        <v>0</v>
      </c>
      <c r="BT144" s="66" t="n">
        <f aca="false">BN144+BO144+BP144+BQ144+BR144+BS144</f>
        <v>7</v>
      </c>
      <c r="BU144" s="66" t="n">
        <f aca="false">BT144/30*100</f>
        <v>23.3333333333333</v>
      </c>
      <c r="BV144" s="66" t="n">
        <f aca="false">BU144*0.3</f>
        <v>7</v>
      </c>
      <c r="BW144" s="107" t="str">
        <f aca="false">IF(BV144&gt;=9,"Cleared","Not Cleared")</f>
        <v>Not Cleared</v>
      </c>
    </row>
    <row r="145" s="22" customFormat="true" ht="14.25" hidden="false" customHeight="false" outlineLevel="0" collapsed="false">
      <c r="A145" s="61" t="n">
        <v>141</v>
      </c>
      <c r="B145" s="62" t="s">
        <v>301</v>
      </c>
      <c r="C145" s="63" t="s">
        <v>302</v>
      </c>
      <c r="D145" s="105" t="n">
        <v>0.8</v>
      </c>
      <c r="E145" s="61" t="n">
        <v>20</v>
      </c>
      <c r="F145" s="61" t="n">
        <v>2</v>
      </c>
      <c r="G145" s="61" t="n">
        <v>-25</v>
      </c>
      <c r="H145" s="61" t="s">
        <v>532</v>
      </c>
      <c r="I145" s="61" t="n">
        <v>4</v>
      </c>
      <c r="J145" s="61" t="n">
        <v>67</v>
      </c>
      <c r="K145" s="61" t="str">
        <f aca="false">IF(D145&gt;=66%,"Cleared","NC")</f>
        <v>Cleared</v>
      </c>
      <c r="L145" s="61" t="n">
        <v>3</v>
      </c>
      <c r="M145" s="61" t="n">
        <v>1</v>
      </c>
      <c r="N145" s="61" t="n">
        <v>2</v>
      </c>
      <c r="O145" s="61" t="n">
        <v>3</v>
      </c>
      <c r="P145" s="61" t="n">
        <v>2</v>
      </c>
      <c r="Q145" s="61" t="n">
        <v>4</v>
      </c>
      <c r="R145" s="66" t="n">
        <f aca="false">L145+M145+N145+O145+P145+Q145</f>
        <v>15</v>
      </c>
      <c r="S145" s="66" t="n">
        <f aca="false">R145/30*100</f>
        <v>50</v>
      </c>
      <c r="T145" s="66" t="n">
        <f aca="false">S145*0.3</f>
        <v>15</v>
      </c>
      <c r="U145" s="66" t="str">
        <f aca="false">IF(T145&gt;=9,"Cleared","Not Cleared")</f>
        <v>Cleared</v>
      </c>
      <c r="V145" s="105" t="n">
        <v>0.8</v>
      </c>
      <c r="W145" s="61" t="s">
        <v>14</v>
      </c>
      <c r="X145" s="61" t="s">
        <v>14</v>
      </c>
      <c r="Y145" s="61" t="s">
        <v>14</v>
      </c>
      <c r="Z145" s="61" t="s">
        <v>14</v>
      </c>
      <c r="AA145" s="61" t="n">
        <v>8</v>
      </c>
      <c r="AB145" s="61" t="n">
        <v>70</v>
      </c>
      <c r="AC145" s="61" t="str">
        <f aca="false">IF(V145&gt;=66%,"Cleared","NC")</f>
        <v>Cleared</v>
      </c>
      <c r="AD145" s="61" t="n">
        <v>0</v>
      </c>
      <c r="AE145" s="61" t="n">
        <v>0</v>
      </c>
      <c r="AF145" s="61" t="n">
        <v>0</v>
      </c>
      <c r="AG145" s="61" t="n">
        <v>0</v>
      </c>
      <c r="AH145" s="61" t="n">
        <v>1</v>
      </c>
      <c r="AI145" s="61" t="n">
        <v>4</v>
      </c>
      <c r="AJ145" s="66" t="n">
        <f aca="false">AD145+AE145+AF145+AG145+AH145+AI145</f>
        <v>5</v>
      </c>
      <c r="AK145" s="66" t="n">
        <f aca="false">AJ145/30*100</f>
        <v>16.6666666666667</v>
      </c>
      <c r="AL145" s="66" t="n">
        <f aca="false">AK145*0.3</f>
        <v>5</v>
      </c>
      <c r="AM145" s="66" t="str">
        <f aca="false">IF(AL145&gt;=9,"Cleared","Not Cleared")</f>
        <v>Not Cleared</v>
      </c>
      <c r="AN145" s="105" t="n">
        <v>0.8</v>
      </c>
      <c r="AO145" s="61" t="s">
        <v>14</v>
      </c>
      <c r="AP145" s="61" t="s">
        <v>14</v>
      </c>
      <c r="AQ145" s="61" t="s">
        <v>14</v>
      </c>
      <c r="AR145" s="61" t="n">
        <v>4.7</v>
      </c>
      <c r="AS145" s="61" t="n">
        <v>6</v>
      </c>
      <c r="AT145" s="61" t="n">
        <v>68</v>
      </c>
      <c r="AU145" s="61" t="str">
        <f aca="false">IF(AN145&gt;=66%,"Cleared","NC")</f>
        <v>Cleared</v>
      </c>
      <c r="AV145" s="61" t="n">
        <v>0</v>
      </c>
      <c r="AW145" s="61" t="n">
        <v>0</v>
      </c>
      <c r="AX145" s="61" t="n">
        <v>0</v>
      </c>
      <c r="AY145" s="61" t="n">
        <v>2</v>
      </c>
      <c r="AZ145" s="61" t="n">
        <v>1</v>
      </c>
      <c r="BA145" s="61" t="n">
        <v>4</v>
      </c>
      <c r="BB145" s="66" t="n">
        <f aca="false">AV145+AW145+AX145+AY145+BA145+AZ145</f>
        <v>7</v>
      </c>
      <c r="BC145" s="66" t="n">
        <f aca="false">BB145/30*100</f>
        <v>23.3333333333333</v>
      </c>
      <c r="BD145" s="66" t="n">
        <f aca="false">BC145*0.3</f>
        <v>7</v>
      </c>
      <c r="BE145" s="66" t="str">
        <f aca="false">IF(BD145&gt;=9,"Cleared","Not Cleared")</f>
        <v>Not Cleared</v>
      </c>
      <c r="BF145" s="105" t="n">
        <v>0.866666666666667</v>
      </c>
      <c r="BG145" s="61" t="n">
        <v>23</v>
      </c>
      <c r="BH145" s="61" t="n">
        <v>16</v>
      </c>
      <c r="BI145" s="61" t="n">
        <v>-4</v>
      </c>
      <c r="BJ145" s="61" t="s">
        <v>14</v>
      </c>
      <c r="BK145" s="61" t="n">
        <v>6</v>
      </c>
      <c r="BL145" s="61" t="n">
        <v>74</v>
      </c>
      <c r="BM145" s="61" t="str">
        <f aca="false">IF(BF145&gt;=66%,"Cleared","NC")</f>
        <v>Cleared</v>
      </c>
      <c r="BN145" s="106" t="n">
        <v>4</v>
      </c>
      <c r="BO145" s="106" t="n">
        <v>2</v>
      </c>
      <c r="BP145" s="106" t="n">
        <v>3</v>
      </c>
      <c r="BQ145" s="106" t="n">
        <v>0</v>
      </c>
      <c r="BR145" s="106" t="n">
        <v>1</v>
      </c>
      <c r="BS145" s="106" t="n">
        <v>4</v>
      </c>
      <c r="BT145" s="66" t="n">
        <f aca="false">BN145+BO145+BP145+BQ145+BR145+BS145</f>
        <v>14</v>
      </c>
      <c r="BU145" s="66" t="n">
        <f aca="false">BT145/30*100</f>
        <v>46.6666666666667</v>
      </c>
      <c r="BV145" s="66" t="n">
        <f aca="false">BU145*0.3</f>
        <v>14</v>
      </c>
      <c r="BW145" s="107" t="str">
        <f aca="false">IF(BV145&gt;=9,"Cleared","Not Cleared")</f>
        <v>Cleared</v>
      </c>
    </row>
    <row r="146" s="22" customFormat="true" ht="14.25" hidden="false" customHeight="false" outlineLevel="0" collapsed="false">
      <c r="A146" s="61" t="n">
        <v>142</v>
      </c>
      <c r="B146" s="62" t="s">
        <v>303</v>
      </c>
      <c r="C146" s="63" t="s">
        <v>304</v>
      </c>
      <c r="D146" s="105" t="n">
        <v>0.666666666666667</v>
      </c>
      <c r="E146" s="61" t="n">
        <v>7</v>
      </c>
      <c r="F146" s="61" t="n">
        <v>2</v>
      </c>
      <c r="G146" s="61" t="n">
        <v>2</v>
      </c>
      <c r="H146" s="61" t="s">
        <v>532</v>
      </c>
      <c r="I146" s="61" t="n">
        <v>8</v>
      </c>
      <c r="J146" s="61" t="n">
        <v>66</v>
      </c>
      <c r="K146" s="61" t="str">
        <f aca="false">IF(D146&gt;=66%,"Cleared","NC")</f>
        <v>Cleared</v>
      </c>
      <c r="L146" s="61" t="n">
        <v>1</v>
      </c>
      <c r="M146" s="61" t="n">
        <v>1</v>
      </c>
      <c r="N146" s="61" t="n">
        <v>3</v>
      </c>
      <c r="O146" s="61" t="n">
        <v>3</v>
      </c>
      <c r="P146" s="61" t="n">
        <v>1</v>
      </c>
      <c r="Q146" s="61" t="n">
        <v>3</v>
      </c>
      <c r="R146" s="66" t="n">
        <f aca="false">L146+M146+N146+O146+P146+Q146</f>
        <v>12</v>
      </c>
      <c r="S146" s="66" t="n">
        <f aca="false">R146/30*100</f>
        <v>40</v>
      </c>
      <c r="T146" s="66" t="n">
        <f aca="false">S146*0.3</f>
        <v>12</v>
      </c>
      <c r="U146" s="66" t="str">
        <f aca="false">IF(T146&gt;=9,"Cleared","Not Cleared")</f>
        <v>Cleared</v>
      </c>
      <c r="V146" s="105" t="n">
        <v>0.8</v>
      </c>
      <c r="W146" s="61" t="n">
        <v>2</v>
      </c>
      <c r="X146" s="61" t="n">
        <v>1</v>
      </c>
      <c r="Y146" s="61" t="n">
        <v>5</v>
      </c>
      <c r="Z146" s="61" t="n">
        <v>2.5</v>
      </c>
      <c r="AA146" s="61" t="n">
        <v>8</v>
      </c>
      <c r="AB146" s="61" t="n">
        <v>67</v>
      </c>
      <c r="AC146" s="61" t="str">
        <f aca="false">IF(V146&gt;=66%,"Cleared","NC")</f>
        <v>Cleared</v>
      </c>
      <c r="AD146" s="61" t="n">
        <v>1</v>
      </c>
      <c r="AE146" s="61" t="n">
        <v>1</v>
      </c>
      <c r="AF146" s="61" t="n">
        <v>3</v>
      </c>
      <c r="AG146" s="61" t="n">
        <v>2</v>
      </c>
      <c r="AH146" s="61" t="n">
        <v>1</v>
      </c>
      <c r="AI146" s="61" t="n">
        <v>4</v>
      </c>
      <c r="AJ146" s="66" t="n">
        <f aca="false">AD146+AE146+AF146+AG146+AH146+AI146</f>
        <v>12</v>
      </c>
      <c r="AK146" s="66" t="n">
        <f aca="false">AJ146/30*100</f>
        <v>40</v>
      </c>
      <c r="AL146" s="66" t="n">
        <f aca="false">AK146*0.3</f>
        <v>12</v>
      </c>
      <c r="AM146" s="66" t="str">
        <f aca="false">IF(AL146&gt;=9,"Cleared","Not Cleared")</f>
        <v>Cleared</v>
      </c>
      <c r="AN146" s="105" t="n">
        <v>0.666666666666667</v>
      </c>
      <c r="AO146" s="61" t="s">
        <v>14</v>
      </c>
      <c r="AP146" s="61" t="s">
        <v>14</v>
      </c>
      <c r="AQ146" s="61" t="s">
        <v>14</v>
      </c>
      <c r="AR146" s="61" t="n">
        <v>2.1</v>
      </c>
      <c r="AS146" s="61" t="s">
        <v>14</v>
      </c>
      <c r="AT146" s="61" t="s">
        <v>14</v>
      </c>
      <c r="AU146" s="61" t="str">
        <f aca="false">IF(AN146&gt;=66%,"Cleared","NC")</f>
        <v>Cleared</v>
      </c>
      <c r="AV146" s="61" t="n">
        <v>0</v>
      </c>
      <c r="AW146" s="61" t="n">
        <v>0</v>
      </c>
      <c r="AX146" s="61" t="n">
        <v>0</v>
      </c>
      <c r="AY146" s="61" t="n">
        <v>2</v>
      </c>
      <c r="AZ146" s="61" t="n">
        <v>0</v>
      </c>
      <c r="BA146" s="61" t="n">
        <v>0</v>
      </c>
      <c r="BB146" s="66" t="n">
        <f aca="false">AV146+AW146+AX146+AY146+BA146+AZ146</f>
        <v>2</v>
      </c>
      <c r="BC146" s="66" t="n">
        <f aca="false">BB146/30*100</f>
        <v>6.66666666666667</v>
      </c>
      <c r="BD146" s="66" t="n">
        <f aca="false">BC146*0.3</f>
        <v>2</v>
      </c>
      <c r="BE146" s="66" t="str">
        <f aca="false">IF(BD146&gt;=9,"Cleared","Not Cleared")</f>
        <v>Not Cleared</v>
      </c>
      <c r="BF146" s="105" t="n">
        <v>0.733333333333333</v>
      </c>
      <c r="BG146" s="61" t="s">
        <v>14</v>
      </c>
      <c r="BH146" s="61" t="s">
        <v>14</v>
      </c>
      <c r="BI146" s="61" t="s">
        <v>14</v>
      </c>
      <c r="BJ146" s="61" t="n">
        <v>2.4</v>
      </c>
      <c r="BK146" s="61" t="s">
        <v>14</v>
      </c>
      <c r="BL146" s="61" t="n">
        <v>66</v>
      </c>
      <c r="BM146" s="61" t="str">
        <f aca="false">IF(BF146&gt;=66%,"Cleared","NC")</f>
        <v>Cleared</v>
      </c>
      <c r="BN146" s="106" t="n">
        <v>0</v>
      </c>
      <c r="BO146" s="106" t="n">
        <v>0</v>
      </c>
      <c r="BP146" s="106" t="n">
        <v>0</v>
      </c>
      <c r="BQ146" s="106" t="n">
        <v>2</v>
      </c>
      <c r="BR146" s="106" t="n">
        <v>0</v>
      </c>
      <c r="BS146" s="106" t="n">
        <v>3</v>
      </c>
      <c r="BT146" s="66" t="n">
        <f aca="false">BN146+BO146+BP146+BQ146+BR146+BS146</f>
        <v>5</v>
      </c>
      <c r="BU146" s="66" t="n">
        <f aca="false">BT146/30*100</f>
        <v>16.6666666666667</v>
      </c>
      <c r="BV146" s="66" t="n">
        <f aca="false">BU146*0.3</f>
        <v>5</v>
      </c>
      <c r="BW146" s="107" t="str">
        <f aca="false">IF(BV146&gt;=9,"Cleared","Not Cleared")</f>
        <v>Not Cleared</v>
      </c>
    </row>
    <row r="147" s="22" customFormat="true" ht="14.25" hidden="false" customHeight="false" outlineLevel="0" collapsed="false">
      <c r="A147" s="61" t="n">
        <v>143</v>
      </c>
      <c r="B147" s="62" t="s">
        <v>305</v>
      </c>
      <c r="C147" s="63" t="s">
        <v>306</v>
      </c>
      <c r="D147" s="105" t="n">
        <v>0.333333333333333</v>
      </c>
      <c r="E147" s="61" t="n">
        <v>16</v>
      </c>
      <c r="F147" s="61" t="n">
        <v>1</v>
      </c>
      <c r="G147" s="61" t="n">
        <v>-14</v>
      </c>
      <c r="H147" s="61" t="s">
        <v>532</v>
      </c>
      <c r="I147" s="61" t="n">
        <v>8</v>
      </c>
      <c r="J147" s="61" t="n">
        <v>73</v>
      </c>
      <c r="K147" s="61" t="str">
        <f aca="false">IF(D147&gt;=66%,"Cleared","NC")</f>
        <v>NC</v>
      </c>
      <c r="L147" s="61" t="n">
        <v>2</v>
      </c>
      <c r="M147" s="61" t="n">
        <v>1</v>
      </c>
      <c r="N147" s="61" t="n">
        <v>2</v>
      </c>
      <c r="O147" s="61" t="n">
        <v>3</v>
      </c>
      <c r="P147" s="61" t="n">
        <v>1</v>
      </c>
      <c r="Q147" s="61" t="n">
        <v>4</v>
      </c>
      <c r="R147" s="66" t="n">
        <f aca="false">L147+M147+N147+O147+P147+Q147</f>
        <v>13</v>
      </c>
      <c r="S147" s="66" t="n">
        <f aca="false">R147/30*100</f>
        <v>43.3333333333333</v>
      </c>
      <c r="T147" s="66" t="n">
        <f aca="false">S147*0.3</f>
        <v>13</v>
      </c>
      <c r="U147" s="66" t="str">
        <f aca="false">IF(T147&gt;=9,"Cleared","Not Cleared")</f>
        <v>Cleared</v>
      </c>
      <c r="V147" s="105" t="n">
        <v>0.1</v>
      </c>
      <c r="W147" s="61" t="s">
        <v>14</v>
      </c>
      <c r="X147" s="61" t="s">
        <v>14</v>
      </c>
      <c r="Y147" s="61" t="s">
        <v>14</v>
      </c>
      <c r="Z147" s="61" t="s">
        <v>14</v>
      </c>
      <c r="AA147" s="61" t="s">
        <v>14</v>
      </c>
      <c r="AB147" s="61" t="s">
        <v>14</v>
      </c>
      <c r="AC147" s="61" t="str">
        <f aca="false">IF(V147&gt;=66%,"Cleared","NC")</f>
        <v>NC</v>
      </c>
      <c r="AD147" s="61" t="n">
        <v>0</v>
      </c>
      <c r="AE147" s="61" t="n">
        <v>0</v>
      </c>
      <c r="AF147" s="61" t="n">
        <v>0</v>
      </c>
      <c r="AG147" s="61" t="n">
        <v>0</v>
      </c>
      <c r="AH147" s="61" t="n">
        <v>0</v>
      </c>
      <c r="AI147" s="61" t="n">
        <v>0</v>
      </c>
      <c r="AJ147" s="66" t="n">
        <f aca="false">AD147+AE147+AF147+AG147+AH147+AI147</f>
        <v>0</v>
      </c>
      <c r="AK147" s="66" t="n">
        <f aca="false">AJ147/30*100</f>
        <v>0</v>
      </c>
      <c r="AL147" s="66" t="n">
        <f aca="false">AK147*0.3</f>
        <v>0</v>
      </c>
      <c r="AM147" s="66" t="str">
        <f aca="false">IF(AL147&gt;=9,"Cleared","Not Cleared")</f>
        <v>Not Cleared</v>
      </c>
      <c r="AN147" s="105" t="n">
        <v>0.0333333333333333</v>
      </c>
      <c r="AO147" s="61" t="s">
        <v>14</v>
      </c>
      <c r="AP147" s="61" t="s">
        <v>14</v>
      </c>
      <c r="AQ147" s="61" t="s">
        <v>14</v>
      </c>
      <c r="AR147" s="61" t="s">
        <v>14</v>
      </c>
      <c r="AS147" s="61" t="s">
        <v>14</v>
      </c>
      <c r="AT147" s="61" t="s">
        <v>14</v>
      </c>
      <c r="AU147" s="61" t="str">
        <f aca="false">IF(AN147&gt;=66%,"Cleared","NC")</f>
        <v>NC</v>
      </c>
      <c r="AV147" s="61" t="n">
        <v>0</v>
      </c>
      <c r="AW147" s="61" t="n">
        <v>0</v>
      </c>
      <c r="AX147" s="61" t="n">
        <v>0</v>
      </c>
      <c r="AY147" s="61" t="n">
        <v>0</v>
      </c>
      <c r="AZ147" s="61" t="n">
        <v>0</v>
      </c>
      <c r="BA147" s="61" t="n">
        <v>0</v>
      </c>
      <c r="BB147" s="66" t="n">
        <f aca="false">AV147+AW147+AX147+AY147+BA147+AZ147</f>
        <v>0</v>
      </c>
      <c r="BC147" s="66" t="n">
        <f aca="false">BB147/30*100</f>
        <v>0</v>
      </c>
      <c r="BD147" s="66" t="n">
        <f aca="false">BC147*0.3</f>
        <v>0</v>
      </c>
      <c r="BE147" s="66" t="str">
        <f aca="false">IF(BD147&gt;=9,"Cleared","Not Cleared")</f>
        <v>Not Cleared</v>
      </c>
      <c r="BF147" s="105" t="n">
        <v>0.0666666666666667</v>
      </c>
      <c r="BG147" s="61" t="s">
        <v>14</v>
      </c>
      <c r="BH147" s="61" t="s">
        <v>14</v>
      </c>
      <c r="BI147" s="61" t="s">
        <v>14</v>
      </c>
      <c r="BJ147" s="61" t="s">
        <v>14</v>
      </c>
      <c r="BK147" s="61" t="s">
        <v>14</v>
      </c>
      <c r="BL147" s="61" t="s">
        <v>14</v>
      </c>
      <c r="BM147" s="61" t="str">
        <f aca="false">IF(BF147&gt;=66%,"Cleared","NC")</f>
        <v>NC</v>
      </c>
      <c r="BN147" s="106" t="n">
        <v>0</v>
      </c>
      <c r="BO147" s="106" t="n">
        <v>0</v>
      </c>
      <c r="BP147" s="106" t="n">
        <v>0</v>
      </c>
      <c r="BQ147" s="106" t="n">
        <v>0</v>
      </c>
      <c r="BR147" s="106" t="n">
        <v>0</v>
      </c>
      <c r="BS147" s="106" t="n">
        <v>0</v>
      </c>
      <c r="BT147" s="66" t="n">
        <f aca="false">BN147+BO147+BP147+BQ147+BR147+BS147</f>
        <v>0</v>
      </c>
      <c r="BU147" s="66" t="n">
        <f aca="false">BT147/30*100</f>
        <v>0</v>
      </c>
      <c r="BV147" s="66" t="n">
        <f aca="false">BU147*0.3</f>
        <v>0</v>
      </c>
      <c r="BW147" s="107" t="str">
        <f aca="false">IF(BV147&gt;=9,"Cleared","Not Cleared")</f>
        <v>Not Cleared</v>
      </c>
    </row>
    <row r="148" s="22" customFormat="true" ht="14.25" hidden="false" customHeight="false" outlineLevel="0" collapsed="false">
      <c r="A148" s="61" t="n">
        <v>144</v>
      </c>
      <c r="B148" s="62" t="s">
        <v>307</v>
      </c>
      <c r="C148" s="63" t="s">
        <v>308</v>
      </c>
      <c r="D148" s="105" t="n">
        <v>0.8</v>
      </c>
      <c r="E148" s="61" t="n">
        <v>16</v>
      </c>
      <c r="F148" s="61" t="n">
        <v>13</v>
      </c>
      <c r="G148" s="61" t="n">
        <v>-3</v>
      </c>
      <c r="H148" s="61" t="s">
        <v>532</v>
      </c>
      <c r="I148" s="61" t="n">
        <v>8</v>
      </c>
      <c r="J148" s="61" t="n">
        <v>72</v>
      </c>
      <c r="K148" s="61" t="str">
        <f aca="false">IF(D148&gt;=66%,"Cleared","NC")</f>
        <v>Cleared</v>
      </c>
      <c r="L148" s="61" t="n">
        <v>2</v>
      </c>
      <c r="M148" s="61" t="n">
        <v>2</v>
      </c>
      <c r="N148" s="61" t="n">
        <v>3</v>
      </c>
      <c r="O148" s="61" t="n">
        <v>3</v>
      </c>
      <c r="P148" s="61" t="n">
        <v>1</v>
      </c>
      <c r="Q148" s="61" t="n">
        <v>4</v>
      </c>
      <c r="R148" s="66" t="n">
        <f aca="false">L148+M148+N148+O148+P148+Q148</f>
        <v>15</v>
      </c>
      <c r="S148" s="66" t="n">
        <f aca="false">R148/30*100</f>
        <v>50</v>
      </c>
      <c r="T148" s="66" t="n">
        <f aca="false">S148*0.3</f>
        <v>15</v>
      </c>
      <c r="U148" s="66" t="str">
        <f aca="false">IF(T148&gt;=9,"Cleared","Not Cleared")</f>
        <v>Cleared</v>
      </c>
      <c r="V148" s="105" t="n">
        <v>0.1</v>
      </c>
      <c r="W148" s="61" t="s">
        <v>14</v>
      </c>
      <c r="X148" s="61" t="s">
        <v>14</v>
      </c>
      <c r="Y148" s="61" t="s">
        <v>14</v>
      </c>
      <c r="Z148" s="61" t="s">
        <v>14</v>
      </c>
      <c r="AA148" s="61" t="s">
        <v>14</v>
      </c>
      <c r="AB148" s="61" t="n">
        <v>73</v>
      </c>
      <c r="AC148" s="61" t="str">
        <f aca="false">IF(V148&gt;=66%,"Cleared","NC")</f>
        <v>NC</v>
      </c>
      <c r="AD148" s="61" t="n">
        <v>0</v>
      </c>
      <c r="AE148" s="61" t="n">
        <v>0</v>
      </c>
      <c r="AF148" s="61" t="n">
        <v>0</v>
      </c>
      <c r="AG148" s="61" t="n">
        <v>0</v>
      </c>
      <c r="AH148" s="61" t="n">
        <v>0</v>
      </c>
      <c r="AI148" s="61" t="n">
        <v>4</v>
      </c>
      <c r="AJ148" s="66" t="n">
        <f aca="false">AD148+AE148+AF148+AG148+AH148+AI148</f>
        <v>4</v>
      </c>
      <c r="AK148" s="66" t="n">
        <f aca="false">AJ148/30*100</f>
        <v>13.3333333333333</v>
      </c>
      <c r="AL148" s="66" t="n">
        <f aca="false">AK148*0.3</f>
        <v>4</v>
      </c>
      <c r="AM148" s="66" t="str">
        <f aca="false">IF(AL148&gt;=9,"Cleared","Not Cleared")</f>
        <v>Not Cleared</v>
      </c>
      <c r="AN148" s="105" t="n">
        <v>0.2</v>
      </c>
      <c r="AO148" s="61" t="s">
        <v>14</v>
      </c>
      <c r="AP148" s="61" t="s">
        <v>14</v>
      </c>
      <c r="AQ148" s="61" t="s">
        <v>14</v>
      </c>
      <c r="AR148" s="61" t="s">
        <v>14</v>
      </c>
      <c r="AS148" s="61" t="s">
        <v>14</v>
      </c>
      <c r="AT148" s="61" t="n">
        <v>71</v>
      </c>
      <c r="AU148" s="61" t="str">
        <f aca="false">IF(AN148&gt;=66%,"Cleared","NC")</f>
        <v>NC</v>
      </c>
      <c r="AV148" s="61" t="n">
        <v>0</v>
      </c>
      <c r="AW148" s="61" t="n">
        <v>0</v>
      </c>
      <c r="AX148" s="61" t="n">
        <v>0</v>
      </c>
      <c r="AY148" s="61" t="n">
        <v>0</v>
      </c>
      <c r="AZ148" s="61" t="n">
        <v>0</v>
      </c>
      <c r="BA148" s="61" t="n">
        <v>4</v>
      </c>
      <c r="BB148" s="66" t="n">
        <f aca="false">AV148+AW148+AX148+AY148+BA148+AZ148</f>
        <v>4</v>
      </c>
      <c r="BC148" s="66" t="n">
        <f aca="false">BB148/30*100</f>
        <v>13.3333333333333</v>
      </c>
      <c r="BD148" s="66" t="n">
        <f aca="false">BC148*0.3</f>
        <v>4</v>
      </c>
      <c r="BE148" s="66" t="str">
        <f aca="false">IF(BD148&gt;=9,"Cleared","Not Cleared")</f>
        <v>Not Cleared</v>
      </c>
      <c r="BF148" s="105" t="n">
        <v>0.2</v>
      </c>
      <c r="BG148" s="61" t="s">
        <v>14</v>
      </c>
      <c r="BH148" s="61" t="s">
        <v>14</v>
      </c>
      <c r="BI148" s="61" t="s">
        <v>14</v>
      </c>
      <c r="BJ148" s="61" t="s">
        <v>14</v>
      </c>
      <c r="BK148" s="61" t="s">
        <v>14</v>
      </c>
      <c r="BL148" s="61" t="s">
        <v>14</v>
      </c>
      <c r="BM148" s="61" t="str">
        <f aca="false">IF(BF148&gt;=66%,"Cleared","NC")</f>
        <v>NC</v>
      </c>
      <c r="BN148" s="106" t="n">
        <v>0</v>
      </c>
      <c r="BO148" s="106" t="n">
        <v>0</v>
      </c>
      <c r="BP148" s="106" t="n">
        <v>0</v>
      </c>
      <c r="BQ148" s="106" t="n">
        <v>0</v>
      </c>
      <c r="BR148" s="106" t="n">
        <v>0</v>
      </c>
      <c r="BS148" s="106" t="n">
        <v>0</v>
      </c>
      <c r="BT148" s="66" t="n">
        <f aca="false">BN148+BO148+BP148+BQ148+BR148+BS148</f>
        <v>0</v>
      </c>
      <c r="BU148" s="66" t="n">
        <f aca="false">BT148/30*100</f>
        <v>0</v>
      </c>
      <c r="BV148" s="66" t="n">
        <f aca="false">BU148*0.3</f>
        <v>0</v>
      </c>
      <c r="BW148" s="107" t="str">
        <f aca="false">IF(BV148&gt;=9,"Cleared","Not Cleared")</f>
        <v>Not Cleared</v>
      </c>
    </row>
    <row r="149" s="22" customFormat="true" ht="14.25" hidden="false" customHeight="false" outlineLevel="0" collapsed="false">
      <c r="A149" s="61" t="n">
        <v>145</v>
      </c>
      <c r="B149" s="62" t="s">
        <v>309</v>
      </c>
      <c r="C149" s="63" t="s">
        <v>310</v>
      </c>
      <c r="D149" s="105" t="n">
        <v>0.666666666666667</v>
      </c>
      <c r="E149" s="61" t="s">
        <v>14</v>
      </c>
      <c r="F149" s="61" t="s">
        <v>14</v>
      </c>
      <c r="G149" s="61" t="s">
        <v>14</v>
      </c>
      <c r="H149" s="61" t="s">
        <v>14</v>
      </c>
      <c r="I149" s="61" t="s">
        <v>14</v>
      </c>
      <c r="J149" s="61" t="s">
        <v>14</v>
      </c>
      <c r="K149" s="61" t="str">
        <f aca="false">IF(D149&gt;=66%,"Cleared","NC")</f>
        <v>Cleared</v>
      </c>
      <c r="L149" s="61" t="n">
        <v>0</v>
      </c>
      <c r="M149" s="61" t="n">
        <v>0</v>
      </c>
      <c r="N149" s="61" t="n">
        <v>0</v>
      </c>
      <c r="O149" s="61" t="n">
        <v>0</v>
      </c>
      <c r="P149" s="61" t="n">
        <v>0</v>
      </c>
      <c r="Q149" s="61" t="n">
        <v>0</v>
      </c>
      <c r="R149" s="66" t="n">
        <f aca="false">L149+M149+N149+O149+P149+Q149</f>
        <v>0</v>
      </c>
      <c r="S149" s="66" t="n">
        <f aca="false">R149/30*100</f>
        <v>0</v>
      </c>
      <c r="T149" s="66" t="n">
        <f aca="false">S149*0.3</f>
        <v>0</v>
      </c>
      <c r="U149" s="66" t="str">
        <f aca="false">IF(T149&gt;=9,"Cleared","Not Cleared")</f>
        <v>Not Cleared</v>
      </c>
      <c r="V149" s="105" t="n">
        <v>0.166666666666667</v>
      </c>
      <c r="W149" s="61" t="s">
        <v>14</v>
      </c>
      <c r="X149" s="61" t="s">
        <v>14</v>
      </c>
      <c r="Y149" s="61" t="s">
        <v>14</v>
      </c>
      <c r="Z149" s="61" t="s">
        <v>14</v>
      </c>
      <c r="AA149" s="61" t="s">
        <v>532</v>
      </c>
      <c r="AB149" s="61" t="n">
        <v>69</v>
      </c>
      <c r="AC149" s="61" t="str">
        <f aca="false">IF(V149&gt;=66%,"Cleared","NC")</f>
        <v>NC</v>
      </c>
      <c r="AD149" s="61" t="n">
        <v>0</v>
      </c>
      <c r="AE149" s="61" t="n">
        <v>0</v>
      </c>
      <c r="AF149" s="61" t="n">
        <v>0</v>
      </c>
      <c r="AG149" s="61" t="n">
        <v>0</v>
      </c>
      <c r="AH149" s="61" t="n">
        <v>3</v>
      </c>
      <c r="AI149" s="61" t="n">
        <v>4</v>
      </c>
      <c r="AJ149" s="66" t="n">
        <f aca="false">AD149+AE149+AF149+AG149+AH149+AI149</f>
        <v>7</v>
      </c>
      <c r="AK149" s="66" t="n">
        <f aca="false">AJ149/30*100</f>
        <v>23.3333333333333</v>
      </c>
      <c r="AL149" s="66" t="n">
        <f aca="false">AK149*0.3</f>
        <v>7</v>
      </c>
      <c r="AM149" s="66" t="str">
        <f aca="false">IF(AL149&gt;=9,"Cleared","Not Cleared")</f>
        <v>Not Cleared</v>
      </c>
      <c r="AN149" s="105" t="n">
        <v>0.666666666666667</v>
      </c>
      <c r="AO149" s="61" t="n">
        <v>2</v>
      </c>
      <c r="AP149" s="61" t="n">
        <v>2</v>
      </c>
      <c r="AQ149" s="61" t="n">
        <v>-5</v>
      </c>
      <c r="AR149" s="61" t="s">
        <v>14</v>
      </c>
      <c r="AS149" s="61" t="s">
        <v>14</v>
      </c>
      <c r="AT149" s="61" t="n">
        <v>66</v>
      </c>
      <c r="AU149" s="61" t="str">
        <f aca="false">IF(AN149&gt;=66%,"Cleared","NC")</f>
        <v>Cleared</v>
      </c>
      <c r="AV149" s="61" t="n">
        <v>1</v>
      </c>
      <c r="AW149" s="61" t="n">
        <v>1</v>
      </c>
      <c r="AX149" s="61" t="n">
        <v>3</v>
      </c>
      <c r="AY149" s="61" t="n">
        <v>0</v>
      </c>
      <c r="AZ149" s="61" t="n">
        <v>0</v>
      </c>
      <c r="BA149" s="61" t="n">
        <v>3</v>
      </c>
      <c r="BB149" s="66" t="n">
        <f aca="false">AV149+AW149+AX149+AY149+BA149+AZ149</f>
        <v>8</v>
      </c>
      <c r="BC149" s="66" t="n">
        <f aca="false">BB149/30*100</f>
        <v>26.6666666666667</v>
      </c>
      <c r="BD149" s="66" t="n">
        <f aca="false">BC149*0.3</f>
        <v>8</v>
      </c>
      <c r="BE149" s="66" t="str">
        <f aca="false">IF(BD149&gt;=9,"Cleared","Not Cleared")</f>
        <v>Not Cleared</v>
      </c>
      <c r="BF149" s="105" t="n">
        <v>0.733333333333333</v>
      </c>
      <c r="BG149" s="61" t="n">
        <v>5</v>
      </c>
      <c r="BH149" s="61" t="n">
        <v>3</v>
      </c>
      <c r="BI149" s="61" t="n">
        <v>-10</v>
      </c>
      <c r="BJ149" s="61" t="s">
        <v>14</v>
      </c>
      <c r="BK149" s="61" t="s">
        <v>14</v>
      </c>
      <c r="BL149" s="61" t="n">
        <v>69</v>
      </c>
      <c r="BM149" s="61" t="str">
        <f aca="false">IF(BF149&gt;=66%,"Cleared","NC")</f>
        <v>Cleared</v>
      </c>
      <c r="BN149" s="106" t="n">
        <v>1</v>
      </c>
      <c r="BO149" s="106" t="n">
        <v>1</v>
      </c>
      <c r="BP149" s="106" t="n">
        <v>2</v>
      </c>
      <c r="BQ149" s="106" t="n">
        <v>0</v>
      </c>
      <c r="BR149" s="106" t="n">
        <v>0</v>
      </c>
      <c r="BS149" s="106" t="n">
        <v>4</v>
      </c>
      <c r="BT149" s="66" t="n">
        <f aca="false">BN149+BO149+BP149+BQ149+BR149+BS149</f>
        <v>8</v>
      </c>
      <c r="BU149" s="66" t="n">
        <f aca="false">BT149/30*100</f>
        <v>26.6666666666667</v>
      </c>
      <c r="BV149" s="66" t="n">
        <f aca="false">BU149*0.3</f>
        <v>8</v>
      </c>
      <c r="BW149" s="107" t="str">
        <f aca="false">IF(BV149&gt;=9,"Cleared","Not Cleared")</f>
        <v>Not Cleared</v>
      </c>
    </row>
    <row r="150" s="22" customFormat="true" ht="14.25" hidden="false" customHeight="false" outlineLevel="0" collapsed="false">
      <c r="A150" s="61" t="n">
        <v>146</v>
      </c>
      <c r="B150" s="62" t="s">
        <v>311</v>
      </c>
      <c r="C150" s="63" t="s">
        <v>312</v>
      </c>
      <c r="D150" s="105" t="n">
        <v>1</v>
      </c>
      <c r="E150" s="61" t="n">
        <v>3</v>
      </c>
      <c r="F150" s="61" t="n">
        <v>10</v>
      </c>
      <c r="G150" s="61" t="n">
        <v>-15</v>
      </c>
      <c r="H150" s="61" t="s">
        <v>532</v>
      </c>
      <c r="I150" s="61" t="n">
        <v>8</v>
      </c>
      <c r="J150" s="61" t="n">
        <v>66</v>
      </c>
      <c r="K150" s="61" t="str">
        <f aca="false">IF(D150&gt;=66%,"Cleared","NC")</f>
        <v>Cleared</v>
      </c>
      <c r="L150" s="61" t="n">
        <v>1</v>
      </c>
      <c r="M150" s="61" t="n">
        <v>1</v>
      </c>
      <c r="N150" s="61" t="n">
        <v>2</v>
      </c>
      <c r="O150" s="61" t="n">
        <v>3</v>
      </c>
      <c r="P150" s="61" t="n">
        <v>1</v>
      </c>
      <c r="Q150" s="61" t="n">
        <v>3</v>
      </c>
      <c r="R150" s="66" t="n">
        <f aca="false">L150+M150+N150+O150+P150+Q150</f>
        <v>11</v>
      </c>
      <c r="S150" s="66" t="n">
        <f aca="false">R150/30*100</f>
        <v>36.6666666666667</v>
      </c>
      <c r="T150" s="66" t="n">
        <f aca="false">S150*0.3</f>
        <v>11</v>
      </c>
      <c r="U150" s="66" t="str">
        <f aca="false">IF(T150&gt;=9,"Cleared","Not Cleared")</f>
        <v>Cleared</v>
      </c>
      <c r="V150" s="105" t="n">
        <v>1.2</v>
      </c>
      <c r="W150" s="61" t="n">
        <v>17</v>
      </c>
      <c r="X150" s="61" t="n">
        <v>10</v>
      </c>
      <c r="Y150" s="61" t="n">
        <v>-9</v>
      </c>
      <c r="Z150" s="61" t="n">
        <v>2.8</v>
      </c>
      <c r="AA150" s="61" t="n">
        <v>7</v>
      </c>
      <c r="AB150" s="61" t="n">
        <v>64</v>
      </c>
      <c r="AC150" s="61" t="str">
        <f aca="false">IF(V150&gt;=66%,"Cleared","NC")</f>
        <v>Cleared</v>
      </c>
      <c r="AD150" s="61" t="n">
        <v>3</v>
      </c>
      <c r="AE150" s="61" t="n">
        <v>1</v>
      </c>
      <c r="AF150" s="61" t="n">
        <v>2</v>
      </c>
      <c r="AG150" s="61" t="n">
        <v>2</v>
      </c>
      <c r="AH150" s="61" t="n">
        <v>1</v>
      </c>
      <c r="AI150" s="61" t="n">
        <v>3</v>
      </c>
      <c r="AJ150" s="66" t="n">
        <f aca="false">AD150+AE150+AF150+AG150+AH150+AI150</f>
        <v>12</v>
      </c>
      <c r="AK150" s="66" t="n">
        <f aca="false">AJ150/30*100</f>
        <v>40</v>
      </c>
      <c r="AL150" s="66" t="n">
        <f aca="false">AK150*0.3</f>
        <v>12</v>
      </c>
      <c r="AM150" s="66" t="str">
        <f aca="false">IF(AL150&gt;=9,"Cleared","Not Cleared")</f>
        <v>Cleared</v>
      </c>
      <c r="AN150" s="105" t="n">
        <v>0.966666666666667</v>
      </c>
      <c r="AO150" s="61" t="n">
        <v>13</v>
      </c>
      <c r="AP150" s="61" t="n">
        <v>20</v>
      </c>
      <c r="AQ150" s="61" t="n">
        <v>-9</v>
      </c>
      <c r="AR150" s="61" t="s">
        <v>14</v>
      </c>
      <c r="AS150" s="61" t="n">
        <v>7</v>
      </c>
      <c r="AT150" s="61" t="n">
        <v>67</v>
      </c>
      <c r="AU150" s="61" t="str">
        <f aca="false">IF(AN150&gt;=66%,"Cleared","NC")</f>
        <v>Cleared</v>
      </c>
      <c r="AV150" s="61" t="n">
        <v>2</v>
      </c>
      <c r="AW150" s="61" t="n">
        <v>3</v>
      </c>
      <c r="AX150" s="61" t="n">
        <v>2</v>
      </c>
      <c r="AY150" s="61" t="n">
        <v>0</v>
      </c>
      <c r="AZ150" s="61" t="n">
        <v>1</v>
      </c>
      <c r="BA150" s="61" t="n">
        <v>4</v>
      </c>
      <c r="BB150" s="66" t="n">
        <f aca="false">AV150+AW150+AX150+AY150+BA150+AZ150</f>
        <v>12</v>
      </c>
      <c r="BC150" s="66" t="n">
        <f aca="false">BB150/30*100</f>
        <v>40</v>
      </c>
      <c r="BD150" s="66" t="n">
        <f aca="false">BC150*0.3</f>
        <v>12</v>
      </c>
      <c r="BE150" s="66" t="str">
        <f aca="false">IF(BD150&gt;=9,"Cleared","Not Cleared")</f>
        <v>Cleared</v>
      </c>
      <c r="BF150" s="105" t="n">
        <v>0.8</v>
      </c>
      <c r="BG150" s="61" t="n">
        <v>6</v>
      </c>
      <c r="BH150" s="61" t="n">
        <v>16</v>
      </c>
      <c r="BI150" s="61" t="n">
        <v>-17</v>
      </c>
      <c r="BJ150" s="61" t="n">
        <v>2.1</v>
      </c>
      <c r="BK150" s="61" t="n">
        <v>7</v>
      </c>
      <c r="BL150" s="61" t="n">
        <v>62</v>
      </c>
      <c r="BM150" s="61" t="str">
        <f aca="false">IF(BF150&gt;=66%,"Cleared","NC")</f>
        <v>Cleared</v>
      </c>
      <c r="BN150" s="106" t="n">
        <v>1</v>
      </c>
      <c r="BO150" s="106" t="n">
        <v>2</v>
      </c>
      <c r="BP150" s="106" t="n">
        <v>2</v>
      </c>
      <c r="BQ150" s="106" t="n">
        <v>2</v>
      </c>
      <c r="BR150" s="106" t="n">
        <v>1</v>
      </c>
      <c r="BS150" s="106" t="n">
        <v>3</v>
      </c>
      <c r="BT150" s="66" t="n">
        <f aca="false">BN150+BO150+BP150+BQ150+BR150+BS150</f>
        <v>11</v>
      </c>
      <c r="BU150" s="66" t="n">
        <f aca="false">BT150/30*100</f>
        <v>36.6666666666667</v>
      </c>
      <c r="BV150" s="66" t="n">
        <f aca="false">BU150*0.3</f>
        <v>11</v>
      </c>
      <c r="BW150" s="107" t="str">
        <f aca="false">IF(BV150&gt;=9,"Cleared","Not Cleared")</f>
        <v>Cleared</v>
      </c>
    </row>
    <row r="151" s="22" customFormat="true" ht="14.25" hidden="false" customHeight="false" outlineLevel="0" collapsed="false">
      <c r="A151" s="61" t="n">
        <v>147</v>
      </c>
      <c r="B151" s="62" t="s">
        <v>313</v>
      </c>
      <c r="C151" s="63" t="s">
        <v>314</v>
      </c>
      <c r="D151" s="105" t="n">
        <v>0.8</v>
      </c>
      <c r="E151" s="61" t="n">
        <v>12</v>
      </c>
      <c r="F151" s="61" t="n">
        <v>2</v>
      </c>
      <c r="G151" s="61" t="n">
        <v>-15</v>
      </c>
      <c r="H151" s="61" t="s">
        <v>532</v>
      </c>
      <c r="I151" s="61" t="n">
        <v>8</v>
      </c>
      <c r="J151" s="61" t="n">
        <v>64</v>
      </c>
      <c r="K151" s="61" t="str">
        <f aca="false">IF(D151&gt;=66%,"Cleared","NC")</f>
        <v>Cleared</v>
      </c>
      <c r="L151" s="61" t="n">
        <v>2</v>
      </c>
      <c r="M151" s="61" t="n">
        <v>1</v>
      </c>
      <c r="N151" s="61" t="n">
        <v>2</v>
      </c>
      <c r="O151" s="61" t="n">
        <v>3</v>
      </c>
      <c r="P151" s="61" t="n">
        <v>1</v>
      </c>
      <c r="Q151" s="61" t="n">
        <v>3</v>
      </c>
      <c r="R151" s="66" t="n">
        <f aca="false">L151+M151+N151+O151+P151+Q151</f>
        <v>12</v>
      </c>
      <c r="S151" s="66" t="n">
        <f aca="false">R151/30*100</f>
        <v>40</v>
      </c>
      <c r="T151" s="66" t="n">
        <f aca="false">S151*0.3</f>
        <v>12</v>
      </c>
      <c r="U151" s="66" t="str">
        <f aca="false">IF(T151&gt;=9,"Cleared","Not Cleared")</f>
        <v>Cleared</v>
      </c>
      <c r="V151" s="105" t="n">
        <v>0.366666666666667</v>
      </c>
      <c r="W151" s="61" t="s">
        <v>14</v>
      </c>
      <c r="X151" s="61" t="s">
        <v>14</v>
      </c>
      <c r="Y151" s="61" t="s">
        <v>14</v>
      </c>
      <c r="Z151" s="61" t="n">
        <v>4.9</v>
      </c>
      <c r="AA151" s="61" t="n">
        <v>7</v>
      </c>
      <c r="AB151" s="61" t="n">
        <v>67</v>
      </c>
      <c r="AC151" s="61" t="str">
        <f aca="false">IF(V151&gt;=66%,"Cleared","NC")</f>
        <v>NC</v>
      </c>
      <c r="AD151" s="61" t="n">
        <v>0</v>
      </c>
      <c r="AE151" s="61" t="n">
        <v>0</v>
      </c>
      <c r="AF151" s="61" t="n">
        <v>0</v>
      </c>
      <c r="AG151" s="61" t="n">
        <v>2</v>
      </c>
      <c r="AH151" s="61" t="n">
        <v>1</v>
      </c>
      <c r="AI151" s="61" t="n">
        <v>4</v>
      </c>
      <c r="AJ151" s="66" t="n">
        <f aca="false">AD151+AE151+AF151+AG151+AH151+AI151</f>
        <v>7</v>
      </c>
      <c r="AK151" s="66" t="n">
        <f aca="false">AJ151/30*100</f>
        <v>23.3333333333333</v>
      </c>
      <c r="AL151" s="66" t="n">
        <f aca="false">AK151*0.3</f>
        <v>7</v>
      </c>
      <c r="AM151" s="66" t="str">
        <f aca="false">IF(AL151&gt;=9,"Cleared","Not Cleared")</f>
        <v>Not Cleared</v>
      </c>
      <c r="AN151" s="105" t="n">
        <v>0.233333333333333</v>
      </c>
      <c r="AO151" s="61" t="s">
        <v>14</v>
      </c>
      <c r="AP151" s="61" t="s">
        <v>14</v>
      </c>
      <c r="AQ151" s="61" t="s">
        <v>14</v>
      </c>
      <c r="AR151" s="61" t="s">
        <v>14</v>
      </c>
      <c r="AS151" s="61" t="n">
        <v>7</v>
      </c>
      <c r="AT151" s="61" t="n">
        <v>61</v>
      </c>
      <c r="AU151" s="61" t="str">
        <f aca="false">IF(AN151&gt;=66%,"Cleared","NC")</f>
        <v>NC</v>
      </c>
      <c r="AV151" s="61" t="n">
        <v>0</v>
      </c>
      <c r="AW151" s="61" t="n">
        <v>0</v>
      </c>
      <c r="AX151" s="61" t="n">
        <v>0</v>
      </c>
      <c r="AY151" s="61" t="n">
        <v>0</v>
      </c>
      <c r="AZ151" s="61" t="n">
        <v>1</v>
      </c>
      <c r="BA151" s="61" t="n">
        <v>3</v>
      </c>
      <c r="BB151" s="66" t="n">
        <f aca="false">AV151+AW151+AX151+AY151+BA151+AZ151</f>
        <v>4</v>
      </c>
      <c r="BC151" s="66" t="n">
        <f aca="false">BB151/30*100</f>
        <v>13.3333333333333</v>
      </c>
      <c r="BD151" s="66" t="n">
        <f aca="false">BC151*0.3</f>
        <v>4</v>
      </c>
      <c r="BE151" s="66" t="str">
        <f aca="false">IF(BD151&gt;=9,"Cleared","Not Cleared")</f>
        <v>Not Cleared</v>
      </c>
      <c r="BF151" s="105" t="n">
        <v>0.533333333333333</v>
      </c>
      <c r="BG151" s="61" t="n">
        <v>16</v>
      </c>
      <c r="BH151" s="61" t="n">
        <v>2</v>
      </c>
      <c r="BI151" s="61" t="n">
        <v>-27</v>
      </c>
      <c r="BJ151" s="61" t="n">
        <v>4.5</v>
      </c>
      <c r="BK151" s="61" t="n">
        <v>7</v>
      </c>
      <c r="BL151" s="61" t="n">
        <v>63</v>
      </c>
      <c r="BM151" s="61" t="str">
        <f aca="false">IF(BF151&gt;=66%,"Cleared","NC")</f>
        <v>NC</v>
      </c>
      <c r="BN151" s="106" t="n">
        <v>2</v>
      </c>
      <c r="BO151" s="106" t="n">
        <v>1</v>
      </c>
      <c r="BP151" s="106" t="n">
        <v>1</v>
      </c>
      <c r="BQ151" s="106" t="n">
        <v>2</v>
      </c>
      <c r="BR151" s="106" t="n">
        <v>1</v>
      </c>
      <c r="BS151" s="106" t="n">
        <v>3</v>
      </c>
      <c r="BT151" s="66" t="n">
        <f aca="false">BN151+BO151+BP151+BQ151+BR151+BS151</f>
        <v>10</v>
      </c>
      <c r="BU151" s="66" t="n">
        <f aca="false">BT151/30*100</f>
        <v>33.3333333333333</v>
      </c>
      <c r="BV151" s="66" t="n">
        <f aca="false">BU151*0.3</f>
        <v>10</v>
      </c>
      <c r="BW151" s="107" t="str">
        <f aca="false">IF(BV151&gt;=9,"Cleared","Not Cleared")</f>
        <v>Cleared</v>
      </c>
    </row>
    <row r="152" s="22" customFormat="true" ht="14.25" hidden="false" customHeight="false" outlineLevel="0" collapsed="false">
      <c r="A152" s="61" t="n">
        <v>148</v>
      </c>
      <c r="B152" s="62" t="s">
        <v>315</v>
      </c>
      <c r="C152" s="63" t="s">
        <v>316</v>
      </c>
      <c r="D152" s="105" t="n">
        <v>0.666666666666667</v>
      </c>
      <c r="E152" s="61" t="n">
        <v>35</v>
      </c>
      <c r="F152" s="61" t="n">
        <v>2</v>
      </c>
      <c r="G152" s="61" t="n">
        <v>16</v>
      </c>
      <c r="H152" s="61" t="s">
        <v>532</v>
      </c>
      <c r="I152" s="61" t="n">
        <v>8</v>
      </c>
      <c r="J152" s="61" t="n">
        <v>82</v>
      </c>
      <c r="K152" s="61" t="str">
        <f aca="false">IF(D152&gt;=66%,"Cleared","NC")</f>
        <v>Cleared</v>
      </c>
      <c r="L152" s="61" t="n">
        <v>5</v>
      </c>
      <c r="M152" s="61" t="n">
        <v>1</v>
      </c>
      <c r="N152" s="61" t="n">
        <v>4</v>
      </c>
      <c r="O152" s="61" t="n">
        <v>3</v>
      </c>
      <c r="P152" s="61" t="n">
        <v>1</v>
      </c>
      <c r="Q152" s="61" t="n">
        <v>5</v>
      </c>
      <c r="R152" s="66" t="n">
        <f aca="false">L152+M152+N152+O152+P152+Q152</f>
        <v>19</v>
      </c>
      <c r="S152" s="66" t="n">
        <f aca="false">R152/30*100</f>
        <v>63.3333333333333</v>
      </c>
      <c r="T152" s="66" t="n">
        <f aca="false">S152*0.3</f>
        <v>19</v>
      </c>
      <c r="U152" s="66" t="str">
        <f aca="false">IF(T152&gt;=9,"Cleared","Not Cleared")</f>
        <v>Cleared</v>
      </c>
      <c r="V152" s="105" t="n">
        <v>0.266666666666667</v>
      </c>
      <c r="W152" s="61" t="s">
        <v>14</v>
      </c>
      <c r="X152" s="61" t="s">
        <v>14</v>
      </c>
      <c r="Y152" s="61" t="s">
        <v>14</v>
      </c>
      <c r="Z152" s="61" t="s">
        <v>14</v>
      </c>
      <c r="AA152" s="61" t="n">
        <v>8</v>
      </c>
      <c r="AB152" s="61" t="n">
        <v>84</v>
      </c>
      <c r="AC152" s="61" t="str">
        <f aca="false">IF(V152&gt;=66%,"Cleared","NC")</f>
        <v>NC</v>
      </c>
      <c r="AD152" s="61" t="n">
        <v>0</v>
      </c>
      <c r="AE152" s="61" t="n">
        <v>0</v>
      </c>
      <c r="AF152" s="61" t="n">
        <v>0</v>
      </c>
      <c r="AG152" s="61" t="n">
        <v>0</v>
      </c>
      <c r="AH152" s="61" t="n">
        <v>1</v>
      </c>
      <c r="AI152" s="61" t="n">
        <v>5</v>
      </c>
      <c r="AJ152" s="66" t="n">
        <f aca="false">AD152+AE152+AF152+AG152+AH152+AI152</f>
        <v>6</v>
      </c>
      <c r="AK152" s="66" t="n">
        <f aca="false">AJ152/30*100</f>
        <v>20</v>
      </c>
      <c r="AL152" s="66" t="n">
        <f aca="false">AK152*0.3</f>
        <v>6</v>
      </c>
      <c r="AM152" s="66" t="str">
        <f aca="false">IF(AL152&gt;=9,"Cleared","Not Cleared")</f>
        <v>Not Cleared</v>
      </c>
      <c r="AN152" s="105" t="n">
        <v>0.133333333333333</v>
      </c>
      <c r="AO152" s="61" t="n">
        <v>35</v>
      </c>
      <c r="AP152" s="61" t="n">
        <v>6</v>
      </c>
      <c r="AQ152" s="61" t="n">
        <v>20</v>
      </c>
      <c r="AR152" s="61" t="s">
        <v>14</v>
      </c>
      <c r="AS152" s="61" t="s">
        <v>14</v>
      </c>
      <c r="AT152" s="61" t="s">
        <v>14</v>
      </c>
      <c r="AU152" s="61" t="str">
        <f aca="false">IF(AN152&gt;=66%,"Cleared","NC")</f>
        <v>NC</v>
      </c>
      <c r="AV152" s="61" t="n">
        <v>5</v>
      </c>
      <c r="AW152" s="61" t="n">
        <v>1</v>
      </c>
      <c r="AX152" s="61" t="n">
        <v>5</v>
      </c>
      <c r="AY152" s="61" t="n">
        <v>0</v>
      </c>
      <c r="AZ152" s="61" t="n">
        <v>0</v>
      </c>
      <c r="BA152" s="61" t="n">
        <v>0</v>
      </c>
      <c r="BB152" s="66" t="n">
        <f aca="false">AV152+AW152+AX152+AY152+BA152+AZ152</f>
        <v>11</v>
      </c>
      <c r="BC152" s="66" t="n">
        <f aca="false">BB152/30*100</f>
        <v>36.6666666666667</v>
      </c>
      <c r="BD152" s="66" t="n">
        <f aca="false">BC152*0.3</f>
        <v>11</v>
      </c>
      <c r="BE152" s="66" t="str">
        <f aca="false">IF(BD152&gt;=9,"Cleared","Not Cleared")</f>
        <v>Cleared</v>
      </c>
      <c r="BF152" s="105" t="n">
        <v>0.233333333333333</v>
      </c>
      <c r="BG152" s="61" t="n">
        <v>35</v>
      </c>
      <c r="BH152" s="61" t="n">
        <v>18</v>
      </c>
      <c r="BI152" s="61" t="n">
        <v>14</v>
      </c>
      <c r="BJ152" s="61" t="s">
        <v>14</v>
      </c>
      <c r="BK152" s="61" t="s">
        <v>14</v>
      </c>
      <c r="BL152" s="61" t="s">
        <v>14</v>
      </c>
      <c r="BM152" s="61" t="str">
        <f aca="false">IF(BF152&gt;=66%,"Cleared","NC")</f>
        <v>NC</v>
      </c>
      <c r="BN152" s="106" t="n">
        <v>5</v>
      </c>
      <c r="BO152" s="106" t="n">
        <v>3</v>
      </c>
      <c r="BP152" s="106" t="n">
        <v>4</v>
      </c>
      <c r="BQ152" s="106" t="n">
        <v>0</v>
      </c>
      <c r="BR152" s="106" t="n">
        <v>0</v>
      </c>
      <c r="BS152" s="106" t="n">
        <v>0</v>
      </c>
      <c r="BT152" s="66" t="n">
        <f aca="false">BN152+BO152+BP152+BQ152+BR152+BS152</f>
        <v>12</v>
      </c>
      <c r="BU152" s="66" t="n">
        <f aca="false">BT152/30*100</f>
        <v>40</v>
      </c>
      <c r="BV152" s="66" t="n">
        <f aca="false">BU152*0.3</f>
        <v>12</v>
      </c>
      <c r="BW152" s="107" t="str">
        <f aca="false">IF(BV152&gt;=9,"Cleared","Not Cleared")</f>
        <v>Cleared</v>
      </c>
    </row>
    <row r="153" s="22" customFormat="true" ht="14.25" hidden="false" customHeight="false" outlineLevel="0" collapsed="false">
      <c r="A153" s="61" t="n">
        <v>149</v>
      </c>
      <c r="B153" s="62" t="s">
        <v>317</v>
      </c>
      <c r="C153" s="63" t="s">
        <v>318</v>
      </c>
      <c r="D153" s="105" t="n">
        <v>0.833333333333333</v>
      </c>
      <c r="E153" s="61" t="n">
        <v>20</v>
      </c>
      <c r="F153" s="61" t="n">
        <v>2</v>
      </c>
      <c r="G153" s="61" t="n">
        <v>-1</v>
      </c>
      <c r="H153" s="61" t="s">
        <v>532</v>
      </c>
      <c r="I153" s="61" t="n">
        <v>8</v>
      </c>
      <c r="J153" s="61" t="n">
        <v>62</v>
      </c>
      <c r="K153" s="61" t="str">
        <f aca="false">IF(D153&gt;=66%,"Cleared","NC")</f>
        <v>Cleared</v>
      </c>
      <c r="L153" s="61" t="n">
        <v>3</v>
      </c>
      <c r="M153" s="61" t="n">
        <v>1</v>
      </c>
      <c r="N153" s="61" t="n">
        <v>3</v>
      </c>
      <c r="O153" s="61" t="n">
        <v>3</v>
      </c>
      <c r="P153" s="61" t="n">
        <v>1</v>
      </c>
      <c r="Q153" s="61" t="n">
        <v>3</v>
      </c>
      <c r="R153" s="66" t="n">
        <f aca="false">L153+M153+N153+O153+P153+Q153</f>
        <v>14</v>
      </c>
      <c r="S153" s="66" t="n">
        <f aca="false">R153/30*100</f>
        <v>46.6666666666667</v>
      </c>
      <c r="T153" s="66" t="n">
        <f aca="false">S153*0.3</f>
        <v>14</v>
      </c>
      <c r="U153" s="66" t="str">
        <f aca="false">IF(T153&gt;=9,"Cleared","Not Cleared")</f>
        <v>Cleared</v>
      </c>
      <c r="V153" s="105" t="n">
        <v>0.666666666666667</v>
      </c>
      <c r="W153" s="61" t="s">
        <v>14</v>
      </c>
      <c r="X153" s="61" t="s">
        <v>14</v>
      </c>
      <c r="Y153" s="61" t="s">
        <v>14</v>
      </c>
      <c r="Z153" s="61" t="s">
        <v>14</v>
      </c>
      <c r="AA153" s="61" t="s">
        <v>532</v>
      </c>
      <c r="AB153" s="61" t="n">
        <v>64</v>
      </c>
      <c r="AC153" s="61" t="str">
        <f aca="false">IF(V153&gt;=66%,"Cleared","NC")</f>
        <v>Cleared</v>
      </c>
      <c r="AD153" s="61" t="n">
        <v>0</v>
      </c>
      <c r="AE153" s="61" t="n">
        <v>0</v>
      </c>
      <c r="AF153" s="61" t="n">
        <v>0</v>
      </c>
      <c r="AG153" s="61" t="n">
        <v>0</v>
      </c>
      <c r="AH153" s="61" t="n">
        <v>3</v>
      </c>
      <c r="AI153" s="61" t="n">
        <v>3</v>
      </c>
      <c r="AJ153" s="66" t="n">
        <f aca="false">AD153+AE153+AF153+AG153+AH153+AI153</f>
        <v>6</v>
      </c>
      <c r="AK153" s="66" t="n">
        <f aca="false">AJ153/30*100</f>
        <v>20</v>
      </c>
      <c r="AL153" s="66" t="n">
        <f aca="false">AK153*0.3</f>
        <v>6</v>
      </c>
      <c r="AM153" s="66" t="str">
        <f aca="false">IF(AL153&gt;=9,"Cleared","Not Cleared")</f>
        <v>Not Cleared</v>
      </c>
      <c r="AN153" s="105" t="n">
        <v>0.133333333333333</v>
      </c>
      <c r="AO153" s="61" t="s">
        <v>14</v>
      </c>
      <c r="AP153" s="61" t="s">
        <v>14</v>
      </c>
      <c r="AQ153" s="61" t="s">
        <v>14</v>
      </c>
      <c r="AR153" s="61" t="s">
        <v>14</v>
      </c>
      <c r="AS153" s="61" t="s">
        <v>14</v>
      </c>
      <c r="AT153" s="61" t="n">
        <v>64</v>
      </c>
      <c r="AU153" s="61" t="str">
        <f aca="false">IF(AN153&gt;=66%,"Cleared","NC")</f>
        <v>NC</v>
      </c>
      <c r="AV153" s="61" t="n">
        <v>0</v>
      </c>
      <c r="AW153" s="61" t="n">
        <v>0</v>
      </c>
      <c r="AX153" s="61" t="n">
        <v>0</v>
      </c>
      <c r="AY153" s="61" t="n">
        <v>0</v>
      </c>
      <c r="AZ153" s="61" t="n">
        <v>0</v>
      </c>
      <c r="BA153" s="61" t="n">
        <v>3</v>
      </c>
      <c r="BB153" s="66" t="n">
        <f aca="false">AV153+AW153+AX153+AY153+BA153+AZ153</f>
        <v>3</v>
      </c>
      <c r="BC153" s="66" t="n">
        <f aca="false">BB153/30*100</f>
        <v>10</v>
      </c>
      <c r="BD153" s="66" t="n">
        <f aca="false">BC153*0.3</f>
        <v>3</v>
      </c>
      <c r="BE153" s="66" t="str">
        <f aca="false">IF(BD153&gt;=9,"Cleared","Not Cleared")</f>
        <v>Not Cleared</v>
      </c>
      <c r="BF153" s="105" t="n">
        <v>0.733333333333333</v>
      </c>
      <c r="BG153" s="61" t="s">
        <v>14</v>
      </c>
      <c r="BH153" s="61" t="s">
        <v>14</v>
      </c>
      <c r="BI153" s="61" t="s">
        <v>14</v>
      </c>
      <c r="BJ153" s="61" t="s">
        <v>14</v>
      </c>
      <c r="BK153" s="61" t="s">
        <v>14</v>
      </c>
      <c r="BL153" s="61" t="n">
        <v>64</v>
      </c>
      <c r="BM153" s="61" t="str">
        <f aca="false">IF(BF153&gt;=66%,"Cleared","NC")</f>
        <v>Cleared</v>
      </c>
      <c r="BN153" s="106" t="n">
        <v>0</v>
      </c>
      <c r="BO153" s="106" t="n">
        <v>0</v>
      </c>
      <c r="BP153" s="106" t="n">
        <v>0</v>
      </c>
      <c r="BQ153" s="106" t="n">
        <v>0</v>
      </c>
      <c r="BR153" s="106" t="n">
        <v>0</v>
      </c>
      <c r="BS153" s="106" t="n">
        <v>3</v>
      </c>
      <c r="BT153" s="66" t="n">
        <f aca="false">BN153+BO153+BP153+BQ153+BR153+BS153</f>
        <v>3</v>
      </c>
      <c r="BU153" s="66" t="n">
        <f aca="false">BT153/30*100</f>
        <v>10</v>
      </c>
      <c r="BV153" s="66" t="n">
        <f aca="false">BU153*0.3</f>
        <v>3</v>
      </c>
      <c r="BW153" s="107" t="str">
        <f aca="false">IF(BV153&gt;=9,"Cleared","Not Cleared")</f>
        <v>Not Cleared</v>
      </c>
    </row>
    <row r="154" s="22" customFormat="true" ht="14.25" hidden="false" customHeight="false" outlineLevel="0" collapsed="false">
      <c r="A154" s="61" t="n">
        <v>150</v>
      </c>
      <c r="B154" s="62" t="s">
        <v>319</v>
      </c>
      <c r="C154" s="63" t="s">
        <v>320</v>
      </c>
      <c r="D154" s="105" t="n">
        <v>0.666666666666667</v>
      </c>
      <c r="E154" s="61" t="s">
        <v>532</v>
      </c>
      <c r="F154" s="61" t="s">
        <v>532</v>
      </c>
      <c r="G154" s="61" t="n">
        <v>-25</v>
      </c>
      <c r="H154" s="61" t="s">
        <v>532</v>
      </c>
      <c r="I154" s="61" t="n">
        <v>8</v>
      </c>
      <c r="J154" s="61" t="n">
        <v>63</v>
      </c>
      <c r="K154" s="61" t="str">
        <f aca="false">IF(D154&gt;=66%,"Cleared","NC")</f>
        <v>Cleared</v>
      </c>
      <c r="L154" s="61" t="n">
        <v>3</v>
      </c>
      <c r="M154" s="61" t="n">
        <v>3</v>
      </c>
      <c r="N154" s="61" t="n">
        <v>1</v>
      </c>
      <c r="O154" s="61" t="n">
        <v>3</v>
      </c>
      <c r="P154" s="61" t="n">
        <v>1</v>
      </c>
      <c r="Q154" s="61" t="n">
        <v>3</v>
      </c>
      <c r="R154" s="66" t="n">
        <f aca="false">L154+M154+N154+O154+P154+Q154</f>
        <v>14</v>
      </c>
      <c r="S154" s="66" t="n">
        <f aca="false">R154/30*100</f>
        <v>46.6666666666667</v>
      </c>
      <c r="T154" s="66" t="n">
        <f aca="false">S154*0.3</f>
        <v>14</v>
      </c>
      <c r="U154" s="66" t="str">
        <f aca="false">IF(T154&gt;=9,"Cleared","Not Cleared")</f>
        <v>Cleared</v>
      </c>
      <c r="V154" s="105" t="n">
        <v>0.266666666666667</v>
      </c>
      <c r="W154" s="61" t="s">
        <v>14</v>
      </c>
      <c r="X154" s="61" t="s">
        <v>14</v>
      </c>
      <c r="Y154" s="61" t="s">
        <v>14</v>
      </c>
      <c r="Z154" s="61" t="s">
        <v>14</v>
      </c>
      <c r="AA154" s="61" t="s">
        <v>532</v>
      </c>
      <c r="AB154" s="61" t="n">
        <v>64</v>
      </c>
      <c r="AC154" s="61" t="str">
        <f aca="false">IF(V154&gt;=66%,"Cleared","NC")</f>
        <v>NC</v>
      </c>
      <c r="AD154" s="61" t="n">
        <v>0</v>
      </c>
      <c r="AE154" s="61" t="n">
        <v>0</v>
      </c>
      <c r="AF154" s="61" t="n">
        <v>0</v>
      </c>
      <c r="AG154" s="61" t="n">
        <v>0</v>
      </c>
      <c r="AH154" s="61" t="n">
        <v>3</v>
      </c>
      <c r="AI154" s="61" t="n">
        <v>3</v>
      </c>
      <c r="AJ154" s="66" t="n">
        <f aca="false">AD154+AE154+AF154+AG154+AH154+AI154</f>
        <v>6</v>
      </c>
      <c r="AK154" s="66" t="n">
        <f aca="false">AJ154/30*100</f>
        <v>20</v>
      </c>
      <c r="AL154" s="66" t="n">
        <f aca="false">AK154*0.3</f>
        <v>6</v>
      </c>
      <c r="AM154" s="66" t="str">
        <f aca="false">IF(AL154&gt;=9,"Cleared","Not Cleared")</f>
        <v>Not Cleared</v>
      </c>
      <c r="AN154" s="105" t="n">
        <v>0.466666666666667</v>
      </c>
      <c r="AO154" s="61" t="s">
        <v>532</v>
      </c>
      <c r="AP154" s="61" t="s">
        <v>532</v>
      </c>
      <c r="AQ154" s="61" t="s">
        <v>532</v>
      </c>
      <c r="AR154" s="61" t="s">
        <v>532</v>
      </c>
      <c r="AS154" s="61" t="s">
        <v>532</v>
      </c>
      <c r="AT154" s="61" t="n">
        <v>63</v>
      </c>
      <c r="AU154" s="61" t="str">
        <f aca="false">IF(AN154&gt;=66%,"Cleared","NC")</f>
        <v>NC</v>
      </c>
      <c r="AV154" s="61" t="n">
        <v>3</v>
      </c>
      <c r="AW154" s="61" t="n">
        <v>3</v>
      </c>
      <c r="AX154" s="61" t="n">
        <v>3</v>
      </c>
      <c r="AY154" s="61" t="n">
        <v>3</v>
      </c>
      <c r="AZ154" s="61" t="n">
        <v>3</v>
      </c>
      <c r="BA154" s="61" t="n">
        <v>3</v>
      </c>
      <c r="BB154" s="66" t="n">
        <f aca="false">AV154+AW154+AX154+AY154+BA154+AZ154</f>
        <v>18</v>
      </c>
      <c r="BC154" s="66" t="n">
        <f aca="false">BB154/30*100</f>
        <v>60</v>
      </c>
      <c r="BD154" s="66" t="n">
        <f aca="false">BC154*0.3</f>
        <v>18</v>
      </c>
      <c r="BE154" s="66" t="str">
        <f aca="false">IF(BD154&gt;=9,"Cleared","Not Cleared")</f>
        <v>Cleared</v>
      </c>
      <c r="BF154" s="105" t="n">
        <v>0.433333333333333</v>
      </c>
      <c r="BG154" s="61" t="s">
        <v>532</v>
      </c>
      <c r="BH154" s="61" t="s">
        <v>532</v>
      </c>
      <c r="BI154" s="61" t="s">
        <v>532</v>
      </c>
      <c r="BJ154" s="61" t="s">
        <v>532</v>
      </c>
      <c r="BK154" s="61" t="s">
        <v>532</v>
      </c>
      <c r="BL154" s="61" t="n">
        <v>60</v>
      </c>
      <c r="BM154" s="61" t="str">
        <f aca="false">IF(BF154&gt;=66%,"Cleared","NC")</f>
        <v>NC</v>
      </c>
      <c r="BN154" s="106" t="n">
        <v>3</v>
      </c>
      <c r="BO154" s="106" t="n">
        <v>3</v>
      </c>
      <c r="BP154" s="106" t="n">
        <v>3</v>
      </c>
      <c r="BQ154" s="106" t="n">
        <v>3</v>
      </c>
      <c r="BR154" s="106" t="n">
        <v>3</v>
      </c>
      <c r="BS154" s="106" t="n">
        <v>3</v>
      </c>
      <c r="BT154" s="66" t="n">
        <f aca="false">BN154+BO154+BP154+BQ154+BR154+BS154</f>
        <v>18</v>
      </c>
      <c r="BU154" s="66" t="n">
        <f aca="false">BT154/30*100</f>
        <v>60</v>
      </c>
      <c r="BV154" s="66" t="n">
        <f aca="false">BU154*0.3</f>
        <v>18</v>
      </c>
      <c r="BW154" s="107" t="str">
        <f aca="false">IF(BV154&gt;=9,"Cleared","Not Cleared")</f>
        <v>Cleared</v>
      </c>
    </row>
    <row r="155" s="22" customFormat="true" ht="14.25" hidden="false" customHeight="false" outlineLevel="0" collapsed="false">
      <c r="A155" s="61" t="n">
        <v>151</v>
      </c>
      <c r="B155" s="62" t="s">
        <v>321</v>
      </c>
      <c r="C155" s="63" t="s">
        <v>322</v>
      </c>
      <c r="D155" s="105" t="n">
        <v>0.8</v>
      </c>
      <c r="E155" s="61" t="n">
        <v>14</v>
      </c>
      <c r="F155" s="61" t="n">
        <v>1</v>
      </c>
      <c r="G155" s="61" t="n">
        <v>-9</v>
      </c>
      <c r="H155" s="61" t="s">
        <v>532</v>
      </c>
      <c r="I155" s="61" t="n">
        <v>8</v>
      </c>
      <c r="J155" s="61" t="n">
        <v>70</v>
      </c>
      <c r="K155" s="61" t="str">
        <f aca="false">IF(D155&gt;=66%,"Cleared","NC")</f>
        <v>Cleared</v>
      </c>
      <c r="L155" s="61" t="n">
        <v>2</v>
      </c>
      <c r="M155" s="61" t="n">
        <v>1</v>
      </c>
      <c r="N155" s="61" t="n">
        <v>3</v>
      </c>
      <c r="O155" s="61" t="n">
        <v>3</v>
      </c>
      <c r="P155" s="61" t="n">
        <v>1</v>
      </c>
      <c r="Q155" s="61" t="n">
        <v>4</v>
      </c>
      <c r="R155" s="66" t="n">
        <f aca="false">L155+M155+N155+O155+P155+Q155</f>
        <v>14</v>
      </c>
      <c r="S155" s="66" t="n">
        <f aca="false">R155/30*100</f>
        <v>46.6666666666667</v>
      </c>
      <c r="T155" s="66" t="n">
        <f aca="false">S155*0.3</f>
        <v>14</v>
      </c>
      <c r="U155" s="66" t="str">
        <f aca="false">IF(T155&gt;=9,"Cleared","Not Cleared")</f>
        <v>Cleared</v>
      </c>
      <c r="V155" s="105" t="n">
        <v>0.666666666666667</v>
      </c>
      <c r="W155" s="61" t="n">
        <v>14</v>
      </c>
      <c r="X155" s="61" t="n">
        <v>3</v>
      </c>
      <c r="Y155" s="61" t="n">
        <v>4</v>
      </c>
      <c r="Z155" s="61" t="s">
        <v>14</v>
      </c>
      <c r="AA155" s="61" t="n">
        <v>8</v>
      </c>
      <c r="AB155" s="61" t="n">
        <v>70</v>
      </c>
      <c r="AC155" s="61" t="str">
        <f aca="false">IF(V155&gt;=66%,"Cleared","NC")</f>
        <v>Cleared</v>
      </c>
      <c r="AD155" s="61" t="n">
        <v>2</v>
      </c>
      <c r="AE155" s="61" t="n">
        <v>1</v>
      </c>
      <c r="AF155" s="61" t="n">
        <v>3</v>
      </c>
      <c r="AG155" s="61" t="n">
        <v>0</v>
      </c>
      <c r="AH155" s="61" t="n">
        <v>1</v>
      </c>
      <c r="AI155" s="61" t="n">
        <v>4</v>
      </c>
      <c r="AJ155" s="66" t="n">
        <f aca="false">AD155+AE155+AF155+AG155+AH155+AI155</f>
        <v>11</v>
      </c>
      <c r="AK155" s="66" t="n">
        <f aca="false">AJ155/30*100</f>
        <v>36.6666666666667</v>
      </c>
      <c r="AL155" s="66" t="n">
        <f aca="false">AK155*0.3</f>
        <v>11</v>
      </c>
      <c r="AM155" s="66" t="str">
        <f aca="false">IF(AL155&gt;=9,"Cleared","Not Cleared")</f>
        <v>Cleared</v>
      </c>
      <c r="AN155" s="105" t="n">
        <v>0.666666666666667</v>
      </c>
      <c r="AO155" s="61" t="n">
        <v>16</v>
      </c>
      <c r="AP155" s="61" t="n">
        <v>5</v>
      </c>
      <c r="AQ155" s="61" t="n">
        <v>-6</v>
      </c>
      <c r="AR155" s="61" t="n">
        <v>3.7</v>
      </c>
      <c r="AS155" s="61" t="s">
        <v>14</v>
      </c>
      <c r="AT155" s="61" t="n">
        <v>69</v>
      </c>
      <c r="AU155" s="61" t="str">
        <f aca="false">IF(AN155&gt;=66%,"Cleared","NC")</f>
        <v>Cleared</v>
      </c>
      <c r="AV155" s="61" t="n">
        <v>2</v>
      </c>
      <c r="AW155" s="61" t="n">
        <v>1</v>
      </c>
      <c r="AX155" s="61" t="n">
        <v>3</v>
      </c>
      <c r="AY155" s="61" t="n">
        <v>2</v>
      </c>
      <c r="AZ155" s="61" t="n">
        <v>0</v>
      </c>
      <c r="BA155" s="61" t="n">
        <v>4</v>
      </c>
      <c r="BB155" s="66" t="n">
        <f aca="false">AV155+AW155+AX155+AY155+BA155+AZ155</f>
        <v>12</v>
      </c>
      <c r="BC155" s="66" t="n">
        <f aca="false">BB155/30*100</f>
        <v>40</v>
      </c>
      <c r="BD155" s="66" t="n">
        <f aca="false">BC155*0.3</f>
        <v>12</v>
      </c>
      <c r="BE155" s="66" t="str">
        <f aca="false">IF(BD155&gt;=9,"Cleared","Not Cleared")</f>
        <v>Cleared</v>
      </c>
      <c r="BF155" s="105" t="n">
        <v>0.733333333333333</v>
      </c>
      <c r="BG155" s="61" t="s">
        <v>14</v>
      </c>
      <c r="BH155" s="61" t="s">
        <v>14</v>
      </c>
      <c r="BI155" s="61" t="s">
        <v>14</v>
      </c>
      <c r="BJ155" s="61" t="n">
        <v>4.7</v>
      </c>
      <c r="BK155" s="61" t="s">
        <v>14</v>
      </c>
      <c r="BL155" s="61" t="s">
        <v>14</v>
      </c>
      <c r="BM155" s="61" t="str">
        <f aca="false">IF(BF155&gt;=66%,"Cleared","NC")</f>
        <v>Cleared</v>
      </c>
      <c r="BN155" s="106" t="n">
        <v>0</v>
      </c>
      <c r="BO155" s="106" t="n">
        <v>0</v>
      </c>
      <c r="BP155" s="106" t="n">
        <v>0</v>
      </c>
      <c r="BQ155" s="106" t="n">
        <v>2</v>
      </c>
      <c r="BR155" s="106" t="n">
        <v>0</v>
      </c>
      <c r="BS155" s="106" t="n">
        <v>0</v>
      </c>
      <c r="BT155" s="66" t="n">
        <f aca="false">BN155+BO155+BP155+BQ155+BR155+BS155</f>
        <v>2</v>
      </c>
      <c r="BU155" s="66" t="n">
        <f aca="false">BT155/30*100</f>
        <v>6.66666666666667</v>
      </c>
      <c r="BV155" s="66" t="n">
        <f aca="false">BU155*0.3</f>
        <v>2</v>
      </c>
      <c r="BW155" s="107" t="str">
        <f aca="false">IF(BV155&gt;=9,"Cleared","Not Cleared")</f>
        <v>Not Cleared</v>
      </c>
    </row>
    <row r="156" s="22" customFormat="true" ht="14.25" hidden="false" customHeight="false" outlineLevel="0" collapsed="false">
      <c r="A156" s="61" t="n">
        <v>152</v>
      </c>
      <c r="B156" s="62" t="s">
        <v>323</v>
      </c>
      <c r="C156" s="63" t="s">
        <v>324</v>
      </c>
      <c r="D156" s="105" t="n">
        <v>0.666666666666667</v>
      </c>
      <c r="E156" s="61" t="n">
        <v>1</v>
      </c>
      <c r="F156" s="61" t="n">
        <v>1</v>
      </c>
      <c r="G156" s="61" t="n">
        <v>-25</v>
      </c>
      <c r="H156" s="61" t="s">
        <v>532</v>
      </c>
      <c r="I156" s="61" t="n">
        <v>7</v>
      </c>
      <c r="J156" s="61" t="n">
        <v>0</v>
      </c>
      <c r="K156" s="61" t="str">
        <f aca="false">IF(D156&gt;=66%,"Cleared","NC")</f>
        <v>Cleared</v>
      </c>
      <c r="L156" s="61" t="n">
        <v>1</v>
      </c>
      <c r="M156" s="61" t="n">
        <v>1</v>
      </c>
      <c r="N156" s="61" t="n">
        <v>2</v>
      </c>
      <c r="O156" s="61" t="n">
        <v>3</v>
      </c>
      <c r="P156" s="61" t="n">
        <v>1</v>
      </c>
      <c r="Q156" s="61" t="n">
        <v>1</v>
      </c>
      <c r="R156" s="66" t="n">
        <f aca="false">L156+M156+N156+O156+P156+Q156</f>
        <v>9</v>
      </c>
      <c r="S156" s="66" t="n">
        <f aca="false">R156/30*100</f>
        <v>30</v>
      </c>
      <c r="T156" s="66" t="n">
        <f aca="false">S156*0.3</f>
        <v>9</v>
      </c>
      <c r="U156" s="66" t="str">
        <f aca="false">IF(T156&gt;=9,"Cleared","Not Cleared")</f>
        <v>Cleared</v>
      </c>
      <c r="V156" s="105" t="n">
        <v>0.0333333333333333</v>
      </c>
      <c r="W156" s="61" t="s">
        <v>14</v>
      </c>
      <c r="X156" s="61" t="s">
        <v>14</v>
      </c>
      <c r="Y156" s="61" t="s">
        <v>14</v>
      </c>
      <c r="Z156" s="61" t="s">
        <v>14</v>
      </c>
      <c r="AA156" s="61" t="s">
        <v>14</v>
      </c>
      <c r="AB156" s="61" t="s">
        <v>14</v>
      </c>
      <c r="AC156" s="61" t="str">
        <f aca="false">IF(V156&gt;=66%,"Cleared","NC")</f>
        <v>NC</v>
      </c>
      <c r="AD156" s="61" t="n">
        <v>0</v>
      </c>
      <c r="AE156" s="61" t="n">
        <v>0</v>
      </c>
      <c r="AF156" s="61" t="n">
        <v>0</v>
      </c>
      <c r="AG156" s="61" t="n">
        <v>0</v>
      </c>
      <c r="AH156" s="61" t="n">
        <v>0</v>
      </c>
      <c r="AI156" s="61" t="n">
        <v>0</v>
      </c>
      <c r="AJ156" s="66" t="n">
        <f aca="false">AD156+AE156+AF156+AG156+AH156+AI156</f>
        <v>0</v>
      </c>
      <c r="AK156" s="66" t="n">
        <f aca="false">AJ156/30*100</f>
        <v>0</v>
      </c>
      <c r="AL156" s="66" t="n">
        <f aca="false">AK156*0.3</f>
        <v>0</v>
      </c>
      <c r="AM156" s="66" t="str">
        <f aca="false">IF(AL156&gt;=9,"Cleared","Not Cleared")</f>
        <v>Not Cleared</v>
      </c>
      <c r="AN156" s="105" t="n">
        <v>0.3</v>
      </c>
      <c r="AO156" s="61" t="n">
        <v>9</v>
      </c>
      <c r="AP156" s="61" t="n">
        <v>10</v>
      </c>
      <c r="AQ156" s="61" t="n">
        <v>0</v>
      </c>
      <c r="AR156" s="61" t="s">
        <v>14</v>
      </c>
      <c r="AS156" s="61" t="s">
        <v>14</v>
      </c>
      <c r="AT156" s="61" t="n">
        <v>65</v>
      </c>
      <c r="AU156" s="61" t="str">
        <f aca="false">IF(AN156&gt;=66%,"Cleared","NC")</f>
        <v>NC</v>
      </c>
      <c r="AV156" s="61" t="n">
        <v>1</v>
      </c>
      <c r="AW156" s="61" t="n">
        <v>1</v>
      </c>
      <c r="AX156" s="61" t="n">
        <v>3</v>
      </c>
      <c r="AY156" s="61" t="n">
        <v>0</v>
      </c>
      <c r="AZ156" s="61" t="n">
        <v>0</v>
      </c>
      <c r="BA156" s="61" t="n">
        <v>3</v>
      </c>
      <c r="BB156" s="66" t="n">
        <f aca="false">AV156+AW156+AX156+AY156+BA156+AZ156</f>
        <v>8</v>
      </c>
      <c r="BC156" s="66" t="n">
        <f aca="false">BB156/30*100</f>
        <v>26.6666666666667</v>
      </c>
      <c r="BD156" s="66" t="n">
        <f aca="false">BC156*0.3</f>
        <v>8</v>
      </c>
      <c r="BE156" s="66" t="str">
        <f aca="false">IF(BD156&gt;=9,"Cleared","Not Cleared")</f>
        <v>Not Cleared</v>
      </c>
      <c r="BF156" s="105" t="n">
        <v>0.666666666666667</v>
      </c>
      <c r="BG156" s="61" t="s">
        <v>14</v>
      </c>
      <c r="BH156" s="61" t="s">
        <v>14</v>
      </c>
      <c r="BI156" s="61" t="s">
        <v>14</v>
      </c>
      <c r="BJ156" s="61" t="s">
        <v>14</v>
      </c>
      <c r="BK156" s="61" t="s">
        <v>14</v>
      </c>
      <c r="BL156" s="61" t="n">
        <v>65</v>
      </c>
      <c r="BM156" s="61" t="str">
        <f aca="false">IF(BF156&gt;=66%,"Cleared","NC")</f>
        <v>Cleared</v>
      </c>
      <c r="BN156" s="106" t="n">
        <v>0</v>
      </c>
      <c r="BO156" s="106" t="n">
        <v>0</v>
      </c>
      <c r="BP156" s="106" t="n">
        <v>0</v>
      </c>
      <c r="BQ156" s="106" t="n">
        <v>0</v>
      </c>
      <c r="BR156" s="106" t="n">
        <v>0</v>
      </c>
      <c r="BS156" s="106" t="n">
        <v>3</v>
      </c>
      <c r="BT156" s="66" t="n">
        <f aca="false">BN156+BO156+BP156+BQ156+BR156+BS156</f>
        <v>3</v>
      </c>
      <c r="BU156" s="66" t="n">
        <f aca="false">BT156/30*100</f>
        <v>10</v>
      </c>
      <c r="BV156" s="66" t="n">
        <f aca="false">BU156*0.3</f>
        <v>3</v>
      </c>
      <c r="BW156" s="107" t="str">
        <f aca="false">IF(BV156&gt;=9,"Cleared","Not Cleared")</f>
        <v>Not Cleared</v>
      </c>
    </row>
    <row r="157" s="22" customFormat="true" ht="14.25" hidden="false" customHeight="false" outlineLevel="0" collapsed="false">
      <c r="A157" s="61" t="n">
        <v>153</v>
      </c>
      <c r="B157" s="62" t="s">
        <v>325</v>
      </c>
      <c r="C157" s="63" t="s">
        <v>326</v>
      </c>
      <c r="D157" s="105" t="n">
        <v>0.933333333333333</v>
      </c>
      <c r="E157" s="61" t="n">
        <v>21</v>
      </c>
      <c r="F157" s="61" t="n">
        <v>2</v>
      </c>
      <c r="G157" s="61" t="n">
        <v>-5</v>
      </c>
      <c r="H157" s="61" t="s">
        <v>532</v>
      </c>
      <c r="I157" s="61" t="n">
        <v>2</v>
      </c>
      <c r="J157" s="61" t="n">
        <v>64</v>
      </c>
      <c r="K157" s="61" t="str">
        <f aca="false">IF(D157&gt;=66%,"Cleared","NC")</f>
        <v>Cleared</v>
      </c>
      <c r="L157" s="61" t="n">
        <v>3</v>
      </c>
      <c r="M157" s="61" t="n">
        <v>1</v>
      </c>
      <c r="N157" s="61" t="n">
        <v>3</v>
      </c>
      <c r="O157" s="61" t="n">
        <v>3</v>
      </c>
      <c r="P157" s="61" t="n">
        <v>4</v>
      </c>
      <c r="Q157" s="61" t="n">
        <v>3</v>
      </c>
      <c r="R157" s="66" t="n">
        <f aca="false">L157+M157+N157+O157+P157+Q157</f>
        <v>17</v>
      </c>
      <c r="S157" s="66" t="n">
        <f aca="false">R157/30*100</f>
        <v>56.6666666666667</v>
      </c>
      <c r="T157" s="66" t="n">
        <f aca="false">S157*0.3</f>
        <v>17</v>
      </c>
      <c r="U157" s="66" t="str">
        <f aca="false">IF(T157&gt;=9,"Cleared","Not Cleared")</f>
        <v>Cleared</v>
      </c>
      <c r="V157" s="105" t="n">
        <v>0.933333333333333</v>
      </c>
      <c r="W157" s="61" t="n">
        <v>15</v>
      </c>
      <c r="X157" s="61" t="n">
        <v>20</v>
      </c>
      <c r="Y157" s="61" t="n">
        <v>0</v>
      </c>
      <c r="Z157" s="61" t="s">
        <v>14</v>
      </c>
      <c r="AA157" s="61" t="n">
        <v>4</v>
      </c>
      <c r="AB157" s="61" t="n">
        <v>75</v>
      </c>
      <c r="AC157" s="61" t="str">
        <f aca="false">IF(V157&gt;=66%,"Cleared","NC")</f>
        <v>Cleared</v>
      </c>
      <c r="AD157" s="61" t="n">
        <v>2</v>
      </c>
      <c r="AE157" s="61" t="n">
        <v>3</v>
      </c>
      <c r="AF157" s="61" t="n">
        <v>3</v>
      </c>
      <c r="AG157" s="61" t="n">
        <v>0</v>
      </c>
      <c r="AH157" s="61" t="n">
        <v>2</v>
      </c>
      <c r="AI157" s="61" t="n">
        <v>5</v>
      </c>
      <c r="AJ157" s="66" t="n">
        <f aca="false">AD157+AE157+AF157+AG157+AH157+AI157</f>
        <v>15</v>
      </c>
      <c r="AK157" s="66" t="n">
        <f aca="false">AJ157/30*100</f>
        <v>50</v>
      </c>
      <c r="AL157" s="66" t="n">
        <f aca="false">AK157*0.3</f>
        <v>15</v>
      </c>
      <c r="AM157" s="66" t="str">
        <f aca="false">IF(AL157&gt;=9,"Cleared","Not Cleared")</f>
        <v>Cleared</v>
      </c>
      <c r="AN157" s="105" t="n">
        <v>0.866666666666667</v>
      </c>
      <c r="AO157" s="61" t="n">
        <v>22</v>
      </c>
      <c r="AP157" s="61" t="n">
        <v>29</v>
      </c>
      <c r="AQ157" s="61" t="n">
        <v>-4</v>
      </c>
      <c r="AR157" s="61" t="n">
        <v>7.5</v>
      </c>
      <c r="AS157" s="61" t="n">
        <v>8</v>
      </c>
      <c r="AT157" s="61" t="n">
        <v>75</v>
      </c>
      <c r="AU157" s="61" t="str">
        <f aca="false">IF(AN157&gt;=66%,"Cleared","NC")</f>
        <v>Cleared</v>
      </c>
      <c r="AV157" s="61" t="n">
        <v>3</v>
      </c>
      <c r="AW157" s="61" t="n">
        <v>4</v>
      </c>
      <c r="AX157" s="61" t="n">
        <v>3</v>
      </c>
      <c r="AY157" s="61" t="n">
        <v>3</v>
      </c>
      <c r="AZ157" s="61" t="n">
        <v>1</v>
      </c>
      <c r="BA157" s="61" t="n">
        <v>5</v>
      </c>
      <c r="BB157" s="66" t="n">
        <f aca="false">AV157+AW157+AX157+AY157+BA157+AZ157</f>
        <v>19</v>
      </c>
      <c r="BC157" s="66" t="n">
        <f aca="false">BB157/30*100</f>
        <v>63.3333333333333</v>
      </c>
      <c r="BD157" s="66" t="n">
        <f aca="false">BC157*0.3</f>
        <v>19</v>
      </c>
      <c r="BE157" s="66" t="str">
        <f aca="false">IF(BD157&gt;=9,"Cleared","Not Cleared")</f>
        <v>Cleared</v>
      </c>
      <c r="BF157" s="105" t="n">
        <v>1.03333333333333</v>
      </c>
      <c r="BG157" s="61" t="n">
        <v>25</v>
      </c>
      <c r="BH157" s="61" t="n">
        <v>33</v>
      </c>
      <c r="BI157" s="61" t="n">
        <v>-12</v>
      </c>
      <c r="BJ157" s="61" t="n">
        <v>9</v>
      </c>
      <c r="BK157" s="61" t="n">
        <v>8</v>
      </c>
      <c r="BL157" s="61" t="n">
        <v>76</v>
      </c>
      <c r="BM157" s="61" t="str">
        <f aca="false">IF(BF157&gt;=66%,"Cleared","NC")</f>
        <v>Cleared</v>
      </c>
      <c r="BN157" s="106" t="n">
        <v>4</v>
      </c>
      <c r="BO157" s="106" t="n">
        <v>5</v>
      </c>
      <c r="BP157" s="106" t="n">
        <v>2</v>
      </c>
      <c r="BQ157" s="106" t="n">
        <v>4</v>
      </c>
      <c r="BR157" s="106" t="n">
        <v>1</v>
      </c>
      <c r="BS157" s="106" t="n">
        <v>5</v>
      </c>
      <c r="BT157" s="66" t="n">
        <f aca="false">BN157+BO157+BP157+BQ157+BR157+BS157</f>
        <v>21</v>
      </c>
      <c r="BU157" s="66" t="n">
        <f aca="false">BT157/30*100</f>
        <v>70</v>
      </c>
      <c r="BV157" s="66" t="n">
        <f aca="false">BU157*0.3</f>
        <v>21</v>
      </c>
      <c r="BW157" s="107" t="str">
        <f aca="false">IF(BV157&gt;=9,"Cleared","Not Cleared")</f>
        <v>Cleared</v>
      </c>
    </row>
    <row r="158" s="22" customFormat="true" ht="14.25" hidden="false" customHeight="false" outlineLevel="0" collapsed="false">
      <c r="A158" s="61" t="n">
        <v>154</v>
      </c>
      <c r="B158" s="62" t="s">
        <v>327</v>
      </c>
      <c r="C158" s="63" t="s">
        <v>328</v>
      </c>
      <c r="D158" s="105" t="n">
        <v>0.366666666666667</v>
      </c>
      <c r="E158" s="61" t="n">
        <v>5</v>
      </c>
      <c r="F158" s="61" t="n">
        <v>2</v>
      </c>
      <c r="G158" s="61" t="n">
        <v>4</v>
      </c>
      <c r="H158" s="61" t="s">
        <v>532</v>
      </c>
      <c r="I158" s="61" t="n">
        <v>8</v>
      </c>
      <c r="J158" s="61" t="n">
        <v>68</v>
      </c>
      <c r="K158" s="61" t="str">
        <f aca="false">IF(D158&gt;=66%,"Cleared","NC")</f>
        <v>NC</v>
      </c>
      <c r="L158" s="61" t="n">
        <v>1</v>
      </c>
      <c r="M158" s="61" t="n">
        <v>1</v>
      </c>
      <c r="N158" s="61" t="n">
        <v>3</v>
      </c>
      <c r="O158" s="61" t="n">
        <v>3</v>
      </c>
      <c r="P158" s="61" t="n">
        <v>1</v>
      </c>
      <c r="Q158" s="61" t="n">
        <v>4</v>
      </c>
      <c r="R158" s="66" t="n">
        <f aca="false">L158+M158+N158+O158+P158+Q158</f>
        <v>13</v>
      </c>
      <c r="S158" s="66" t="n">
        <f aca="false">R158/30*100</f>
        <v>43.3333333333333</v>
      </c>
      <c r="T158" s="66" t="n">
        <f aca="false">S158*0.3</f>
        <v>13</v>
      </c>
      <c r="U158" s="66" t="str">
        <f aca="false">IF(T158&gt;=9,"Cleared","Not Cleared")</f>
        <v>Cleared</v>
      </c>
      <c r="V158" s="105" t="n">
        <v>0.0666666666666667</v>
      </c>
      <c r="W158" s="61" t="n">
        <v>5</v>
      </c>
      <c r="X158" s="61" t="n">
        <v>1</v>
      </c>
      <c r="Y158" s="61" t="n">
        <v>6</v>
      </c>
      <c r="Z158" s="61" t="s">
        <v>14</v>
      </c>
      <c r="AA158" s="61" t="s">
        <v>14</v>
      </c>
      <c r="AB158" s="61" t="n">
        <v>68</v>
      </c>
      <c r="AC158" s="61" t="str">
        <f aca="false">IF(V158&gt;=66%,"Cleared","NC")</f>
        <v>NC</v>
      </c>
      <c r="AD158" s="61" t="n">
        <v>1</v>
      </c>
      <c r="AE158" s="61" t="n">
        <v>1</v>
      </c>
      <c r="AF158" s="61" t="n">
        <v>3</v>
      </c>
      <c r="AG158" s="61" t="n">
        <v>0</v>
      </c>
      <c r="AH158" s="61" t="n">
        <v>0</v>
      </c>
      <c r="AI158" s="61" t="n">
        <v>4</v>
      </c>
      <c r="AJ158" s="66" t="n">
        <f aca="false">AD158+AE158+AF158+AG158+AH158+AI158</f>
        <v>9</v>
      </c>
      <c r="AK158" s="66" t="n">
        <f aca="false">AJ158/30*100</f>
        <v>30</v>
      </c>
      <c r="AL158" s="66" t="n">
        <f aca="false">AK158*0.3</f>
        <v>9</v>
      </c>
      <c r="AM158" s="66" t="str">
        <f aca="false">IF(AL158&gt;=9,"Cleared","Not Cleared")</f>
        <v>Cleared</v>
      </c>
      <c r="AN158" s="105" t="n">
        <v>0.0666666666666667</v>
      </c>
      <c r="AO158" s="61" t="s">
        <v>14</v>
      </c>
      <c r="AP158" s="61" t="s">
        <v>14</v>
      </c>
      <c r="AQ158" s="61" t="s">
        <v>14</v>
      </c>
      <c r="AR158" s="61" t="s">
        <v>14</v>
      </c>
      <c r="AS158" s="61" t="n">
        <v>8</v>
      </c>
      <c r="AT158" s="61" t="n">
        <v>64</v>
      </c>
      <c r="AU158" s="61" t="str">
        <f aca="false">IF(AN158&gt;=66%,"Cleared","NC")</f>
        <v>NC</v>
      </c>
      <c r="AV158" s="61" t="n">
        <v>0</v>
      </c>
      <c r="AW158" s="61" t="n">
        <v>0</v>
      </c>
      <c r="AX158" s="61" t="n">
        <v>0</v>
      </c>
      <c r="AY158" s="61" t="n">
        <v>0</v>
      </c>
      <c r="AZ158" s="61" t="n">
        <v>1</v>
      </c>
      <c r="BA158" s="61" t="n">
        <v>3</v>
      </c>
      <c r="BB158" s="66" t="n">
        <f aca="false">AV158+AW158+AX158+AY158+BA158+AZ158</f>
        <v>4</v>
      </c>
      <c r="BC158" s="66" t="n">
        <f aca="false">BB158/30*100</f>
        <v>13.3333333333333</v>
      </c>
      <c r="BD158" s="66" t="n">
        <f aca="false">BC158*0.3</f>
        <v>4</v>
      </c>
      <c r="BE158" s="66" t="str">
        <f aca="false">IF(BD158&gt;=9,"Cleared","Not Cleared")</f>
        <v>Not Cleared</v>
      </c>
      <c r="BF158" s="105" t="n">
        <v>0.433333333333333</v>
      </c>
      <c r="BG158" s="61" t="n">
        <v>16</v>
      </c>
      <c r="BH158" s="61" t="n">
        <v>2</v>
      </c>
      <c r="BI158" s="61" t="n">
        <v>0</v>
      </c>
      <c r="BJ158" s="61" t="n">
        <v>2.1</v>
      </c>
      <c r="BK158" s="61" t="n">
        <v>8</v>
      </c>
      <c r="BL158" s="61" t="n">
        <v>64</v>
      </c>
      <c r="BM158" s="61" t="str">
        <f aca="false">IF(BF158&gt;=66%,"Cleared","NC")</f>
        <v>NC</v>
      </c>
      <c r="BN158" s="106" t="n">
        <v>2</v>
      </c>
      <c r="BO158" s="106" t="n">
        <v>1</v>
      </c>
      <c r="BP158" s="106" t="n">
        <v>3</v>
      </c>
      <c r="BQ158" s="106" t="n">
        <v>2</v>
      </c>
      <c r="BR158" s="106" t="n">
        <v>1</v>
      </c>
      <c r="BS158" s="106" t="n">
        <v>3</v>
      </c>
      <c r="BT158" s="66" t="n">
        <f aca="false">BN158+BO158+BP158+BQ158+BR158+BS158</f>
        <v>12</v>
      </c>
      <c r="BU158" s="66" t="n">
        <f aca="false">BT158/30*100</f>
        <v>40</v>
      </c>
      <c r="BV158" s="66" t="n">
        <f aca="false">BU158*0.3</f>
        <v>12</v>
      </c>
      <c r="BW158" s="107" t="str">
        <f aca="false">IF(BV158&gt;=9,"Cleared","Not Cleared")</f>
        <v>Cleared</v>
      </c>
    </row>
    <row r="159" s="22" customFormat="true" ht="14.25" hidden="false" customHeight="false" outlineLevel="0" collapsed="false">
      <c r="A159" s="61" t="n">
        <v>155</v>
      </c>
      <c r="B159" s="62" t="s">
        <v>329</v>
      </c>
      <c r="C159" s="63" t="s">
        <v>330</v>
      </c>
      <c r="D159" s="105" t="n">
        <v>0.666666666666667</v>
      </c>
      <c r="E159" s="61" t="n">
        <v>7</v>
      </c>
      <c r="F159" s="61" t="n">
        <v>1</v>
      </c>
      <c r="G159" s="61" t="n">
        <v>0</v>
      </c>
      <c r="H159" s="61" t="s">
        <v>532</v>
      </c>
      <c r="I159" s="61" t="n">
        <v>8</v>
      </c>
      <c r="J159" s="61" t="n">
        <v>68</v>
      </c>
      <c r="K159" s="61" t="str">
        <f aca="false">IF(D159&gt;=66%,"Cleared","NC")</f>
        <v>Cleared</v>
      </c>
      <c r="L159" s="61" t="n">
        <v>1</v>
      </c>
      <c r="M159" s="61" t="n">
        <v>1</v>
      </c>
      <c r="N159" s="61" t="n">
        <v>3</v>
      </c>
      <c r="O159" s="61" t="n">
        <v>3</v>
      </c>
      <c r="P159" s="61" t="n">
        <v>1</v>
      </c>
      <c r="Q159" s="61" t="n">
        <v>4</v>
      </c>
      <c r="R159" s="66" t="n">
        <f aca="false">L159+M159+N159+O159+P159+Q159</f>
        <v>13</v>
      </c>
      <c r="S159" s="66" t="n">
        <f aca="false">R159/30*100</f>
        <v>43.3333333333333</v>
      </c>
      <c r="T159" s="66" t="n">
        <f aca="false">S159*0.3</f>
        <v>13</v>
      </c>
      <c r="U159" s="66" t="str">
        <f aca="false">IF(T159&gt;=9,"Cleared","Not Cleared")</f>
        <v>Cleared</v>
      </c>
      <c r="V159" s="105" t="n">
        <v>0.166666666666667</v>
      </c>
      <c r="W159" s="61" t="n">
        <v>5</v>
      </c>
      <c r="X159" s="61" t="n">
        <v>8</v>
      </c>
      <c r="Y159" s="61" t="n">
        <v>5</v>
      </c>
      <c r="Z159" s="61" t="s">
        <v>14</v>
      </c>
      <c r="AA159" s="61" t="s">
        <v>14</v>
      </c>
      <c r="AB159" s="61" t="n">
        <v>69</v>
      </c>
      <c r="AC159" s="61" t="str">
        <f aca="false">IF(V159&gt;=66%,"Cleared","NC")</f>
        <v>NC</v>
      </c>
      <c r="AD159" s="61" t="n">
        <v>1</v>
      </c>
      <c r="AE159" s="61" t="n">
        <v>1</v>
      </c>
      <c r="AF159" s="61" t="n">
        <v>3</v>
      </c>
      <c r="AG159" s="61" t="n">
        <v>0</v>
      </c>
      <c r="AH159" s="61" t="n">
        <v>0</v>
      </c>
      <c r="AI159" s="61" t="n">
        <v>4</v>
      </c>
      <c r="AJ159" s="66" t="n">
        <f aca="false">AD159+AE159+AF159+AG159+AH159+AI159</f>
        <v>9</v>
      </c>
      <c r="AK159" s="66" t="n">
        <f aca="false">AJ159/30*100</f>
        <v>30</v>
      </c>
      <c r="AL159" s="66" t="n">
        <f aca="false">AK159*0.3</f>
        <v>9</v>
      </c>
      <c r="AM159" s="66" t="str">
        <f aca="false">IF(AL159&gt;=9,"Cleared","Not Cleared")</f>
        <v>Cleared</v>
      </c>
      <c r="AN159" s="105" t="n">
        <v>0.266666666666667</v>
      </c>
      <c r="AO159" s="61" t="s">
        <v>14</v>
      </c>
      <c r="AP159" s="61" t="s">
        <v>14</v>
      </c>
      <c r="AQ159" s="61" t="s">
        <v>14</v>
      </c>
      <c r="AR159" s="61" t="s">
        <v>14</v>
      </c>
      <c r="AS159" s="61" t="n">
        <v>8</v>
      </c>
      <c r="AT159" s="61" t="n">
        <v>71</v>
      </c>
      <c r="AU159" s="61" t="str">
        <f aca="false">IF(AN159&gt;=66%,"Cleared","NC")</f>
        <v>NC</v>
      </c>
      <c r="AV159" s="61" t="n">
        <v>0</v>
      </c>
      <c r="AW159" s="61" t="n">
        <v>0</v>
      </c>
      <c r="AX159" s="61" t="n">
        <v>0</v>
      </c>
      <c r="AY159" s="61" t="n">
        <v>0</v>
      </c>
      <c r="AZ159" s="61" t="n">
        <v>1</v>
      </c>
      <c r="BA159" s="61" t="n">
        <v>4</v>
      </c>
      <c r="BB159" s="66" t="n">
        <f aca="false">AV159+AW159+AX159+AY159+BA159+AZ159</f>
        <v>5</v>
      </c>
      <c r="BC159" s="66" t="n">
        <f aca="false">BB159/30*100</f>
        <v>16.6666666666667</v>
      </c>
      <c r="BD159" s="66" t="n">
        <f aca="false">BC159*0.3</f>
        <v>5</v>
      </c>
      <c r="BE159" s="66" t="str">
        <f aca="false">IF(BD159&gt;=9,"Cleared","Not Cleared")</f>
        <v>Not Cleared</v>
      </c>
      <c r="BF159" s="105" t="n">
        <v>0.733333333333333</v>
      </c>
      <c r="BG159" s="61" t="n">
        <v>8</v>
      </c>
      <c r="BH159" s="61" t="n">
        <v>3</v>
      </c>
      <c r="BI159" s="61" t="n">
        <v>3</v>
      </c>
      <c r="BJ159" s="61" t="n">
        <v>2.7</v>
      </c>
      <c r="BK159" s="61" t="n">
        <v>8</v>
      </c>
      <c r="BL159" s="61" t="n">
        <v>70</v>
      </c>
      <c r="BM159" s="61" t="str">
        <f aca="false">IF(BF159&gt;=66%,"Cleared","NC")</f>
        <v>Cleared</v>
      </c>
      <c r="BN159" s="106" t="n">
        <v>1</v>
      </c>
      <c r="BO159" s="106" t="n">
        <v>1</v>
      </c>
      <c r="BP159" s="106" t="n">
        <v>3</v>
      </c>
      <c r="BQ159" s="106" t="n">
        <v>2</v>
      </c>
      <c r="BR159" s="106" t="n">
        <v>1</v>
      </c>
      <c r="BS159" s="106" t="n">
        <v>4</v>
      </c>
      <c r="BT159" s="66" t="n">
        <f aca="false">BN159+BO159+BP159+BQ159+BR159+BS159</f>
        <v>12</v>
      </c>
      <c r="BU159" s="66" t="n">
        <f aca="false">BT159/30*100</f>
        <v>40</v>
      </c>
      <c r="BV159" s="66" t="n">
        <f aca="false">BU159*0.3</f>
        <v>12</v>
      </c>
      <c r="BW159" s="107" t="str">
        <f aca="false">IF(BV159&gt;=9,"Cleared","Not Cleared")</f>
        <v>Cleared</v>
      </c>
    </row>
    <row r="160" s="22" customFormat="true" ht="14.25" hidden="false" customHeight="false" outlineLevel="0" collapsed="false">
      <c r="A160" s="61" t="n">
        <v>156</v>
      </c>
      <c r="B160" s="62" t="s">
        <v>331</v>
      </c>
      <c r="C160" s="63" t="s">
        <v>332</v>
      </c>
      <c r="D160" s="105" t="n">
        <v>1</v>
      </c>
      <c r="E160" s="61" t="n">
        <v>21</v>
      </c>
      <c r="F160" s="61" t="n">
        <v>2</v>
      </c>
      <c r="G160" s="61" t="n">
        <v>-3</v>
      </c>
      <c r="H160" s="61" t="s">
        <v>532</v>
      </c>
      <c r="I160" s="61" t="n">
        <v>8</v>
      </c>
      <c r="J160" s="61" t="n">
        <v>62</v>
      </c>
      <c r="K160" s="61" t="str">
        <f aca="false">IF(D160&gt;=66%,"Cleared","NC")</f>
        <v>Cleared</v>
      </c>
      <c r="L160" s="61" t="n">
        <v>3</v>
      </c>
      <c r="M160" s="61" t="n">
        <v>1</v>
      </c>
      <c r="N160" s="61" t="n">
        <v>3</v>
      </c>
      <c r="O160" s="61" t="n">
        <v>3</v>
      </c>
      <c r="P160" s="61" t="n">
        <v>1</v>
      </c>
      <c r="Q160" s="61" t="n">
        <v>3</v>
      </c>
      <c r="R160" s="66" t="n">
        <f aca="false">L160+M160+N160+O160+P160+Q160</f>
        <v>14</v>
      </c>
      <c r="S160" s="66" t="n">
        <f aca="false">R160/30*100</f>
        <v>46.6666666666667</v>
      </c>
      <c r="T160" s="66" t="n">
        <f aca="false">S160*0.3</f>
        <v>14</v>
      </c>
      <c r="U160" s="66" t="str">
        <f aca="false">IF(T160&gt;=9,"Cleared","Not Cleared")</f>
        <v>Cleared</v>
      </c>
      <c r="V160" s="105" t="n">
        <v>0.366666666666667</v>
      </c>
      <c r="W160" s="61" t="n">
        <v>20</v>
      </c>
      <c r="X160" s="61" t="n">
        <v>2</v>
      </c>
      <c r="Y160" s="61" t="n">
        <v>-10</v>
      </c>
      <c r="Z160" s="61" t="s">
        <v>14</v>
      </c>
      <c r="AA160" s="61" t="n">
        <v>8</v>
      </c>
      <c r="AB160" s="61" t="s">
        <v>14</v>
      </c>
      <c r="AC160" s="61" t="str">
        <f aca="false">IF(V160&gt;=66%,"Cleared","NC")</f>
        <v>NC</v>
      </c>
      <c r="AD160" s="61" t="n">
        <v>3</v>
      </c>
      <c r="AE160" s="61" t="n">
        <v>1</v>
      </c>
      <c r="AF160" s="61" t="n">
        <v>3</v>
      </c>
      <c r="AG160" s="61" t="n">
        <v>0</v>
      </c>
      <c r="AH160" s="61" t="n">
        <v>1</v>
      </c>
      <c r="AI160" s="61" t="n">
        <v>0</v>
      </c>
      <c r="AJ160" s="66" t="n">
        <f aca="false">AD160+AE160+AF160+AG160+AH160+AI160</f>
        <v>8</v>
      </c>
      <c r="AK160" s="66" t="n">
        <f aca="false">AJ160/30*100</f>
        <v>26.6666666666667</v>
      </c>
      <c r="AL160" s="66" t="n">
        <f aca="false">AK160*0.3</f>
        <v>8</v>
      </c>
      <c r="AM160" s="66" t="str">
        <f aca="false">IF(AL160&gt;=9,"Cleared","Not Cleared")</f>
        <v>Not Cleared</v>
      </c>
      <c r="AN160" s="105" t="n">
        <v>0.333333333333333</v>
      </c>
      <c r="AO160" s="61" t="n">
        <v>24</v>
      </c>
      <c r="AP160" s="61" t="n">
        <v>3</v>
      </c>
      <c r="AQ160" s="61" t="n">
        <v>-13</v>
      </c>
      <c r="AR160" s="61" t="s">
        <v>14</v>
      </c>
      <c r="AS160" s="61" t="s">
        <v>14</v>
      </c>
      <c r="AT160" s="61" t="n">
        <v>64</v>
      </c>
      <c r="AU160" s="61" t="str">
        <f aca="false">IF(AN160&gt;=66%,"Cleared","NC")</f>
        <v>NC</v>
      </c>
      <c r="AV160" s="61" t="n">
        <v>4</v>
      </c>
      <c r="AW160" s="61" t="n">
        <v>1</v>
      </c>
      <c r="AX160" s="61" t="n">
        <v>2</v>
      </c>
      <c r="AY160" s="61" t="n">
        <v>0</v>
      </c>
      <c r="AZ160" s="61" t="n">
        <v>0</v>
      </c>
      <c r="BA160" s="61" t="n">
        <v>3</v>
      </c>
      <c r="BB160" s="66" t="n">
        <f aca="false">AV160+AW160+AX160+AY160+BA160+AZ160</f>
        <v>10</v>
      </c>
      <c r="BC160" s="66" t="n">
        <f aca="false">BB160/30*100</f>
        <v>33.3333333333333</v>
      </c>
      <c r="BD160" s="66" t="n">
        <f aca="false">BC160*0.3</f>
        <v>10</v>
      </c>
      <c r="BE160" s="66" t="str">
        <f aca="false">IF(BD160&gt;=9,"Cleared","Not Cleared")</f>
        <v>Cleared</v>
      </c>
      <c r="BF160" s="105" t="n">
        <v>0.266666666666667</v>
      </c>
      <c r="BG160" s="61" t="n">
        <v>23</v>
      </c>
      <c r="BH160" s="61" t="n">
        <v>0</v>
      </c>
      <c r="BI160" s="61" t="s">
        <v>14</v>
      </c>
      <c r="BJ160" s="61" t="s">
        <v>14</v>
      </c>
      <c r="BK160" s="61" t="s">
        <v>14</v>
      </c>
      <c r="BL160" s="61" t="n">
        <v>83</v>
      </c>
      <c r="BM160" s="61" t="str">
        <f aca="false">IF(BF160&gt;=66%,"Cleared","NC")</f>
        <v>NC</v>
      </c>
      <c r="BN160" s="106" t="n">
        <v>4</v>
      </c>
      <c r="BO160" s="106" t="n">
        <v>1</v>
      </c>
      <c r="BP160" s="106" t="n">
        <v>0</v>
      </c>
      <c r="BQ160" s="106" t="n">
        <v>0</v>
      </c>
      <c r="BR160" s="106" t="n">
        <v>0</v>
      </c>
      <c r="BS160" s="106" t="n">
        <v>5</v>
      </c>
      <c r="BT160" s="66" t="n">
        <f aca="false">BN160+BO160+BP160+BQ160+BR160+BS160</f>
        <v>10</v>
      </c>
      <c r="BU160" s="66" t="n">
        <f aca="false">BT160/30*100</f>
        <v>33.3333333333333</v>
      </c>
      <c r="BV160" s="66" t="n">
        <f aca="false">BU160*0.3</f>
        <v>10</v>
      </c>
      <c r="BW160" s="107" t="str">
        <f aca="false">IF(BV160&gt;=9,"Cleared","Not Cleared")</f>
        <v>Cleared</v>
      </c>
    </row>
    <row r="161" s="22" customFormat="true" ht="14.25" hidden="false" customHeight="false" outlineLevel="0" collapsed="false">
      <c r="A161" s="61" t="n">
        <v>157</v>
      </c>
      <c r="B161" s="62" t="s">
        <v>333</v>
      </c>
      <c r="C161" s="63" t="s">
        <v>334</v>
      </c>
      <c r="D161" s="105" t="n">
        <v>0.966666666666667</v>
      </c>
      <c r="E161" s="61" t="n">
        <v>32</v>
      </c>
      <c r="F161" s="61" t="n">
        <v>2</v>
      </c>
      <c r="G161" s="61" t="n">
        <v>-15</v>
      </c>
      <c r="H161" s="61" t="s">
        <v>532</v>
      </c>
      <c r="I161" s="61" t="n">
        <v>2</v>
      </c>
      <c r="J161" s="61" t="n">
        <v>73</v>
      </c>
      <c r="K161" s="61" t="str">
        <f aca="false">IF(D161&gt;=66%,"Cleared","NC")</f>
        <v>Cleared</v>
      </c>
      <c r="L161" s="61" t="n">
        <v>5</v>
      </c>
      <c r="M161" s="61" t="n">
        <v>1</v>
      </c>
      <c r="N161" s="61" t="n">
        <v>2</v>
      </c>
      <c r="O161" s="61" t="n">
        <v>3</v>
      </c>
      <c r="P161" s="61" t="n">
        <v>4</v>
      </c>
      <c r="Q161" s="61" t="n">
        <v>4</v>
      </c>
      <c r="R161" s="66" t="n">
        <f aca="false">L161+M161+N161+O161+P161+Q161</f>
        <v>19</v>
      </c>
      <c r="S161" s="66" t="n">
        <f aca="false">R161/30*100</f>
        <v>63.3333333333333</v>
      </c>
      <c r="T161" s="66" t="n">
        <f aca="false">S161*0.3</f>
        <v>19</v>
      </c>
      <c r="U161" s="66" t="str">
        <f aca="false">IF(T161&gt;=9,"Cleared","Not Cleared")</f>
        <v>Cleared</v>
      </c>
      <c r="V161" s="105" t="n">
        <v>0.333333333333333</v>
      </c>
      <c r="W161" s="61" t="n">
        <v>24</v>
      </c>
      <c r="X161" s="61" t="n">
        <v>1</v>
      </c>
      <c r="Y161" s="61" t="n">
        <v>-10</v>
      </c>
      <c r="Z161" s="61" t="s">
        <v>14</v>
      </c>
      <c r="AA161" s="61" t="n">
        <v>4</v>
      </c>
      <c r="AB161" s="61" t="n">
        <v>71</v>
      </c>
      <c r="AC161" s="61" t="str">
        <f aca="false">IF(V161&gt;=66%,"Cleared","NC")</f>
        <v>NC</v>
      </c>
      <c r="AD161" s="61" t="n">
        <v>4</v>
      </c>
      <c r="AE161" s="61" t="n">
        <v>1</v>
      </c>
      <c r="AF161" s="61" t="n">
        <v>3</v>
      </c>
      <c r="AG161" s="61" t="n">
        <v>0</v>
      </c>
      <c r="AH161" s="61" t="n">
        <v>2</v>
      </c>
      <c r="AI161" s="61" t="n">
        <v>4</v>
      </c>
      <c r="AJ161" s="66" t="n">
        <f aca="false">AD161+AE161+AF161+AG161+AH161+AI161</f>
        <v>14</v>
      </c>
      <c r="AK161" s="66" t="n">
        <f aca="false">AJ161/30*100</f>
        <v>46.6666666666667</v>
      </c>
      <c r="AL161" s="66" t="n">
        <f aca="false">AK161*0.3</f>
        <v>14</v>
      </c>
      <c r="AM161" s="66" t="str">
        <f aca="false">IF(AL161&gt;=9,"Cleared","Not Cleared")</f>
        <v>Cleared</v>
      </c>
      <c r="AN161" s="105" t="n">
        <v>0.2</v>
      </c>
      <c r="AO161" s="61" t="n">
        <v>26</v>
      </c>
      <c r="AP161" s="61" t="n">
        <v>4</v>
      </c>
      <c r="AQ161" s="61" t="n">
        <v>-16</v>
      </c>
      <c r="AR161" s="61" t="n">
        <v>6.3</v>
      </c>
      <c r="AS161" s="61" t="n">
        <v>3</v>
      </c>
      <c r="AT161" s="61" t="n">
        <v>71</v>
      </c>
      <c r="AU161" s="61" t="str">
        <f aca="false">IF(AN161&gt;=66%,"Cleared","NC")</f>
        <v>NC</v>
      </c>
      <c r="AV161" s="61" t="n">
        <v>4</v>
      </c>
      <c r="AW161" s="61" t="n">
        <v>1</v>
      </c>
      <c r="AX161" s="61" t="n">
        <v>2</v>
      </c>
      <c r="AY161" s="61" t="n">
        <v>3</v>
      </c>
      <c r="AZ161" s="61" t="n">
        <v>3</v>
      </c>
      <c r="BA161" s="61" t="n">
        <v>4</v>
      </c>
      <c r="BB161" s="66" t="n">
        <f aca="false">AV161+AW161+AX161+AY161+BA161+AZ161</f>
        <v>17</v>
      </c>
      <c r="BC161" s="66" t="n">
        <f aca="false">BB161/30*100</f>
        <v>56.6666666666667</v>
      </c>
      <c r="BD161" s="66" t="n">
        <f aca="false">BC161*0.3</f>
        <v>17</v>
      </c>
      <c r="BE161" s="66" t="str">
        <f aca="false">IF(BD161&gt;=9,"Cleared","Not Cleared")</f>
        <v>Cleared</v>
      </c>
      <c r="BF161" s="105" t="n">
        <v>0.733333333333333</v>
      </c>
      <c r="BG161" s="61" t="n">
        <v>29</v>
      </c>
      <c r="BH161" s="61" t="n">
        <v>2</v>
      </c>
      <c r="BI161" s="61" t="n">
        <v>-17</v>
      </c>
      <c r="BJ161" s="61" t="n">
        <v>6.1</v>
      </c>
      <c r="BK161" s="61" t="n">
        <v>3</v>
      </c>
      <c r="BL161" s="61" t="n">
        <v>74</v>
      </c>
      <c r="BM161" s="61" t="str">
        <f aca="false">IF(BF161&gt;=66%,"Cleared","NC")</f>
        <v>Cleared</v>
      </c>
      <c r="BN161" s="106" t="n">
        <v>4</v>
      </c>
      <c r="BO161" s="106" t="n">
        <v>1</v>
      </c>
      <c r="BP161" s="106" t="n">
        <v>2</v>
      </c>
      <c r="BQ161" s="106" t="n">
        <v>3</v>
      </c>
      <c r="BR161" s="106" t="n">
        <v>3</v>
      </c>
      <c r="BS161" s="106" t="n">
        <v>4</v>
      </c>
      <c r="BT161" s="66" t="n">
        <f aca="false">BN161+BO161+BP161+BQ161+BR161+BS161</f>
        <v>17</v>
      </c>
      <c r="BU161" s="66" t="n">
        <f aca="false">BT161/30*100</f>
        <v>56.6666666666667</v>
      </c>
      <c r="BV161" s="66" t="n">
        <f aca="false">BU161*0.3</f>
        <v>17</v>
      </c>
      <c r="BW161" s="107" t="str">
        <f aca="false">IF(BV161&gt;=9,"Cleared","Not Cleared")</f>
        <v>Cleared</v>
      </c>
    </row>
    <row r="162" s="22" customFormat="true" ht="14.25" hidden="false" customHeight="false" outlineLevel="0" collapsed="false">
      <c r="A162" s="61" t="n">
        <v>158</v>
      </c>
      <c r="B162" s="62" t="s">
        <v>335</v>
      </c>
      <c r="C162" s="63" t="s">
        <v>336</v>
      </c>
      <c r="D162" s="105" t="n">
        <v>0.8</v>
      </c>
      <c r="E162" s="61" t="n">
        <v>20</v>
      </c>
      <c r="F162" s="61" t="n">
        <v>1</v>
      </c>
      <c r="G162" s="61" t="n">
        <v>3</v>
      </c>
      <c r="H162" s="61" t="s">
        <v>532</v>
      </c>
      <c r="I162" s="61" t="n">
        <v>8</v>
      </c>
      <c r="J162" s="61" t="n">
        <v>62</v>
      </c>
      <c r="K162" s="61" t="str">
        <f aca="false">IF(D162&gt;=66%,"Cleared","NC")</f>
        <v>Cleared</v>
      </c>
      <c r="L162" s="61" t="n">
        <v>3</v>
      </c>
      <c r="M162" s="61" t="n">
        <v>1</v>
      </c>
      <c r="N162" s="61" t="n">
        <v>3</v>
      </c>
      <c r="O162" s="61" t="n">
        <v>3</v>
      </c>
      <c r="P162" s="61" t="n">
        <v>1</v>
      </c>
      <c r="Q162" s="61" t="n">
        <v>3</v>
      </c>
      <c r="R162" s="66" t="n">
        <f aca="false">L162+M162+N162+O162+P162+Q162</f>
        <v>14</v>
      </c>
      <c r="S162" s="66" t="n">
        <f aca="false">R162/30*100</f>
        <v>46.6666666666667</v>
      </c>
      <c r="T162" s="66" t="n">
        <f aca="false">S162*0.3</f>
        <v>14</v>
      </c>
      <c r="U162" s="66" t="str">
        <f aca="false">IF(T162&gt;=9,"Cleared","Not Cleared")</f>
        <v>Cleared</v>
      </c>
      <c r="V162" s="105" t="n">
        <v>0.166666666666667</v>
      </c>
      <c r="W162" s="61" t="s">
        <v>14</v>
      </c>
      <c r="X162" s="61" t="s">
        <v>14</v>
      </c>
      <c r="Y162" s="61" t="s">
        <v>14</v>
      </c>
      <c r="Z162" s="61" t="s">
        <v>14</v>
      </c>
      <c r="AA162" s="61" t="n">
        <v>8</v>
      </c>
      <c r="AB162" s="61" t="n">
        <v>60</v>
      </c>
      <c r="AC162" s="61" t="str">
        <f aca="false">IF(V162&gt;=66%,"Cleared","NC")</f>
        <v>NC</v>
      </c>
      <c r="AD162" s="61" t="n">
        <v>0</v>
      </c>
      <c r="AE162" s="61" t="n">
        <v>0</v>
      </c>
      <c r="AF162" s="61" t="n">
        <v>0</v>
      </c>
      <c r="AG162" s="61" t="n">
        <v>0</v>
      </c>
      <c r="AH162" s="61" t="n">
        <v>1</v>
      </c>
      <c r="AI162" s="61" t="n">
        <v>3</v>
      </c>
      <c r="AJ162" s="66" t="n">
        <f aca="false">AD162+AE162+AF162+AG162+AH162+AI162</f>
        <v>4</v>
      </c>
      <c r="AK162" s="66" t="n">
        <f aca="false">AJ162/30*100</f>
        <v>13.3333333333333</v>
      </c>
      <c r="AL162" s="66" t="n">
        <f aca="false">AK162*0.3</f>
        <v>4</v>
      </c>
      <c r="AM162" s="66" t="str">
        <f aca="false">IF(AL162&gt;=9,"Cleared","Not Cleared")</f>
        <v>Not Cleared</v>
      </c>
      <c r="AN162" s="105" t="n">
        <v>0.333333333333333</v>
      </c>
      <c r="AO162" s="61" t="n">
        <v>14</v>
      </c>
      <c r="AP162" s="61" t="n">
        <v>3</v>
      </c>
      <c r="AQ162" s="61" t="n">
        <v>0</v>
      </c>
      <c r="AR162" s="61" t="n">
        <v>3.1</v>
      </c>
      <c r="AS162" s="61" t="s">
        <v>14</v>
      </c>
      <c r="AT162" s="61" t="s">
        <v>14</v>
      </c>
      <c r="AU162" s="61" t="str">
        <f aca="false">IF(AN162&gt;=66%,"Cleared","NC")</f>
        <v>NC</v>
      </c>
      <c r="AV162" s="61" t="n">
        <v>2</v>
      </c>
      <c r="AW162" s="61" t="n">
        <v>1</v>
      </c>
      <c r="AX162" s="61" t="n">
        <v>3</v>
      </c>
      <c r="AY162" s="61" t="n">
        <v>2</v>
      </c>
      <c r="AZ162" s="61" t="n">
        <v>0</v>
      </c>
      <c r="BA162" s="61" t="n">
        <v>0</v>
      </c>
      <c r="BB162" s="66" t="n">
        <f aca="false">AV162+AW162+AX162+AY162+BA162+AZ162</f>
        <v>8</v>
      </c>
      <c r="BC162" s="66" t="n">
        <f aca="false">BB162/30*100</f>
        <v>26.6666666666667</v>
      </c>
      <c r="BD162" s="66" t="n">
        <f aca="false">BC162*0.3</f>
        <v>8</v>
      </c>
      <c r="BE162" s="66" t="str">
        <f aca="false">IF(BD162&gt;=9,"Cleared","Not Cleared")</f>
        <v>Not Cleared</v>
      </c>
      <c r="BF162" s="105" t="n">
        <v>0.133333333333333</v>
      </c>
      <c r="BG162" s="61" t="n">
        <v>16</v>
      </c>
      <c r="BH162" s="61" t="n">
        <v>3</v>
      </c>
      <c r="BI162" s="61" t="n">
        <v>4</v>
      </c>
      <c r="BJ162" s="61" t="s">
        <v>14</v>
      </c>
      <c r="BK162" s="61" t="s">
        <v>14</v>
      </c>
      <c r="BL162" s="61" t="s">
        <v>14</v>
      </c>
      <c r="BM162" s="61" t="str">
        <f aca="false">IF(BF162&gt;=66%,"Cleared","NC")</f>
        <v>NC</v>
      </c>
      <c r="BN162" s="106" t="n">
        <v>2</v>
      </c>
      <c r="BO162" s="106" t="n">
        <v>1</v>
      </c>
      <c r="BP162" s="106" t="n">
        <v>3</v>
      </c>
      <c r="BQ162" s="106" t="n">
        <v>0</v>
      </c>
      <c r="BR162" s="106" t="n">
        <v>0</v>
      </c>
      <c r="BS162" s="106" t="n">
        <v>0</v>
      </c>
      <c r="BT162" s="66" t="n">
        <f aca="false">BN162+BO162+BP162+BQ162+BR162+BS162</f>
        <v>6</v>
      </c>
      <c r="BU162" s="66" t="n">
        <f aca="false">BT162/30*100</f>
        <v>20</v>
      </c>
      <c r="BV162" s="66" t="n">
        <f aca="false">BU162*0.3</f>
        <v>6</v>
      </c>
      <c r="BW162" s="107" t="str">
        <f aca="false">IF(BV162&gt;=9,"Cleared","Not Cleared")</f>
        <v>Not Cleared</v>
      </c>
    </row>
    <row r="163" s="22" customFormat="true" ht="14.25" hidden="false" customHeight="false" outlineLevel="0" collapsed="false">
      <c r="A163" s="61" t="n">
        <v>159</v>
      </c>
      <c r="B163" s="62" t="s">
        <v>337</v>
      </c>
      <c r="C163" s="63" t="s">
        <v>338</v>
      </c>
      <c r="D163" s="105" t="n">
        <v>0.666666666666667</v>
      </c>
      <c r="E163" s="61" t="n">
        <v>23</v>
      </c>
      <c r="F163" s="61" t="n">
        <v>5</v>
      </c>
      <c r="G163" s="61" t="n">
        <v>4</v>
      </c>
      <c r="H163" s="61" t="s">
        <v>532</v>
      </c>
      <c r="I163" s="61" t="n">
        <v>8</v>
      </c>
      <c r="J163" s="61" t="n">
        <v>72</v>
      </c>
      <c r="K163" s="61" t="str">
        <f aca="false">IF(D163&gt;=66%,"Cleared","NC")</f>
        <v>Cleared</v>
      </c>
      <c r="L163" s="61" t="n">
        <v>4</v>
      </c>
      <c r="M163" s="61" t="n">
        <v>1</v>
      </c>
      <c r="N163" s="61" t="n">
        <v>3</v>
      </c>
      <c r="O163" s="61" t="n">
        <v>3</v>
      </c>
      <c r="P163" s="61" t="n">
        <v>1</v>
      </c>
      <c r="Q163" s="61" t="n">
        <v>4</v>
      </c>
      <c r="R163" s="66" t="n">
        <f aca="false">L163+M163+N163+O163+P163+Q163</f>
        <v>16</v>
      </c>
      <c r="S163" s="66" t="n">
        <f aca="false">R163/30*100</f>
        <v>53.3333333333333</v>
      </c>
      <c r="T163" s="66" t="n">
        <f aca="false">S163*0.3</f>
        <v>16</v>
      </c>
      <c r="U163" s="66" t="str">
        <f aca="false">IF(T163&gt;=9,"Cleared","Not Cleared")</f>
        <v>Cleared</v>
      </c>
      <c r="V163" s="105" t="n">
        <v>0.666666666666667</v>
      </c>
      <c r="W163" s="61" t="s">
        <v>14</v>
      </c>
      <c r="X163" s="61" t="s">
        <v>14</v>
      </c>
      <c r="Y163" s="61" t="s">
        <v>14</v>
      </c>
      <c r="Z163" s="61" t="s">
        <v>14</v>
      </c>
      <c r="AA163" s="61" t="s">
        <v>14</v>
      </c>
      <c r="AB163" s="61" t="s">
        <v>14</v>
      </c>
      <c r="AC163" s="61" t="str">
        <f aca="false">IF(V163&gt;=66%,"Cleared","NC")</f>
        <v>Cleared</v>
      </c>
      <c r="AD163" s="61" t="n">
        <v>0</v>
      </c>
      <c r="AE163" s="61" t="n">
        <v>0</v>
      </c>
      <c r="AF163" s="61" t="n">
        <v>0</v>
      </c>
      <c r="AG163" s="61" t="n">
        <v>0</v>
      </c>
      <c r="AH163" s="61" t="n">
        <v>0</v>
      </c>
      <c r="AI163" s="61" t="n">
        <v>0</v>
      </c>
      <c r="AJ163" s="66" t="n">
        <f aca="false">AD163+AE163+AF163+AG163+AH163+AI163</f>
        <v>0</v>
      </c>
      <c r="AK163" s="66" t="n">
        <f aca="false">AJ163/30*100</f>
        <v>0</v>
      </c>
      <c r="AL163" s="66" t="n">
        <f aca="false">AK163*0.3</f>
        <v>0</v>
      </c>
      <c r="AM163" s="66" t="str">
        <f aca="false">IF(AL163&gt;=9,"Cleared","Not Cleared")</f>
        <v>Not Cleared</v>
      </c>
      <c r="AN163" s="105" t="n">
        <v>0.666666666666667</v>
      </c>
      <c r="AO163" s="61" t="s">
        <v>14</v>
      </c>
      <c r="AP163" s="61" t="s">
        <v>14</v>
      </c>
      <c r="AQ163" s="61" t="s">
        <v>14</v>
      </c>
      <c r="AR163" s="61" t="s">
        <v>14</v>
      </c>
      <c r="AS163" s="61" t="s">
        <v>14</v>
      </c>
      <c r="AT163" s="61" t="s">
        <v>14</v>
      </c>
      <c r="AU163" s="61" t="str">
        <f aca="false">IF(AN163&gt;=66%,"Cleared","NC")</f>
        <v>Cleared</v>
      </c>
      <c r="AV163" s="61" t="n">
        <v>0</v>
      </c>
      <c r="AW163" s="61" t="n">
        <v>0</v>
      </c>
      <c r="AX163" s="61" t="n">
        <v>0</v>
      </c>
      <c r="AY163" s="61" t="n">
        <v>0</v>
      </c>
      <c r="AZ163" s="61" t="n">
        <v>0</v>
      </c>
      <c r="BA163" s="61" t="n">
        <v>0</v>
      </c>
      <c r="BB163" s="66" t="n">
        <f aca="false">AV163+AW163+AX163+AY163+BA163+AZ163</f>
        <v>0</v>
      </c>
      <c r="BC163" s="66" t="n">
        <f aca="false">BB163/30*100</f>
        <v>0</v>
      </c>
      <c r="BD163" s="66" t="n">
        <f aca="false">BC163*0.3</f>
        <v>0</v>
      </c>
      <c r="BE163" s="66" t="str">
        <f aca="false">IF(BD163&gt;=9,"Cleared","Not Cleared")</f>
        <v>Not Cleared</v>
      </c>
      <c r="BF163" s="105" t="n">
        <v>0.666666666666667</v>
      </c>
      <c r="BG163" s="61" t="s">
        <v>14</v>
      </c>
      <c r="BH163" s="61" t="s">
        <v>14</v>
      </c>
      <c r="BI163" s="61" t="s">
        <v>14</v>
      </c>
      <c r="BJ163" s="61" t="s">
        <v>14</v>
      </c>
      <c r="BK163" s="61" t="s">
        <v>14</v>
      </c>
      <c r="BL163" s="61" t="s">
        <v>14</v>
      </c>
      <c r="BM163" s="61" t="str">
        <f aca="false">IF(BF163&gt;=66%,"Cleared","NC")</f>
        <v>Cleared</v>
      </c>
      <c r="BN163" s="106" t="n">
        <v>0</v>
      </c>
      <c r="BO163" s="106" t="n">
        <v>0</v>
      </c>
      <c r="BP163" s="106" t="n">
        <v>0</v>
      </c>
      <c r="BQ163" s="106" t="n">
        <v>0</v>
      </c>
      <c r="BR163" s="106" t="n">
        <v>0</v>
      </c>
      <c r="BS163" s="106" t="n">
        <v>0</v>
      </c>
      <c r="BT163" s="66" t="n">
        <f aca="false">BN163+BO163+BP163+BQ163+BR163+BS163</f>
        <v>0</v>
      </c>
      <c r="BU163" s="66" t="n">
        <f aca="false">BT163/30*100</f>
        <v>0</v>
      </c>
      <c r="BV163" s="66" t="n">
        <f aca="false">BU163*0.3</f>
        <v>0</v>
      </c>
      <c r="BW163" s="107" t="str">
        <f aca="false">IF(BV163&gt;=9,"Cleared","Not Cleared")</f>
        <v>Not Cleared</v>
      </c>
    </row>
    <row r="164" s="22" customFormat="true" ht="14.25" hidden="false" customHeight="false" outlineLevel="0" collapsed="false">
      <c r="A164" s="61" t="n">
        <v>160</v>
      </c>
      <c r="B164" s="62" t="s">
        <v>339</v>
      </c>
      <c r="C164" s="63" t="s">
        <v>340</v>
      </c>
      <c r="D164" s="105" t="n">
        <v>0.233333333333333</v>
      </c>
      <c r="E164" s="61" t="n">
        <v>1</v>
      </c>
      <c r="F164" s="61" t="n">
        <v>1</v>
      </c>
      <c r="G164" s="61" t="n">
        <v>-25</v>
      </c>
      <c r="H164" s="61" t="s">
        <v>532</v>
      </c>
      <c r="I164" s="61" t="n">
        <v>8</v>
      </c>
      <c r="J164" s="61" t="n">
        <v>0</v>
      </c>
      <c r="K164" s="61" t="str">
        <f aca="false">IF(D164&gt;=66%,"Cleared","NC")</f>
        <v>NC</v>
      </c>
      <c r="L164" s="61" t="n">
        <v>1</v>
      </c>
      <c r="M164" s="61" t="n">
        <v>1</v>
      </c>
      <c r="N164" s="61" t="n">
        <v>1</v>
      </c>
      <c r="O164" s="61" t="n">
        <v>3</v>
      </c>
      <c r="P164" s="61" t="n">
        <v>1</v>
      </c>
      <c r="Q164" s="61" t="n">
        <v>1</v>
      </c>
      <c r="R164" s="66" t="n">
        <f aca="false">L164+M164+N164+O164+P164+Q164</f>
        <v>8</v>
      </c>
      <c r="S164" s="66" t="n">
        <f aca="false">R164/30*100</f>
        <v>26.6666666666667</v>
      </c>
      <c r="T164" s="66" t="n">
        <f aca="false">S164*0.3</f>
        <v>8</v>
      </c>
      <c r="U164" s="66" t="str">
        <f aca="false">IF(T164&gt;=9,"Cleared","Not Cleared")</f>
        <v>Not Cleared</v>
      </c>
      <c r="V164" s="105" t="n">
        <v>0.133333333333333</v>
      </c>
      <c r="W164" s="61" t="s">
        <v>14</v>
      </c>
      <c r="X164" s="61" t="s">
        <v>14</v>
      </c>
      <c r="Y164" s="61" t="s">
        <v>14</v>
      </c>
      <c r="Z164" s="61" t="s">
        <v>14</v>
      </c>
      <c r="AA164" s="61" t="s">
        <v>14</v>
      </c>
      <c r="AB164" s="61" t="s">
        <v>14</v>
      </c>
      <c r="AC164" s="61" t="str">
        <f aca="false">IF(V164&gt;=66%,"Cleared","NC")</f>
        <v>NC</v>
      </c>
      <c r="AD164" s="61" t="n">
        <v>0</v>
      </c>
      <c r="AE164" s="61" t="n">
        <v>0</v>
      </c>
      <c r="AF164" s="61" t="n">
        <v>0</v>
      </c>
      <c r="AG164" s="61" t="n">
        <v>0</v>
      </c>
      <c r="AH164" s="61" t="n">
        <v>0</v>
      </c>
      <c r="AI164" s="61" t="n">
        <v>0</v>
      </c>
      <c r="AJ164" s="66" t="n">
        <f aca="false">AD164+AE164+AF164+AG164+AH164+AI164</f>
        <v>0</v>
      </c>
      <c r="AK164" s="66" t="n">
        <f aca="false">AJ164/30*100</f>
        <v>0</v>
      </c>
      <c r="AL164" s="66" t="n">
        <f aca="false">AK164*0.3</f>
        <v>0</v>
      </c>
      <c r="AM164" s="66" t="str">
        <f aca="false">IF(AL164&gt;=9,"Cleared","Not Cleared")</f>
        <v>Not Cleared</v>
      </c>
      <c r="AN164" s="105" t="n">
        <v>0</v>
      </c>
      <c r="AO164" s="61" t="s">
        <v>14</v>
      </c>
      <c r="AP164" s="61" t="s">
        <v>14</v>
      </c>
      <c r="AQ164" s="61" t="s">
        <v>14</v>
      </c>
      <c r="AR164" s="61" t="s">
        <v>14</v>
      </c>
      <c r="AS164" s="61" t="s">
        <v>14</v>
      </c>
      <c r="AT164" s="61" t="s">
        <v>14</v>
      </c>
      <c r="AU164" s="61" t="str">
        <f aca="false">IF(AN164&gt;=66%,"Cleared","NC")</f>
        <v>NC</v>
      </c>
      <c r="AV164" s="61" t="n">
        <v>0</v>
      </c>
      <c r="AW164" s="61" t="n">
        <v>0</v>
      </c>
      <c r="AX164" s="61" t="n">
        <v>0</v>
      </c>
      <c r="AY164" s="61" t="n">
        <v>0</v>
      </c>
      <c r="AZ164" s="61" t="n">
        <v>0</v>
      </c>
      <c r="BA164" s="61" t="n">
        <v>0</v>
      </c>
      <c r="BB164" s="66" t="n">
        <f aca="false">AV164+AW164+AX164+AY164+BA164+AZ164</f>
        <v>0</v>
      </c>
      <c r="BC164" s="66" t="n">
        <f aca="false">BB164/30*100</f>
        <v>0</v>
      </c>
      <c r="BD164" s="66" t="n">
        <f aca="false">BC164*0.3</f>
        <v>0</v>
      </c>
      <c r="BE164" s="66" t="str">
        <f aca="false">IF(BD164&gt;=9,"Cleared","Not Cleared")</f>
        <v>Not Cleared</v>
      </c>
      <c r="BF164" s="105" t="n">
        <v>0.4</v>
      </c>
      <c r="BG164" s="61" t="s">
        <v>14</v>
      </c>
      <c r="BH164" s="61" t="s">
        <v>14</v>
      </c>
      <c r="BI164" s="61" t="s">
        <v>14</v>
      </c>
      <c r="BJ164" s="61" t="s">
        <v>14</v>
      </c>
      <c r="BK164" s="61" t="s">
        <v>14</v>
      </c>
      <c r="BL164" s="61" t="s">
        <v>14</v>
      </c>
      <c r="BM164" s="61" t="str">
        <f aca="false">IF(BF164&gt;=66%,"Cleared","NC")</f>
        <v>NC</v>
      </c>
      <c r="BN164" s="106" t="n">
        <v>0</v>
      </c>
      <c r="BO164" s="106" t="n">
        <v>0</v>
      </c>
      <c r="BP164" s="106" t="n">
        <v>0</v>
      </c>
      <c r="BQ164" s="106" t="n">
        <v>0</v>
      </c>
      <c r="BR164" s="106" t="n">
        <v>0</v>
      </c>
      <c r="BS164" s="106" t="n">
        <v>0</v>
      </c>
      <c r="BT164" s="66" t="n">
        <f aca="false">BN164+BO164+BP164+BQ164+BR164+BS164</f>
        <v>0</v>
      </c>
      <c r="BU164" s="66" t="n">
        <f aca="false">BT164/30*100</f>
        <v>0</v>
      </c>
      <c r="BV164" s="66" t="n">
        <f aca="false">BU164*0.3</f>
        <v>0</v>
      </c>
      <c r="BW164" s="107" t="str">
        <f aca="false">IF(BV164&gt;=9,"Cleared","Not Cleared")</f>
        <v>Not Cleared</v>
      </c>
    </row>
    <row r="165" s="22" customFormat="true" ht="14.25" hidden="false" customHeight="false" outlineLevel="0" collapsed="false">
      <c r="A165" s="61" t="n">
        <v>161</v>
      </c>
      <c r="B165" s="62" t="s">
        <v>341</v>
      </c>
      <c r="C165" s="63" t="s">
        <v>342</v>
      </c>
      <c r="D165" s="105" t="n">
        <v>0.966666666666667</v>
      </c>
      <c r="E165" s="61" t="n">
        <v>12</v>
      </c>
      <c r="F165" s="61" t="n">
        <v>2</v>
      </c>
      <c r="G165" s="61" t="n">
        <v>8</v>
      </c>
      <c r="H165" s="61" t="s">
        <v>532</v>
      </c>
      <c r="I165" s="61" t="n">
        <v>3</v>
      </c>
      <c r="J165" s="61" t="n">
        <v>72</v>
      </c>
      <c r="K165" s="61" t="str">
        <f aca="false">IF(D165&gt;=66%,"Cleared","NC")</f>
        <v>Cleared</v>
      </c>
      <c r="L165" s="61" t="n">
        <v>2</v>
      </c>
      <c r="M165" s="61" t="n">
        <v>1</v>
      </c>
      <c r="N165" s="61" t="n">
        <v>4</v>
      </c>
      <c r="O165" s="61" t="n">
        <v>3</v>
      </c>
      <c r="P165" s="61" t="n">
        <v>3</v>
      </c>
      <c r="Q165" s="61" t="n">
        <v>4</v>
      </c>
      <c r="R165" s="66" t="n">
        <f aca="false">L165+M165+N165+O165+P165+Q165</f>
        <v>17</v>
      </c>
      <c r="S165" s="66" t="n">
        <f aca="false">R165/30*100</f>
        <v>56.6666666666667</v>
      </c>
      <c r="T165" s="66" t="n">
        <f aca="false">S165*0.3</f>
        <v>17</v>
      </c>
      <c r="U165" s="66" t="str">
        <f aca="false">IF(T165&gt;=9,"Cleared","Not Cleared")</f>
        <v>Cleared</v>
      </c>
      <c r="V165" s="105" t="n">
        <v>0.966666666666667</v>
      </c>
      <c r="W165" s="61" t="n">
        <v>19</v>
      </c>
      <c r="X165" s="61" t="n">
        <v>7</v>
      </c>
      <c r="Y165" s="61" t="n">
        <v>12</v>
      </c>
      <c r="Z165" s="61" t="n">
        <v>5.4</v>
      </c>
      <c r="AA165" s="61" t="n">
        <v>8</v>
      </c>
      <c r="AB165" s="61" t="n">
        <v>70</v>
      </c>
      <c r="AC165" s="61" t="str">
        <f aca="false">IF(V165&gt;=66%,"Cleared","NC")</f>
        <v>Cleared</v>
      </c>
      <c r="AD165" s="61" t="n">
        <v>3</v>
      </c>
      <c r="AE165" s="61" t="n">
        <v>1</v>
      </c>
      <c r="AF165" s="61" t="n">
        <v>4</v>
      </c>
      <c r="AG165" s="61" t="n">
        <v>2</v>
      </c>
      <c r="AH165" s="61" t="n">
        <v>1</v>
      </c>
      <c r="AI165" s="61" t="n">
        <v>4</v>
      </c>
      <c r="AJ165" s="66" t="n">
        <f aca="false">AD165+AE165+AF165+AG165+AH165+AI165</f>
        <v>15</v>
      </c>
      <c r="AK165" s="66" t="n">
        <f aca="false">AJ165/30*100</f>
        <v>50</v>
      </c>
      <c r="AL165" s="66" t="n">
        <f aca="false">AK165*0.3</f>
        <v>15</v>
      </c>
      <c r="AM165" s="66" t="str">
        <f aca="false">IF(AL165&gt;=9,"Cleared","Not Cleared")</f>
        <v>Cleared</v>
      </c>
      <c r="AN165" s="105" t="n">
        <v>0.933333333333333</v>
      </c>
      <c r="AO165" s="61" t="n">
        <v>16</v>
      </c>
      <c r="AP165" s="61" t="n">
        <v>8</v>
      </c>
      <c r="AQ165" s="61" t="n">
        <v>11</v>
      </c>
      <c r="AR165" s="61" t="s">
        <v>14</v>
      </c>
      <c r="AS165" s="61" t="n">
        <v>5</v>
      </c>
      <c r="AT165" s="61" t="n">
        <v>71</v>
      </c>
      <c r="AU165" s="61" t="str">
        <f aca="false">IF(AN165&gt;=66%,"Cleared","NC")</f>
        <v>Cleared</v>
      </c>
      <c r="AV165" s="61" t="n">
        <v>2</v>
      </c>
      <c r="AW165" s="61" t="n">
        <v>1</v>
      </c>
      <c r="AX165" s="61" t="n">
        <v>4</v>
      </c>
      <c r="AY165" s="61" t="n">
        <v>0</v>
      </c>
      <c r="AZ165" s="61" t="n">
        <v>1</v>
      </c>
      <c r="BA165" s="61" t="n">
        <v>4</v>
      </c>
      <c r="BB165" s="66" t="n">
        <f aca="false">AV165+AW165+AX165+AY165+BA165+AZ165</f>
        <v>12</v>
      </c>
      <c r="BC165" s="66" t="n">
        <f aca="false">BB165/30*100</f>
        <v>40</v>
      </c>
      <c r="BD165" s="66" t="n">
        <f aca="false">BC165*0.3</f>
        <v>12</v>
      </c>
      <c r="BE165" s="66" t="str">
        <f aca="false">IF(BD165&gt;=9,"Cleared","Not Cleared")</f>
        <v>Cleared</v>
      </c>
      <c r="BF165" s="105" t="n">
        <v>0.666666666666667</v>
      </c>
      <c r="BG165" s="61" t="s">
        <v>14</v>
      </c>
      <c r="BH165" s="61" t="s">
        <v>14</v>
      </c>
      <c r="BI165" s="61" t="s">
        <v>14</v>
      </c>
      <c r="BJ165" s="61" t="n">
        <v>5.2</v>
      </c>
      <c r="BK165" s="61" t="n">
        <v>5</v>
      </c>
      <c r="BL165" s="61" t="n">
        <v>70</v>
      </c>
      <c r="BM165" s="61" t="str">
        <f aca="false">IF(BF165&gt;=66%,"Cleared","NC")</f>
        <v>Cleared</v>
      </c>
      <c r="BN165" s="106" t="n">
        <v>0</v>
      </c>
      <c r="BO165" s="106" t="n">
        <v>0</v>
      </c>
      <c r="BP165" s="106" t="n">
        <v>0</v>
      </c>
      <c r="BQ165" s="106" t="n">
        <v>2</v>
      </c>
      <c r="BR165" s="106" t="n">
        <v>1</v>
      </c>
      <c r="BS165" s="106" t="n">
        <v>4</v>
      </c>
      <c r="BT165" s="66" t="n">
        <f aca="false">BN165+BO165+BP165+BQ165+BR165+BS165</f>
        <v>7</v>
      </c>
      <c r="BU165" s="66" t="n">
        <f aca="false">BT165/30*100</f>
        <v>23.3333333333333</v>
      </c>
      <c r="BV165" s="66" t="n">
        <f aca="false">BU165*0.3</f>
        <v>7</v>
      </c>
      <c r="BW165" s="107" t="str">
        <f aca="false">IF(BV165&gt;=9,"Cleared","Not Cleared")</f>
        <v>Not Cleared</v>
      </c>
    </row>
    <row r="166" s="22" customFormat="true" ht="14.25" hidden="false" customHeight="false" outlineLevel="0" collapsed="false">
      <c r="A166" s="61" t="n">
        <v>162</v>
      </c>
      <c r="B166" s="62" t="s">
        <v>343</v>
      </c>
      <c r="C166" s="63" t="s">
        <v>344</v>
      </c>
      <c r="D166" s="105" t="n">
        <v>0.933333333333333</v>
      </c>
      <c r="E166" s="61" t="n">
        <v>30</v>
      </c>
      <c r="F166" s="61" t="n">
        <v>2</v>
      </c>
      <c r="G166" s="61" t="n">
        <v>-13</v>
      </c>
      <c r="H166" s="61" t="s">
        <v>532</v>
      </c>
      <c r="I166" s="61" t="n">
        <v>3</v>
      </c>
      <c r="J166" s="61" t="n">
        <v>74</v>
      </c>
      <c r="K166" s="61" t="str">
        <f aca="false">IF(D166&gt;=66%,"Cleared","NC")</f>
        <v>Cleared</v>
      </c>
      <c r="L166" s="61" t="n">
        <v>5</v>
      </c>
      <c r="M166" s="61" t="n">
        <v>1</v>
      </c>
      <c r="N166" s="61" t="n">
        <v>2</v>
      </c>
      <c r="O166" s="61" t="n">
        <v>3</v>
      </c>
      <c r="P166" s="61" t="n">
        <v>3</v>
      </c>
      <c r="Q166" s="61" t="n">
        <v>4</v>
      </c>
      <c r="R166" s="66" t="n">
        <f aca="false">L166+M166+N166+O166+P166+Q166</f>
        <v>18</v>
      </c>
      <c r="S166" s="66" t="n">
        <f aca="false">R166/30*100</f>
        <v>60</v>
      </c>
      <c r="T166" s="66" t="n">
        <f aca="false">S166*0.3</f>
        <v>18</v>
      </c>
      <c r="U166" s="66" t="str">
        <f aca="false">IF(T166&gt;=9,"Cleared","Not Cleared")</f>
        <v>Cleared</v>
      </c>
      <c r="V166" s="105" t="n">
        <v>0.866666666666667</v>
      </c>
      <c r="W166" s="61" t="n">
        <v>32</v>
      </c>
      <c r="X166" s="61" t="n">
        <v>13</v>
      </c>
      <c r="Y166" s="61" t="n">
        <v>-10</v>
      </c>
      <c r="Z166" s="61" t="s">
        <v>14</v>
      </c>
      <c r="AA166" s="61" t="n">
        <v>8</v>
      </c>
      <c r="AB166" s="61" t="n">
        <v>75</v>
      </c>
      <c r="AC166" s="61" t="str">
        <f aca="false">IF(V166&gt;=66%,"Cleared","NC")</f>
        <v>Cleared</v>
      </c>
      <c r="AD166" s="61" t="n">
        <v>5</v>
      </c>
      <c r="AE166" s="61" t="n">
        <v>2</v>
      </c>
      <c r="AF166" s="61" t="n">
        <v>3</v>
      </c>
      <c r="AG166" s="61" t="n">
        <v>0</v>
      </c>
      <c r="AH166" s="61" t="n">
        <v>1</v>
      </c>
      <c r="AI166" s="61" t="n">
        <v>5</v>
      </c>
      <c r="AJ166" s="66" t="n">
        <f aca="false">AD166+AE166+AF166+AG166+AH166+AI166</f>
        <v>16</v>
      </c>
      <c r="AK166" s="66" t="n">
        <f aca="false">AJ166/30*100</f>
        <v>53.3333333333333</v>
      </c>
      <c r="AL166" s="66" t="n">
        <f aca="false">AK166*0.3</f>
        <v>16</v>
      </c>
      <c r="AM166" s="66" t="str">
        <f aca="false">IF(AL166&gt;=9,"Cleared","Not Cleared")</f>
        <v>Cleared</v>
      </c>
      <c r="AN166" s="105" t="n">
        <v>0.833333333333333</v>
      </c>
      <c r="AO166" s="61" t="n">
        <v>35</v>
      </c>
      <c r="AP166" s="61" t="n">
        <v>22</v>
      </c>
      <c r="AQ166" s="61" t="n">
        <v>-17</v>
      </c>
      <c r="AR166" s="61" t="n">
        <v>5.1</v>
      </c>
      <c r="AS166" s="61" t="n">
        <v>8</v>
      </c>
      <c r="AT166" s="61" t="n">
        <v>72</v>
      </c>
      <c r="AU166" s="61" t="str">
        <f aca="false">IF(AN166&gt;=66%,"Cleared","NC")</f>
        <v>Cleared</v>
      </c>
      <c r="AV166" s="61" t="n">
        <v>5</v>
      </c>
      <c r="AW166" s="61" t="n">
        <v>3</v>
      </c>
      <c r="AX166" s="61" t="n">
        <v>2</v>
      </c>
      <c r="AY166" s="61" t="n">
        <v>2</v>
      </c>
      <c r="AZ166" s="61" t="n">
        <v>1</v>
      </c>
      <c r="BA166" s="61" t="n">
        <v>4</v>
      </c>
      <c r="BB166" s="66" t="n">
        <f aca="false">AV166+AW166+AX166+AY166+BA166+AZ166</f>
        <v>17</v>
      </c>
      <c r="BC166" s="66" t="n">
        <f aca="false">BB166/30*100</f>
        <v>56.6666666666667</v>
      </c>
      <c r="BD166" s="66" t="n">
        <f aca="false">BC166*0.3</f>
        <v>17</v>
      </c>
      <c r="BE166" s="66" t="str">
        <f aca="false">IF(BD166&gt;=9,"Cleared","Not Cleared")</f>
        <v>Cleared</v>
      </c>
      <c r="BF166" s="105" t="n">
        <v>1.06666666666667</v>
      </c>
      <c r="BG166" s="61" t="n">
        <v>33</v>
      </c>
      <c r="BH166" s="61" t="n">
        <v>22</v>
      </c>
      <c r="BI166" s="61" t="n">
        <v>-13</v>
      </c>
      <c r="BJ166" s="61" t="n">
        <v>3.5</v>
      </c>
      <c r="BK166" s="61" t="n">
        <v>8</v>
      </c>
      <c r="BL166" s="61" t="n">
        <v>72</v>
      </c>
      <c r="BM166" s="61" t="str">
        <f aca="false">IF(BF166&gt;=66%,"Cleared","NC")</f>
        <v>Cleared</v>
      </c>
      <c r="BN166" s="106" t="n">
        <v>5</v>
      </c>
      <c r="BO166" s="106" t="n">
        <v>3</v>
      </c>
      <c r="BP166" s="106" t="n">
        <v>2</v>
      </c>
      <c r="BQ166" s="106" t="n">
        <v>2</v>
      </c>
      <c r="BR166" s="106" t="n">
        <v>1</v>
      </c>
      <c r="BS166" s="106" t="n">
        <v>4</v>
      </c>
      <c r="BT166" s="66" t="n">
        <f aca="false">BN166+BO166+BP166+BQ166+BR166+BS166</f>
        <v>17</v>
      </c>
      <c r="BU166" s="66" t="n">
        <f aca="false">BT166/30*100</f>
        <v>56.6666666666667</v>
      </c>
      <c r="BV166" s="66" t="n">
        <f aca="false">BU166*0.3</f>
        <v>17</v>
      </c>
      <c r="BW166" s="107" t="str">
        <f aca="false">IF(BV166&gt;=9,"Cleared","Not Cleared")</f>
        <v>Cleared</v>
      </c>
    </row>
    <row r="167" s="22" customFormat="true" ht="14.25" hidden="false" customHeight="false" outlineLevel="0" collapsed="false">
      <c r="A167" s="61" t="n">
        <v>163</v>
      </c>
      <c r="B167" s="62" t="s">
        <v>345</v>
      </c>
      <c r="C167" s="63" t="s">
        <v>346</v>
      </c>
      <c r="D167" s="105" t="n">
        <v>0.8</v>
      </c>
      <c r="E167" s="61" t="n">
        <v>7</v>
      </c>
      <c r="F167" s="61" t="n">
        <v>2</v>
      </c>
      <c r="G167" s="61" t="n">
        <v>-25</v>
      </c>
      <c r="H167" s="61" t="s">
        <v>532</v>
      </c>
      <c r="I167" s="61" t="n">
        <v>8</v>
      </c>
      <c r="J167" s="61" t="n">
        <v>64</v>
      </c>
      <c r="K167" s="61" t="str">
        <f aca="false">IF(D167&gt;=66%,"Cleared","NC")</f>
        <v>Cleared</v>
      </c>
      <c r="L167" s="61" t="n">
        <v>1</v>
      </c>
      <c r="M167" s="61" t="n">
        <v>1</v>
      </c>
      <c r="N167" s="61" t="n">
        <v>2</v>
      </c>
      <c r="O167" s="61" t="n">
        <v>3</v>
      </c>
      <c r="P167" s="61" t="n">
        <v>1</v>
      </c>
      <c r="Q167" s="61" t="n">
        <v>3</v>
      </c>
      <c r="R167" s="66" t="n">
        <f aca="false">L167+M167+N167+O167+P167+Q167</f>
        <v>11</v>
      </c>
      <c r="S167" s="66" t="n">
        <f aca="false">R167/30*100</f>
        <v>36.6666666666667</v>
      </c>
      <c r="T167" s="66" t="n">
        <f aca="false">S167*0.3</f>
        <v>11</v>
      </c>
      <c r="U167" s="66" t="str">
        <f aca="false">IF(T167&gt;=9,"Cleared","Not Cleared")</f>
        <v>Cleared</v>
      </c>
      <c r="V167" s="105" t="n">
        <v>0.666666666666667</v>
      </c>
      <c r="W167" s="61" t="s">
        <v>14</v>
      </c>
      <c r="X167" s="61" t="s">
        <v>14</v>
      </c>
      <c r="Y167" s="61" t="s">
        <v>14</v>
      </c>
      <c r="Z167" s="61" t="n">
        <v>4.5</v>
      </c>
      <c r="AA167" s="61" t="n">
        <v>8</v>
      </c>
      <c r="AB167" s="61" t="n">
        <v>67</v>
      </c>
      <c r="AC167" s="61" t="str">
        <f aca="false">IF(V167&gt;=66%,"Cleared","NC")</f>
        <v>Cleared</v>
      </c>
      <c r="AD167" s="61" t="n">
        <v>0</v>
      </c>
      <c r="AE167" s="61" t="n">
        <v>0</v>
      </c>
      <c r="AF167" s="61" t="n">
        <v>0</v>
      </c>
      <c r="AG167" s="61" t="n">
        <v>2</v>
      </c>
      <c r="AH167" s="61" t="n">
        <v>1</v>
      </c>
      <c r="AI167" s="61" t="n">
        <v>4</v>
      </c>
      <c r="AJ167" s="66" t="n">
        <f aca="false">AD167+AE167+AF167+AG167+AH167+AI167</f>
        <v>7</v>
      </c>
      <c r="AK167" s="66" t="n">
        <f aca="false">AJ167/30*100</f>
        <v>23.3333333333333</v>
      </c>
      <c r="AL167" s="66" t="n">
        <f aca="false">AK167*0.3</f>
        <v>7</v>
      </c>
      <c r="AM167" s="66" t="str">
        <f aca="false">IF(AL167&gt;=9,"Cleared","Not Cleared")</f>
        <v>Not Cleared</v>
      </c>
      <c r="AN167" s="105" t="n">
        <v>0.1</v>
      </c>
      <c r="AO167" s="61" t="n">
        <v>10</v>
      </c>
      <c r="AP167" s="61" t="n">
        <v>12</v>
      </c>
      <c r="AQ167" s="61" t="n">
        <v>-1</v>
      </c>
      <c r="AR167" s="61" t="s">
        <v>14</v>
      </c>
      <c r="AS167" s="61" t="s">
        <v>14</v>
      </c>
      <c r="AT167" s="61" t="n">
        <v>65</v>
      </c>
      <c r="AU167" s="61" t="str">
        <f aca="false">IF(AN167&gt;=66%,"Cleared","NC")</f>
        <v>NC</v>
      </c>
      <c r="AV167" s="61" t="n">
        <v>1</v>
      </c>
      <c r="AW167" s="61" t="n">
        <v>2</v>
      </c>
      <c r="AX167" s="61" t="n">
        <v>3</v>
      </c>
      <c r="AY167" s="61" t="n">
        <v>0</v>
      </c>
      <c r="AZ167" s="61" t="n">
        <v>0</v>
      </c>
      <c r="BA167" s="61" t="n">
        <v>3</v>
      </c>
      <c r="BB167" s="66" t="n">
        <f aca="false">AV167+AW167+AX167+AY167+BA167+AZ167</f>
        <v>9</v>
      </c>
      <c r="BC167" s="66" t="n">
        <f aca="false">BB167/30*100</f>
        <v>30</v>
      </c>
      <c r="BD167" s="66" t="n">
        <f aca="false">BC167*0.3</f>
        <v>9</v>
      </c>
      <c r="BE167" s="66" t="str">
        <f aca="false">IF(BD167&gt;=9,"Cleared","Not Cleared")</f>
        <v>Cleared</v>
      </c>
      <c r="BF167" s="105" t="n">
        <v>0.2</v>
      </c>
      <c r="BG167" s="61" t="s">
        <v>14</v>
      </c>
      <c r="BH167" s="61" t="s">
        <v>14</v>
      </c>
      <c r="BI167" s="61" t="s">
        <v>14</v>
      </c>
      <c r="BJ167" s="61" t="s">
        <v>14</v>
      </c>
      <c r="BK167" s="61" t="s">
        <v>14</v>
      </c>
      <c r="BL167" s="61" t="n">
        <v>63</v>
      </c>
      <c r="BM167" s="61" t="str">
        <f aca="false">IF(BF167&gt;=66%,"Cleared","NC")</f>
        <v>NC</v>
      </c>
      <c r="BN167" s="106" t="n">
        <v>0</v>
      </c>
      <c r="BO167" s="106" t="n">
        <v>0</v>
      </c>
      <c r="BP167" s="106" t="n">
        <v>0</v>
      </c>
      <c r="BQ167" s="106" t="n">
        <v>0</v>
      </c>
      <c r="BR167" s="106" t="n">
        <v>0</v>
      </c>
      <c r="BS167" s="106" t="n">
        <v>3</v>
      </c>
      <c r="BT167" s="66" t="n">
        <f aca="false">BN167+BO167+BP167+BQ167+BR167+BS167</f>
        <v>3</v>
      </c>
      <c r="BU167" s="66" t="n">
        <f aca="false">BT167/30*100</f>
        <v>10</v>
      </c>
      <c r="BV167" s="66" t="n">
        <f aca="false">BU167*0.3</f>
        <v>3</v>
      </c>
      <c r="BW167" s="107" t="str">
        <f aca="false">IF(BV167&gt;=9,"Cleared","Not Cleared")</f>
        <v>Not Cleared</v>
      </c>
    </row>
    <row r="168" s="22" customFormat="true" ht="14.25" hidden="false" customHeight="false" outlineLevel="0" collapsed="false">
      <c r="A168" s="61" t="n">
        <v>164</v>
      </c>
      <c r="B168" s="62" t="s">
        <v>347</v>
      </c>
      <c r="C168" s="63" t="s">
        <v>348</v>
      </c>
      <c r="D168" s="105" t="n">
        <v>0.666666666666667</v>
      </c>
      <c r="E168" s="61" t="n">
        <v>1</v>
      </c>
      <c r="F168" s="61" t="n">
        <v>1</v>
      </c>
      <c r="G168" s="61" t="n">
        <v>-25</v>
      </c>
      <c r="H168" s="61" t="s">
        <v>532</v>
      </c>
      <c r="I168" s="61" t="n">
        <v>8</v>
      </c>
      <c r="J168" s="61" t="n">
        <v>0</v>
      </c>
      <c r="K168" s="61" t="str">
        <f aca="false">IF(D168&gt;=66%,"Cleared","NC")</f>
        <v>Cleared</v>
      </c>
      <c r="L168" s="61" t="n">
        <v>1</v>
      </c>
      <c r="M168" s="61" t="n">
        <v>1</v>
      </c>
      <c r="N168" s="61" t="n">
        <v>1</v>
      </c>
      <c r="O168" s="61" t="n">
        <v>3</v>
      </c>
      <c r="P168" s="61" t="n">
        <v>1</v>
      </c>
      <c r="Q168" s="61" t="n">
        <v>1</v>
      </c>
      <c r="R168" s="66" t="n">
        <f aca="false">L168+M168+N168+O168+P168+Q168</f>
        <v>8</v>
      </c>
      <c r="S168" s="66" t="n">
        <f aca="false">R168/30*100</f>
        <v>26.6666666666667</v>
      </c>
      <c r="T168" s="66" t="n">
        <f aca="false">S168*0.3</f>
        <v>8</v>
      </c>
      <c r="U168" s="66" t="str">
        <f aca="false">IF(T168&gt;=9,"Cleared","Not Cleared")</f>
        <v>Not Cleared</v>
      </c>
      <c r="V168" s="105" t="n">
        <v>0.666666666666667</v>
      </c>
      <c r="W168" s="61" t="s">
        <v>14</v>
      </c>
      <c r="X168" s="61" t="s">
        <v>14</v>
      </c>
      <c r="Y168" s="61" t="s">
        <v>14</v>
      </c>
      <c r="Z168" s="61" t="s">
        <v>14</v>
      </c>
      <c r="AA168" s="61" t="n">
        <v>8</v>
      </c>
      <c r="AB168" s="61" t="n">
        <v>64</v>
      </c>
      <c r="AC168" s="61" t="str">
        <f aca="false">IF(V168&gt;=66%,"Cleared","NC")</f>
        <v>Cleared</v>
      </c>
      <c r="AD168" s="61" t="n">
        <v>0</v>
      </c>
      <c r="AE168" s="61" t="n">
        <v>0</v>
      </c>
      <c r="AF168" s="61" t="n">
        <v>0</v>
      </c>
      <c r="AG168" s="61" t="n">
        <v>0</v>
      </c>
      <c r="AH168" s="61" t="n">
        <v>1</v>
      </c>
      <c r="AI168" s="61" t="n">
        <v>3</v>
      </c>
      <c r="AJ168" s="66" t="n">
        <f aca="false">AD168+AE168+AF168+AG168+AH168+AI168</f>
        <v>4</v>
      </c>
      <c r="AK168" s="66" t="n">
        <f aca="false">AJ168/30*100</f>
        <v>13.3333333333333</v>
      </c>
      <c r="AL168" s="66" t="n">
        <f aca="false">AK168*0.3</f>
        <v>4</v>
      </c>
      <c r="AM168" s="66" t="str">
        <f aca="false">IF(AL168&gt;=9,"Cleared","Not Cleared")</f>
        <v>Not Cleared</v>
      </c>
      <c r="AN168" s="105" t="n">
        <v>0.666666666666667</v>
      </c>
      <c r="AO168" s="61" t="s">
        <v>14</v>
      </c>
      <c r="AP168" s="61" t="s">
        <v>14</v>
      </c>
      <c r="AQ168" s="61" t="s">
        <v>14</v>
      </c>
      <c r="AR168" s="61" t="s">
        <v>14</v>
      </c>
      <c r="AS168" s="61" t="s">
        <v>14</v>
      </c>
      <c r="AT168" s="61" t="s">
        <v>14</v>
      </c>
      <c r="AU168" s="61" t="str">
        <f aca="false">IF(AN168&gt;=66%,"Cleared","NC")</f>
        <v>Cleared</v>
      </c>
      <c r="AV168" s="61" t="n">
        <v>0</v>
      </c>
      <c r="AW168" s="61" t="n">
        <v>0</v>
      </c>
      <c r="AX168" s="61" t="n">
        <v>0</v>
      </c>
      <c r="AY168" s="61" t="n">
        <v>0</v>
      </c>
      <c r="AZ168" s="61" t="n">
        <v>0</v>
      </c>
      <c r="BA168" s="61" t="n">
        <v>0</v>
      </c>
      <c r="BB168" s="66" t="n">
        <f aca="false">AV168+AW168+AX168+AY168+BA168+AZ168</f>
        <v>0</v>
      </c>
      <c r="BC168" s="66" t="n">
        <f aca="false">BB168/30*100</f>
        <v>0</v>
      </c>
      <c r="BD168" s="66" t="n">
        <f aca="false">BC168*0.3</f>
        <v>0</v>
      </c>
      <c r="BE168" s="66" t="str">
        <f aca="false">IF(BD168&gt;=9,"Cleared","Not Cleared")</f>
        <v>Not Cleared</v>
      </c>
      <c r="BF168" s="105" t="n">
        <v>0.666666666666667</v>
      </c>
      <c r="BG168" s="61" t="n">
        <v>11</v>
      </c>
      <c r="BH168" s="61" t="n">
        <v>2</v>
      </c>
      <c r="BI168" s="61" t="n">
        <v>14</v>
      </c>
      <c r="BJ168" s="61" t="s">
        <v>14</v>
      </c>
      <c r="BK168" s="61" t="s">
        <v>14</v>
      </c>
      <c r="BL168" s="61" t="n">
        <v>66</v>
      </c>
      <c r="BM168" s="61" t="str">
        <f aca="false">IF(BF168&gt;=66%,"Cleared","NC")</f>
        <v>Cleared</v>
      </c>
      <c r="BN168" s="106" t="n">
        <v>1</v>
      </c>
      <c r="BO168" s="106" t="n">
        <v>1</v>
      </c>
      <c r="BP168" s="106" t="n">
        <v>4</v>
      </c>
      <c r="BQ168" s="106" t="n">
        <v>0</v>
      </c>
      <c r="BR168" s="106" t="n">
        <v>0</v>
      </c>
      <c r="BS168" s="106" t="n">
        <v>3</v>
      </c>
      <c r="BT168" s="66" t="n">
        <f aca="false">BN168+BO168+BP168+BQ168+BR168+BS168</f>
        <v>9</v>
      </c>
      <c r="BU168" s="66" t="n">
        <f aca="false">BT168/30*100</f>
        <v>30</v>
      </c>
      <c r="BV168" s="66" t="n">
        <f aca="false">BU168*0.3</f>
        <v>9</v>
      </c>
      <c r="BW168" s="107" t="str">
        <f aca="false">IF(BV168&gt;=9,"Cleared","Not Cleared")</f>
        <v>Cleared</v>
      </c>
    </row>
    <row r="169" s="22" customFormat="true" ht="14.25" hidden="false" customHeight="false" outlineLevel="0" collapsed="false">
      <c r="A169" s="61" t="n">
        <v>165</v>
      </c>
      <c r="B169" s="62" t="s">
        <v>349</v>
      </c>
      <c r="C169" s="63" t="s">
        <v>350</v>
      </c>
      <c r="D169" s="105" t="n">
        <v>0.3</v>
      </c>
      <c r="E169" s="61" t="s">
        <v>532</v>
      </c>
      <c r="F169" s="61" t="n">
        <v>20</v>
      </c>
      <c r="G169" s="61" t="n">
        <v>-4</v>
      </c>
      <c r="H169" s="61" t="s">
        <v>532</v>
      </c>
      <c r="I169" s="61" t="n">
        <v>8</v>
      </c>
      <c r="J169" s="61" t="n">
        <v>79</v>
      </c>
      <c r="K169" s="61" t="str">
        <f aca="false">IF(D169&gt;=66%,"Cleared","NC")</f>
        <v>NC</v>
      </c>
      <c r="L169" s="61" t="n">
        <v>3</v>
      </c>
      <c r="M169" s="61" t="n">
        <v>3</v>
      </c>
      <c r="N169" s="61" t="n">
        <v>3</v>
      </c>
      <c r="O169" s="61" t="n">
        <v>3</v>
      </c>
      <c r="P169" s="61" t="n">
        <v>1</v>
      </c>
      <c r="Q169" s="61" t="n">
        <v>5</v>
      </c>
      <c r="R169" s="66" t="n">
        <f aca="false">L169+M169+N169+O169+P169+Q169</f>
        <v>18</v>
      </c>
      <c r="S169" s="66" t="n">
        <f aca="false">R169/30*100</f>
        <v>60</v>
      </c>
      <c r="T169" s="66" t="n">
        <f aca="false">S169*0.3</f>
        <v>18</v>
      </c>
      <c r="U169" s="66" t="str">
        <f aca="false">IF(T169&gt;=9,"Cleared","Not Cleared")</f>
        <v>Cleared</v>
      </c>
      <c r="V169" s="105" t="n">
        <v>0.0666666666666667</v>
      </c>
      <c r="W169" s="61" t="s">
        <v>14</v>
      </c>
      <c r="X169" s="61" t="s">
        <v>14</v>
      </c>
      <c r="Y169" s="61" t="s">
        <v>14</v>
      </c>
      <c r="Z169" s="61" t="s">
        <v>14</v>
      </c>
      <c r="AA169" s="61" t="n">
        <v>8</v>
      </c>
      <c r="AB169" s="61" t="s">
        <v>14</v>
      </c>
      <c r="AC169" s="61" t="str">
        <f aca="false">IF(V169&gt;=66%,"Cleared","NC")</f>
        <v>NC</v>
      </c>
      <c r="AD169" s="61" t="n">
        <v>0</v>
      </c>
      <c r="AE169" s="61" t="n">
        <v>0</v>
      </c>
      <c r="AF169" s="61" t="n">
        <v>0</v>
      </c>
      <c r="AG169" s="61" t="n">
        <v>0</v>
      </c>
      <c r="AH169" s="61" t="n">
        <v>1</v>
      </c>
      <c r="AI169" s="61" t="n">
        <v>0</v>
      </c>
      <c r="AJ169" s="66" t="n">
        <f aca="false">AD169+AE169+AF169+AG169+AH169+AI169</f>
        <v>1</v>
      </c>
      <c r="AK169" s="66" t="n">
        <f aca="false">AJ169/30*100</f>
        <v>3.33333333333333</v>
      </c>
      <c r="AL169" s="66" t="n">
        <f aca="false">AK169*0.3</f>
        <v>1</v>
      </c>
      <c r="AM169" s="66" t="str">
        <f aca="false">IF(AL169&gt;=9,"Cleared","Not Cleared")</f>
        <v>Not Cleared</v>
      </c>
      <c r="AN169" s="105" t="n">
        <v>0.2</v>
      </c>
      <c r="AO169" s="61" t="n">
        <v>10</v>
      </c>
      <c r="AP169" s="61" t="n">
        <v>25</v>
      </c>
      <c r="AQ169" s="61" t="n">
        <v>-9</v>
      </c>
      <c r="AR169" s="61" t="s">
        <v>14</v>
      </c>
      <c r="AS169" s="61" t="n">
        <v>8</v>
      </c>
      <c r="AT169" s="61" t="n">
        <v>76</v>
      </c>
      <c r="AU169" s="61" t="str">
        <f aca="false">IF(AN169&gt;=66%,"Cleared","NC")</f>
        <v>NC</v>
      </c>
      <c r="AV169" s="61" t="n">
        <v>1</v>
      </c>
      <c r="AW169" s="61" t="n">
        <v>4</v>
      </c>
      <c r="AX169" s="61" t="n">
        <v>3</v>
      </c>
      <c r="AY169" s="61" t="n">
        <v>0</v>
      </c>
      <c r="AZ169" s="61" t="n">
        <v>1</v>
      </c>
      <c r="BA169" s="61" t="n">
        <v>5</v>
      </c>
      <c r="BB169" s="66" t="n">
        <f aca="false">AV169+AW169+AX169+AY169+BA169+AZ169</f>
        <v>14</v>
      </c>
      <c r="BC169" s="66" t="n">
        <f aca="false">BB169/30*100</f>
        <v>46.6666666666667</v>
      </c>
      <c r="BD169" s="66" t="n">
        <f aca="false">BC169*0.3</f>
        <v>14</v>
      </c>
      <c r="BE169" s="66" t="str">
        <f aca="false">IF(BD169&gt;=9,"Cleared","Not Cleared")</f>
        <v>Cleared</v>
      </c>
      <c r="BF169" s="105" t="n">
        <v>0.466666666666667</v>
      </c>
      <c r="BG169" s="61" t="s">
        <v>14</v>
      </c>
      <c r="BH169" s="61" t="s">
        <v>14</v>
      </c>
      <c r="BI169" s="61" t="s">
        <v>14</v>
      </c>
      <c r="BJ169" s="61" t="s">
        <v>14</v>
      </c>
      <c r="BK169" s="61" t="n">
        <v>8</v>
      </c>
      <c r="BL169" s="61" t="n">
        <v>74</v>
      </c>
      <c r="BM169" s="61" t="str">
        <f aca="false">IF(BF169&gt;=66%,"Cleared","NC")</f>
        <v>NC</v>
      </c>
      <c r="BN169" s="106" t="n">
        <v>0</v>
      </c>
      <c r="BO169" s="106" t="n">
        <v>0</v>
      </c>
      <c r="BP169" s="106" t="n">
        <v>0</v>
      </c>
      <c r="BQ169" s="106" t="n">
        <v>0</v>
      </c>
      <c r="BR169" s="106" t="n">
        <v>1</v>
      </c>
      <c r="BS169" s="106" t="n">
        <v>4</v>
      </c>
      <c r="BT169" s="66" t="n">
        <f aca="false">BN169+BO169+BP169+BQ169+BR169+BS169</f>
        <v>5</v>
      </c>
      <c r="BU169" s="66" t="n">
        <f aca="false">BT169/30*100</f>
        <v>16.6666666666667</v>
      </c>
      <c r="BV169" s="66" t="n">
        <f aca="false">BU169*0.3</f>
        <v>5</v>
      </c>
      <c r="BW169" s="107" t="str">
        <f aca="false">IF(BV169&gt;=9,"Cleared","Not Cleared")</f>
        <v>Not Cleared</v>
      </c>
    </row>
    <row r="170" s="22" customFormat="true" ht="14.25" hidden="false" customHeight="false" outlineLevel="0" collapsed="false">
      <c r="A170" s="61" t="n">
        <v>166</v>
      </c>
      <c r="B170" s="62" t="s">
        <v>351</v>
      </c>
      <c r="C170" s="63" t="s">
        <v>352</v>
      </c>
      <c r="D170" s="105" t="n">
        <v>0.8</v>
      </c>
      <c r="E170" s="61" t="n">
        <v>14</v>
      </c>
      <c r="F170" s="61" t="n">
        <v>1</v>
      </c>
      <c r="G170" s="61" t="n">
        <v>-14</v>
      </c>
      <c r="H170" s="61" t="s">
        <v>532</v>
      </c>
      <c r="I170" s="61" t="n">
        <v>3</v>
      </c>
      <c r="J170" s="61" t="n">
        <v>70</v>
      </c>
      <c r="K170" s="61" t="str">
        <f aca="false">IF(D170&gt;=66%,"Cleared","NC")</f>
        <v>Cleared</v>
      </c>
      <c r="L170" s="61" t="n">
        <v>2</v>
      </c>
      <c r="M170" s="61" t="n">
        <v>1</v>
      </c>
      <c r="N170" s="61" t="n">
        <v>2</v>
      </c>
      <c r="O170" s="61" t="n">
        <v>3</v>
      </c>
      <c r="P170" s="61" t="n">
        <v>3</v>
      </c>
      <c r="Q170" s="61" t="n">
        <v>4</v>
      </c>
      <c r="R170" s="66" t="n">
        <f aca="false">L170+M170+N170+O170+P170+Q170</f>
        <v>15</v>
      </c>
      <c r="S170" s="66" t="n">
        <f aca="false">R170/30*100</f>
        <v>50</v>
      </c>
      <c r="T170" s="66" t="n">
        <f aca="false">S170*0.3</f>
        <v>15</v>
      </c>
      <c r="U170" s="66" t="str">
        <f aca="false">IF(T170&gt;=9,"Cleared","Not Cleared")</f>
        <v>Cleared</v>
      </c>
      <c r="V170" s="105" t="n">
        <v>0.666666666666667</v>
      </c>
      <c r="W170" s="61" t="n">
        <v>11</v>
      </c>
      <c r="X170" s="61" t="n">
        <v>4</v>
      </c>
      <c r="Y170" s="61" t="n">
        <v>-28</v>
      </c>
      <c r="Z170" s="61" t="s">
        <v>14</v>
      </c>
      <c r="AA170" s="61" t="s">
        <v>14</v>
      </c>
      <c r="AB170" s="61" t="s">
        <v>14</v>
      </c>
      <c r="AC170" s="61" t="str">
        <f aca="false">IF(V170&gt;=66%,"Cleared","NC")</f>
        <v>Cleared</v>
      </c>
      <c r="AD170" s="61" t="n">
        <v>1</v>
      </c>
      <c r="AE170" s="61" t="n">
        <v>1</v>
      </c>
      <c r="AF170" s="61" t="n">
        <v>1</v>
      </c>
      <c r="AG170" s="61" t="n">
        <v>0</v>
      </c>
      <c r="AH170" s="61" t="n">
        <v>0</v>
      </c>
      <c r="AI170" s="61" t="n">
        <v>0</v>
      </c>
      <c r="AJ170" s="66" t="n">
        <f aca="false">AD170+AE170+AF170+AG170+AH170+AI170</f>
        <v>3</v>
      </c>
      <c r="AK170" s="66" t="n">
        <f aca="false">AJ170/30*100</f>
        <v>10</v>
      </c>
      <c r="AL170" s="66" t="n">
        <f aca="false">AK170*0.3</f>
        <v>3</v>
      </c>
      <c r="AM170" s="66" t="str">
        <f aca="false">IF(AL170&gt;=9,"Cleared","Not Cleared")</f>
        <v>Not Cleared</v>
      </c>
      <c r="AN170" s="105" t="n">
        <v>0.666666666666667</v>
      </c>
      <c r="AO170" s="61" t="n">
        <v>11</v>
      </c>
      <c r="AP170" s="61" t="n">
        <v>16</v>
      </c>
      <c r="AQ170" s="61" t="n">
        <v>-17</v>
      </c>
      <c r="AR170" s="61" t="s">
        <v>14</v>
      </c>
      <c r="AS170" s="61" t="s">
        <v>14</v>
      </c>
      <c r="AT170" s="61" t="n">
        <v>67</v>
      </c>
      <c r="AU170" s="61" t="str">
        <f aca="false">IF(AN170&gt;=66%,"Cleared","NC")</f>
        <v>Cleared</v>
      </c>
      <c r="AV170" s="61" t="n">
        <v>1</v>
      </c>
      <c r="AW170" s="61" t="n">
        <v>2</v>
      </c>
      <c r="AX170" s="61" t="n">
        <v>2</v>
      </c>
      <c r="AY170" s="61" t="n">
        <v>0</v>
      </c>
      <c r="AZ170" s="61" t="n">
        <v>0</v>
      </c>
      <c r="BA170" s="61" t="n">
        <v>4</v>
      </c>
      <c r="BB170" s="66" t="n">
        <f aca="false">AV170+AW170+AX170+AY170+BA170+AZ170</f>
        <v>9</v>
      </c>
      <c r="BC170" s="66" t="n">
        <f aca="false">BB170/30*100</f>
        <v>30</v>
      </c>
      <c r="BD170" s="66" t="n">
        <f aca="false">BC170*0.3</f>
        <v>9</v>
      </c>
      <c r="BE170" s="66" t="str">
        <f aca="false">IF(BD170&gt;=9,"Cleared","Not Cleared")</f>
        <v>Cleared</v>
      </c>
      <c r="BF170" s="105" t="n">
        <v>0.666666666666667</v>
      </c>
      <c r="BG170" s="61" t="s">
        <v>14</v>
      </c>
      <c r="BH170" s="61" t="s">
        <v>14</v>
      </c>
      <c r="BI170" s="61" t="s">
        <v>14</v>
      </c>
      <c r="BJ170" s="61" t="s">
        <v>14</v>
      </c>
      <c r="BK170" s="61" t="s">
        <v>14</v>
      </c>
      <c r="BL170" s="61" t="s">
        <v>14</v>
      </c>
      <c r="BM170" s="61" t="str">
        <f aca="false">IF(BF170&gt;=66%,"Cleared","NC")</f>
        <v>Cleared</v>
      </c>
      <c r="BN170" s="106" t="n">
        <v>0</v>
      </c>
      <c r="BO170" s="106" t="n">
        <v>0</v>
      </c>
      <c r="BP170" s="106" t="n">
        <v>0</v>
      </c>
      <c r="BQ170" s="106" t="n">
        <v>0</v>
      </c>
      <c r="BR170" s="106" t="n">
        <v>0</v>
      </c>
      <c r="BS170" s="106" t="n">
        <v>0</v>
      </c>
      <c r="BT170" s="66" t="n">
        <f aca="false">BN170+BO170+BP170+BQ170+BR170+BS170</f>
        <v>0</v>
      </c>
      <c r="BU170" s="66" t="n">
        <f aca="false">BT170/30*100</f>
        <v>0</v>
      </c>
      <c r="BV170" s="66" t="n">
        <f aca="false">BU170*0.3</f>
        <v>0</v>
      </c>
      <c r="BW170" s="107" t="str">
        <f aca="false">IF(BV170&gt;=9,"Cleared","Not Cleared")</f>
        <v>Not Cleared</v>
      </c>
    </row>
    <row r="171" s="22" customFormat="true" ht="14.25" hidden="false" customHeight="false" outlineLevel="0" collapsed="false">
      <c r="A171" s="61" t="n">
        <v>167</v>
      </c>
      <c r="B171" s="62" t="s">
        <v>353</v>
      </c>
      <c r="C171" s="63" t="s">
        <v>354</v>
      </c>
      <c r="D171" s="105" t="n">
        <v>0.666666666666667</v>
      </c>
      <c r="E171" s="61" t="n">
        <v>22</v>
      </c>
      <c r="F171" s="61" t="n">
        <v>2</v>
      </c>
      <c r="G171" s="61" t="n">
        <v>-4</v>
      </c>
      <c r="H171" s="61" t="s">
        <v>532</v>
      </c>
      <c r="I171" s="61" t="n">
        <v>8</v>
      </c>
      <c r="J171" s="61" t="n">
        <v>63</v>
      </c>
      <c r="K171" s="61" t="str">
        <f aca="false">IF(D171&gt;=66%,"Cleared","NC")</f>
        <v>Cleared</v>
      </c>
      <c r="L171" s="61" t="n">
        <v>3</v>
      </c>
      <c r="M171" s="61" t="n">
        <v>1</v>
      </c>
      <c r="N171" s="61" t="n">
        <v>3</v>
      </c>
      <c r="O171" s="61" t="n">
        <v>3</v>
      </c>
      <c r="P171" s="61" t="n">
        <v>1</v>
      </c>
      <c r="Q171" s="61" t="n">
        <v>3</v>
      </c>
      <c r="R171" s="66" t="n">
        <f aca="false">L171+M171+N171+O171+P171+Q171</f>
        <v>14</v>
      </c>
      <c r="S171" s="66" t="n">
        <f aca="false">R171/30*100</f>
        <v>46.6666666666667</v>
      </c>
      <c r="T171" s="66" t="n">
        <f aca="false">S171*0.3</f>
        <v>14</v>
      </c>
      <c r="U171" s="66" t="str">
        <f aca="false">IF(T171&gt;=9,"Cleared","Not Cleared")</f>
        <v>Cleared</v>
      </c>
      <c r="V171" s="105" t="n">
        <v>0.666666666666667</v>
      </c>
      <c r="W171" s="61" t="s">
        <v>14</v>
      </c>
      <c r="X171" s="61" t="s">
        <v>14</v>
      </c>
      <c r="Y171" s="61" t="s">
        <v>14</v>
      </c>
      <c r="Z171" s="61" t="s">
        <v>14</v>
      </c>
      <c r="AA171" s="61" t="n">
        <v>8</v>
      </c>
      <c r="AB171" s="61" t="n">
        <v>62</v>
      </c>
      <c r="AC171" s="61" t="str">
        <f aca="false">IF(V171&gt;=66%,"Cleared","NC")</f>
        <v>Cleared</v>
      </c>
      <c r="AD171" s="61" t="n">
        <v>0</v>
      </c>
      <c r="AE171" s="61" t="n">
        <v>0</v>
      </c>
      <c r="AF171" s="61" t="n">
        <v>0</v>
      </c>
      <c r="AG171" s="61" t="n">
        <v>0</v>
      </c>
      <c r="AH171" s="61" t="n">
        <v>1</v>
      </c>
      <c r="AI171" s="61" t="n">
        <v>3</v>
      </c>
      <c r="AJ171" s="66" t="n">
        <f aca="false">AD171+AE171+AF171+AG171+AH171+AI171</f>
        <v>4</v>
      </c>
      <c r="AK171" s="66" t="n">
        <f aca="false">AJ171/30*100</f>
        <v>13.3333333333333</v>
      </c>
      <c r="AL171" s="66" t="n">
        <f aca="false">AK171*0.3</f>
        <v>4</v>
      </c>
      <c r="AM171" s="66" t="str">
        <f aca="false">IF(AL171&gt;=9,"Cleared","Not Cleared")</f>
        <v>Not Cleared</v>
      </c>
      <c r="AN171" s="105" t="n">
        <v>0.666666666666667</v>
      </c>
      <c r="AO171" s="61" t="n">
        <v>20</v>
      </c>
      <c r="AP171" s="61" t="n">
        <v>5</v>
      </c>
      <c r="AQ171" s="61" t="n">
        <v>0</v>
      </c>
      <c r="AR171" s="61" t="s">
        <v>14</v>
      </c>
      <c r="AS171" s="61" t="n">
        <v>8</v>
      </c>
      <c r="AT171" s="61" t="n">
        <v>62</v>
      </c>
      <c r="AU171" s="61" t="str">
        <f aca="false">IF(AN171&gt;=66%,"Cleared","NC")</f>
        <v>Cleared</v>
      </c>
      <c r="AV171" s="61" t="n">
        <v>3</v>
      </c>
      <c r="AW171" s="61" t="n">
        <v>1</v>
      </c>
      <c r="AX171" s="61" t="n">
        <v>3</v>
      </c>
      <c r="AY171" s="61" t="n">
        <v>0</v>
      </c>
      <c r="AZ171" s="61" t="n">
        <v>1</v>
      </c>
      <c r="BA171" s="61" t="n">
        <v>3</v>
      </c>
      <c r="BB171" s="66" t="n">
        <f aca="false">AV171+AW171+AX171+AY171+BA171+AZ171</f>
        <v>11</v>
      </c>
      <c r="BC171" s="66" t="n">
        <f aca="false">BB171/30*100</f>
        <v>36.6666666666667</v>
      </c>
      <c r="BD171" s="66" t="n">
        <f aca="false">BC171*0.3</f>
        <v>11</v>
      </c>
      <c r="BE171" s="66" t="str">
        <f aca="false">IF(BD171&gt;=9,"Cleared","Not Cleared")</f>
        <v>Cleared</v>
      </c>
      <c r="BF171" s="105" t="n">
        <v>0.666666666666667</v>
      </c>
      <c r="BG171" s="61" t="s">
        <v>14</v>
      </c>
      <c r="BH171" s="61" t="s">
        <v>14</v>
      </c>
      <c r="BI171" s="61" t="s">
        <v>14</v>
      </c>
      <c r="BJ171" s="61" t="n">
        <v>6.1</v>
      </c>
      <c r="BK171" s="61" t="n">
        <v>8</v>
      </c>
      <c r="BL171" s="61" t="n">
        <v>62</v>
      </c>
      <c r="BM171" s="61" t="str">
        <f aca="false">IF(BF171&gt;=66%,"Cleared","NC")</f>
        <v>Cleared</v>
      </c>
      <c r="BN171" s="106" t="n">
        <v>0</v>
      </c>
      <c r="BO171" s="106" t="n">
        <v>0</v>
      </c>
      <c r="BP171" s="106" t="n">
        <v>0</v>
      </c>
      <c r="BQ171" s="106" t="n">
        <v>3</v>
      </c>
      <c r="BR171" s="106" t="n">
        <v>1</v>
      </c>
      <c r="BS171" s="106" t="n">
        <v>3</v>
      </c>
      <c r="BT171" s="66" t="n">
        <f aca="false">BN171+BO171+BP171+BQ171+BR171+BS171</f>
        <v>7</v>
      </c>
      <c r="BU171" s="66" t="n">
        <f aca="false">BT171/30*100</f>
        <v>23.3333333333333</v>
      </c>
      <c r="BV171" s="66" t="n">
        <f aca="false">BU171*0.3</f>
        <v>7</v>
      </c>
      <c r="BW171" s="107" t="str">
        <f aca="false">IF(BV171&gt;=9,"Cleared","Not Cleared")</f>
        <v>Not Cleared</v>
      </c>
    </row>
    <row r="172" s="22" customFormat="true" ht="14.25" hidden="false" customHeight="false" outlineLevel="0" collapsed="false">
      <c r="A172" s="61" t="n">
        <v>168</v>
      </c>
      <c r="B172" s="62" t="s">
        <v>355</v>
      </c>
      <c r="C172" s="63" t="s">
        <v>356</v>
      </c>
      <c r="D172" s="105" t="n">
        <v>0.866666666666667</v>
      </c>
      <c r="E172" s="61" t="n">
        <v>5</v>
      </c>
      <c r="F172" s="61" t="n">
        <v>1</v>
      </c>
      <c r="G172" s="61" t="n">
        <v>8</v>
      </c>
      <c r="H172" s="61" t="s">
        <v>532</v>
      </c>
      <c r="I172" s="61" t="n">
        <v>8</v>
      </c>
      <c r="J172" s="61" t="n">
        <v>74</v>
      </c>
      <c r="K172" s="61" t="str">
        <f aca="false">IF(D172&gt;=66%,"Cleared","NC")</f>
        <v>Cleared</v>
      </c>
      <c r="L172" s="61" t="n">
        <v>1</v>
      </c>
      <c r="M172" s="61" t="n">
        <v>1</v>
      </c>
      <c r="N172" s="61" t="n">
        <v>3</v>
      </c>
      <c r="O172" s="61" t="n">
        <v>3</v>
      </c>
      <c r="P172" s="61" t="n">
        <v>1</v>
      </c>
      <c r="Q172" s="61" t="n">
        <v>4</v>
      </c>
      <c r="R172" s="66" t="n">
        <f aca="false">L172+M172+N172+O172+P172+Q172</f>
        <v>13</v>
      </c>
      <c r="S172" s="66" t="n">
        <f aca="false">R172/30*100</f>
        <v>43.3333333333333</v>
      </c>
      <c r="T172" s="66" t="n">
        <f aca="false">S172*0.3</f>
        <v>13</v>
      </c>
      <c r="U172" s="66" t="str">
        <f aca="false">IF(T172&gt;=9,"Cleared","Not Cleared")</f>
        <v>Cleared</v>
      </c>
      <c r="V172" s="105" t="n">
        <v>0.9</v>
      </c>
      <c r="W172" s="61" t="s">
        <v>14</v>
      </c>
      <c r="X172" s="61" t="s">
        <v>14</v>
      </c>
      <c r="Y172" s="61" t="s">
        <v>14</v>
      </c>
      <c r="Z172" s="61" t="s">
        <v>14</v>
      </c>
      <c r="AA172" s="61" t="n">
        <v>8</v>
      </c>
      <c r="AB172" s="61" t="n">
        <v>73</v>
      </c>
      <c r="AC172" s="61" t="str">
        <f aca="false">IF(V172&gt;=66%,"Cleared","NC")</f>
        <v>Cleared</v>
      </c>
      <c r="AD172" s="61" t="n">
        <v>0</v>
      </c>
      <c r="AE172" s="61" t="n">
        <v>0</v>
      </c>
      <c r="AF172" s="61" t="n">
        <v>0</v>
      </c>
      <c r="AG172" s="61" t="n">
        <v>0</v>
      </c>
      <c r="AH172" s="61" t="n">
        <v>1</v>
      </c>
      <c r="AI172" s="61" t="n">
        <v>4</v>
      </c>
      <c r="AJ172" s="66" t="n">
        <f aca="false">AD172+AE172+AF172+AG172+AH172+AI172</f>
        <v>5</v>
      </c>
      <c r="AK172" s="66" t="n">
        <f aca="false">AJ172/30*100</f>
        <v>16.6666666666667</v>
      </c>
      <c r="AL172" s="66" t="n">
        <f aca="false">AK172*0.3</f>
        <v>5</v>
      </c>
      <c r="AM172" s="66" t="str">
        <f aca="false">IF(AL172&gt;=9,"Cleared","Not Cleared")</f>
        <v>Not Cleared</v>
      </c>
      <c r="AN172" s="105" t="n">
        <v>0.866666666666667</v>
      </c>
      <c r="AO172" s="61" t="n">
        <v>20</v>
      </c>
      <c r="AP172" s="61" t="n">
        <v>21</v>
      </c>
      <c r="AQ172" s="61" t="n">
        <v>8</v>
      </c>
      <c r="AR172" s="61" t="s">
        <v>14</v>
      </c>
      <c r="AS172" s="61" t="n">
        <v>8</v>
      </c>
      <c r="AT172" s="61" t="n">
        <v>72</v>
      </c>
      <c r="AU172" s="61" t="str">
        <f aca="false">IF(AN172&gt;=66%,"Cleared","NC")</f>
        <v>Cleared</v>
      </c>
      <c r="AV172" s="61" t="n">
        <v>3</v>
      </c>
      <c r="AW172" s="61" t="n">
        <v>3</v>
      </c>
      <c r="AX172" s="61" t="n">
        <v>3</v>
      </c>
      <c r="AY172" s="61" t="n">
        <v>0</v>
      </c>
      <c r="AZ172" s="61" t="n">
        <v>1</v>
      </c>
      <c r="BA172" s="61" t="n">
        <v>4</v>
      </c>
      <c r="BB172" s="66" t="n">
        <f aca="false">AV172+AW172+AX172+AY172+BA172+AZ172</f>
        <v>14</v>
      </c>
      <c r="BC172" s="66" t="n">
        <f aca="false">BB172/30*100</f>
        <v>46.6666666666667</v>
      </c>
      <c r="BD172" s="66" t="n">
        <f aca="false">BC172*0.3</f>
        <v>14</v>
      </c>
      <c r="BE172" s="66" t="str">
        <f aca="false">IF(BD172&gt;=9,"Cleared","Not Cleared")</f>
        <v>Cleared</v>
      </c>
      <c r="BF172" s="105" t="n">
        <v>1.06666666666667</v>
      </c>
      <c r="BG172" s="61" t="n">
        <v>13</v>
      </c>
      <c r="BH172" s="61" t="n">
        <v>20</v>
      </c>
      <c r="BI172" s="61" t="n">
        <v>4</v>
      </c>
      <c r="BJ172" s="61" t="n">
        <v>3.3</v>
      </c>
      <c r="BK172" s="61" t="n">
        <v>8</v>
      </c>
      <c r="BL172" s="61" t="n">
        <v>71</v>
      </c>
      <c r="BM172" s="61" t="str">
        <f aca="false">IF(BF172&gt;=66%,"Cleared","NC")</f>
        <v>Cleared</v>
      </c>
      <c r="BN172" s="106" t="n">
        <v>2</v>
      </c>
      <c r="BO172" s="106" t="n">
        <v>3</v>
      </c>
      <c r="BP172" s="106" t="n">
        <v>3</v>
      </c>
      <c r="BQ172" s="106" t="n">
        <v>2</v>
      </c>
      <c r="BR172" s="106" t="n">
        <v>1</v>
      </c>
      <c r="BS172" s="106" t="n">
        <v>4</v>
      </c>
      <c r="BT172" s="66" t="n">
        <f aca="false">BN172+BO172+BP172+BQ172+BR172+BS172</f>
        <v>15</v>
      </c>
      <c r="BU172" s="66" t="n">
        <f aca="false">BT172/30*100</f>
        <v>50</v>
      </c>
      <c r="BV172" s="66" t="n">
        <f aca="false">BU172*0.3</f>
        <v>15</v>
      </c>
      <c r="BW172" s="107" t="str">
        <f aca="false">IF(BV172&gt;=9,"Cleared","Not Cleared")</f>
        <v>Cleared</v>
      </c>
    </row>
    <row r="173" s="22" customFormat="true" ht="14.25" hidden="false" customHeight="false" outlineLevel="0" collapsed="false">
      <c r="A173" s="61" t="n">
        <v>169</v>
      </c>
      <c r="B173" s="62" t="s">
        <v>357</v>
      </c>
      <c r="C173" s="63" t="s">
        <v>358</v>
      </c>
      <c r="D173" s="105" t="n">
        <v>0.666666666666667</v>
      </c>
      <c r="E173" s="61" t="n">
        <v>7</v>
      </c>
      <c r="F173" s="61" t="n">
        <v>1</v>
      </c>
      <c r="G173" s="61" t="n">
        <v>-28</v>
      </c>
      <c r="H173" s="61" t="s">
        <v>532</v>
      </c>
      <c r="I173" s="61" t="n">
        <v>8</v>
      </c>
      <c r="J173" s="61" t="n">
        <v>64</v>
      </c>
      <c r="K173" s="61" t="str">
        <f aca="false">IF(D173&gt;=66%,"Cleared","NC")</f>
        <v>Cleared</v>
      </c>
      <c r="L173" s="61" t="n">
        <v>1</v>
      </c>
      <c r="M173" s="61" t="n">
        <v>1</v>
      </c>
      <c r="N173" s="61" t="n">
        <v>1</v>
      </c>
      <c r="O173" s="61" t="n">
        <v>3</v>
      </c>
      <c r="P173" s="61" t="n">
        <v>1</v>
      </c>
      <c r="Q173" s="61" t="n">
        <v>3</v>
      </c>
      <c r="R173" s="66" t="n">
        <f aca="false">L173+M173+N173+O173+P173+Q173</f>
        <v>10</v>
      </c>
      <c r="S173" s="66" t="n">
        <f aca="false">R173/30*100</f>
        <v>33.3333333333333</v>
      </c>
      <c r="T173" s="66" t="n">
        <f aca="false">S173*0.3</f>
        <v>10</v>
      </c>
      <c r="U173" s="66" t="str">
        <f aca="false">IF(T173&gt;=9,"Cleared","Not Cleared")</f>
        <v>Cleared</v>
      </c>
      <c r="V173" s="105" t="n">
        <v>0.666666666666667</v>
      </c>
      <c r="W173" s="61" t="n">
        <v>16</v>
      </c>
      <c r="X173" s="61" t="n">
        <v>1</v>
      </c>
      <c r="Y173" s="61" t="n">
        <v>-25</v>
      </c>
      <c r="Z173" s="61" t="s">
        <v>14</v>
      </c>
      <c r="AA173" s="61" t="s">
        <v>14</v>
      </c>
      <c r="AB173" s="61" t="n">
        <v>64</v>
      </c>
      <c r="AC173" s="61" t="str">
        <f aca="false">IF(V173&gt;=66%,"Cleared","NC")</f>
        <v>Cleared</v>
      </c>
      <c r="AD173" s="61" t="n">
        <v>2</v>
      </c>
      <c r="AE173" s="61" t="n">
        <v>1</v>
      </c>
      <c r="AF173" s="61" t="n">
        <v>2</v>
      </c>
      <c r="AG173" s="61" t="n">
        <v>0</v>
      </c>
      <c r="AH173" s="61" t="n">
        <v>0</v>
      </c>
      <c r="AI173" s="61" t="n">
        <v>3</v>
      </c>
      <c r="AJ173" s="66" t="n">
        <f aca="false">AD173+AE173+AF173+AG173+AH173+AI173</f>
        <v>8</v>
      </c>
      <c r="AK173" s="66" t="n">
        <f aca="false">AJ173/30*100</f>
        <v>26.6666666666667</v>
      </c>
      <c r="AL173" s="66" t="n">
        <f aca="false">AK173*0.3</f>
        <v>8</v>
      </c>
      <c r="AM173" s="66" t="str">
        <f aca="false">IF(AL173&gt;=9,"Cleared","Not Cleared")</f>
        <v>Not Cleared</v>
      </c>
      <c r="AN173" s="105" t="n">
        <v>0.7</v>
      </c>
      <c r="AO173" s="61" t="n">
        <v>5</v>
      </c>
      <c r="AP173" s="61" t="n">
        <v>5</v>
      </c>
      <c r="AQ173" s="61" t="n">
        <v>-21</v>
      </c>
      <c r="AR173" s="61" t="n">
        <v>3.7</v>
      </c>
      <c r="AS173" s="61" t="s">
        <v>14</v>
      </c>
      <c r="AT173" s="61" t="n">
        <v>65</v>
      </c>
      <c r="AU173" s="61" t="str">
        <f aca="false">IF(AN173&gt;=66%,"Cleared","NC")</f>
        <v>Cleared</v>
      </c>
      <c r="AV173" s="61" t="n">
        <v>1</v>
      </c>
      <c r="AW173" s="61" t="n">
        <v>1</v>
      </c>
      <c r="AX173" s="61" t="n">
        <v>2</v>
      </c>
      <c r="AY173" s="61" t="n">
        <v>2</v>
      </c>
      <c r="AZ173" s="61" t="n">
        <v>0</v>
      </c>
      <c r="BA173" s="61" t="n">
        <v>3</v>
      </c>
      <c r="BB173" s="66" t="n">
        <f aca="false">AV173+AW173+AX173+AY173+BA173+AZ173</f>
        <v>9</v>
      </c>
      <c r="BC173" s="66" t="n">
        <f aca="false">BB173/30*100</f>
        <v>30</v>
      </c>
      <c r="BD173" s="66" t="n">
        <f aca="false">BC173*0.3</f>
        <v>9</v>
      </c>
      <c r="BE173" s="66" t="str">
        <f aca="false">IF(BD173&gt;=9,"Cleared","Not Cleared")</f>
        <v>Cleared</v>
      </c>
      <c r="BF173" s="105" t="n">
        <v>0.666666666666667</v>
      </c>
      <c r="BG173" s="61" t="n">
        <v>14</v>
      </c>
      <c r="BH173" s="61" t="n">
        <v>4</v>
      </c>
      <c r="BI173" s="61" t="n">
        <v>-24</v>
      </c>
      <c r="BJ173" s="61" t="n">
        <v>4.3</v>
      </c>
      <c r="BK173" s="61" t="s">
        <v>14</v>
      </c>
      <c r="BL173" s="61" t="n">
        <v>62</v>
      </c>
      <c r="BM173" s="61" t="str">
        <f aca="false">IF(BF173&gt;=66%,"Cleared","NC")</f>
        <v>Cleared</v>
      </c>
      <c r="BN173" s="106" t="n">
        <v>2</v>
      </c>
      <c r="BO173" s="106" t="n">
        <v>1</v>
      </c>
      <c r="BP173" s="106" t="n">
        <v>1</v>
      </c>
      <c r="BQ173" s="106" t="n">
        <v>2</v>
      </c>
      <c r="BR173" s="106" t="n">
        <v>0</v>
      </c>
      <c r="BS173" s="106" t="n">
        <v>3</v>
      </c>
      <c r="BT173" s="66" t="n">
        <f aca="false">BN173+BO173+BP173+BQ173+BR173+BS173</f>
        <v>9</v>
      </c>
      <c r="BU173" s="66" t="n">
        <f aca="false">BT173/30*100</f>
        <v>30</v>
      </c>
      <c r="BV173" s="66" t="n">
        <f aca="false">BU173*0.3</f>
        <v>9</v>
      </c>
      <c r="BW173" s="107" t="str">
        <f aca="false">IF(BV173&gt;=9,"Cleared","Not Cleared")</f>
        <v>Cleared</v>
      </c>
    </row>
    <row r="174" s="22" customFormat="true" ht="14.25" hidden="false" customHeight="false" outlineLevel="0" collapsed="false">
      <c r="A174" s="61" t="n">
        <v>170</v>
      </c>
      <c r="B174" s="62" t="s">
        <v>359</v>
      </c>
      <c r="C174" s="63" t="s">
        <v>360</v>
      </c>
      <c r="D174" s="105" t="n">
        <v>0.8</v>
      </c>
      <c r="E174" s="61" t="n">
        <v>4</v>
      </c>
      <c r="F174" s="61" t="n">
        <v>2</v>
      </c>
      <c r="G174" s="61" t="n">
        <v>-13</v>
      </c>
      <c r="H174" s="61" t="s">
        <v>532</v>
      </c>
      <c r="I174" s="61" t="n">
        <v>8</v>
      </c>
      <c r="J174" s="61" t="n">
        <v>0</v>
      </c>
      <c r="K174" s="61" t="str">
        <f aca="false">IF(D174&gt;=66%,"Cleared","NC")</f>
        <v>Cleared</v>
      </c>
      <c r="L174" s="61" t="n">
        <v>1</v>
      </c>
      <c r="M174" s="61" t="n">
        <v>1</v>
      </c>
      <c r="N174" s="61" t="n">
        <v>2</v>
      </c>
      <c r="O174" s="61" t="n">
        <v>3</v>
      </c>
      <c r="P174" s="61" t="n">
        <v>1</v>
      </c>
      <c r="Q174" s="61" t="n">
        <v>1</v>
      </c>
      <c r="R174" s="66" t="n">
        <f aca="false">L174+M174+N174+O174+P174+Q174</f>
        <v>9</v>
      </c>
      <c r="S174" s="66" t="n">
        <f aca="false">R174/30*100</f>
        <v>30</v>
      </c>
      <c r="T174" s="66" t="n">
        <f aca="false">S174*0.3</f>
        <v>9</v>
      </c>
      <c r="U174" s="66" t="str">
        <f aca="false">IF(T174&gt;=9,"Cleared","Not Cleared")</f>
        <v>Cleared</v>
      </c>
      <c r="V174" s="105" t="n">
        <v>0.666666666666667</v>
      </c>
      <c r="W174" s="61" t="n">
        <v>4</v>
      </c>
      <c r="X174" s="61" t="n">
        <v>1</v>
      </c>
      <c r="Y174" s="61" t="n">
        <v>-10</v>
      </c>
      <c r="Z174" s="61" t="s">
        <v>14</v>
      </c>
      <c r="AA174" s="61" t="n">
        <v>8</v>
      </c>
      <c r="AB174" s="61" t="s">
        <v>14</v>
      </c>
      <c r="AC174" s="61" t="str">
        <f aca="false">IF(V174&gt;=66%,"Cleared","NC")</f>
        <v>Cleared</v>
      </c>
      <c r="AD174" s="61" t="n">
        <v>1</v>
      </c>
      <c r="AE174" s="61" t="n">
        <v>1</v>
      </c>
      <c r="AF174" s="61" t="n">
        <v>2</v>
      </c>
      <c r="AG174" s="61" t="n">
        <v>0</v>
      </c>
      <c r="AH174" s="61" t="n">
        <v>1</v>
      </c>
      <c r="AI174" s="61" t="n">
        <v>0</v>
      </c>
      <c r="AJ174" s="66" t="n">
        <f aca="false">AD174+AE174+AF174+AG174+AH174+AI174</f>
        <v>5</v>
      </c>
      <c r="AK174" s="66" t="n">
        <f aca="false">AJ174/30*100</f>
        <v>16.6666666666667</v>
      </c>
      <c r="AL174" s="66" t="n">
        <f aca="false">AK174*0.3</f>
        <v>5</v>
      </c>
      <c r="AM174" s="66" t="str">
        <f aca="false">IF(AL174&gt;=9,"Cleared","Not Cleared")</f>
        <v>Not Cleared</v>
      </c>
      <c r="AN174" s="105" t="n">
        <v>0.666666666666667</v>
      </c>
      <c r="AO174" s="61" t="n">
        <v>5</v>
      </c>
      <c r="AP174" s="61" t="n">
        <v>2</v>
      </c>
      <c r="AQ174" s="61" t="n">
        <v>-9</v>
      </c>
      <c r="AR174" s="61" t="n">
        <v>2.3</v>
      </c>
      <c r="AS174" s="61" t="n">
        <v>8</v>
      </c>
      <c r="AT174" s="61" t="n">
        <v>57</v>
      </c>
      <c r="AU174" s="61" t="str">
        <f aca="false">IF(AN174&gt;=66%,"Cleared","NC")</f>
        <v>Cleared</v>
      </c>
      <c r="AV174" s="61" t="n">
        <v>1</v>
      </c>
      <c r="AW174" s="61" t="n">
        <v>1</v>
      </c>
      <c r="AX174" s="61" t="n">
        <v>2</v>
      </c>
      <c r="AY174" s="61" t="n">
        <v>2</v>
      </c>
      <c r="AZ174" s="61" t="n">
        <v>1</v>
      </c>
      <c r="BA174" s="61" t="n">
        <v>2</v>
      </c>
      <c r="BB174" s="66" t="n">
        <f aca="false">AV174+AW174+AX174+AY174+BA174+AZ174</f>
        <v>9</v>
      </c>
      <c r="BC174" s="66" t="n">
        <f aca="false">BB174/30*100</f>
        <v>30</v>
      </c>
      <c r="BD174" s="66" t="n">
        <f aca="false">BC174*0.3</f>
        <v>9</v>
      </c>
      <c r="BE174" s="66" t="str">
        <f aca="false">IF(BD174&gt;=9,"Cleared","Not Cleared")</f>
        <v>Cleared</v>
      </c>
      <c r="BF174" s="105" t="n">
        <v>0.733333333333333</v>
      </c>
      <c r="BG174" s="61" t="n">
        <v>6</v>
      </c>
      <c r="BH174" s="61" t="n">
        <v>4</v>
      </c>
      <c r="BI174" s="61" t="n">
        <v>-7</v>
      </c>
      <c r="BJ174" s="61" t="n">
        <v>2.4</v>
      </c>
      <c r="BK174" s="61" t="n">
        <v>8</v>
      </c>
      <c r="BL174" s="61" t="s">
        <v>14</v>
      </c>
      <c r="BM174" s="61" t="str">
        <f aca="false">IF(BF174&gt;=66%,"Cleared","NC")</f>
        <v>Cleared</v>
      </c>
      <c r="BN174" s="106" t="n">
        <v>1</v>
      </c>
      <c r="BO174" s="106" t="n">
        <v>1</v>
      </c>
      <c r="BP174" s="106" t="n">
        <v>2</v>
      </c>
      <c r="BQ174" s="106" t="n">
        <v>2</v>
      </c>
      <c r="BR174" s="106" t="n">
        <v>1</v>
      </c>
      <c r="BS174" s="106" t="n">
        <v>0</v>
      </c>
      <c r="BT174" s="66" t="n">
        <f aca="false">BN174+BO174+BP174+BQ174+BR174+BS174</f>
        <v>7</v>
      </c>
      <c r="BU174" s="66" t="n">
        <f aca="false">BT174/30*100</f>
        <v>23.3333333333333</v>
      </c>
      <c r="BV174" s="66" t="n">
        <f aca="false">BU174*0.3</f>
        <v>7</v>
      </c>
      <c r="BW174" s="107" t="str">
        <f aca="false">IF(BV174&gt;=9,"Cleared","Not Cleared")</f>
        <v>Not Cleared</v>
      </c>
    </row>
    <row r="175" s="22" customFormat="true" ht="14.25" hidden="false" customHeight="false" outlineLevel="0" collapsed="false">
      <c r="A175" s="61" t="n">
        <v>171</v>
      </c>
      <c r="B175" s="62" t="s">
        <v>361</v>
      </c>
      <c r="C175" s="63" t="s">
        <v>362</v>
      </c>
      <c r="D175" s="105" t="n">
        <v>0.333333333333333</v>
      </c>
      <c r="E175" s="61" t="n">
        <v>2</v>
      </c>
      <c r="F175" s="61" t="n">
        <v>1</v>
      </c>
      <c r="G175" s="61" t="n">
        <v>-8</v>
      </c>
      <c r="H175" s="61" t="s">
        <v>532</v>
      </c>
      <c r="I175" s="61" t="n">
        <v>8</v>
      </c>
      <c r="J175" s="61" t="n">
        <v>55</v>
      </c>
      <c r="K175" s="61" t="str">
        <f aca="false">IF(D175&gt;=66%,"Cleared","NC")</f>
        <v>NC</v>
      </c>
      <c r="L175" s="61" t="n">
        <v>1</v>
      </c>
      <c r="M175" s="61" t="n">
        <v>1</v>
      </c>
      <c r="N175" s="61" t="n">
        <v>2</v>
      </c>
      <c r="O175" s="61" t="n">
        <v>3</v>
      </c>
      <c r="P175" s="61" t="n">
        <v>1</v>
      </c>
      <c r="Q175" s="61" t="n">
        <v>2</v>
      </c>
      <c r="R175" s="66" t="n">
        <f aca="false">L175+M175+N175+O175+P175+Q175</f>
        <v>10</v>
      </c>
      <c r="S175" s="66" t="n">
        <f aca="false">R175/30*100</f>
        <v>33.3333333333333</v>
      </c>
      <c r="T175" s="66" t="n">
        <f aca="false">S175*0.3</f>
        <v>10</v>
      </c>
      <c r="U175" s="66" t="str">
        <f aca="false">IF(T175&gt;=9,"Cleared","Not Cleared")</f>
        <v>Cleared</v>
      </c>
      <c r="V175" s="105" t="n">
        <v>0.133333333333333</v>
      </c>
      <c r="W175" s="61" t="s">
        <v>14</v>
      </c>
      <c r="X175" s="61" t="s">
        <v>14</v>
      </c>
      <c r="Y175" s="61" t="s">
        <v>14</v>
      </c>
      <c r="Z175" s="61" t="s">
        <v>14</v>
      </c>
      <c r="AA175" s="61" t="n">
        <v>8</v>
      </c>
      <c r="AB175" s="61" t="s">
        <v>14</v>
      </c>
      <c r="AC175" s="61" t="str">
        <f aca="false">IF(V175&gt;=66%,"Cleared","NC")</f>
        <v>NC</v>
      </c>
      <c r="AD175" s="61" t="n">
        <v>0</v>
      </c>
      <c r="AE175" s="61" t="n">
        <v>0</v>
      </c>
      <c r="AF175" s="61" t="n">
        <v>0</v>
      </c>
      <c r="AG175" s="61" t="n">
        <v>0</v>
      </c>
      <c r="AH175" s="61" t="n">
        <v>1</v>
      </c>
      <c r="AI175" s="61" t="n">
        <v>0</v>
      </c>
      <c r="AJ175" s="66" t="n">
        <f aca="false">AD175+AE175+AF175+AG175+AH175+AI175</f>
        <v>1</v>
      </c>
      <c r="AK175" s="66" t="n">
        <f aca="false">AJ175/30*100</f>
        <v>3.33333333333333</v>
      </c>
      <c r="AL175" s="66" t="n">
        <f aca="false">AK175*0.3</f>
        <v>1</v>
      </c>
      <c r="AM175" s="66" t="str">
        <f aca="false">IF(AL175&gt;=9,"Cleared","Not Cleared")</f>
        <v>Not Cleared</v>
      </c>
      <c r="AN175" s="105" t="n">
        <v>0.0333333333333333</v>
      </c>
      <c r="AO175" s="61" t="s">
        <v>14</v>
      </c>
      <c r="AP175" s="61" t="s">
        <v>14</v>
      </c>
      <c r="AQ175" s="61" t="s">
        <v>14</v>
      </c>
      <c r="AR175" s="61" t="s">
        <v>14</v>
      </c>
      <c r="AS175" s="61" t="s">
        <v>14</v>
      </c>
      <c r="AT175" s="61" t="s">
        <v>14</v>
      </c>
      <c r="AU175" s="61" t="str">
        <f aca="false">IF(AN175&gt;=66%,"Cleared","NC")</f>
        <v>NC</v>
      </c>
      <c r="AV175" s="61" t="n">
        <v>0</v>
      </c>
      <c r="AW175" s="61" t="n">
        <v>0</v>
      </c>
      <c r="AX175" s="61" t="n">
        <v>0</v>
      </c>
      <c r="AY175" s="61" t="n">
        <v>0</v>
      </c>
      <c r="AZ175" s="61" t="n">
        <v>0</v>
      </c>
      <c r="BA175" s="61" t="n">
        <v>0</v>
      </c>
      <c r="BB175" s="66" t="n">
        <f aca="false">AV175+AW175+AX175+AY175+BA175+AZ175</f>
        <v>0</v>
      </c>
      <c r="BC175" s="66" t="n">
        <f aca="false">BB175/30*100</f>
        <v>0</v>
      </c>
      <c r="BD175" s="66" t="n">
        <f aca="false">BC175*0.3</f>
        <v>0</v>
      </c>
      <c r="BE175" s="66" t="str">
        <f aca="false">IF(BD175&gt;=9,"Cleared","Not Cleared")</f>
        <v>Not Cleared</v>
      </c>
      <c r="BF175" s="105" t="n">
        <v>0</v>
      </c>
      <c r="BG175" s="61" t="s">
        <v>14</v>
      </c>
      <c r="BH175" s="61" t="s">
        <v>14</v>
      </c>
      <c r="BI175" s="61" t="s">
        <v>14</v>
      </c>
      <c r="BJ175" s="61" t="s">
        <v>14</v>
      </c>
      <c r="BK175" s="61" t="s">
        <v>14</v>
      </c>
      <c r="BL175" s="61" t="s">
        <v>14</v>
      </c>
      <c r="BM175" s="61" t="str">
        <f aca="false">IF(BF175&gt;=66%,"Cleared","NC")</f>
        <v>NC</v>
      </c>
      <c r="BN175" s="106" t="n">
        <v>0</v>
      </c>
      <c r="BO175" s="106" t="n">
        <v>0</v>
      </c>
      <c r="BP175" s="106" t="n">
        <v>0</v>
      </c>
      <c r="BQ175" s="106" t="n">
        <v>0</v>
      </c>
      <c r="BR175" s="106" t="n">
        <v>0</v>
      </c>
      <c r="BS175" s="106" t="n">
        <v>0</v>
      </c>
      <c r="BT175" s="66" t="n">
        <f aca="false">BN175+BO175+BP175+BQ175+BR175+BS175</f>
        <v>0</v>
      </c>
      <c r="BU175" s="66" t="n">
        <f aca="false">BT175/30*100</f>
        <v>0</v>
      </c>
      <c r="BV175" s="66" t="n">
        <f aca="false">BU175*0.3</f>
        <v>0</v>
      </c>
      <c r="BW175" s="107" t="str">
        <f aca="false">IF(BV175&gt;=9,"Cleared","Not Cleared")</f>
        <v>Not Cleared</v>
      </c>
    </row>
    <row r="176" s="22" customFormat="true" ht="14.25" hidden="false" customHeight="false" outlineLevel="0" collapsed="false">
      <c r="A176" s="61" t="n">
        <v>172</v>
      </c>
      <c r="B176" s="62" t="s">
        <v>363</v>
      </c>
      <c r="C176" s="63" t="s">
        <v>364</v>
      </c>
      <c r="D176" s="105" t="n">
        <v>0.666666666666667</v>
      </c>
      <c r="E176" s="61" t="n">
        <v>3</v>
      </c>
      <c r="F176" s="61" t="n">
        <v>12</v>
      </c>
      <c r="G176" s="61" t="n">
        <v>6</v>
      </c>
      <c r="H176" s="61" t="s">
        <v>532</v>
      </c>
      <c r="I176" s="61" t="n">
        <v>8</v>
      </c>
      <c r="J176" s="61" t="n">
        <v>72</v>
      </c>
      <c r="K176" s="61" t="str">
        <f aca="false">IF(D176&gt;=66%,"Cleared","NC")</f>
        <v>Cleared</v>
      </c>
      <c r="L176" s="61" t="n">
        <v>1</v>
      </c>
      <c r="M176" s="61" t="n">
        <v>2</v>
      </c>
      <c r="N176" s="61" t="n">
        <v>3</v>
      </c>
      <c r="O176" s="61" t="n">
        <v>3</v>
      </c>
      <c r="P176" s="61" t="n">
        <v>1</v>
      </c>
      <c r="Q176" s="61" t="n">
        <v>4</v>
      </c>
      <c r="R176" s="66" t="n">
        <f aca="false">L176+M176+N176+O176+P176+Q176</f>
        <v>14</v>
      </c>
      <c r="S176" s="66" t="n">
        <f aca="false">R176/30*100</f>
        <v>46.6666666666667</v>
      </c>
      <c r="T176" s="66" t="n">
        <f aca="false">S176*0.3</f>
        <v>14</v>
      </c>
      <c r="U176" s="66" t="str">
        <f aca="false">IF(T176&gt;=9,"Cleared","Not Cleared")</f>
        <v>Cleared</v>
      </c>
      <c r="V176" s="105" t="n">
        <v>0.666666666666667</v>
      </c>
      <c r="W176" s="61" t="s">
        <v>14</v>
      </c>
      <c r="X176" s="61" t="s">
        <v>14</v>
      </c>
      <c r="Y176" s="61" t="s">
        <v>14</v>
      </c>
      <c r="Z176" s="61" t="s">
        <v>14</v>
      </c>
      <c r="AA176" s="61" t="s">
        <v>14</v>
      </c>
      <c r="AB176" s="61" t="n">
        <v>73</v>
      </c>
      <c r="AC176" s="61" t="str">
        <f aca="false">IF(V176&gt;=66%,"Cleared","NC")</f>
        <v>Cleared</v>
      </c>
      <c r="AD176" s="61" t="n">
        <v>0</v>
      </c>
      <c r="AE176" s="61" t="n">
        <v>0</v>
      </c>
      <c r="AF176" s="61" t="n">
        <v>0</v>
      </c>
      <c r="AG176" s="61" t="n">
        <v>0</v>
      </c>
      <c r="AH176" s="61" t="n">
        <v>0</v>
      </c>
      <c r="AI176" s="61" t="n">
        <v>4</v>
      </c>
      <c r="AJ176" s="66" t="n">
        <f aca="false">AD176+AE176+AF176+AG176+AH176+AI176</f>
        <v>4</v>
      </c>
      <c r="AK176" s="66" t="n">
        <f aca="false">AJ176/30*100</f>
        <v>13.3333333333333</v>
      </c>
      <c r="AL176" s="66" t="n">
        <f aca="false">AK176*0.3</f>
        <v>4</v>
      </c>
      <c r="AM176" s="66" t="str">
        <f aca="false">IF(AL176&gt;=9,"Cleared","Not Cleared")</f>
        <v>Not Cleared</v>
      </c>
      <c r="AN176" s="105" t="n">
        <v>0.666666666666667</v>
      </c>
      <c r="AO176" s="61" t="n">
        <v>2</v>
      </c>
      <c r="AP176" s="61" t="n">
        <v>18</v>
      </c>
      <c r="AQ176" s="61" t="n">
        <v>13</v>
      </c>
      <c r="AR176" s="61" t="s">
        <v>14</v>
      </c>
      <c r="AS176" s="61" t="s">
        <v>14</v>
      </c>
      <c r="AT176" s="61" t="n">
        <v>74</v>
      </c>
      <c r="AU176" s="61" t="str">
        <f aca="false">IF(AN176&gt;=66%,"Cleared","NC")</f>
        <v>Cleared</v>
      </c>
      <c r="AV176" s="61" t="n">
        <v>1</v>
      </c>
      <c r="AW176" s="61" t="n">
        <v>3</v>
      </c>
      <c r="AX176" s="61" t="n">
        <v>4</v>
      </c>
      <c r="AY176" s="61" t="n">
        <v>0</v>
      </c>
      <c r="AZ176" s="61" t="n">
        <v>0</v>
      </c>
      <c r="BA176" s="61" t="n">
        <v>4</v>
      </c>
      <c r="BB176" s="66" t="n">
        <f aca="false">AV176+AW176+AX176+AY176+BA176+AZ176</f>
        <v>12</v>
      </c>
      <c r="BC176" s="66" t="n">
        <f aca="false">BB176/30*100</f>
        <v>40</v>
      </c>
      <c r="BD176" s="66" t="n">
        <f aca="false">BC176*0.3</f>
        <v>12</v>
      </c>
      <c r="BE176" s="66" t="str">
        <f aca="false">IF(BD176&gt;=9,"Cleared","Not Cleared")</f>
        <v>Cleared</v>
      </c>
      <c r="BF176" s="105" t="n">
        <v>0.666666666666667</v>
      </c>
      <c r="BG176" s="61" t="n">
        <v>2</v>
      </c>
      <c r="BH176" s="61" t="n">
        <v>24</v>
      </c>
      <c r="BI176" s="61" t="n">
        <v>9</v>
      </c>
      <c r="BJ176" s="61" t="s">
        <v>14</v>
      </c>
      <c r="BK176" s="61" t="s">
        <v>14</v>
      </c>
      <c r="BL176" s="61" t="n">
        <v>74</v>
      </c>
      <c r="BM176" s="61" t="str">
        <f aca="false">IF(BF176&gt;=66%,"Cleared","NC")</f>
        <v>Cleared</v>
      </c>
      <c r="BN176" s="106" t="n">
        <v>1</v>
      </c>
      <c r="BO176" s="106" t="n">
        <v>4</v>
      </c>
      <c r="BP176" s="106" t="n">
        <v>3</v>
      </c>
      <c r="BQ176" s="106" t="n">
        <v>0</v>
      </c>
      <c r="BR176" s="106" t="n">
        <v>0</v>
      </c>
      <c r="BS176" s="106" t="n">
        <v>4</v>
      </c>
      <c r="BT176" s="66" t="n">
        <f aca="false">BN176+BO176+BP176+BQ176+BR176+BS176</f>
        <v>12</v>
      </c>
      <c r="BU176" s="66" t="n">
        <f aca="false">BT176/30*100</f>
        <v>40</v>
      </c>
      <c r="BV176" s="66" t="n">
        <f aca="false">BU176*0.3</f>
        <v>12</v>
      </c>
      <c r="BW176" s="107" t="str">
        <f aca="false">IF(BV176&gt;=9,"Cleared","Not Cleared")</f>
        <v>Cleared</v>
      </c>
    </row>
    <row r="177" s="22" customFormat="true" ht="14.25" hidden="false" customHeight="false" outlineLevel="0" collapsed="false">
      <c r="A177" s="61" t="n">
        <v>173</v>
      </c>
      <c r="B177" s="62" t="s">
        <v>365</v>
      </c>
      <c r="C177" s="63" t="s">
        <v>366</v>
      </c>
      <c r="D177" s="105" t="n">
        <v>0.8</v>
      </c>
      <c r="E177" s="61" t="n">
        <v>3</v>
      </c>
      <c r="F177" s="61" t="n">
        <v>1</v>
      </c>
      <c r="G177" s="61" t="n">
        <v>-4</v>
      </c>
      <c r="H177" s="61" t="s">
        <v>532</v>
      </c>
      <c r="I177" s="61" t="n">
        <v>7</v>
      </c>
      <c r="J177" s="61" t="n">
        <v>69</v>
      </c>
      <c r="K177" s="61" t="str">
        <f aca="false">IF(D177&gt;=66%,"Cleared","NC")</f>
        <v>Cleared</v>
      </c>
      <c r="L177" s="61" t="n">
        <v>1</v>
      </c>
      <c r="M177" s="61" t="n">
        <v>1</v>
      </c>
      <c r="N177" s="61" t="n">
        <v>3</v>
      </c>
      <c r="O177" s="61" t="n">
        <v>3</v>
      </c>
      <c r="P177" s="61" t="n">
        <v>1</v>
      </c>
      <c r="Q177" s="61" t="n">
        <v>4</v>
      </c>
      <c r="R177" s="66" t="n">
        <f aca="false">L177+M177+N177+O177+P177+Q177</f>
        <v>13</v>
      </c>
      <c r="S177" s="66" t="n">
        <f aca="false">R177/30*100</f>
        <v>43.3333333333333</v>
      </c>
      <c r="T177" s="66" t="n">
        <f aca="false">S177*0.3</f>
        <v>13</v>
      </c>
      <c r="U177" s="66" t="str">
        <f aca="false">IF(T177&gt;=9,"Cleared","Not Cleared")</f>
        <v>Cleared</v>
      </c>
      <c r="V177" s="105" t="n">
        <v>0.666666666666667</v>
      </c>
      <c r="W177" s="61" t="s">
        <v>14</v>
      </c>
      <c r="X177" s="61" t="s">
        <v>14</v>
      </c>
      <c r="Y177" s="61" t="s">
        <v>14</v>
      </c>
      <c r="Z177" s="61" t="s">
        <v>14</v>
      </c>
      <c r="AA177" s="61" t="s">
        <v>14</v>
      </c>
      <c r="AB177" s="61" t="s">
        <v>14</v>
      </c>
      <c r="AC177" s="61" t="str">
        <f aca="false">IF(V177&gt;=66%,"Cleared","NC")</f>
        <v>Cleared</v>
      </c>
      <c r="AD177" s="61" t="n">
        <v>0</v>
      </c>
      <c r="AE177" s="61" t="n">
        <v>0</v>
      </c>
      <c r="AF177" s="61" t="n">
        <v>0</v>
      </c>
      <c r="AG177" s="61" t="n">
        <v>0</v>
      </c>
      <c r="AH177" s="61" t="n">
        <v>0</v>
      </c>
      <c r="AI177" s="61" t="n">
        <v>0</v>
      </c>
      <c r="AJ177" s="66" t="n">
        <f aca="false">AD177+AE177+AF177+AG177+AH177+AI177</f>
        <v>0</v>
      </c>
      <c r="AK177" s="66" t="n">
        <f aca="false">AJ177/30*100</f>
        <v>0</v>
      </c>
      <c r="AL177" s="66" t="n">
        <f aca="false">AK177*0.3</f>
        <v>0</v>
      </c>
      <c r="AM177" s="66" t="str">
        <f aca="false">IF(AL177&gt;=9,"Cleared","Not Cleared")</f>
        <v>Not Cleared</v>
      </c>
      <c r="AN177" s="105" t="n">
        <v>0</v>
      </c>
      <c r="AO177" s="61" t="n">
        <v>16</v>
      </c>
      <c r="AP177" s="61" t="n">
        <v>2</v>
      </c>
      <c r="AQ177" s="61" t="n">
        <v>2</v>
      </c>
      <c r="AR177" s="61" t="s">
        <v>14</v>
      </c>
      <c r="AS177" s="61" t="s">
        <v>14</v>
      </c>
      <c r="AT177" s="61" t="s">
        <v>14</v>
      </c>
      <c r="AU177" s="61" t="str">
        <f aca="false">IF(AN177&gt;=66%,"Cleared","NC")</f>
        <v>NC</v>
      </c>
      <c r="AV177" s="61" t="n">
        <v>2</v>
      </c>
      <c r="AW177" s="61" t="n">
        <v>1</v>
      </c>
      <c r="AX177" s="61" t="n">
        <v>3</v>
      </c>
      <c r="AY177" s="61" t="n">
        <v>0</v>
      </c>
      <c r="AZ177" s="61" t="n">
        <v>0</v>
      </c>
      <c r="BA177" s="61" t="n">
        <v>0</v>
      </c>
      <c r="BB177" s="66" t="n">
        <f aca="false">AV177+AW177+AX177+AY177+BA177+AZ177</f>
        <v>6</v>
      </c>
      <c r="BC177" s="66" t="n">
        <f aca="false">BB177/30*100</f>
        <v>20</v>
      </c>
      <c r="BD177" s="66" t="n">
        <f aca="false">BC177*0.3</f>
        <v>6</v>
      </c>
      <c r="BE177" s="66" t="str">
        <f aca="false">IF(BD177&gt;=9,"Cleared","Not Cleared")</f>
        <v>Not Cleared</v>
      </c>
      <c r="BF177" s="105" t="n">
        <v>0.666666666666667</v>
      </c>
      <c r="BG177" s="61" t="n">
        <v>23</v>
      </c>
      <c r="BH177" s="61" t="n">
        <v>2</v>
      </c>
      <c r="BI177" s="61" t="n">
        <v>-1</v>
      </c>
      <c r="BJ177" s="61" t="n">
        <v>3.1</v>
      </c>
      <c r="BK177" s="61" t="s">
        <v>14</v>
      </c>
      <c r="BL177" s="61" t="n">
        <v>69</v>
      </c>
      <c r="BM177" s="61" t="str">
        <f aca="false">IF(BF177&gt;=66%,"Cleared","NC")</f>
        <v>Cleared</v>
      </c>
      <c r="BN177" s="106" t="n">
        <v>4</v>
      </c>
      <c r="BO177" s="106" t="n">
        <v>1</v>
      </c>
      <c r="BP177" s="106" t="n">
        <v>3</v>
      </c>
      <c r="BQ177" s="106" t="n">
        <v>2</v>
      </c>
      <c r="BR177" s="106" t="n">
        <v>0</v>
      </c>
      <c r="BS177" s="106" t="n">
        <v>4</v>
      </c>
      <c r="BT177" s="66" t="n">
        <f aca="false">BN177+BO177+BP177+BQ177+BR177+BS177</f>
        <v>14</v>
      </c>
      <c r="BU177" s="66" t="n">
        <f aca="false">BT177/30*100</f>
        <v>46.6666666666667</v>
      </c>
      <c r="BV177" s="66" t="n">
        <f aca="false">BU177*0.3</f>
        <v>14</v>
      </c>
      <c r="BW177" s="107" t="str">
        <f aca="false">IF(BV177&gt;=9,"Cleared","Not Cleared")</f>
        <v>Cleared</v>
      </c>
    </row>
    <row r="178" s="22" customFormat="true" ht="14.25" hidden="false" customHeight="false" outlineLevel="0" collapsed="false">
      <c r="A178" s="61" t="n">
        <v>174</v>
      </c>
      <c r="B178" s="62" t="s">
        <v>367</v>
      </c>
      <c r="C178" s="63" t="s">
        <v>368</v>
      </c>
      <c r="D178" s="105" t="n">
        <v>0.8</v>
      </c>
      <c r="E178" s="61" t="n">
        <v>4</v>
      </c>
      <c r="F178" s="61" t="n">
        <v>2</v>
      </c>
      <c r="G178" s="61" t="n">
        <v>1</v>
      </c>
      <c r="H178" s="61" t="s">
        <v>532</v>
      </c>
      <c r="I178" s="61" t="n">
        <v>8</v>
      </c>
      <c r="J178" s="61" t="n">
        <v>70</v>
      </c>
      <c r="K178" s="61" t="str">
        <f aca="false">IF(D178&gt;=66%,"Cleared","NC")</f>
        <v>Cleared</v>
      </c>
      <c r="L178" s="61" t="n">
        <v>1</v>
      </c>
      <c r="M178" s="61" t="n">
        <v>1</v>
      </c>
      <c r="N178" s="61" t="n">
        <v>3</v>
      </c>
      <c r="O178" s="61" t="n">
        <v>3</v>
      </c>
      <c r="P178" s="61" t="n">
        <v>1</v>
      </c>
      <c r="Q178" s="61" t="n">
        <v>4</v>
      </c>
      <c r="R178" s="66" t="n">
        <f aca="false">L178+M178+N178+O178+P178+Q178</f>
        <v>13</v>
      </c>
      <c r="S178" s="66" t="n">
        <f aca="false">R178/30*100</f>
        <v>43.3333333333333</v>
      </c>
      <c r="T178" s="66" t="n">
        <f aca="false">S178*0.3</f>
        <v>13</v>
      </c>
      <c r="U178" s="66" t="str">
        <f aca="false">IF(T178&gt;=9,"Cleared","Not Cleared")</f>
        <v>Cleared</v>
      </c>
      <c r="V178" s="105" t="n">
        <v>0.666666666666667</v>
      </c>
      <c r="W178" s="61" t="n">
        <v>4</v>
      </c>
      <c r="X178" s="61" t="n">
        <v>1</v>
      </c>
      <c r="Y178" s="61" t="n">
        <v>6</v>
      </c>
      <c r="Z178" s="61" t="s">
        <v>14</v>
      </c>
      <c r="AA178" s="61" t="n">
        <v>5</v>
      </c>
      <c r="AB178" s="61" t="n">
        <v>71</v>
      </c>
      <c r="AC178" s="61" t="str">
        <f aca="false">IF(V178&gt;=66%,"Cleared","NC")</f>
        <v>Cleared</v>
      </c>
      <c r="AD178" s="61" t="n">
        <v>1</v>
      </c>
      <c r="AE178" s="61" t="n">
        <v>1</v>
      </c>
      <c r="AF178" s="61" t="n">
        <v>3</v>
      </c>
      <c r="AG178" s="61" t="n">
        <v>0</v>
      </c>
      <c r="AH178" s="61" t="n">
        <v>1</v>
      </c>
      <c r="AI178" s="61" t="n">
        <v>4</v>
      </c>
      <c r="AJ178" s="66" t="n">
        <f aca="false">AD178+AE178+AF178+AG178+AH178+AI178</f>
        <v>10</v>
      </c>
      <c r="AK178" s="66" t="n">
        <f aca="false">AJ178/30*100</f>
        <v>33.3333333333333</v>
      </c>
      <c r="AL178" s="66" t="n">
        <f aca="false">AK178*0.3</f>
        <v>10</v>
      </c>
      <c r="AM178" s="66" t="str">
        <f aca="false">IF(AL178&gt;=9,"Cleared","Not Cleared")</f>
        <v>Cleared</v>
      </c>
      <c r="AN178" s="105" t="n">
        <v>0.133333333333333</v>
      </c>
      <c r="AO178" s="61" t="n">
        <v>8</v>
      </c>
      <c r="AP178" s="61" t="n">
        <v>2</v>
      </c>
      <c r="AQ178" s="61" t="n">
        <v>1</v>
      </c>
      <c r="AR178" s="61" t="n">
        <v>2.6</v>
      </c>
      <c r="AS178" s="61" t="s">
        <v>14</v>
      </c>
      <c r="AT178" s="61" t="s">
        <v>14</v>
      </c>
      <c r="AU178" s="61" t="str">
        <f aca="false">IF(AN178&gt;=66%,"Cleared","NC")</f>
        <v>NC</v>
      </c>
      <c r="AV178" s="61" t="n">
        <v>1</v>
      </c>
      <c r="AW178" s="61" t="n">
        <v>1</v>
      </c>
      <c r="AX178" s="61" t="n">
        <v>3</v>
      </c>
      <c r="AY178" s="61" t="n">
        <v>2</v>
      </c>
      <c r="AZ178" s="61" t="n">
        <v>0</v>
      </c>
      <c r="BA178" s="61" t="n">
        <v>0</v>
      </c>
      <c r="BB178" s="66" t="n">
        <f aca="false">AV178+AW178+AX178+AY178+BA178+AZ178</f>
        <v>7</v>
      </c>
      <c r="BC178" s="66" t="n">
        <f aca="false">BB178/30*100</f>
        <v>23.3333333333333</v>
      </c>
      <c r="BD178" s="66" t="n">
        <f aca="false">BC178*0.3</f>
        <v>7</v>
      </c>
      <c r="BE178" s="66" t="str">
        <f aca="false">IF(BD178&gt;=9,"Cleared","Not Cleared")</f>
        <v>Not Cleared</v>
      </c>
      <c r="BF178" s="105" t="n">
        <v>0.266666666666667</v>
      </c>
      <c r="BG178" s="61" t="n">
        <v>5</v>
      </c>
      <c r="BH178" s="61" t="n">
        <v>2</v>
      </c>
      <c r="BI178" s="61" t="n">
        <v>0</v>
      </c>
      <c r="BJ178" s="61" t="n">
        <v>2.2</v>
      </c>
      <c r="BK178" s="61" t="s">
        <v>14</v>
      </c>
      <c r="BL178" s="61" t="s">
        <v>14</v>
      </c>
      <c r="BM178" s="61" t="str">
        <f aca="false">IF(BF178&gt;=66%,"Cleared","NC")</f>
        <v>NC</v>
      </c>
      <c r="BN178" s="106" t="n">
        <v>1</v>
      </c>
      <c r="BO178" s="106" t="n">
        <v>1</v>
      </c>
      <c r="BP178" s="106" t="n">
        <v>3</v>
      </c>
      <c r="BQ178" s="106" t="n">
        <v>2</v>
      </c>
      <c r="BR178" s="106" t="n">
        <v>0</v>
      </c>
      <c r="BS178" s="106" t="n">
        <v>0</v>
      </c>
      <c r="BT178" s="66" t="n">
        <f aca="false">BN178+BO178+BP178+BQ178+BR178+BS178</f>
        <v>7</v>
      </c>
      <c r="BU178" s="66" t="n">
        <f aca="false">BT178/30*100</f>
        <v>23.3333333333333</v>
      </c>
      <c r="BV178" s="66" t="n">
        <f aca="false">BU178*0.3</f>
        <v>7</v>
      </c>
      <c r="BW178" s="107" t="str">
        <f aca="false">IF(BV178&gt;=9,"Cleared","Not Cleared")</f>
        <v>Not Cleared</v>
      </c>
    </row>
    <row r="179" s="22" customFormat="true" ht="14.25" hidden="false" customHeight="false" outlineLevel="0" collapsed="false">
      <c r="A179" s="61" t="n">
        <v>175</v>
      </c>
      <c r="B179" s="62" t="s">
        <v>369</v>
      </c>
      <c r="C179" s="63" t="s">
        <v>370</v>
      </c>
      <c r="D179" s="105" t="n">
        <v>0.666666666666667</v>
      </c>
      <c r="E179" s="61" t="n">
        <v>7</v>
      </c>
      <c r="F179" s="61" t="n">
        <v>1</v>
      </c>
      <c r="G179" s="61" t="n">
        <v>-9</v>
      </c>
      <c r="H179" s="61" t="s">
        <v>532</v>
      </c>
      <c r="I179" s="61" t="n">
        <v>2</v>
      </c>
      <c r="J179" s="61" t="n">
        <v>65</v>
      </c>
      <c r="K179" s="61" t="str">
        <f aca="false">IF(D179&gt;=66%,"Cleared","NC")</f>
        <v>Cleared</v>
      </c>
      <c r="L179" s="61" t="n">
        <v>1</v>
      </c>
      <c r="M179" s="61" t="n">
        <v>1</v>
      </c>
      <c r="N179" s="61" t="n">
        <v>3</v>
      </c>
      <c r="O179" s="61" t="n">
        <v>3</v>
      </c>
      <c r="P179" s="61" t="n">
        <v>4</v>
      </c>
      <c r="Q179" s="61" t="n">
        <v>3</v>
      </c>
      <c r="R179" s="66" t="n">
        <f aca="false">L179+M179+N179+O179+P179+Q179</f>
        <v>15</v>
      </c>
      <c r="S179" s="66" t="n">
        <f aca="false">R179/30*100</f>
        <v>50</v>
      </c>
      <c r="T179" s="66" t="n">
        <f aca="false">S179*0.3</f>
        <v>15</v>
      </c>
      <c r="U179" s="66" t="str">
        <f aca="false">IF(T179&gt;=9,"Cleared","Not Cleared")</f>
        <v>Cleared</v>
      </c>
      <c r="V179" s="105" t="n">
        <v>0.666666666666667</v>
      </c>
      <c r="W179" s="61" t="n">
        <v>5</v>
      </c>
      <c r="X179" s="61" t="n">
        <v>2</v>
      </c>
      <c r="Y179" s="61" t="n">
        <v>-8</v>
      </c>
      <c r="Z179" s="61" t="s">
        <v>14</v>
      </c>
      <c r="AA179" s="61" t="s">
        <v>14</v>
      </c>
      <c r="AB179" s="61" t="n">
        <v>64</v>
      </c>
      <c r="AC179" s="61" t="str">
        <f aca="false">IF(V179&gt;=66%,"Cleared","NC")</f>
        <v>Cleared</v>
      </c>
      <c r="AD179" s="61" t="n">
        <v>1</v>
      </c>
      <c r="AE179" s="61" t="n">
        <v>1</v>
      </c>
      <c r="AF179" s="61" t="n">
        <v>3</v>
      </c>
      <c r="AG179" s="61" t="n">
        <v>0</v>
      </c>
      <c r="AH179" s="61" t="n">
        <v>0</v>
      </c>
      <c r="AI179" s="61" t="n">
        <v>3</v>
      </c>
      <c r="AJ179" s="66" t="n">
        <f aca="false">AD179+AE179+AF179+AG179+AH179+AI179</f>
        <v>8</v>
      </c>
      <c r="AK179" s="66" t="n">
        <f aca="false">AJ179/30*100</f>
        <v>26.6666666666667</v>
      </c>
      <c r="AL179" s="66" t="n">
        <f aca="false">AK179*0.3</f>
        <v>8</v>
      </c>
      <c r="AM179" s="66" t="str">
        <f aca="false">IF(AL179&gt;=9,"Cleared","Not Cleared")</f>
        <v>Not Cleared</v>
      </c>
      <c r="AN179" s="105" t="n">
        <v>0.666666666666667</v>
      </c>
      <c r="AO179" s="61" t="n">
        <v>7</v>
      </c>
      <c r="AP179" s="61" t="n">
        <v>3</v>
      </c>
      <c r="AQ179" s="61" t="n">
        <v>-1</v>
      </c>
      <c r="AR179" s="61" t="n">
        <v>4.5</v>
      </c>
      <c r="AS179" s="61" t="n">
        <v>5</v>
      </c>
      <c r="AT179" s="61" t="n">
        <v>66</v>
      </c>
      <c r="AU179" s="61" t="str">
        <f aca="false">IF(AN179&gt;=66%,"Cleared","NC")</f>
        <v>Cleared</v>
      </c>
      <c r="AV179" s="61" t="n">
        <v>1</v>
      </c>
      <c r="AW179" s="61" t="n">
        <v>1</v>
      </c>
      <c r="AX179" s="61" t="n">
        <v>3</v>
      </c>
      <c r="AY179" s="61" t="n">
        <v>2</v>
      </c>
      <c r="AZ179" s="61" t="n">
        <v>1</v>
      </c>
      <c r="BA179" s="61" t="n">
        <v>3</v>
      </c>
      <c r="BB179" s="66" t="n">
        <f aca="false">AV179+AW179+AX179+AY179+BA179+AZ179</f>
        <v>11</v>
      </c>
      <c r="BC179" s="66" t="n">
        <f aca="false">BB179/30*100</f>
        <v>36.6666666666667</v>
      </c>
      <c r="BD179" s="66" t="n">
        <f aca="false">BC179*0.3</f>
        <v>11</v>
      </c>
      <c r="BE179" s="66" t="str">
        <f aca="false">IF(BD179&gt;=9,"Cleared","Not Cleared")</f>
        <v>Cleared</v>
      </c>
      <c r="BF179" s="105" t="n">
        <v>0.666666666666667</v>
      </c>
      <c r="BG179" s="61" t="n">
        <v>12</v>
      </c>
      <c r="BH179" s="61" t="n">
        <v>2</v>
      </c>
      <c r="BI179" s="61" t="n">
        <v>-2</v>
      </c>
      <c r="BJ179" s="61" t="n">
        <v>4.3</v>
      </c>
      <c r="BK179" s="61" t="n">
        <v>5</v>
      </c>
      <c r="BL179" s="61" t="n">
        <v>64</v>
      </c>
      <c r="BM179" s="61" t="str">
        <f aca="false">IF(BF179&gt;=66%,"Cleared","NC")</f>
        <v>Cleared</v>
      </c>
      <c r="BN179" s="106" t="n">
        <v>2</v>
      </c>
      <c r="BO179" s="106" t="n">
        <v>1</v>
      </c>
      <c r="BP179" s="106" t="n">
        <v>3</v>
      </c>
      <c r="BQ179" s="106" t="n">
        <v>2</v>
      </c>
      <c r="BR179" s="106" t="n">
        <v>1</v>
      </c>
      <c r="BS179" s="106" t="n">
        <v>3</v>
      </c>
      <c r="BT179" s="66" t="n">
        <f aca="false">BN179+BO179+BP179+BQ179+BR179+BS179</f>
        <v>12</v>
      </c>
      <c r="BU179" s="66" t="n">
        <f aca="false">BT179/30*100</f>
        <v>40</v>
      </c>
      <c r="BV179" s="66" t="n">
        <f aca="false">BU179*0.3</f>
        <v>12</v>
      </c>
      <c r="BW179" s="107" t="str">
        <f aca="false">IF(BV179&gt;=9,"Cleared","Not Cleared")</f>
        <v>Cleared</v>
      </c>
    </row>
    <row r="180" s="22" customFormat="true" ht="14.25" hidden="false" customHeight="false" outlineLevel="0" collapsed="false">
      <c r="A180" s="61" t="n">
        <v>176</v>
      </c>
      <c r="B180" s="62" t="s">
        <v>371</v>
      </c>
      <c r="C180" s="63" t="s">
        <v>372</v>
      </c>
      <c r="D180" s="105" t="n">
        <v>0.166666666666667</v>
      </c>
      <c r="E180" s="61" t="s">
        <v>14</v>
      </c>
      <c r="F180" s="61" t="s">
        <v>14</v>
      </c>
      <c r="G180" s="61" t="s">
        <v>14</v>
      </c>
      <c r="H180" s="61" t="s">
        <v>14</v>
      </c>
      <c r="I180" s="61" t="s">
        <v>14</v>
      </c>
      <c r="J180" s="61" t="s">
        <v>14</v>
      </c>
      <c r="K180" s="61" t="str">
        <f aca="false">IF(D180&gt;=66%,"Cleared","NC")</f>
        <v>NC</v>
      </c>
      <c r="L180" s="61" t="n">
        <v>0</v>
      </c>
      <c r="M180" s="61" t="n">
        <v>0</v>
      </c>
      <c r="N180" s="61" t="n">
        <v>0</v>
      </c>
      <c r="O180" s="61" t="n">
        <v>0</v>
      </c>
      <c r="P180" s="61" t="n">
        <v>0</v>
      </c>
      <c r="Q180" s="61" t="n">
        <v>0</v>
      </c>
      <c r="R180" s="66" t="n">
        <f aca="false">L180+M180+N180+O180+P180+Q180</f>
        <v>0</v>
      </c>
      <c r="S180" s="66" t="n">
        <f aca="false">R180/30*100</f>
        <v>0</v>
      </c>
      <c r="T180" s="66" t="n">
        <f aca="false">S180*0.3</f>
        <v>0</v>
      </c>
      <c r="U180" s="66" t="str">
        <f aca="false">IF(T180&gt;=9,"Cleared","Not Cleared")</f>
        <v>Not Cleared</v>
      </c>
      <c r="V180" s="105" t="n">
        <v>0.0333333333333333</v>
      </c>
      <c r="W180" s="61" t="s">
        <v>14</v>
      </c>
      <c r="X180" s="61" t="s">
        <v>14</v>
      </c>
      <c r="Y180" s="61" t="s">
        <v>14</v>
      </c>
      <c r="Z180" s="61" t="s">
        <v>14</v>
      </c>
      <c r="AA180" s="61" t="s">
        <v>14</v>
      </c>
      <c r="AB180" s="61" t="s">
        <v>14</v>
      </c>
      <c r="AC180" s="61" t="str">
        <f aca="false">IF(V180&gt;=66%,"Cleared","NC")</f>
        <v>NC</v>
      </c>
      <c r="AD180" s="61" t="n">
        <v>0</v>
      </c>
      <c r="AE180" s="61" t="n">
        <v>0</v>
      </c>
      <c r="AF180" s="61" t="n">
        <v>0</v>
      </c>
      <c r="AG180" s="61" t="n">
        <v>0</v>
      </c>
      <c r="AH180" s="61" t="n">
        <v>0</v>
      </c>
      <c r="AI180" s="61" t="n">
        <v>0</v>
      </c>
      <c r="AJ180" s="66" t="n">
        <f aca="false">AD180+AE180+AF180+AG180+AH180+AI180</f>
        <v>0</v>
      </c>
      <c r="AK180" s="66" t="n">
        <f aca="false">AJ180/30*100</f>
        <v>0</v>
      </c>
      <c r="AL180" s="66" t="n">
        <f aca="false">AK180*0.3</f>
        <v>0</v>
      </c>
      <c r="AM180" s="66" t="str">
        <f aca="false">IF(AL180&gt;=9,"Cleared","Not Cleared")</f>
        <v>Not Cleared</v>
      </c>
      <c r="AN180" s="105" t="n">
        <v>0.0333333333333333</v>
      </c>
      <c r="AO180" s="61" t="s">
        <v>14</v>
      </c>
      <c r="AP180" s="61" t="s">
        <v>14</v>
      </c>
      <c r="AQ180" s="61" t="s">
        <v>14</v>
      </c>
      <c r="AR180" s="61" t="s">
        <v>14</v>
      </c>
      <c r="AS180" s="61" t="n">
        <v>8</v>
      </c>
      <c r="AT180" s="61" t="s">
        <v>14</v>
      </c>
      <c r="AU180" s="61" t="str">
        <f aca="false">IF(AN180&gt;=66%,"Cleared","NC")</f>
        <v>NC</v>
      </c>
      <c r="AV180" s="61" t="n">
        <v>0</v>
      </c>
      <c r="AW180" s="61" t="n">
        <v>0</v>
      </c>
      <c r="AX180" s="61" t="n">
        <v>0</v>
      </c>
      <c r="AY180" s="61" t="n">
        <v>0</v>
      </c>
      <c r="AZ180" s="61" t="n">
        <v>1</v>
      </c>
      <c r="BA180" s="61" t="n">
        <v>0</v>
      </c>
      <c r="BB180" s="66" t="n">
        <f aca="false">AV180+AW180+AX180+AY180+BA180+AZ180</f>
        <v>1</v>
      </c>
      <c r="BC180" s="66" t="n">
        <f aca="false">BB180/30*100</f>
        <v>3.33333333333333</v>
      </c>
      <c r="BD180" s="66" t="n">
        <f aca="false">BC180*0.3</f>
        <v>1</v>
      </c>
      <c r="BE180" s="66" t="str">
        <f aca="false">IF(BD180&gt;=9,"Cleared","Not Cleared")</f>
        <v>Not Cleared</v>
      </c>
      <c r="BF180" s="105" t="n">
        <v>0</v>
      </c>
      <c r="BG180" s="61" t="n">
        <v>15</v>
      </c>
      <c r="BH180" s="61" t="n">
        <v>3</v>
      </c>
      <c r="BI180" s="61" t="n">
        <v>-3</v>
      </c>
      <c r="BJ180" s="61" t="s">
        <v>14</v>
      </c>
      <c r="BK180" s="61" t="n">
        <v>8</v>
      </c>
      <c r="BL180" s="61" t="s">
        <v>14</v>
      </c>
      <c r="BM180" s="61" t="str">
        <f aca="false">IF(BF180&gt;=66%,"Cleared","NC")</f>
        <v>NC</v>
      </c>
      <c r="BN180" s="106" t="n">
        <v>2</v>
      </c>
      <c r="BO180" s="106" t="n">
        <v>1</v>
      </c>
      <c r="BP180" s="106" t="n">
        <v>3</v>
      </c>
      <c r="BQ180" s="106" t="n">
        <v>0</v>
      </c>
      <c r="BR180" s="106" t="n">
        <v>1</v>
      </c>
      <c r="BS180" s="106" t="n">
        <v>0</v>
      </c>
      <c r="BT180" s="66" t="n">
        <f aca="false">BN180+BO180+BP180+BQ180+BR180+BS180</f>
        <v>7</v>
      </c>
      <c r="BU180" s="66" t="n">
        <f aca="false">BT180/30*100</f>
        <v>23.3333333333333</v>
      </c>
      <c r="BV180" s="66" t="n">
        <f aca="false">BU180*0.3</f>
        <v>7</v>
      </c>
      <c r="BW180" s="107" t="str">
        <f aca="false">IF(BV180&gt;=9,"Cleared","Not Cleared")</f>
        <v>Not Cleared</v>
      </c>
    </row>
    <row r="181" s="22" customFormat="true" ht="14.25" hidden="false" customHeight="false" outlineLevel="0" collapsed="false">
      <c r="A181" s="61" t="n">
        <v>177</v>
      </c>
      <c r="B181" s="62" t="s">
        <v>373</v>
      </c>
      <c r="C181" s="63" t="s">
        <v>374</v>
      </c>
      <c r="D181" s="105" t="n">
        <v>0.8</v>
      </c>
      <c r="E181" s="61" t="n">
        <v>30</v>
      </c>
      <c r="F181" s="61" t="n">
        <v>2</v>
      </c>
      <c r="G181" s="61" t="n">
        <v>-8</v>
      </c>
      <c r="H181" s="61" t="s">
        <v>532</v>
      </c>
      <c r="I181" s="61" t="n">
        <v>2</v>
      </c>
      <c r="J181" s="61" t="n">
        <v>75</v>
      </c>
      <c r="K181" s="61" t="str">
        <f aca="false">IF(D181&gt;=66%,"Cleared","NC")</f>
        <v>Cleared</v>
      </c>
      <c r="L181" s="61" t="n">
        <v>5</v>
      </c>
      <c r="M181" s="61" t="n">
        <v>1</v>
      </c>
      <c r="N181" s="61" t="n">
        <v>3</v>
      </c>
      <c r="O181" s="61" t="n">
        <v>3</v>
      </c>
      <c r="P181" s="61" t="n">
        <v>4</v>
      </c>
      <c r="Q181" s="61" t="n">
        <v>5</v>
      </c>
      <c r="R181" s="66" t="n">
        <f aca="false">L181+M181+N181+O181+P181+Q181</f>
        <v>21</v>
      </c>
      <c r="S181" s="66" t="n">
        <f aca="false">R181/30*100</f>
        <v>70</v>
      </c>
      <c r="T181" s="66" t="n">
        <f aca="false">S181*0.3</f>
        <v>21</v>
      </c>
      <c r="U181" s="66" t="str">
        <f aca="false">IF(T181&gt;=9,"Cleared","Not Cleared")</f>
        <v>Cleared</v>
      </c>
      <c r="V181" s="105" t="n">
        <v>0.666666666666667</v>
      </c>
      <c r="W181" s="61" t="n">
        <v>30</v>
      </c>
      <c r="X181" s="61" t="n">
        <v>11</v>
      </c>
      <c r="Y181" s="61" t="n">
        <v>-2</v>
      </c>
      <c r="Z181" s="61" t="n">
        <v>7.7</v>
      </c>
      <c r="AA181" s="61" t="n">
        <v>3</v>
      </c>
      <c r="AB181" s="61" t="s">
        <v>14</v>
      </c>
      <c r="AC181" s="61" t="str">
        <f aca="false">IF(V181&gt;=66%,"Cleared","NC")</f>
        <v>Cleared</v>
      </c>
      <c r="AD181" s="61" t="n">
        <v>5</v>
      </c>
      <c r="AE181" s="61" t="n">
        <v>1</v>
      </c>
      <c r="AF181" s="61" t="n">
        <v>3</v>
      </c>
      <c r="AG181" s="61" t="n">
        <v>3</v>
      </c>
      <c r="AH181" s="61" t="n">
        <v>3</v>
      </c>
      <c r="AI181" s="61" t="n">
        <v>0</v>
      </c>
      <c r="AJ181" s="66" t="n">
        <f aca="false">AD181+AE181+AF181+AG181+AH181+AI181</f>
        <v>15</v>
      </c>
      <c r="AK181" s="66" t="n">
        <f aca="false">AJ181/30*100</f>
        <v>50</v>
      </c>
      <c r="AL181" s="66" t="n">
        <f aca="false">AK181*0.3</f>
        <v>15</v>
      </c>
      <c r="AM181" s="66" t="str">
        <f aca="false">IF(AL181&gt;=9,"Cleared","Not Cleared")</f>
        <v>Cleared</v>
      </c>
      <c r="AN181" s="105" t="n">
        <v>0.8</v>
      </c>
      <c r="AO181" s="61" t="n">
        <v>35</v>
      </c>
      <c r="AP181" s="61" t="n">
        <v>5</v>
      </c>
      <c r="AQ181" s="61" t="n">
        <v>-3</v>
      </c>
      <c r="AR181" s="61" t="s">
        <v>14</v>
      </c>
      <c r="AS181" s="61" t="n">
        <v>3</v>
      </c>
      <c r="AT181" s="61" t="n">
        <v>72</v>
      </c>
      <c r="AU181" s="61" t="str">
        <f aca="false">IF(AN181&gt;=66%,"Cleared","NC")</f>
        <v>Cleared</v>
      </c>
      <c r="AV181" s="61" t="n">
        <v>5</v>
      </c>
      <c r="AW181" s="61" t="n">
        <v>1</v>
      </c>
      <c r="AX181" s="61" t="n">
        <v>3</v>
      </c>
      <c r="AY181" s="61" t="n">
        <v>0</v>
      </c>
      <c r="AZ181" s="61" t="n">
        <v>3</v>
      </c>
      <c r="BA181" s="61" t="n">
        <v>4</v>
      </c>
      <c r="BB181" s="66" t="n">
        <f aca="false">AV181+AW181+AX181+AY181+BA181+AZ181</f>
        <v>16</v>
      </c>
      <c r="BC181" s="66" t="n">
        <f aca="false">BB181/30*100</f>
        <v>53.3333333333333</v>
      </c>
      <c r="BD181" s="66" t="n">
        <f aca="false">BC181*0.3</f>
        <v>16</v>
      </c>
      <c r="BE181" s="66" t="str">
        <f aca="false">IF(BD181&gt;=9,"Cleared","Not Cleared")</f>
        <v>Cleared</v>
      </c>
      <c r="BF181" s="105" t="n">
        <v>0.8</v>
      </c>
      <c r="BG181" s="61" t="s">
        <v>14</v>
      </c>
      <c r="BH181" s="61" t="s">
        <v>14</v>
      </c>
      <c r="BI181" s="61" t="s">
        <v>14</v>
      </c>
      <c r="BJ181" s="61" t="n">
        <v>6.9</v>
      </c>
      <c r="BK181" s="61" t="n">
        <v>3</v>
      </c>
      <c r="BL181" s="61" t="n">
        <v>72</v>
      </c>
      <c r="BM181" s="61" t="str">
        <f aca="false">IF(BF181&gt;=66%,"Cleared","NC")</f>
        <v>Cleared</v>
      </c>
      <c r="BN181" s="106" t="n">
        <v>0</v>
      </c>
      <c r="BO181" s="106" t="n">
        <v>0</v>
      </c>
      <c r="BP181" s="106" t="n">
        <v>0</v>
      </c>
      <c r="BQ181" s="106" t="n">
        <v>3</v>
      </c>
      <c r="BR181" s="106" t="n">
        <v>3</v>
      </c>
      <c r="BS181" s="106" t="n">
        <v>4</v>
      </c>
      <c r="BT181" s="66" t="n">
        <f aca="false">BN181+BO181+BP181+BQ181+BR181+BS181</f>
        <v>10</v>
      </c>
      <c r="BU181" s="66" t="n">
        <f aca="false">BT181/30*100</f>
        <v>33.3333333333333</v>
      </c>
      <c r="BV181" s="66" t="n">
        <f aca="false">BU181*0.3</f>
        <v>10</v>
      </c>
      <c r="BW181" s="107" t="str">
        <f aca="false">IF(BV181&gt;=9,"Cleared","Not Cleared")</f>
        <v>Cleared</v>
      </c>
    </row>
    <row r="182" s="22" customFormat="true" ht="14.25" hidden="false" customHeight="false" outlineLevel="0" collapsed="false">
      <c r="A182" s="61" t="n">
        <v>178</v>
      </c>
      <c r="B182" s="62" t="s">
        <v>375</v>
      </c>
      <c r="C182" s="63" t="s">
        <v>376</v>
      </c>
      <c r="D182" s="105" t="n">
        <v>0.666666666666667</v>
      </c>
      <c r="E182" s="61" t="s">
        <v>14</v>
      </c>
      <c r="F182" s="61" t="s">
        <v>14</v>
      </c>
      <c r="G182" s="61" t="s">
        <v>14</v>
      </c>
      <c r="H182" s="61" t="s">
        <v>14</v>
      </c>
      <c r="I182" s="61" t="s">
        <v>14</v>
      </c>
      <c r="J182" s="61" t="s">
        <v>14</v>
      </c>
      <c r="K182" s="61" t="str">
        <f aca="false">IF(D182&gt;=66%,"Cleared","NC")</f>
        <v>Cleared</v>
      </c>
      <c r="L182" s="61" t="n">
        <v>0</v>
      </c>
      <c r="M182" s="61" t="n">
        <v>0</v>
      </c>
      <c r="N182" s="61" t="n">
        <v>0</v>
      </c>
      <c r="O182" s="61" t="n">
        <v>0</v>
      </c>
      <c r="P182" s="61" t="n">
        <v>0</v>
      </c>
      <c r="Q182" s="61" t="n">
        <v>0</v>
      </c>
      <c r="R182" s="66" t="n">
        <f aca="false">L182+M182+N182+O182+P182+Q182</f>
        <v>0</v>
      </c>
      <c r="S182" s="66" t="n">
        <f aca="false">R182/30*100</f>
        <v>0</v>
      </c>
      <c r="T182" s="66" t="n">
        <f aca="false">S182*0.3</f>
        <v>0</v>
      </c>
      <c r="U182" s="66" t="str">
        <f aca="false">IF(T182&gt;=9,"Cleared","Not Cleared")</f>
        <v>Not Cleared</v>
      </c>
      <c r="V182" s="105" t="n">
        <v>0.666666666666667</v>
      </c>
      <c r="W182" s="61" t="s">
        <v>14</v>
      </c>
      <c r="X182" s="61" t="s">
        <v>14</v>
      </c>
      <c r="Y182" s="61" t="s">
        <v>14</v>
      </c>
      <c r="Z182" s="61" t="s">
        <v>14</v>
      </c>
      <c r="AA182" s="61" t="s">
        <v>532</v>
      </c>
      <c r="AB182" s="61" t="s">
        <v>14</v>
      </c>
      <c r="AC182" s="61" t="str">
        <f aca="false">IF(V182&gt;=66%,"Cleared","NC")</f>
        <v>Cleared</v>
      </c>
      <c r="AD182" s="61" t="n">
        <v>0</v>
      </c>
      <c r="AE182" s="61" t="n">
        <v>0</v>
      </c>
      <c r="AF182" s="61" t="n">
        <v>0</v>
      </c>
      <c r="AG182" s="61" t="n">
        <v>0</v>
      </c>
      <c r="AH182" s="61" t="n">
        <v>3</v>
      </c>
      <c r="AI182" s="61" t="n">
        <v>0</v>
      </c>
      <c r="AJ182" s="66" t="n">
        <f aca="false">AD182+AE182+AF182+AG182+AH182+AI182</f>
        <v>3</v>
      </c>
      <c r="AK182" s="66" t="n">
        <f aca="false">AJ182/30*100</f>
        <v>10</v>
      </c>
      <c r="AL182" s="66" t="n">
        <f aca="false">AK182*0.3</f>
        <v>3</v>
      </c>
      <c r="AM182" s="66" t="str">
        <f aca="false">IF(AL182&gt;=9,"Cleared","Not Cleared")</f>
        <v>Not Cleared</v>
      </c>
      <c r="AN182" s="105" t="n">
        <v>0.666666666666667</v>
      </c>
      <c r="AO182" s="61" t="s">
        <v>14</v>
      </c>
      <c r="AP182" s="61" t="s">
        <v>14</v>
      </c>
      <c r="AQ182" s="61" t="s">
        <v>14</v>
      </c>
      <c r="AR182" s="61" t="s">
        <v>14</v>
      </c>
      <c r="AS182" s="61" t="n">
        <v>8</v>
      </c>
      <c r="AT182" s="61" t="n">
        <v>60</v>
      </c>
      <c r="AU182" s="61" t="str">
        <f aca="false">IF(AN182&gt;=66%,"Cleared","NC")</f>
        <v>Cleared</v>
      </c>
      <c r="AV182" s="61" t="n">
        <v>0</v>
      </c>
      <c r="AW182" s="61" t="n">
        <v>0</v>
      </c>
      <c r="AX182" s="61" t="n">
        <v>0</v>
      </c>
      <c r="AY182" s="61" t="n">
        <v>0</v>
      </c>
      <c r="AZ182" s="61" t="n">
        <v>1</v>
      </c>
      <c r="BA182" s="61" t="n">
        <v>3</v>
      </c>
      <c r="BB182" s="66" t="n">
        <f aca="false">AV182+AW182+AX182+AY182+BA182+AZ182</f>
        <v>4</v>
      </c>
      <c r="BC182" s="66" t="n">
        <f aca="false">BB182/30*100</f>
        <v>13.3333333333333</v>
      </c>
      <c r="BD182" s="66" t="n">
        <f aca="false">BC182*0.3</f>
        <v>4</v>
      </c>
      <c r="BE182" s="66" t="str">
        <f aca="false">IF(BD182&gt;=9,"Cleared","Not Cleared")</f>
        <v>Not Cleared</v>
      </c>
      <c r="BF182" s="105" t="n">
        <v>0.666666666666667</v>
      </c>
      <c r="BG182" s="61" t="s">
        <v>14</v>
      </c>
      <c r="BH182" s="61" t="s">
        <v>14</v>
      </c>
      <c r="BI182" s="61" t="s">
        <v>14</v>
      </c>
      <c r="BJ182" s="61" t="s">
        <v>532</v>
      </c>
      <c r="BK182" s="61" t="n">
        <v>8</v>
      </c>
      <c r="BL182" s="61" t="n">
        <v>58</v>
      </c>
      <c r="BM182" s="61" t="str">
        <f aca="false">IF(BF182&gt;=66%,"Cleared","NC")</f>
        <v>Cleared</v>
      </c>
      <c r="BN182" s="106" t="n">
        <v>0</v>
      </c>
      <c r="BO182" s="106" t="n">
        <v>0</v>
      </c>
      <c r="BP182" s="106" t="n">
        <v>0</v>
      </c>
      <c r="BQ182" s="106" t="n">
        <v>3</v>
      </c>
      <c r="BR182" s="106" t="n">
        <v>1</v>
      </c>
      <c r="BS182" s="106" t="n">
        <v>2</v>
      </c>
      <c r="BT182" s="66" t="n">
        <f aca="false">BN182+BO182+BP182+BQ182+BR182+BS182</f>
        <v>6</v>
      </c>
      <c r="BU182" s="66" t="n">
        <f aca="false">BT182/30*100</f>
        <v>20</v>
      </c>
      <c r="BV182" s="66" t="n">
        <f aca="false">BU182*0.3</f>
        <v>6</v>
      </c>
      <c r="BW182" s="107" t="str">
        <f aca="false">IF(BV182&gt;=9,"Cleared","Not Cleared")</f>
        <v>Not Cleared</v>
      </c>
    </row>
    <row r="183" s="22" customFormat="true" ht="14.25" hidden="false" customHeight="false" outlineLevel="0" collapsed="false">
      <c r="A183" s="61" t="n">
        <v>179</v>
      </c>
      <c r="B183" s="62" t="s">
        <v>377</v>
      </c>
      <c r="C183" s="63" t="s">
        <v>378</v>
      </c>
      <c r="D183" s="105" t="n">
        <v>0.666666666666667</v>
      </c>
      <c r="E183" s="61" t="n">
        <v>24</v>
      </c>
      <c r="F183" s="61" t="n">
        <v>1</v>
      </c>
      <c r="G183" s="61" t="n">
        <v>3</v>
      </c>
      <c r="H183" s="61" t="s">
        <v>532</v>
      </c>
      <c r="I183" s="61" t="n">
        <v>8</v>
      </c>
      <c r="J183" s="61" t="n">
        <v>74</v>
      </c>
      <c r="K183" s="61" t="str">
        <f aca="false">IF(D183&gt;=66%,"Cleared","NC")</f>
        <v>Cleared</v>
      </c>
      <c r="L183" s="61" t="n">
        <v>4</v>
      </c>
      <c r="M183" s="61" t="n">
        <v>1</v>
      </c>
      <c r="N183" s="61" t="n">
        <v>3</v>
      </c>
      <c r="O183" s="61" t="n">
        <v>3</v>
      </c>
      <c r="P183" s="61" t="n">
        <v>1</v>
      </c>
      <c r="Q183" s="61" t="n">
        <v>4</v>
      </c>
      <c r="R183" s="66" t="n">
        <f aca="false">L183+M183+N183+O183+P183+Q183</f>
        <v>16</v>
      </c>
      <c r="S183" s="66" t="n">
        <f aca="false">R183/30*100</f>
        <v>53.3333333333333</v>
      </c>
      <c r="T183" s="66" t="n">
        <f aca="false">S183*0.3</f>
        <v>16</v>
      </c>
      <c r="U183" s="66" t="str">
        <f aca="false">IF(T183&gt;=9,"Cleared","Not Cleared")</f>
        <v>Cleared</v>
      </c>
      <c r="V183" s="105" t="n">
        <v>0.1</v>
      </c>
      <c r="W183" s="61" t="s">
        <v>14</v>
      </c>
      <c r="X183" s="61" t="s">
        <v>14</v>
      </c>
      <c r="Y183" s="61" t="s">
        <v>14</v>
      </c>
      <c r="Z183" s="61" t="s">
        <v>14</v>
      </c>
      <c r="AA183" s="61" t="s">
        <v>14</v>
      </c>
      <c r="AB183" s="61" t="n">
        <v>73</v>
      </c>
      <c r="AC183" s="61" t="str">
        <f aca="false">IF(V183&gt;=66%,"Cleared","NC")</f>
        <v>NC</v>
      </c>
      <c r="AD183" s="61" t="n">
        <v>0</v>
      </c>
      <c r="AE183" s="61" t="n">
        <v>0</v>
      </c>
      <c r="AF183" s="61" t="n">
        <v>0</v>
      </c>
      <c r="AG183" s="61" t="n">
        <v>0</v>
      </c>
      <c r="AH183" s="61" t="n">
        <v>0</v>
      </c>
      <c r="AI183" s="61" t="n">
        <v>4</v>
      </c>
      <c r="AJ183" s="66" t="n">
        <f aca="false">AD183+AE183+AF183+AG183+AH183+AI183</f>
        <v>4</v>
      </c>
      <c r="AK183" s="66" t="n">
        <f aca="false">AJ183/30*100</f>
        <v>13.3333333333333</v>
      </c>
      <c r="AL183" s="66" t="n">
        <f aca="false">AK183*0.3</f>
        <v>4</v>
      </c>
      <c r="AM183" s="66" t="str">
        <f aca="false">IF(AL183&gt;=9,"Cleared","Not Cleared")</f>
        <v>Not Cleared</v>
      </c>
      <c r="AN183" s="105" t="n">
        <v>0.0333333333333333</v>
      </c>
      <c r="AO183" s="61" t="s">
        <v>14</v>
      </c>
      <c r="AP183" s="61" t="s">
        <v>14</v>
      </c>
      <c r="AQ183" s="61" t="s">
        <v>14</v>
      </c>
      <c r="AR183" s="61" t="s">
        <v>14</v>
      </c>
      <c r="AS183" s="61" t="s">
        <v>14</v>
      </c>
      <c r="AT183" s="61" t="s">
        <v>14</v>
      </c>
      <c r="AU183" s="61" t="str">
        <f aca="false">IF(AN183&gt;=66%,"Cleared","NC")</f>
        <v>NC</v>
      </c>
      <c r="AV183" s="61" t="n">
        <v>0</v>
      </c>
      <c r="AW183" s="61" t="n">
        <v>0</v>
      </c>
      <c r="AX183" s="61" t="n">
        <v>0</v>
      </c>
      <c r="AY183" s="61" t="n">
        <v>0</v>
      </c>
      <c r="AZ183" s="61" t="n">
        <v>0</v>
      </c>
      <c r="BA183" s="61" t="n">
        <v>0</v>
      </c>
      <c r="BB183" s="66" t="n">
        <f aca="false">AV183+AW183+AX183+AY183+BA183+AZ183</f>
        <v>0</v>
      </c>
      <c r="BC183" s="66" t="n">
        <f aca="false">BB183/30*100</f>
        <v>0</v>
      </c>
      <c r="BD183" s="66" t="n">
        <f aca="false">BC183*0.3</f>
        <v>0</v>
      </c>
      <c r="BE183" s="66" t="str">
        <f aca="false">IF(BD183&gt;=9,"Cleared","Not Cleared")</f>
        <v>Not Cleared</v>
      </c>
      <c r="BF183" s="105" t="n">
        <v>0.133333333333333</v>
      </c>
      <c r="BG183" s="61" t="s">
        <v>14</v>
      </c>
      <c r="BH183" s="61" t="s">
        <v>14</v>
      </c>
      <c r="BI183" s="61" t="s">
        <v>14</v>
      </c>
      <c r="BJ183" s="61" t="s">
        <v>14</v>
      </c>
      <c r="BK183" s="61" t="s">
        <v>14</v>
      </c>
      <c r="BL183" s="61" t="s">
        <v>14</v>
      </c>
      <c r="BM183" s="61" t="str">
        <f aca="false">IF(BF183&gt;=66%,"Cleared","NC")</f>
        <v>NC</v>
      </c>
      <c r="BN183" s="106" t="n">
        <v>0</v>
      </c>
      <c r="BO183" s="106" t="n">
        <v>0</v>
      </c>
      <c r="BP183" s="106" t="n">
        <v>0</v>
      </c>
      <c r="BQ183" s="106" t="n">
        <v>0</v>
      </c>
      <c r="BR183" s="106" t="n">
        <v>0</v>
      </c>
      <c r="BS183" s="106" t="n">
        <v>0</v>
      </c>
      <c r="BT183" s="66" t="n">
        <f aca="false">BN183+BO183+BP183+BQ183+BR183+BS183</f>
        <v>0</v>
      </c>
      <c r="BU183" s="66" t="n">
        <f aca="false">BT183/30*100</f>
        <v>0</v>
      </c>
      <c r="BV183" s="66" t="n">
        <f aca="false">BU183*0.3</f>
        <v>0</v>
      </c>
      <c r="BW183" s="107" t="str">
        <f aca="false">IF(BV183&gt;=9,"Cleared","Not Cleared")</f>
        <v>Not Cleared</v>
      </c>
    </row>
    <row r="184" s="22" customFormat="true" ht="14.25" hidden="false" customHeight="false" outlineLevel="0" collapsed="false">
      <c r="A184" s="61" t="n">
        <v>180</v>
      </c>
      <c r="B184" s="62" t="s">
        <v>379</v>
      </c>
      <c r="C184" s="63" t="s">
        <v>380</v>
      </c>
      <c r="D184" s="105" t="n">
        <v>0.666666666666667</v>
      </c>
      <c r="E184" s="61" t="n">
        <v>12</v>
      </c>
      <c r="F184" s="61" t="n">
        <v>1</v>
      </c>
      <c r="G184" s="61" t="n">
        <v>-5</v>
      </c>
      <c r="H184" s="61" t="s">
        <v>532</v>
      </c>
      <c r="I184" s="61" t="n">
        <v>8</v>
      </c>
      <c r="J184" s="61" t="n">
        <v>66</v>
      </c>
      <c r="K184" s="61" t="str">
        <f aca="false">IF(D184&gt;=66%,"Cleared","NC")</f>
        <v>Cleared</v>
      </c>
      <c r="L184" s="61" t="n">
        <v>2</v>
      </c>
      <c r="M184" s="61" t="n">
        <v>1</v>
      </c>
      <c r="N184" s="61" t="n">
        <v>3</v>
      </c>
      <c r="O184" s="61" t="n">
        <v>3</v>
      </c>
      <c r="P184" s="61" t="n">
        <v>1</v>
      </c>
      <c r="Q184" s="61" t="n">
        <v>3</v>
      </c>
      <c r="R184" s="66" t="n">
        <f aca="false">L184+M184+N184+O184+P184+Q184</f>
        <v>13</v>
      </c>
      <c r="S184" s="66" t="n">
        <f aca="false">R184/30*100</f>
        <v>43.3333333333333</v>
      </c>
      <c r="T184" s="66" t="n">
        <f aca="false">S184*0.3</f>
        <v>13</v>
      </c>
      <c r="U184" s="66" t="str">
        <f aca="false">IF(T184&gt;=9,"Cleared","Not Cleared")</f>
        <v>Cleared</v>
      </c>
      <c r="V184" s="105" t="n">
        <v>0.666666666666667</v>
      </c>
      <c r="W184" s="61" t="s">
        <v>14</v>
      </c>
      <c r="X184" s="61" t="s">
        <v>14</v>
      </c>
      <c r="Y184" s="61" t="s">
        <v>14</v>
      </c>
      <c r="Z184" s="61" t="s">
        <v>14</v>
      </c>
      <c r="AA184" s="61" t="n">
        <v>8</v>
      </c>
      <c r="AB184" s="61" t="n">
        <v>67</v>
      </c>
      <c r="AC184" s="61" t="str">
        <f aca="false">IF(V184&gt;=66%,"Cleared","NC")</f>
        <v>Cleared</v>
      </c>
      <c r="AD184" s="61" t="n">
        <v>0</v>
      </c>
      <c r="AE184" s="61" t="n">
        <v>0</v>
      </c>
      <c r="AF184" s="61" t="n">
        <v>0</v>
      </c>
      <c r="AG184" s="61" t="n">
        <v>0</v>
      </c>
      <c r="AH184" s="61" t="n">
        <v>1</v>
      </c>
      <c r="AI184" s="61" t="n">
        <v>4</v>
      </c>
      <c r="AJ184" s="66" t="n">
        <f aca="false">AD184+AE184+AF184+AG184+AH184+AI184</f>
        <v>5</v>
      </c>
      <c r="AK184" s="66" t="n">
        <f aca="false">AJ184/30*100</f>
        <v>16.6666666666667</v>
      </c>
      <c r="AL184" s="66" t="n">
        <f aca="false">AK184*0.3</f>
        <v>5</v>
      </c>
      <c r="AM184" s="66" t="str">
        <f aca="false">IF(AL184&gt;=9,"Cleared","Not Cleared")</f>
        <v>Not Cleared</v>
      </c>
      <c r="AN184" s="105" t="n">
        <v>0.666666666666667</v>
      </c>
      <c r="AO184" s="61" t="n">
        <v>8</v>
      </c>
      <c r="AP184" s="61" t="n">
        <v>3</v>
      </c>
      <c r="AQ184" s="61" t="n">
        <v>-5</v>
      </c>
      <c r="AR184" s="61" t="s">
        <v>14</v>
      </c>
      <c r="AS184" s="61" t="n">
        <v>6</v>
      </c>
      <c r="AT184" s="61" t="n">
        <v>71</v>
      </c>
      <c r="AU184" s="61" t="str">
        <f aca="false">IF(AN184&gt;=66%,"Cleared","NC")</f>
        <v>Cleared</v>
      </c>
      <c r="AV184" s="61" t="n">
        <v>1</v>
      </c>
      <c r="AW184" s="61" t="n">
        <v>1</v>
      </c>
      <c r="AX184" s="61" t="n">
        <v>3</v>
      </c>
      <c r="AY184" s="61" t="n">
        <v>0</v>
      </c>
      <c r="AZ184" s="61" t="n">
        <v>1</v>
      </c>
      <c r="BA184" s="61" t="n">
        <v>4</v>
      </c>
      <c r="BB184" s="66" t="n">
        <f aca="false">AV184+AW184+AX184+AY184+BA184+AZ184</f>
        <v>10</v>
      </c>
      <c r="BC184" s="66" t="n">
        <f aca="false">BB184/30*100</f>
        <v>33.3333333333333</v>
      </c>
      <c r="BD184" s="66" t="n">
        <f aca="false">BC184*0.3</f>
        <v>10</v>
      </c>
      <c r="BE184" s="66" t="str">
        <f aca="false">IF(BD184&gt;=9,"Cleared","Not Cleared")</f>
        <v>Cleared</v>
      </c>
      <c r="BF184" s="105" t="n">
        <v>0.666666666666667</v>
      </c>
      <c r="BG184" s="61" t="n">
        <v>6</v>
      </c>
      <c r="BH184" s="61" t="n">
        <v>6</v>
      </c>
      <c r="BI184" s="61" t="n">
        <v>-4</v>
      </c>
      <c r="BJ184" s="61" t="n">
        <v>4.5</v>
      </c>
      <c r="BK184" s="61" t="n">
        <v>6</v>
      </c>
      <c r="BL184" s="61" t="n">
        <v>75</v>
      </c>
      <c r="BM184" s="61" t="str">
        <f aca="false">IF(BF184&gt;=66%,"Cleared","NC")</f>
        <v>Cleared</v>
      </c>
      <c r="BN184" s="106" t="n">
        <v>1</v>
      </c>
      <c r="BO184" s="106" t="n">
        <v>1</v>
      </c>
      <c r="BP184" s="106" t="n">
        <v>3</v>
      </c>
      <c r="BQ184" s="106" t="n">
        <v>2</v>
      </c>
      <c r="BR184" s="106" t="n">
        <v>1</v>
      </c>
      <c r="BS184" s="106" t="n">
        <v>5</v>
      </c>
      <c r="BT184" s="66" t="n">
        <f aca="false">BN184+BO184+BP184+BQ184+BR184+BS184</f>
        <v>13</v>
      </c>
      <c r="BU184" s="66" t="n">
        <f aca="false">BT184/30*100</f>
        <v>43.3333333333333</v>
      </c>
      <c r="BV184" s="66" t="n">
        <f aca="false">BU184*0.3</f>
        <v>13</v>
      </c>
      <c r="BW184" s="107" t="str">
        <f aca="false">IF(BV184&gt;=9,"Cleared","Not Cleared")</f>
        <v>Cleared</v>
      </c>
    </row>
    <row r="185" s="22" customFormat="true" ht="14.25" hidden="false" customHeight="false" outlineLevel="0" collapsed="false">
      <c r="A185" s="61" t="n">
        <v>181</v>
      </c>
      <c r="B185" s="62" t="s">
        <v>381</v>
      </c>
      <c r="C185" s="63" t="s">
        <v>382</v>
      </c>
      <c r="D185" s="105" t="n">
        <v>0.8</v>
      </c>
      <c r="E185" s="61" t="n">
        <v>24</v>
      </c>
      <c r="F185" s="61" t="n">
        <v>2</v>
      </c>
      <c r="G185" s="61" t="n">
        <v>-25</v>
      </c>
      <c r="H185" s="61" t="s">
        <v>532</v>
      </c>
      <c r="I185" s="61" t="n">
        <v>8</v>
      </c>
      <c r="J185" s="61" t="n">
        <v>74</v>
      </c>
      <c r="K185" s="61" t="str">
        <f aca="false">IF(D185&gt;=66%,"Cleared","NC")</f>
        <v>Cleared</v>
      </c>
      <c r="L185" s="61" t="n">
        <v>4</v>
      </c>
      <c r="M185" s="61" t="n">
        <v>1</v>
      </c>
      <c r="N185" s="61" t="n">
        <v>2</v>
      </c>
      <c r="O185" s="61" t="n">
        <v>3</v>
      </c>
      <c r="P185" s="61" t="n">
        <v>1</v>
      </c>
      <c r="Q185" s="61" t="n">
        <v>4</v>
      </c>
      <c r="R185" s="66" t="n">
        <f aca="false">L185+M185+N185+O185+P185+Q185</f>
        <v>15</v>
      </c>
      <c r="S185" s="66" t="n">
        <f aca="false">R185/30*100</f>
        <v>50</v>
      </c>
      <c r="T185" s="66" t="n">
        <f aca="false">S185*0.3</f>
        <v>15</v>
      </c>
      <c r="U185" s="66" t="str">
        <f aca="false">IF(T185&gt;=9,"Cleared","Not Cleared")</f>
        <v>Cleared</v>
      </c>
      <c r="V185" s="105" t="n">
        <v>0.666666666666667</v>
      </c>
      <c r="W185" s="61" t="s">
        <v>14</v>
      </c>
      <c r="X185" s="61" t="s">
        <v>14</v>
      </c>
      <c r="Y185" s="61" t="s">
        <v>14</v>
      </c>
      <c r="Z185" s="61" t="n">
        <v>6.3</v>
      </c>
      <c r="AA185" s="61" t="n">
        <v>8</v>
      </c>
      <c r="AB185" s="61" t="n">
        <v>69</v>
      </c>
      <c r="AC185" s="61" t="str">
        <f aca="false">IF(V185&gt;=66%,"Cleared","NC")</f>
        <v>Cleared</v>
      </c>
      <c r="AD185" s="61" t="n">
        <v>0</v>
      </c>
      <c r="AE185" s="61" t="n">
        <v>0</v>
      </c>
      <c r="AF185" s="61" t="n">
        <v>0</v>
      </c>
      <c r="AG185" s="61" t="n">
        <v>3</v>
      </c>
      <c r="AH185" s="61" t="n">
        <v>1</v>
      </c>
      <c r="AI185" s="61" t="n">
        <v>4</v>
      </c>
      <c r="AJ185" s="66" t="n">
        <f aca="false">AD185+AE185+AF185+AG185+AH185+AI185</f>
        <v>8</v>
      </c>
      <c r="AK185" s="66" t="n">
        <f aca="false">AJ185/30*100</f>
        <v>26.6666666666667</v>
      </c>
      <c r="AL185" s="66" t="n">
        <f aca="false">AK185*0.3</f>
        <v>8</v>
      </c>
      <c r="AM185" s="66" t="str">
        <f aca="false">IF(AL185&gt;=9,"Cleared","Not Cleared")</f>
        <v>Not Cleared</v>
      </c>
      <c r="AN185" s="105" t="n">
        <v>0.2</v>
      </c>
      <c r="AO185" s="61" t="n">
        <v>22</v>
      </c>
      <c r="AP185" s="61" t="n">
        <v>2</v>
      </c>
      <c r="AQ185" s="61" t="n">
        <v>-19</v>
      </c>
      <c r="AR185" s="61" t="s">
        <v>14</v>
      </c>
      <c r="AS185" s="61" t="s">
        <v>14</v>
      </c>
      <c r="AT185" s="61" t="n">
        <v>68</v>
      </c>
      <c r="AU185" s="61" t="str">
        <f aca="false">IF(AN185&gt;=66%,"Cleared","NC")</f>
        <v>NC</v>
      </c>
      <c r="AV185" s="61" t="n">
        <v>3</v>
      </c>
      <c r="AW185" s="61" t="n">
        <v>1</v>
      </c>
      <c r="AX185" s="61" t="n">
        <v>2</v>
      </c>
      <c r="AY185" s="61" t="n">
        <v>0</v>
      </c>
      <c r="AZ185" s="61" t="n">
        <v>0</v>
      </c>
      <c r="BA185" s="61" t="n">
        <v>4</v>
      </c>
      <c r="BB185" s="66" t="n">
        <f aca="false">AV185+AW185+AX185+AY185+BA185+AZ185</f>
        <v>10</v>
      </c>
      <c r="BC185" s="66" t="n">
        <f aca="false">BB185/30*100</f>
        <v>33.3333333333333</v>
      </c>
      <c r="BD185" s="66" t="n">
        <f aca="false">BC185*0.3</f>
        <v>10</v>
      </c>
      <c r="BE185" s="66" t="str">
        <f aca="false">IF(BD185&gt;=9,"Cleared","Not Cleared")</f>
        <v>Cleared</v>
      </c>
      <c r="BF185" s="105" t="n">
        <v>0.266666666666667</v>
      </c>
      <c r="BG185" s="61" t="n">
        <v>26</v>
      </c>
      <c r="BH185" s="61" t="n">
        <v>1</v>
      </c>
      <c r="BI185" s="61" t="n">
        <v>-18</v>
      </c>
      <c r="BJ185" s="61" t="n">
        <v>5.4</v>
      </c>
      <c r="BK185" s="61" t="s">
        <v>14</v>
      </c>
      <c r="BL185" s="61" t="s">
        <v>14</v>
      </c>
      <c r="BM185" s="61" t="str">
        <f aca="false">IF(BF185&gt;=66%,"Cleared","NC")</f>
        <v>NC</v>
      </c>
      <c r="BN185" s="106" t="n">
        <v>4</v>
      </c>
      <c r="BO185" s="106" t="n">
        <v>1</v>
      </c>
      <c r="BP185" s="106" t="n">
        <v>2</v>
      </c>
      <c r="BQ185" s="106" t="n">
        <v>3</v>
      </c>
      <c r="BR185" s="106" t="n">
        <v>0</v>
      </c>
      <c r="BS185" s="106" t="n">
        <v>0</v>
      </c>
      <c r="BT185" s="66" t="n">
        <f aca="false">BN185+BO185+BP185+BQ185+BR185+BS185</f>
        <v>10</v>
      </c>
      <c r="BU185" s="66" t="n">
        <f aca="false">BT185/30*100</f>
        <v>33.3333333333333</v>
      </c>
      <c r="BV185" s="66" t="n">
        <f aca="false">BU185*0.3</f>
        <v>10</v>
      </c>
      <c r="BW185" s="107" t="str">
        <f aca="false">IF(BV185&gt;=9,"Cleared","Not Cleared")</f>
        <v>Cleared</v>
      </c>
    </row>
    <row r="186" s="22" customFormat="true" ht="14.25" hidden="false" customHeight="false" outlineLevel="0" collapsed="false">
      <c r="A186" s="61" t="n">
        <v>182</v>
      </c>
      <c r="B186" s="62" t="s">
        <v>383</v>
      </c>
      <c r="C186" s="63" t="s">
        <v>384</v>
      </c>
      <c r="D186" s="105" t="n">
        <v>0.666666666666667</v>
      </c>
      <c r="E186" s="61" t="n">
        <v>35</v>
      </c>
      <c r="F186" s="61" t="n">
        <v>29</v>
      </c>
      <c r="G186" s="61" t="n">
        <v>-3</v>
      </c>
      <c r="H186" s="61" t="s">
        <v>532</v>
      </c>
      <c r="I186" s="61" t="n">
        <v>2</v>
      </c>
      <c r="J186" s="61" t="n">
        <v>76</v>
      </c>
      <c r="K186" s="61" t="str">
        <f aca="false">IF(D186&gt;=66%,"Cleared","NC")</f>
        <v>Cleared</v>
      </c>
      <c r="L186" s="61" t="n">
        <v>5</v>
      </c>
      <c r="M186" s="61" t="n">
        <v>4</v>
      </c>
      <c r="N186" s="61" t="n">
        <v>3</v>
      </c>
      <c r="O186" s="61" t="n">
        <v>3</v>
      </c>
      <c r="P186" s="61" t="n">
        <v>4</v>
      </c>
      <c r="Q186" s="61" t="n">
        <v>5</v>
      </c>
      <c r="R186" s="66" t="n">
        <f aca="false">L186+M186+N186+O186+P186+Q186</f>
        <v>24</v>
      </c>
      <c r="S186" s="66" t="n">
        <f aca="false">R186/30*100</f>
        <v>80</v>
      </c>
      <c r="T186" s="66" t="n">
        <f aca="false">S186*0.3</f>
        <v>24</v>
      </c>
      <c r="U186" s="66" t="str">
        <f aca="false">IF(T186&gt;=9,"Cleared","Not Cleared")</f>
        <v>Cleared</v>
      </c>
      <c r="V186" s="105" t="n">
        <v>0.666666666666667</v>
      </c>
      <c r="W186" s="61" t="s">
        <v>14</v>
      </c>
      <c r="X186" s="61" t="s">
        <v>14</v>
      </c>
      <c r="Y186" s="61" t="s">
        <v>14</v>
      </c>
      <c r="Z186" s="61" t="s">
        <v>14</v>
      </c>
      <c r="AA186" s="61" t="s">
        <v>14</v>
      </c>
      <c r="AB186" s="61" t="n">
        <v>76</v>
      </c>
      <c r="AC186" s="61" t="str">
        <f aca="false">IF(V186&gt;=66%,"Cleared","NC")</f>
        <v>Cleared</v>
      </c>
      <c r="AD186" s="61" t="n">
        <v>0</v>
      </c>
      <c r="AE186" s="61" t="n">
        <v>0</v>
      </c>
      <c r="AF186" s="61" t="n">
        <v>0</v>
      </c>
      <c r="AG186" s="61" t="n">
        <v>0</v>
      </c>
      <c r="AH186" s="61" t="n">
        <v>0</v>
      </c>
      <c r="AI186" s="61" t="n">
        <v>5</v>
      </c>
      <c r="AJ186" s="66" t="n">
        <f aca="false">AD186+AE186+AF186+AG186+AH186+AI186</f>
        <v>5</v>
      </c>
      <c r="AK186" s="66" t="n">
        <f aca="false">AJ186/30*100</f>
        <v>16.6666666666667</v>
      </c>
      <c r="AL186" s="66" t="n">
        <f aca="false">AK186*0.3</f>
        <v>5</v>
      </c>
      <c r="AM186" s="66" t="str">
        <f aca="false">IF(AL186&gt;=9,"Cleared","Not Cleared")</f>
        <v>Not Cleared</v>
      </c>
      <c r="AN186" s="105" t="n">
        <v>0.666666666666667</v>
      </c>
      <c r="AO186" s="61" t="s">
        <v>14</v>
      </c>
      <c r="AP186" s="61" t="s">
        <v>14</v>
      </c>
      <c r="AQ186" s="61" t="s">
        <v>14</v>
      </c>
      <c r="AR186" s="61" t="s">
        <v>14</v>
      </c>
      <c r="AS186" s="61" t="s">
        <v>14</v>
      </c>
      <c r="AT186" s="61" t="n">
        <v>73</v>
      </c>
      <c r="AU186" s="61" t="str">
        <f aca="false">IF(AN186&gt;=66%,"Cleared","NC")</f>
        <v>Cleared</v>
      </c>
      <c r="AV186" s="61" t="n">
        <v>0</v>
      </c>
      <c r="AW186" s="61" t="n">
        <v>0</v>
      </c>
      <c r="AX186" s="61" t="n">
        <v>0</v>
      </c>
      <c r="AY186" s="61" t="n">
        <v>0</v>
      </c>
      <c r="AZ186" s="61" t="n">
        <v>0</v>
      </c>
      <c r="BA186" s="61" t="n">
        <v>4</v>
      </c>
      <c r="BB186" s="66" t="n">
        <f aca="false">AV186+AW186+AX186+AY186+BA186+AZ186</f>
        <v>4</v>
      </c>
      <c r="BC186" s="66" t="n">
        <f aca="false">BB186/30*100</f>
        <v>13.3333333333333</v>
      </c>
      <c r="BD186" s="66" t="n">
        <f aca="false">BC186*0.3</f>
        <v>4</v>
      </c>
      <c r="BE186" s="66" t="str">
        <f aca="false">IF(BD186&gt;=9,"Cleared","Not Cleared")</f>
        <v>Not Cleared</v>
      </c>
      <c r="BF186" s="105" t="n">
        <v>0.666666666666667</v>
      </c>
      <c r="BG186" s="61" t="n">
        <v>35</v>
      </c>
      <c r="BH186" s="61" t="n">
        <v>30</v>
      </c>
      <c r="BI186" s="61" t="n">
        <v>-9</v>
      </c>
      <c r="BJ186" s="61" t="n">
        <v>5.3</v>
      </c>
      <c r="BK186" s="61" t="s">
        <v>14</v>
      </c>
      <c r="BL186" s="61" t="n">
        <v>74</v>
      </c>
      <c r="BM186" s="61" t="str">
        <f aca="false">IF(BF186&gt;=66%,"Cleared","NC")</f>
        <v>Cleared</v>
      </c>
      <c r="BN186" s="106" t="n">
        <v>5</v>
      </c>
      <c r="BO186" s="106" t="n">
        <v>5</v>
      </c>
      <c r="BP186" s="106" t="n">
        <v>2</v>
      </c>
      <c r="BQ186" s="106" t="n">
        <v>3</v>
      </c>
      <c r="BR186" s="106" t="n">
        <v>0</v>
      </c>
      <c r="BS186" s="106" t="n">
        <v>4</v>
      </c>
      <c r="BT186" s="66" t="n">
        <f aca="false">BN186+BO186+BP186+BQ186+BR186+BS186</f>
        <v>19</v>
      </c>
      <c r="BU186" s="66" t="n">
        <f aca="false">BT186/30*100</f>
        <v>63.3333333333333</v>
      </c>
      <c r="BV186" s="66" t="n">
        <f aca="false">BU186*0.3</f>
        <v>19</v>
      </c>
      <c r="BW186" s="107" t="str">
        <f aca="false">IF(BV186&gt;=9,"Cleared","Not Cleared")</f>
        <v>Cleared</v>
      </c>
    </row>
    <row r="187" s="22" customFormat="true" ht="14.25" hidden="false" customHeight="false" outlineLevel="0" collapsed="false">
      <c r="A187" s="61" t="n">
        <v>183</v>
      </c>
      <c r="B187" s="62" t="s">
        <v>385</v>
      </c>
      <c r="C187" s="63" t="s">
        <v>386</v>
      </c>
      <c r="D187" s="105" t="n">
        <v>0.8</v>
      </c>
      <c r="E187" s="61" t="n">
        <v>0</v>
      </c>
      <c r="F187" s="61" t="n">
        <v>0</v>
      </c>
      <c r="G187" s="61" t="n">
        <v>-12</v>
      </c>
      <c r="H187" s="61" t="s">
        <v>532</v>
      </c>
      <c r="I187" s="61" t="n">
        <v>8</v>
      </c>
      <c r="J187" s="61" t="n">
        <v>59</v>
      </c>
      <c r="K187" s="61" t="str">
        <f aca="false">IF(D187&gt;=66%,"Cleared","NC")</f>
        <v>Cleared</v>
      </c>
      <c r="L187" s="61" t="n">
        <v>1</v>
      </c>
      <c r="M187" s="61" t="n">
        <v>1</v>
      </c>
      <c r="N187" s="61" t="n">
        <v>2</v>
      </c>
      <c r="O187" s="61" t="n">
        <v>3</v>
      </c>
      <c r="P187" s="61" t="n">
        <v>1</v>
      </c>
      <c r="Q187" s="61" t="n">
        <v>3</v>
      </c>
      <c r="R187" s="66" t="n">
        <f aca="false">L187+M187+N187+O187+P187+Q187</f>
        <v>11</v>
      </c>
      <c r="S187" s="66" t="n">
        <f aca="false">R187/30*100</f>
        <v>36.6666666666667</v>
      </c>
      <c r="T187" s="66" t="n">
        <f aca="false">S187*0.3</f>
        <v>11</v>
      </c>
      <c r="U187" s="66" t="str">
        <f aca="false">IF(T187&gt;=9,"Cleared","Not Cleared")</f>
        <v>Cleared</v>
      </c>
      <c r="V187" s="105" t="n">
        <v>0.8</v>
      </c>
      <c r="W187" s="61" t="n">
        <v>3</v>
      </c>
      <c r="X187" s="61" t="n">
        <v>2</v>
      </c>
      <c r="Y187" s="61" t="n">
        <v>-3</v>
      </c>
      <c r="Z187" s="61" t="s">
        <v>14</v>
      </c>
      <c r="AA187" s="61" t="n">
        <v>8</v>
      </c>
      <c r="AB187" s="61" t="s">
        <v>14</v>
      </c>
      <c r="AC187" s="61" t="str">
        <f aca="false">IF(V187&gt;=66%,"Cleared","NC")</f>
        <v>Cleared</v>
      </c>
      <c r="AD187" s="61" t="n">
        <v>1</v>
      </c>
      <c r="AE187" s="61" t="n">
        <v>1</v>
      </c>
      <c r="AF187" s="61" t="n">
        <v>3</v>
      </c>
      <c r="AG187" s="61" t="n">
        <v>0</v>
      </c>
      <c r="AH187" s="61" t="n">
        <v>1</v>
      </c>
      <c r="AI187" s="61" t="n">
        <v>0</v>
      </c>
      <c r="AJ187" s="66" t="n">
        <f aca="false">AD187+AE187+AF187+AG187+AH187+AI187</f>
        <v>6</v>
      </c>
      <c r="AK187" s="66" t="n">
        <f aca="false">AJ187/30*100</f>
        <v>20</v>
      </c>
      <c r="AL187" s="66" t="n">
        <f aca="false">AK187*0.3</f>
        <v>6</v>
      </c>
      <c r="AM187" s="66" t="str">
        <f aca="false">IF(AL187&gt;=9,"Cleared","Not Cleared")</f>
        <v>Not Cleared</v>
      </c>
      <c r="AN187" s="105" t="n">
        <v>0.8</v>
      </c>
      <c r="AO187" s="61" t="n">
        <v>3</v>
      </c>
      <c r="AP187" s="61" t="n">
        <v>2</v>
      </c>
      <c r="AQ187" s="61" t="n">
        <v>-5</v>
      </c>
      <c r="AR187" s="61" t="s">
        <v>14</v>
      </c>
      <c r="AS187" s="61" t="s">
        <v>14</v>
      </c>
      <c r="AT187" s="61" t="n">
        <v>62</v>
      </c>
      <c r="AU187" s="61" t="str">
        <f aca="false">IF(AN187&gt;=66%,"Cleared","NC")</f>
        <v>Cleared</v>
      </c>
      <c r="AV187" s="61" t="n">
        <v>1</v>
      </c>
      <c r="AW187" s="61" t="n">
        <v>1</v>
      </c>
      <c r="AX187" s="61" t="n">
        <v>3</v>
      </c>
      <c r="AY187" s="61" t="n">
        <v>0</v>
      </c>
      <c r="AZ187" s="61" t="n">
        <v>0</v>
      </c>
      <c r="BA187" s="61" t="n">
        <v>3</v>
      </c>
      <c r="BB187" s="66" t="n">
        <f aca="false">AV187+AW187+AX187+AY187+BA187+AZ187</f>
        <v>8</v>
      </c>
      <c r="BC187" s="66" t="n">
        <f aca="false">BB187/30*100</f>
        <v>26.6666666666667</v>
      </c>
      <c r="BD187" s="66" t="n">
        <f aca="false">BC187*0.3</f>
        <v>8</v>
      </c>
      <c r="BE187" s="66" t="str">
        <f aca="false">IF(BD187&gt;=9,"Cleared","Not Cleared")</f>
        <v>Not Cleared</v>
      </c>
      <c r="BF187" s="105" t="n">
        <v>0.8</v>
      </c>
      <c r="BG187" s="61" t="n">
        <v>3</v>
      </c>
      <c r="BH187" s="61" t="n">
        <v>3</v>
      </c>
      <c r="BI187" s="61" t="n">
        <v>-3</v>
      </c>
      <c r="BJ187" s="61" t="s">
        <v>14</v>
      </c>
      <c r="BK187" s="61" t="s">
        <v>14</v>
      </c>
      <c r="BL187" s="61" t="n">
        <v>61</v>
      </c>
      <c r="BM187" s="61" t="str">
        <f aca="false">IF(BF187&gt;=66%,"Cleared","NC")</f>
        <v>Cleared</v>
      </c>
      <c r="BN187" s="106" t="n">
        <v>1</v>
      </c>
      <c r="BO187" s="106" t="n">
        <v>1</v>
      </c>
      <c r="BP187" s="106" t="n">
        <v>3</v>
      </c>
      <c r="BQ187" s="106" t="n">
        <v>0</v>
      </c>
      <c r="BR187" s="106" t="n">
        <v>0</v>
      </c>
      <c r="BS187" s="106" t="n">
        <v>3</v>
      </c>
      <c r="BT187" s="66" t="n">
        <f aca="false">BN187+BO187+BP187+BQ187+BR187+BS187</f>
        <v>8</v>
      </c>
      <c r="BU187" s="66" t="n">
        <f aca="false">BT187/30*100</f>
        <v>26.6666666666667</v>
      </c>
      <c r="BV187" s="66" t="n">
        <f aca="false">BU187*0.3</f>
        <v>8</v>
      </c>
      <c r="BW187" s="107" t="str">
        <f aca="false">IF(BV187&gt;=9,"Cleared","Not Cleared")</f>
        <v>Not Cleared</v>
      </c>
    </row>
    <row r="188" s="22" customFormat="true" ht="14.25" hidden="false" customHeight="false" outlineLevel="0" collapsed="false">
      <c r="A188" s="61" t="n">
        <v>184</v>
      </c>
      <c r="B188" s="62" t="s">
        <v>387</v>
      </c>
      <c r="C188" s="63" t="s">
        <v>388</v>
      </c>
      <c r="D188" s="105" t="n">
        <v>0.8</v>
      </c>
      <c r="E188" s="61" t="n">
        <v>12</v>
      </c>
      <c r="F188" s="61" t="n">
        <v>2</v>
      </c>
      <c r="G188" s="61" t="n">
        <v>-187</v>
      </c>
      <c r="H188" s="61" t="s">
        <v>532</v>
      </c>
      <c r="I188" s="61" t="n">
        <v>7</v>
      </c>
      <c r="J188" s="61" t="n">
        <v>64</v>
      </c>
      <c r="K188" s="61" t="str">
        <f aca="false">IF(D188&gt;=66%,"Cleared","NC")</f>
        <v>Cleared</v>
      </c>
      <c r="L188" s="61" t="n">
        <v>2</v>
      </c>
      <c r="M188" s="61" t="n">
        <v>1</v>
      </c>
      <c r="N188" s="61" t="n">
        <v>1</v>
      </c>
      <c r="O188" s="61" t="n">
        <v>3</v>
      </c>
      <c r="P188" s="61" t="n">
        <v>1</v>
      </c>
      <c r="Q188" s="61" t="n">
        <v>3</v>
      </c>
      <c r="R188" s="66" t="n">
        <f aca="false">L188+M188+N188+O188+P188+Q188</f>
        <v>11</v>
      </c>
      <c r="S188" s="66" t="n">
        <f aca="false">R188/30*100</f>
        <v>36.6666666666667</v>
      </c>
      <c r="T188" s="66" t="n">
        <f aca="false">S188*0.3</f>
        <v>11</v>
      </c>
      <c r="U188" s="66" t="str">
        <f aca="false">IF(T188&gt;=9,"Cleared","Not Cleared")</f>
        <v>Cleared</v>
      </c>
      <c r="V188" s="105" t="n">
        <v>0</v>
      </c>
      <c r="W188" s="61" t="s">
        <v>14</v>
      </c>
      <c r="X188" s="61" t="s">
        <v>14</v>
      </c>
      <c r="Y188" s="61" t="s">
        <v>14</v>
      </c>
      <c r="Z188" s="61" t="s">
        <v>14</v>
      </c>
      <c r="AA188" s="61" t="s">
        <v>14</v>
      </c>
      <c r="AB188" s="61" t="s">
        <v>14</v>
      </c>
      <c r="AC188" s="61" t="str">
        <f aca="false">IF(V188&gt;=66%,"Cleared","NC")</f>
        <v>NC</v>
      </c>
      <c r="AD188" s="61" t="n">
        <v>0</v>
      </c>
      <c r="AE188" s="61" t="n">
        <v>0</v>
      </c>
      <c r="AF188" s="61" t="n">
        <v>0</v>
      </c>
      <c r="AG188" s="61" t="n">
        <v>0</v>
      </c>
      <c r="AH188" s="61" t="n">
        <v>0</v>
      </c>
      <c r="AI188" s="61" t="n">
        <v>0</v>
      </c>
      <c r="AJ188" s="66" t="n">
        <f aca="false">AD188+AE188+AF188+AG188+AH188+AI188</f>
        <v>0</v>
      </c>
      <c r="AK188" s="66" t="n">
        <f aca="false">AJ188/30*100</f>
        <v>0</v>
      </c>
      <c r="AL188" s="66" t="n">
        <f aca="false">AK188*0.3</f>
        <v>0</v>
      </c>
      <c r="AM188" s="66" t="str">
        <f aca="false">IF(AL188&gt;=9,"Cleared","Not Cleared")</f>
        <v>Not Cleared</v>
      </c>
      <c r="AN188" s="105" t="n">
        <v>0.233333333333333</v>
      </c>
      <c r="AO188" s="61" t="s">
        <v>14</v>
      </c>
      <c r="AP188" s="61" t="s">
        <v>14</v>
      </c>
      <c r="AQ188" s="61" t="s">
        <v>14</v>
      </c>
      <c r="AR188" s="61" t="s">
        <v>14</v>
      </c>
      <c r="AS188" s="61" t="s">
        <v>14</v>
      </c>
      <c r="AT188" s="61" t="n">
        <v>62</v>
      </c>
      <c r="AU188" s="61" t="str">
        <f aca="false">IF(AN188&gt;=66%,"Cleared","NC")</f>
        <v>NC</v>
      </c>
      <c r="AV188" s="61" t="n">
        <v>0</v>
      </c>
      <c r="AW188" s="61" t="n">
        <v>0</v>
      </c>
      <c r="AX188" s="61" t="n">
        <v>0</v>
      </c>
      <c r="AY188" s="61" t="n">
        <v>0</v>
      </c>
      <c r="AZ188" s="61" t="n">
        <v>0</v>
      </c>
      <c r="BA188" s="61" t="n">
        <v>3</v>
      </c>
      <c r="BB188" s="66" t="n">
        <f aca="false">AV188+AW188+AX188+AY188+BA188+AZ188</f>
        <v>3</v>
      </c>
      <c r="BC188" s="66" t="n">
        <f aca="false">BB188/30*100</f>
        <v>10</v>
      </c>
      <c r="BD188" s="66" t="n">
        <f aca="false">BC188*0.3</f>
        <v>3</v>
      </c>
      <c r="BE188" s="66" t="str">
        <f aca="false">IF(BD188&gt;=9,"Cleared","Not Cleared")</f>
        <v>Not Cleared</v>
      </c>
      <c r="BF188" s="105" t="n">
        <v>0.666666666666667</v>
      </c>
      <c r="BG188" s="61" t="s">
        <v>14</v>
      </c>
      <c r="BH188" s="61" t="s">
        <v>14</v>
      </c>
      <c r="BI188" s="61" t="s">
        <v>14</v>
      </c>
      <c r="BJ188" s="61" t="s">
        <v>14</v>
      </c>
      <c r="BK188" s="61" t="s">
        <v>14</v>
      </c>
      <c r="BL188" s="61" t="n">
        <v>65</v>
      </c>
      <c r="BM188" s="61" t="str">
        <f aca="false">IF(BF188&gt;=66%,"Cleared","NC")</f>
        <v>Cleared</v>
      </c>
      <c r="BN188" s="106" t="n">
        <v>0</v>
      </c>
      <c r="BO188" s="106" t="n">
        <v>0</v>
      </c>
      <c r="BP188" s="106" t="n">
        <v>0</v>
      </c>
      <c r="BQ188" s="106" t="n">
        <v>0</v>
      </c>
      <c r="BR188" s="106" t="n">
        <v>0</v>
      </c>
      <c r="BS188" s="106" t="n">
        <v>3</v>
      </c>
      <c r="BT188" s="66" t="n">
        <f aca="false">BN188+BO188+BP188+BQ188+BR188+BS188</f>
        <v>3</v>
      </c>
      <c r="BU188" s="66" t="n">
        <f aca="false">BT188/30*100</f>
        <v>10</v>
      </c>
      <c r="BV188" s="66" t="n">
        <f aca="false">BU188*0.3</f>
        <v>3</v>
      </c>
      <c r="BW188" s="107" t="str">
        <f aca="false">IF(BV188&gt;=9,"Cleared","Not Cleared")</f>
        <v>Not Cleared</v>
      </c>
    </row>
    <row r="189" s="22" customFormat="true" ht="14.25" hidden="false" customHeight="false" outlineLevel="0" collapsed="false">
      <c r="A189" s="61" t="n">
        <v>185</v>
      </c>
      <c r="B189" s="62" t="s">
        <v>389</v>
      </c>
      <c r="C189" s="63" t="s">
        <v>390</v>
      </c>
      <c r="D189" s="105" t="n">
        <v>0.8</v>
      </c>
      <c r="E189" s="61" t="n">
        <v>6</v>
      </c>
      <c r="F189" s="61" t="n">
        <v>1</v>
      </c>
      <c r="G189" s="61" t="n">
        <v>-5</v>
      </c>
      <c r="H189" s="61" t="s">
        <v>532</v>
      </c>
      <c r="I189" s="61" t="n">
        <v>8</v>
      </c>
      <c r="J189" s="61" t="n">
        <v>66</v>
      </c>
      <c r="K189" s="61" t="str">
        <f aca="false">IF(D189&gt;=66%,"Cleared","NC")</f>
        <v>Cleared</v>
      </c>
      <c r="L189" s="61" t="n">
        <v>1</v>
      </c>
      <c r="M189" s="61" t="n">
        <v>1</v>
      </c>
      <c r="N189" s="61" t="n">
        <v>3</v>
      </c>
      <c r="O189" s="61" t="n">
        <v>3</v>
      </c>
      <c r="P189" s="61" t="n">
        <v>1</v>
      </c>
      <c r="Q189" s="61" t="n">
        <v>3</v>
      </c>
      <c r="R189" s="66" t="n">
        <f aca="false">L189+M189+N189+O189+P189+Q189</f>
        <v>12</v>
      </c>
      <c r="S189" s="66" t="n">
        <f aca="false">R189/30*100</f>
        <v>40</v>
      </c>
      <c r="T189" s="66" t="n">
        <f aca="false">S189*0.3</f>
        <v>12</v>
      </c>
      <c r="U189" s="66" t="str">
        <f aca="false">IF(T189&gt;=9,"Cleared","Not Cleared")</f>
        <v>Cleared</v>
      </c>
      <c r="V189" s="105" t="n">
        <v>0.166666666666667</v>
      </c>
      <c r="W189" s="61" t="s">
        <v>14</v>
      </c>
      <c r="X189" s="61" t="s">
        <v>14</v>
      </c>
      <c r="Y189" s="61" t="s">
        <v>14</v>
      </c>
      <c r="Z189" s="61" t="s">
        <v>14</v>
      </c>
      <c r="AA189" s="61" t="s">
        <v>14</v>
      </c>
      <c r="AB189" s="61" t="n">
        <v>71</v>
      </c>
      <c r="AC189" s="61" t="str">
        <f aca="false">IF(V189&gt;=66%,"Cleared","NC")</f>
        <v>NC</v>
      </c>
      <c r="AD189" s="61" t="n">
        <v>0</v>
      </c>
      <c r="AE189" s="61" t="n">
        <v>0</v>
      </c>
      <c r="AF189" s="61" t="n">
        <v>0</v>
      </c>
      <c r="AG189" s="61" t="n">
        <v>0</v>
      </c>
      <c r="AH189" s="61" t="n">
        <v>0</v>
      </c>
      <c r="AI189" s="61" t="n">
        <v>4</v>
      </c>
      <c r="AJ189" s="66" t="n">
        <f aca="false">AD189+AE189+AF189+AG189+AH189+AI189</f>
        <v>4</v>
      </c>
      <c r="AK189" s="66" t="n">
        <f aca="false">AJ189/30*100</f>
        <v>13.3333333333333</v>
      </c>
      <c r="AL189" s="66" t="n">
        <f aca="false">AK189*0.3</f>
        <v>4</v>
      </c>
      <c r="AM189" s="66" t="str">
        <f aca="false">IF(AL189&gt;=9,"Cleared","Not Cleared")</f>
        <v>Not Cleared</v>
      </c>
      <c r="AN189" s="105" t="n">
        <v>0.166666666666667</v>
      </c>
      <c r="AO189" s="61" t="s">
        <v>14</v>
      </c>
      <c r="AP189" s="61" t="s">
        <v>14</v>
      </c>
      <c r="AQ189" s="61" t="s">
        <v>14</v>
      </c>
      <c r="AR189" s="61" t="s">
        <v>14</v>
      </c>
      <c r="AS189" s="61" t="s">
        <v>14</v>
      </c>
      <c r="AT189" s="61" t="n">
        <v>74</v>
      </c>
      <c r="AU189" s="61" t="str">
        <f aca="false">IF(AN189&gt;=66%,"Cleared","NC")</f>
        <v>NC</v>
      </c>
      <c r="AV189" s="61" t="n">
        <v>0</v>
      </c>
      <c r="AW189" s="61" t="n">
        <v>0</v>
      </c>
      <c r="AX189" s="61" t="n">
        <v>0</v>
      </c>
      <c r="AY189" s="61" t="n">
        <v>0</v>
      </c>
      <c r="AZ189" s="61" t="n">
        <v>0</v>
      </c>
      <c r="BA189" s="61" t="n">
        <v>4</v>
      </c>
      <c r="BB189" s="66" t="n">
        <f aca="false">AV189+AW189+AX189+AY189+BA189+AZ189</f>
        <v>4</v>
      </c>
      <c r="BC189" s="66" t="n">
        <f aca="false">BB189/30*100</f>
        <v>13.3333333333333</v>
      </c>
      <c r="BD189" s="66" t="n">
        <f aca="false">BC189*0.3</f>
        <v>4</v>
      </c>
      <c r="BE189" s="66" t="str">
        <f aca="false">IF(BD189&gt;=9,"Cleared","Not Cleared")</f>
        <v>Not Cleared</v>
      </c>
      <c r="BF189" s="105" t="n">
        <v>0.333333333333333</v>
      </c>
      <c r="BG189" s="61" t="n">
        <v>9</v>
      </c>
      <c r="BH189" s="61" t="n">
        <v>12</v>
      </c>
      <c r="BI189" s="61" t="n">
        <v>-6</v>
      </c>
      <c r="BJ189" s="61" t="s">
        <v>14</v>
      </c>
      <c r="BK189" s="61" t="s">
        <v>14</v>
      </c>
      <c r="BL189" s="61" t="n">
        <v>73</v>
      </c>
      <c r="BM189" s="61" t="str">
        <f aca="false">IF(BF189&gt;=66%,"Cleared","NC")</f>
        <v>NC</v>
      </c>
      <c r="BN189" s="106" t="n">
        <v>1</v>
      </c>
      <c r="BO189" s="106" t="n">
        <v>2</v>
      </c>
      <c r="BP189" s="106" t="n">
        <v>2</v>
      </c>
      <c r="BQ189" s="106" t="n">
        <v>0</v>
      </c>
      <c r="BR189" s="106" t="n">
        <v>0</v>
      </c>
      <c r="BS189" s="106" t="n">
        <v>4</v>
      </c>
      <c r="BT189" s="66" t="n">
        <f aca="false">BN189+BO189+BP189+BQ189+BR189+BS189</f>
        <v>9</v>
      </c>
      <c r="BU189" s="66" t="n">
        <f aca="false">BT189/30*100</f>
        <v>30</v>
      </c>
      <c r="BV189" s="66" t="n">
        <f aca="false">BU189*0.3</f>
        <v>9</v>
      </c>
      <c r="BW189" s="107" t="str">
        <f aca="false">IF(BV189&gt;=9,"Cleared","Not Cleared")</f>
        <v>Cleared</v>
      </c>
    </row>
    <row r="190" s="22" customFormat="true" ht="14.25" hidden="false" customHeight="false" outlineLevel="0" collapsed="false">
      <c r="A190" s="61" t="n">
        <v>186</v>
      </c>
      <c r="B190" s="62" t="s">
        <v>391</v>
      </c>
      <c r="C190" s="63" t="s">
        <v>392</v>
      </c>
      <c r="D190" s="105" t="n">
        <v>0.366666666666667</v>
      </c>
      <c r="E190" s="61" t="n">
        <v>12</v>
      </c>
      <c r="F190" s="61" t="n">
        <v>1</v>
      </c>
      <c r="G190" s="61" t="n">
        <v>-17</v>
      </c>
      <c r="H190" s="61" t="s">
        <v>532</v>
      </c>
      <c r="I190" s="61" t="n">
        <v>4</v>
      </c>
      <c r="J190" s="61" t="n">
        <v>73</v>
      </c>
      <c r="K190" s="61" t="str">
        <f aca="false">IF(D190&gt;=66%,"Cleared","NC")</f>
        <v>NC</v>
      </c>
      <c r="L190" s="61" t="n">
        <v>2</v>
      </c>
      <c r="M190" s="61" t="n">
        <v>1</v>
      </c>
      <c r="N190" s="61" t="n">
        <v>2</v>
      </c>
      <c r="O190" s="61" t="n">
        <v>3</v>
      </c>
      <c r="P190" s="61" t="n">
        <v>2</v>
      </c>
      <c r="Q190" s="61" t="n">
        <v>4</v>
      </c>
      <c r="R190" s="66" t="n">
        <f aca="false">L190+M190+N190+O190+P190+Q190</f>
        <v>14</v>
      </c>
      <c r="S190" s="66" t="n">
        <f aca="false">R190/30*100</f>
        <v>46.6666666666667</v>
      </c>
      <c r="T190" s="66" t="n">
        <f aca="false">S190*0.3</f>
        <v>14</v>
      </c>
      <c r="U190" s="66" t="str">
        <f aca="false">IF(T190&gt;=9,"Cleared","Not Cleared")</f>
        <v>Cleared</v>
      </c>
      <c r="V190" s="105" t="n">
        <v>0.1</v>
      </c>
      <c r="W190" s="61" t="s">
        <v>14</v>
      </c>
      <c r="X190" s="61" t="s">
        <v>14</v>
      </c>
      <c r="Y190" s="61" t="s">
        <v>14</v>
      </c>
      <c r="Z190" s="61" t="s">
        <v>14</v>
      </c>
      <c r="AA190" s="61" t="n">
        <v>8</v>
      </c>
      <c r="AB190" s="61" t="n">
        <v>74</v>
      </c>
      <c r="AC190" s="61" t="str">
        <f aca="false">IF(V190&gt;=66%,"Cleared","NC")</f>
        <v>NC</v>
      </c>
      <c r="AD190" s="61" t="n">
        <v>0</v>
      </c>
      <c r="AE190" s="61" t="n">
        <v>0</v>
      </c>
      <c r="AF190" s="61" t="n">
        <v>0</v>
      </c>
      <c r="AG190" s="61" t="n">
        <v>0</v>
      </c>
      <c r="AH190" s="61" t="n">
        <v>1</v>
      </c>
      <c r="AI190" s="61" t="n">
        <v>4</v>
      </c>
      <c r="AJ190" s="66" t="n">
        <f aca="false">AD190+AE190+AF190+AG190+AH190+AI190</f>
        <v>5</v>
      </c>
      <c r="AK190" s="66" t="n">
        <f aca="false">AJ190/30*100</f>
        <v>16.6666666666667</v>
      </c>
      <c r="AL190" s="66" t="n">
        <f aca="false">AK190*0.3</f>
        <v>5</v>
      </c>
      <c r="AM190" s="66" t="str">
        <f aca="false">IF(AL190&gt;=9,"Cleared","Not Cleared")</f>
        <v>Not Cleared</v>
      </c>
      <c r="AN190" s="105" t="n">
        <v>0.1</v>
      </c>
      <c r="AO190" s="61" t="s">
        <v>14</v>
      </c>
      <c r="AP190" s="61" t="s">
        <v>14</v>
      </c>
      <c r="AQ190" s="61" t="s">
        <v>14</v>
      </c>
      <c r="AR190" s="61" t="s">
        <v>14</v>
      </c>
      <c r="AS190" s="61" t="s">
        <v>14</v>
      </c>
      <c r="AT190" s="61" t="s">
        <v>14</v>
      </c>
      <c r="AU190" s="61" t="str">
        <f aca="false">IF(AN190&gt;=66%,"Cleared","NC")</f>
        <v>NC</v>
      </c>
      <c r="AV190" s="61" t="n">
        <v>0</v>
      </c>
      <c r="AW190" s="61" t="n">
        <v>0</v>
      </c>
      <c r="AX190" s="61" t="n">
        <v>0</v>
      </c>
      <c r="AY190" s="61" t="n">
        <v>0</v>
      </c>
      <c r="AZ190" s="61" t="n">
        <v>0</v>
      </c>
      <c r="BA190" s="61" t="n">
        <v>0</v>
      </c>
      <c r="BB190" s="66" t="n">
        <f aca="false">AV190+AW190+AX190+AY190+BA190+AZ190</f>
        <v>0</v>
      </c>
      <c r="BC190" s="66" t="n">
        <f aca="false">BB190/30*100</f>
        <v>0</v>
      </c>
      <c r="BD190" s="66" t="n">
        <f aca="false">BC190*0.3</f>
        <v>0</v>
      </c>
      <c r="BE190" s="66" t="str">
        <f aca="false">IF(BD190&gt;=9,"Cleared","Not Cleared")</f>
        <v>Not Cleared</v>
      </c>
      <c r="BF190" s="105" t="n">
        <v>0.3</v>
      </c>
      <c r="BG190" s="61" t="n">
        <v>6</v>
      </c>
      <c r="BH190" s="61" t="n">
        <v>3</v>
      </c>
      <c r="BI190" s="61" t="n">
        <v>-18</v>
      </c>
      <c r="BJ190" s="61" t="s">
        <v>14</v>
      </c>
      <c r="BK190" s="61" t="s">
        <v>14</v>
      </c>
      <c r="BL190" s="61" t="n">
        <v>73</v>
      </c>
      <c r="BM190" s="61" t="str">
        <f aca="false">IF(BF190&gt;=66%,"Cleared","NC")</f>
        <v>NC</v>
      </c>
      <c r="BN190" s="106" t="n">
        <v>1</v>
      </c>
      <c r="BO190" s="106" t="n">
        <v>1</v>
      </c>
      <c r="BP190" s="106" t="n">
        <v>2</v>
      </c>
      <c r="BQ190" s="106" t="n">
        <v>0</v>
      </c>
      <c r="BR190" s="106" t="n">
        <v>0</v>
      </c>
      <c r="BS190" s="106" t="n">
        <v>4</v>
      </c>
      <c r="BT190" s="66" t="n">
        <f aca="false">BN190+BO190+BP190+BQ190+BR190+BS190</f>
        <v>8</v>
      </c>
      <c r="BU190" s="66" t="n">
        <f aca="false">BT190/30*100</f>
        <v>26.6666666666667</v>
      </c>
      <c r="BV190" s="66" t="n">
        <f aca="false">BU190*0.3</f>
        <v>8</v>
      </c>
      <c r="BW190" s="107" t="str">
        <f aca="false">IF(BV190&gt;=9,"Cleared","Not Cleared")</f>
        <v>Not Cleared</v>
      </c>
    </row>
    <row r="191" s="22" customFormat="true" ht="14.25" hidden="false" customHeight="false" outlineLevel="0" collapsed="false">
      <c r="A191" s="61" t="n">
        <v>187</v>
      </c>
      <c r="B191" s="62" t="s">
        <v>393</v>
      </c>
      <c r="C191" s="63" t="s">
        <v>394</v>
      </c>
      <c r="D191" s="105" t="n">
        <v>0.8</v>
      </c>
      <c r="E191" s="61" t="n">
        <v>2</v>
      </c>
      <c r="F191" s="61" t="n">
        <v>2</v>
      </c>
      <c r="G191" s="61" t="n">
        <v>5</v>
      </c>
      <c r="H191" s="61" t="s">
        <v>532</v>
      </c>
      <c r="I191" s="61" t="n">
        <v>8</v>
      </c>
      <c r="J191" s="61" t="n">
        <v>69</v>
      </c>
      <c r="K191" s="61" t="str">
        <f aca="false">IF(D191&gt;=66%,"Cleared","NC")</f>
        <v>Cleared</v>
      </c>
      <c r="L191" s="61" t="n">
        <v>1</v>
      </c>
      <c r="M191" s="61" t="n">
        <v>1</v>
      </c>
      <c r="N191" s="61" t="n">
        <v>3</v>
      </c>
      <c r="O191" s="61" t="n">
        <v>3</v>
      </c>
      <c r="P191" s="61" t="n">
        <v>1</v>
      </c>
      <c r="Q191" s="61" t="n">
        <v>4</v>
      </c>
      <c r="R191" s="66" t="n">
        <f aca="false">L191+M191+N191+O191+P191+Q191</f>
        <v>13</v>
      </c>
      <c r="S191" s="66" t="n">
        <f aca="false">R191/30*100</f>
        <v>43.3333333333333</v>
      </c>
      <c r="T191" s="66" t="n">
        <f aca="false">S191*0.3</f>
        <v>13</v>
      </c>
      <c r="U191" s="66" t="str">
        <f aca="false">IF(T191&gt;=9,"Cleared","Not Cleared")</f>
        <v>Cleared</v>
      </c>
      <c r="V191" s="105" t="n">
        <v>0.9</v>
      </c>
      <c r="W191" s="61" t="n">
        <v>2</v>
      </c>
      <c r="X191" s="61" t="n">
        <v>3</v>
      </c>
      <c r="Y191" s="61" t="n">
        <v>4</v>
      </c>
      <c r="Z191" s="61" t="s">
        <v>14</v>
      </c>
      <c r="AA191" s="61" t="n">
        <v>8</v>
      </c>
      <c r="AB191" s="61" t="s">
        <v>14</v>
      </c>
      <c r="AC191" s="61" t="str">
        <f aca="false">IF(V191&gt;=66%,"Cleared","NC")</f>
        <v>Cleared</v>
      </c>
      <c r="AD191" s="61" t="n">
        <v>1</v>
      </c>
      <c r="AE191" s="61" t="n">
        <v>1</v>
      </c>
      <c r="AF191" s="61" t="n">
        <v>3</v>
      </c>
      <c r="AG191" s="61" t="n">
        <v>0</v>
      </c>
      <c r="AH191" s="61" t="n">
        <v>1</v>
      </c>
      <c r="AI191" s="61" t="n">
        <v>0</v>
      </c>
      <c r="AJ191" s="66" t="n">
        <f aca="false">AD191+AE191+AF191+AG191+AH191+AI191</f>
        <v>6</v>
      </c>
      <c r="AK191" s="66" t="n">
        <f aca="false">AJ191/30*100</f>
        <v>20</v>
      </c>
      <c r="AL191" s="66" t="n">
        <f aca="false">AK191*0.3</f>
        <v>6</v>
      </c>
      <c r="AM191" s="66" t="str">
        <f aca="false">IF(AL191&gt;=9,"Cleared","Not Cleared")</f>
        <v>Not Cleared</v>
      </c>
      <c r="AN191" s="105" t="n">
        <v>1</v>
      </c>
      <c r="AO191" s="61" t="n">
        <v>4</v>
      </c>
      <c r="AP191" s="61" t="n">
        <v>2</v>
      </c>
      <c r="AQ191" s="61" t="n">
        <v>2</v>
      </c>
      <c r="AR191" s="61" t="n">
        <v>3.1</v>
      </c>
      <c r="AS191" s="61" t="n">
        <v>8</v>
      </c>
      <c r="AT191" s="61" t="n">
        <v>68</v>
      </c>
      <c r="AU191" s="61" t="str">
        <f aca="false">IF(AN191&gt;=66%,"Cleared","NC")</f>
        <v>Cleared</v>
      </c>
      <c r="AV191" s="61" t="n">
        <v>1</v>
      </c>
      <c r="AW191" s="61" t="n">
        <v>1</v>
      </c>
      <c r="AX191" s="61" t="n">
        <v>3</v>
      </c>
      <c r="AY191" s="61" t="n">
        <v>2</v>
      </c>
      <c r="AZ191" s="61" t="n">
        <v>1</v>
      </c>
      <c r="BA191" s="61" t="n">
        <v>4</v>
      </c>
      <c r="BB191" s="66" t="n">
        <f aca="false">AV191+AW191+AX191+AY191+BA191+AZ191</f>
        <v>12</v>
      </c>
      <c r="BC191" s="66" t="n">
        <f aca="false">BB191/30*100</f>
        <v>40</v>
      </c>
      <c r="BD191" s="66" t="n">
        <f aca="false">BC191*0.3</f>
        <v>12</v>
      </c>
      <c r="BE191" s="66" t="str">
        <f aca="false">IF(BD191&gt;=9,"Cleared","Not Cleared")</f>
        <v>Cleared</v>
      </c>
      <c r="BF191" s="105" t="n">
        <v>1.06666666666667</v>
      </c>
      <c r="BG191" s="61" t="n">
        <v>16</v>
      </c>
      <c r="BH191" s="61" t="n">
        <v>2</v>
      </c>
      <c r="BI191" s="61" t="n">
        <v>3</v>
      </c>
      <c r="BJ191" s="61" t="n">
        <v>2.4</v>
      </c>
      <c r="BK191" s="61" t="n">
        <v>8</v>
      </c>
      <c r="BL191" s="61" t="s">
        <v>14</v>
      </c>
      <c r="BM191" s="61" t="str">
        <f aca="false">IF(BF191&gt;=66%,"Cleared","NC")</f>
        <v>Cleared</v>
      </c>
      <c r="BN191" s="106" t="n">
        <v>2</v>
      </c>
      <c r="BO191" s="106" t="n">
        <v>1</v>
      </c>
      <c r="BP191" s="106" t="n">
        <v>3</v>
      </c>
      <c r="BQ191" s="106" t="n">
        <v>2</v>
      </c>
      <c r="BR191" s="106" t="n">
        <v>1</v>
      </c>
      <c r="BS191" s="106" t="n">
        <v>0</v>
      </c>
      <c r="BT191" s="66" t="n">
        <f aca="false">BN191+BO191+BP191+BQ191+BR191+BS191</f>
        <v>9</v>
      </c>
      <c r="BU191" s="66" t="n">
        <f aca="false">BT191/30*100</f>
        <v>30</v>
      </c>
      <c r="BV191" s="66" t="n">
        <f aca="false">BU191*0.3</f>
        <v>9</v>
      </c>
      <c r="BW191" s="107" t="str">
        <f aca="false">IF(BV191&gt;=9,"Cleared","Not Cleared")</f>
        <v>Cleared</v>
      </c>
    </row>
    <row r="192" s="22" customFormat="true" ht="14.25" hidden="false" customHeight="false" outlineLevel="0" collapsed="false">
      <c r="A192" s="61" t="n">
        <v>188</v>
      </c>
      <c r="B192" s="62" t="s">
        <v>395</v>
      </c>
      <c r="C192" s="63" t="s">
        <v>396</v>
      </c>
      <c r="D192" s="105" t="n">
        <v>0.666666666666667</v>
      </c>
      <c r="E192" s="61" t="n">
        <v>2</v>
      </c>
      <c r="F192" s="61" t="n">
        <v>1</v>
      </c>
      <c r="G192" s="61" t="n">
        <v>1</v>
      </c>
      <c r="H192" s="61" t="s">
        <v>532</v>
      </c>
      <c r="I192" s="61" t="n">
        <v>8</v>
      </c>
      <c r="J192" s="61" t="n">
        <v>60</v>
      </c>
      <c r="K192" s="61" t="str">
        <f aca="false">IF(D192&gt;=66%,"Cleared","NC")</f>
        <v>Cleared</v>
      </c>
      <c r="L192" s="61" t="n">
        <v>1</v>
      </c>
      <c r="M192" s="61" t="n">
        <v>1</v>
      </c>
      <c r="N192" s="61" t="n">
        <v>3</v>
      </c>
      <c r="O192" s="61" t="n">
        <v>3</v>
      </c>
      <c r="P192" s="61" t="n">
        <v>1</v>
      </c>
      <c r="Q192" s="61" t="n">
        <v>3</v>
      </c>
      <c r="R192" s="66" t="n">
        <f aca="false">L192+M192+N192+O192+P192+Q192</f>
        <v>12</v>
      </c>
      <c r="S192" s="66" t="n">
        <f aca="false">R192/30*100</f>
        <v>40</v>
      </c>
      <c r="T192" s="66" t="n">
        <f aca="false">S192*0.3</f>
        <v>12</v>
      </c>
      <c r="U192" s="66" t="str">
        <f aca="false">IF(T192&gt;=9,"Cleared","Not Cleared")</f>
        <v>Cleared</v>
      </c>
      <c r="V192" s="105" t="n">
        <v>0.2</v>
      </c>
      <c r="W192" s="61" t="s">
        <v>14</v>
      </c>
      <c r="X192" s="61" t="s">
        <v>14</v>
      </c>
      <c r="Y192" s="61" t="s">
        <v>14</v>
      </c>
      <c r="Z192" s="61" t="s">
        <v>14</v>
      </c>
      <c r="AA192" s="61" t="n">
        <v>8</v>
      </c>
      <c r="AB192" s="61" t="n">
        <v>56</v>
      </c>
      <c r="AC192" s="61" t="str">
        <f aca="false">IF(V192&gt;=66%,"Cleared","NC")</f>
        <v>NC</v>
      </c>
      <c r="AD192" s="61" t="n">
        <v>0</v>
      </c>
      <c r="AE192" s="61" t="n">
        <v>0</v>
      </c>
      <c r="AF192" s="61" t="n">
        <v>0</v>
      </c>
      <c r="AG192" s="61" t="n">
        <v>0</v>
      </c>
      <c r="AH192" s="61" t="n">
        <v>1</v>
      </c>
      <c r="AI192" s="61" t="n">
        <v>2</v>
      </c>
      <c r="AJ192" s="66" t="n">
        <f aca="false">AD192+AE192+AF192+AG192+AH192+AI192</f>
        <v>3</v>
      </c>
      <c r="AK192" s="66" t="n">
        <f aca="false">AJ192/30*100</f>
        <v>10</v>
      </c>
      <c r="AL192" s="66" t="n">
        <f aca="false">AK192*0.3</f>
        <v>3</v>
      </c>
      <c r="AM192" s="66" t="str">
        <f aca="false">IF(AL192&gt;=9,"Cleared","Not Cleared")</f>
        <v>Not Cleared</v>
      </c>
      <c r="AN192" s="105" t="n">
        <v>0.233333333333333</v>
      </c>
      <c r="AO192" s="61" t="s">
        <v>14</v>
      </c>
      <c r="AP192" s="61" t="s">
        <v>14</v>
      </c>
      <c r="AQ192" s="61" t="s">
        <v>14</v>
      </c>
      <c r="AR192" s="61" t="s">
        <v>14</v>
      </c>
      <c r="AS192" s="61" t="n">
        <v>8</v>
      </c>
      <c r="AT192" s="61" t="n">
        <v>58</v>
      </c>
      <c r="AU192" s="61" t="str">
        <f aca="false">IF(AN192&gt;=66%,"Cleared","NC")</f>
        <v>NC</v>
      </c>
      <c r="AV192" s="61" t="n">
        <v>0</v>
      </c>
      <c r="AW192" s="61" t="n">
        <v>0</v>
      </c>
      <c r="AX192" s="61" t="n">
        <v>0</v>
      </c>
      <c r="AY192" s="61" t="n">
        <v>0</v>
      </c>
      <c r="AZ192" s="61" t="n">
        <v>1</v>
      </c>
      <c r="BA192" s="61" t="n">
        <v>2</v>
      </c>
      <c r="BB192" s="66" t="n">
        <f aca="false">AV192+AW192+AX192+AY192+BA192+AZ192</f>
        <v>3</v>
      </c>
      <c r="BC192" s="66" t="n">
        <f aca="false">BB192/30*100</f>
        <v>10</v>
      </c>
      <c r="BD192" s="66" t="n">
        <f aca="false">BC192*0.3</f>
        <v>3</v>
      </c>
      <c r="BE192" s="66" t="str">
        <f aca="false">IF(BD192&gt;=9,"Cleared","Not Cleared")</f>
        <v>Not Cleared</v>
      </c>
      <c r="BF192" s="105" t="n">
        <v>0.2</v>
      </c>
      <c r="BG192" s="61" t="n">
        <v>2</v>
      </c>
      <c r="BH192" s="61" t="n">
        <v>3</v>
      </c>
      <c r="BI192" s="61" t="n">
        <v>0</v>
      </c>
      <c r="BJ192" s="61" t="s">
        <v>14</v>
      </c>
      <c r="BK192" s="61" t="n">
        <v>8</v>
      </c>
      <c r="BL192" s="61" t="s">
        <v>14</v>
      </c>
      <c r="BM192" s="61" t="str">
        <f aca="false">IF(BF192&gt;=66%,"Cleared","NC")</f>
        <v>NC</v>
      </c>
      <c r="BN192" s="106" t="n">
        <v>1</v>
      </c>
      <c r="BO192" s="106" t="n">
        <v>1</v>
      </c>
      <c r="BP192" s="106" t="n">
        <v>3</v>
      </c>
      <c r="BQ192" s="106" t="n">
        <v>0</v>
      </c>
      <c r="BR192" s="106" t="n">
        <v>1</v>
      </c>
      <c r="BS192" s="106" t="n">
        <v>0</v>
      </c>
      <c r="BT192" s="66" t="n">
        <f aca="false">BN192+BO192+BP192+BQ192+BR192+BS192</f>
        <v>6</v>
      </c>
      <c r="BU192" s="66" t="n">
        <f aca="false">BT192/30*100</f>
        <v>20</v>
      </c>
      <c r="BV192" s="66" t="n">
        <f aca="false">BU192*0.3</f>
        <v>6</v>
      </c>
      <c r="BW192" s="107" t="str">
        <f aca="false">IF(BV192&gt;=9,"Cleared","Not Cleared")</f>
        <v>Not Cleared</v>
      </c>
    </row>
    <row r="193" s="22" customFormat="true" ht="14.25" hidden="false" customHeight="false" outlineLevel="0" collapsed="false">
      <c r="A193" s="61" t="n">
        <v>189</v>
      </c>
      <c r="B193" s="62" t="s">
        <v>397</v>
      </c>
      <c r="C193" s="63" t="s">
        <v>398</v>
      </c>
      <c r="D193" s="105" t="n">
        <v>0.666666666666667</v>
      </c>
      <c r="E193" s="61" t="n">
        <v>8</v>
      </c>
      <c r="F193" s="61" t="n">
        <v>1</v>
      </c>
      <c r="G193" s="61" t="n">
        <v>4</v>
      </c>
      <c r="H193" s="61" t="s">
        <v>532</v>
      </c>
      <c r="I193" s="61" t="n">
        <v>8</v>
      </c>
      <c r="J193" s="61" t="n">
        <v>67</v>
      </c>
      <c r="K193" s="61" t="str">
        <f aca="false">IF(D193&gt;=66%,"Cleared","NC")</f>
        <v>Cleared</v>
      </c>
      <c r="L193" s="61" t="n">
        <v>1</v>
      </c>
      <c r="M193" s="61" t="n">
        <v>1</v>
      </c>
      <c r="N193" s="61" t="n">
        <v>3</v>
      </c>
      <c r="O193" s="61" t="n">
        <v>3</v>
      </c>
      <c r="P193" s="61" t="n">
        <v>1</v>
      </c>
      <c r="Q193" s="61" t="n">
        <v>4</v>
      </c>
      <c r="R193" s="66" t="n">
        <f aca="false">L193+M193+N193+O193+P193+Q193</f>
        <v>13</v>
      </c>
      <c r="S193" s="66" t="n">
        <f aca="false">R193/30*100</f>
        <v>43.3333333333333</v>
      </c>
      <c r="T193" s="66" t="n">
        <f aca="false">S193*0.3</f>
        <v>13</v>
      </c>
      <c r="U193" s="66" t="str">
        <f aca="false">IF(T193&gt;=9,"Cleared","Not Cleared")</f>
        <v>Cleared</v>
      </c>
      <c r="V193" s="105" t="n">
        <v>0.666666666666667</v>
      </c>
      <c r="W193" s="61" t="n">
        <v>20</v>
      </c>
      <c r="X193" s="61" t="n">
        <v>2</v>
      </c>
      <c r="Y193" s="61" t="n">
        <v>4</v>
      </c>
      <c r="Z193" s="61" t="s">
        <v>532</v>
      </c>
      <c r="AA193" s="61" t="s">
        <v>532</v>
      </c>
      <c r="AB193" s="61" t="n">
        <v>68</v>
      </c>
      <c r="AC193" s="61" t="str">
        <f aca="false">IF(V193&gt;=66%,"Cleared","NC")</f>
        <v>Cleared</v>
      </c>
      <c r="AD193" s="61" t="n">
        <v>3</v>
      </c>
      <c r="AE193" s="61" t="n">
        <v>1</v>
      </c>
      <c r="AF193" s="61" t="n">
        <v>3</v>
      </c>
      <c r="AG193" s="61" t="n">
        <v>3</v>
      </c>
      <c r="AH193" s="61" t="n">
        <v>3</v>
      </c>
      <c r="AI193" s="61" t="n">
        <v>4</v>
      </c>
      <c r="AJ193" s="66" t="n">
        <f aca="false">AD193+AE193+AF193+AG193+AH193+AI193</f>
        <v>17</v>
      </c>
      <c r="AK193" s="66" t="n">
        <f aca="false">AJ193/30*100</f>
        <v>56.6666666666667</v>
      </c>
      <c r="AL193" s="66" t="n">
        <f aca="false">AK193*0.3</f>
        <v>17</v>
      </c>
      <c r="AM193" s="66" t="str">
        <f aca="false">IF(AL193&gt;=9,"Cleared","Not Cleared")</f>
        <v>Cleared</v>
      </c>
      <c r="AN193" s="105" t="n">
        <v>0.666666666666667</v>
      </c>
      <c r="AO193" s="61" t="s">
        <v>14</v>
      </c>
      <c r="AP193" s="61" t="s">
        <v>14</v>
      </c>
      <c r="AQ193" s="61" t="s">
        <v>14</v>
      </c>
      <c r="AR193" s="61" t="s">
        <v>14</v>
      </c>
      <c r="AS193" s="61" t="n">
        <v>8</v>
      </c>
      <c r="AT193" s="61" t="n">
        <v>67</v>
      </c>
      <c r="AU193" s="61" t="str">
        <f aca="false">IF(AN193&gt;=66%,"Cleared","NC")</f>
        <v>Cleared</v>
      </c>
      <c r="AV193" s="61" t="n">
        <v>0</v>
      </c>
      <c r="AW193" s="61" t="n">
        <v>0</v>
      </c>
      <c r="AX193" s="61" t="n">
        <v>0</v>
      </c>
      <c r="AY193" s="61" t="n">
        <v>0</v>
      </c>
      <c r="AZ193" s="61" t="n">
        <v>1</v>
      </c>
      <c r="BA193" s="61" t="n">
        <v>4</v>
      </c>
      <c r="BB193" s="66" t="n">
        <f aca="false">AV193+AW193+AX193+AY193+BA193+AZ193</f>
        <v>5</v>
      </c>
      <c r="BC193" s="66" t="n">
        <f aca="false">BB193/30*100</f>
        <v>16.6666666666667</v>
      </c>
      <c r="BD193" s="66" t="n">
        <f aca="false">BC193*0.3</f>
        <v>5</v>
      </c>
      <c r="BE193" s="66" t="str">
        <f aca="false">IF(BD193&gt;=9,"Cleared","Not Cleared")</f>
        <v>Not Cleared</v>
      </c>
      <c r="BF193" s="105" t="n">
        <v>0.733333333333333</v>
      </c>
      <c r="BG193" s="61" t="n">
        <v>7</v>
      </c>
      <c r="BH193" s="61" t="n">
        <v>4</v>
      </c>
      <c r="BI193" s="61" t="n">
        <v>3</v>
      </c>
      <c r="BJ193" s="61" t="s">
        <v>14</v>
      </c>
      <c r="BK193" s="61" t="n">
        <v>8</v>
      </c>
      <c r="BL193" s="61" t="n">
        <v>69</v>
      </c>
      <c r="BM193" s="61" t="str">
        <f aca="false">IF(BF193&gt;=66%,"Cleared","NC")</f>
        <v>Cleared</v>
      </c>
      <c r="BN193" s="106" t="n">
        <v>1</v>
      </c>
      <c r="BO193" s="106" t="n">
        <v>1</v>
      </c>
      <c r="BP193" s="106" t="n">
        <v>3</v>
      </c>
      <c r="BQ193" s="106" t="n">
        <v>0</v>
      </c>
      <c r="BR193" s="106" t="n">
        <v>1</v>
      </c>
      <c r="BS193" s="106" t="n">
        <v>4</v>
      </c>
      <c r="BT193" s="66" t="n">
        <f aca="false">BN193+BO193+BP193+BQ193+BR193+BS193</f>
        <v>10</v>
      </c>
      <c r="BU193" s="66" t="n">
        <f aca="false">BT193/30*100</f>
        <v>33.3333333333333</v>
      </c>
      <c r="BV193" s="66" t="n">
        <f aca="false">BU193*0.3</f>
        <v>10</v>
      </c>
      <c r="BW193" s="107" t="str">
        <f aca="false">IF(BV193&gt;=9,"Cleared","Not Cleared")</f>
        <v>Cleared</v>
      </c>
    </row>
    <row r="194" s="22" customFormat="true" ht="14.25" hidden="false" customHeight="false" outlineLevel="0" collapsed="false">
      <c r="A194" s="61" t="n">
        <v>190</v>
      </c>
      <c r="B194" s="62" t="s">
        <v>399</v>
      </c>
      <c r="C194" s="63" t="s">
        <v>400</v>
      </c>
      <c r="D194" s="105" t="n">
        <v>0.7</v>
      </c>
      <c r="E194" s="61" t="n">
        <v>6</v>
      </c>
      <c r="F194" s="61" t="n">
        <v>2</v>
      </c>
      <c r="G194" s="61" t="n">
        <v>0</v>
      </c>
      <c r="H194" s="61" t="s">
        <v>532</v>
      </c>
      <c r="I194" s="61" t="n">
        <v>8</v>
      </c>
      <c r="J194" s="61" t="n">
        <v>61</v>
      </c>
      <c r="K194" s="61" t="str">
        <f aca="false">IF(D194&gt;=66%,"Cleared","NC")</f>
        <v>Cleared</v>
      </c>
      <c r="L194" s="61" t="n">
        <v>1</v>
      </c>
      <c r="M194" s="61" t="n">
        <v>1</v>
      </c>
      <c r="N194" s="61" t="n">
        <v>3</v>
      </c>
      <c r="O194" s="61" t="n">
        <v>3</v>
      </c>
      <c r="P194" s="61" t="n">
        <v>1</v>
      </c>
      <c r="Q194" s="61" t="n">
        <v>3</v>
      </c>
      <c r="R194" s="66" t="n">
        <f aca="false">L194+M194+N194+O194+P194+Q194</f>
        <v>12</v>
      </c>
      <c r="S194" s="66" t="n">
        <f aca="false">R194/30*100</f>
        <v>40</v>
      </c>
      <c r="T194" s="66" t="n">
        <f aca="false">S194*0.3</f>
        <v>12</v>
      </c>
      <c r="U194" s="66" t="str">
        <f aca="false">IF(T194&gt;=9,"Cleared","Not Cleared")</f>
        <v>Cleared</v>
      </c>
      <c r="V194" s="105" t="n">
        <v>0.8</v>
      </c>
      <c r="W194" s="61" t="n">
        <v>3</v>
      </c>
      <c r="X194" s="61" t="n">
        <v>1</v>
      </c>
      <c r="Y194" s="61" t="n">
        <v>3</v>
      </c>
      <c r="Z194" s="61" t="n">
        <v>2.2</v>
      </c>
      <c r="AA194" s="61" t="n">
        <v>8</v>
      </c>
      <c r="AB194" s="61" t="n">
        <v>59</v>
      </c>
      <c r="AC194" s="61" t="str">
        <f aca="false">IF(V194&gt;=66%,"Cleared","NC")</f>
        <v>Cleared</v>
      </c>
      <c r="AD194" s="61" t="n">
        <v>1</v>
      </c>
      <c r="AE194" s="61" t="n">
        <v>1</v>
      </c>
      <c r="AF194" s="61" t="n">
        <v>3</v>
      </c>
      <c r="AG194" s="61" t="n">
        <v>2</v>
      </c>
      <c r="AH194" s="61" t="n">
        <v>1</v>
      </c>
      <c r="AI194" s="61" t="n">
        <v>3</v>
      </c>
      <c r="AJ194" s="66" t="n">
        <f aca="false">AD194+AE194+AF194+AG194+AH194+AI194</f>
        <v>11</v>
      </c>
      <c r="AK194" s="66" t="n">
        <f aca="false">AJ194/30*100</f>
        <v>36.6666666666667</v>
      </c>
      <c r="AL194" s="66" t="n">
        <f aca="false">AK194*0.3</f>
        <v>11</v>
      </c>
      <c r="AM194" s="66" t="str">
        <f aca="false">IF(AL194&gt;=9,"Cleared","Not Cleared")</f>
        <v>Cleared</v>
      </c>
      <c r="AN194" s="105" t="n">
        <v>0.8</v>
      </c>
      <c r="AO194" s="61" t="n">
        <v>22</v>
      </c>
      <c r="AP194" s="61" t="n">
        <v>2</v>
      </c>
      <c r="AQ194" s="61" t="n">
        <v>0</v>
      </c>
      <c r="AR194" s="61" t="s">
        <v>14</v>
      </c>
      <c r="AS194" s="61" t="n">
        <v>8</v>
      </c>
      <c r="AT194" s="61" t="n">
        <v>58</v>
      </c>
      <c r="AU194" s="61" t="str">
        <f aca="false">IF(AN194&gt;=66%,"Cleared","NC")</f>
        <v>Cleared</v>
      </c>
      <c r="AV194" s="61" t="n">
        <v>3</v>
      </c>
      <c r="AW194" s="61" t="n">
        <v>1</v>
      </c>
      <c r="AX194" s="61" t="n">
        <v>3</v>
      </c>
      <c r="AY194" s="61" t="n">
        <v>0</v>
      </c>
      <c r="AZ194" s="61" t="n">
        <v>1</v>
      </c>
      <c r="BA194" s="61" t="n">
        <v>2</v>
      </c>
      <c r="BB194" s="66" t="n">
        <f aca="false">AV194+AW194+AX194+AY194+BA194+AZ194</f>
        <v>10</v>
      </c>
      <c r="BC194" s="66" t="n">
        <f aca="false">BB194/30*100</f>
        <v>33.3333333333333</v>
      </c>
      <c r="BD194" s="66" t="n">
        <f aca="false">BC194*0.3</f>
        <v>10</v>
      </c>
      <c r="BE194" s="66" t="str">
        <f aca="false">IF(BD194&gt;=9,"Cleared","Not Cleared")</f>
        <v>Cleared</v>
      </c>
      <c r="BF194" s="105" t="n">
        <v>0.7</v>
      </c>
      <c r="BG194" s="61" t="n">
        <v>25</v>
      </c>
      <c r="BH194" s="61" t="n">
        <v>2</v>
      </c>
      <c r="BI194" s="61" t="n">
        <v>0</v>
      </c>
      <c r="BJ194" s="61" t="n">
        <v>2.1</v>
      </c>
      <c r="BK194" s="61" t="n">
        <v>8</v>
      </c>
      <c r="BL194" s="61" t="s">
        <v>14</v>
      </c>
      <c r="BM194" s="61" t="str">
        <f aca="false">IF(BF194&gt;=66%,"Cleared","NC")</f>
        <v>Cleared</v>
      </c>
      <c r="BN194" s="106" t="n">
        <v>4</v>
      </c>
      <c r="BO194" s="106" t="n">
        <v>1</v>
      </c>
      <c r="BP194" s="106" t="n">
        <v>3</v>
      </c>
      <c r="BQ194" s="106" t="n">
        <v>2</v>
      </c>
      <c r="BR194" s="106" t="n">
        <v>1</v>
      </c>
      <c r="BS194" s="106" t="n">
        <v>0</v>
      </c>
      <c r="BT194" s="66" t="n">
        <f aca="false">BN194+BO194+BP194+BQ194+BR194+BS194</f>
        <v>11</v>
      </c>
      <c r="BU194" s="66" t="n">
        <f aca="false">BT194/30*100</f>
        <v>36.6666666666667</v>
      </c>
      <c r="BV194" s="66" t="n">
        <f aca="false">BU194*0.3</f>
        <v>11</v>
      </c>
      <c r="BW194" s="107" t="str">
        <f aca="false">IF(BV194&gt;=9,"Cleared","Not Cleared")</f>
        <v>Cleared</v>
      </c>
    </row>
    <row r="195" s="22" customFormat="true" ht="14.25" hidden="false" customHeight="false" outlineLevel="0" collapsed="false">
      <c r="A195" s="61" t="n">
        <v>191</v>
      </c>
      <c r="B195" s="62" t="s">
        <v>401</v>
      </c>
      <c r="C195" s="63" t="s">
        <v>402</v>
      </c>
      <c r="D195" s="105" t="n">
        <v>0.666666666666667</v>
      </c>
      <c r="E195" s="61" t="n">
        <v>12</v>
      </c>
      <c r="F195" s="61" t="n">
        <v>2</v>
      </c>
      <c r="G195" s="61" t="n">
        <v>5</v>
      </c>
      <c r="H195" s="61" t="s">
        <v>532</v>
      </c>
      <c r="I195" s="61" t="n">
        <v>8</v>
      </c>
      <c r="J195" s="61" t="n">
        <v>68</v>
      </c>
      <c r="K195" s="61" t="str">
        <f aca="false">IF(D195&gt;=66%,"Cleared","NC")</f>
        <v>Cleared</v>
      </c>
      <c r="L195" s="61" t="n">
        <v>2</v>
      </c>
      <c r="M195" s="61" t="n">
        <v>1</v>
      </c>
      <c r="N195" s="61" t="n">
        <v>3</v>
      </c>
      <c r="O195" s="61" t="n">
        <v>3</v>
      </c>
      <c r="P195" s="61" t="n">
        <v>1</v>
      </c>
      <c r="Q195" s="61" t="n">
        <v>4</v>
      </c>
      <c r="R195" s="66" t="n">
        <f aca="false">L195+M195+N195+O195+P195+Q195</f>
        <v>14</v>
      </c>
      <c r="S195" s="66" t="n">
        <f aca="false">R195/30*100</f>
        <v>46.6666666666667</v>
      </c>
      <c r="T195" s="66" t="n">
        <f aca="false">S195*0.3</f>
        <v>14</v>
      </c>
      <c r="U195" s="66" t="str">
        <f aca="false">IF(T195&gt;=9,"Cleared","Not Cleared")</f>
        <v>Cleared</v>
      </c>
      <c r="V195" s="105" t="n">
        <v>0.666666666666667</v>
      </c>
      <c r="W195" s="61" t="n">
        <v>7</v>
      </c>
      <c r="X195" s="61" t="n">
        <v>2</v>
      </c>
      <c r="Y195" s="61" t="n">
        <v>8</v>
      </c>
      <c r="Z195" s="61" t="n">
        <v>2.7</v>
      </c>
      <c r="AA195" s="61" t="n">
        <v>8</v>
      </c>
      <c r="AB195" s="61" t="n">
        <v>68</v>
      </c>
      <c r="AC195" s="61" t="str">
        <f aca="false">IF(V195&gt;=66%,"Cleared","NC")</f>
        <v>Cleared</v>
      </c>
      <c r="AD195" s="61" t="n">
        <v>1</v>
      </c>
      <c r="AE195" s="61" t="n">
        <v>1</v>
      </c>
      <c r="AF195" s="61" t="n">
        <v>4</v>
      </c>
      <c r="AG195" s="61" t="n">
        <v>1</v>
      </c>
      <c r="AH195" s="61" t="n">
        <v>1</v>
      </c>
      <c r="AI195" s="61" t="n">
        <v>4</v>
      </c>
      <c r="AJ195" s="66" t="n">
        <f aca="false">AD195+AE195+AF195+AG195+AH195+AI195</f>
        <v>12</v>
      </c>
      <c r="AK195" s="66" t="n">
        <f aca="false">AJ195/30*100</f>
        <v>40</v>
      </c>
      <c r="AL195" s="66" t="n">
        <f aca="false">AK195*0.3</f>
        <v>12</v>
      </c>
      <c r="AM195" s="66" t="str">
        <f aca="false">IF(AL195&gt;=9,"Cleared","Not Cleared")</f>
        <v>Cleared</v>
      </c>
      <c r="AN195" s="105" t="n">
        <v>0.8</v>
      </c>
      <c r="AO195" s="61" t="n">
        <v>12</v>
      </c>
      <c r="AP195" s="61" t="n">
        <v>2</v>
      </c>
      <c r="AQ195" s="61" t="n">
        <v>6</v>
      </c>
      <c r="AR195" s="61" t="n">
        <v>2.6</v>
      </c>
      <c r="AS195" s="61" t="n">
        <v>5</v>
      </c>
      <c r="AT195" s="61" t="n">
        <v>66</v>
      </c>
      <c r="AU195" s="61" t="str">
        <f aca="false">IF(AN195&gt;=66%,"Cleared","NC")</f>
        <v>Cleared</v>
      </c>
      <c r="AV195" s="61" t="n">
        <v>2</v>
      </c>
      <c r="AW195" s="61" t="n">
        <v>1</v>
      </c>
      <c r="AX195" s="61" t="n">
        <v>4</v>
      </c>
      <c r="AY195" s="61" t="n">
        <v>2</v>
      </c>
      <c r="AZ195" s="61" t="n">
        <v>1</v>
      </c>
      <c r="BA195" s="61" t="n">
        <v>3</v>
      </c>
      <c r="BB195" s="66" t="n">
        <f aca="false">AV195+AW195+AX195+AY195+BA195+AZ195</f>
        <v>13</v>
      </c>
      <c r="BC195" s="66" t="n">
        <f aca="false">BB195/30*100</f>
        <v>43.3333333333333</v>
      </c>
      <c r="BD195" s="66" t="n">
        <f aca="false">BC195*0.3</f>
        <v>13</v>
      </c>
      <c r="BE195" s="66" t="str">
        <f aca="false">IF(BD195&gt;=9,"Cleared","Not Cleared")</f>
        <v>Cleared</v>
      </c>
      <c r="BF195" s="105" t="n">
        <v>0.8</v>
      </c>
      <c r="BG195" s="61" t="s">
        <v>14</v>
      </c>
      <c r="BH195" s="61" t="s">
        <v>14</v>
      </c>
      <c r="BI195" s="61" t="s">
        <v>14</v>
      </c>
      <c r="BJ195" s="61" t="n">
        <v>2.4</v>
      </c>
      <c r="BK195" s="61" t="n">
        <v>5</v>
      </c>
      <c r="BL195" s="61" t="n">
        <v>65</v>
      </c>
      <c r="BM195" s="61" t="str">
        <f aca="false">IF(BF195&gt;=66%,"Cleared","NC")</f>
        <v>Cleared</v>
      </c>
      <c r="BN195" s="106" t="n">
        <v>0</v>
      </c>
      <c r="BO195" s="106" t="n">
        <v>0</v>
      </c>
      <c r="BP195" s="106" t="n">
        <v>0</v>
      </c>
      <c r="BQ195" s="106" t="n">
        <v>2</v>
      </c>
      <c r="BR195" s="106" t="n">
        <v>1</v>
      </c>
      <c r="BS195" s="106" t="n">
        <v>3</v>
      </c>
      <c r="BT195" s="66" t="n">
        <f aca="false">BN195+BO195+BP195+BQ195+BR195+BS195</f>
        <v>6</v>
      </c>
      <c r="BU195" s="66" t="n">
        <f aca="false">BT195/30*100</f>
        <v>20</v>
      </c>
      <c r="BV195" s="66" t="n">
        <f aca="false">BU195*0.3</f>
        <v>6</v>
      </c>
      <c r="BW195" s="107" t="str">
        <f aca="false">IF(BV195&gt;=9,"Cleared","Not Cleared")</f>
        <v>Not Cleared</v>
      </c>
    </row>
    <row r="196" s="22" customFormat="true" ht="14.25" hidden="false" customHeight="false" outlineLevel="0" collapsed="false">
      <c r="A196" s="61" t="n">
        <v>192</v>
      </c>
      <c r="B196" s="62" t="s">
        <v>403</v>
      </c>
      <c r="C196" s="63" t="s">
        <v>404</v>
      </c>
      <c r="D196" s="105" t="n">
        <v>0.666666666666667</v>
      </c>
      <c r="E196" s="61" t="n">
        <v>28</v>
      </c>
      <c r="F196" s="61" t="n">
        <v>2</v>
      </c>
      <c r="G196" s="61" t="n">
        <v>13</v>
      </c>
      <c r="H196" s="61" t="s">
        <v>532</v>
      </c>
      <c r="I196" s="61" t="n">
        <v>8</v>
      </c>
      <c r="J196" s="61" t="n">
        <v>65</v>
      </c>
      <c r="K196" s="61" t="str">
        <f aca="false">IF(D196&gt;=66%,"Cleared","NC")</f>
        <v>Cleared</v>
      </c>
      <c r="L196" s="61" t="n">
        <v>4</v>
      </c>
      <c r="M196" s="61" t="n">
        <v>1</v>
      </c>
      <c r="N196" s="61" t="n">
        <v>4</v>
      </c>
      <c r="O196" s="61" t="n">
        <v>3</v>
      </c>
      <c r="P196" s="61" t="n">
        <v>1</v>
      </c>
      <c r="Q196" s="61" t="n">
        <v>3</v>
      </c>
      <c r="R196" s="66" t="n">
        <f aca="false">L196+M196+N196+O196+P196+Q196</f>
        <v>16</v>
      </c>
      <c r="S196" s="66" t="n">
        <f aca="false">R196/30*100</f>
        <v>53.3333333333333</v>
      </c>
      <c r="T196" s="66" t="n">
        <f aca="false">S196*0.3</f>
        <v>16</v>
      </c>
      <c r="U196" s="66" t="str">
        <f aca="false">IF(T196&gt;=9,"Cleared","Not Cleared")</f>
        <v>Cleared</v>
      </c>
      <c r="V196" s="105" t="n">
        <v>0.666666666666667</v>
      </c>
      <c r="W196" s="61" t="s">
        <v>14</v>
      </c>
      <c r="X196" s="61" t="s">
        <v>14</v>
      </c>
      <c r="Y196" s="61" t="s">
        <v>14</v>
      </c>
      <c r="Z196" s="61" t="s">
        <v>14</v>
      </c>
      <c r="AA196" s="61" t="s">
        <v>532</v>
      </c>
      <c r="AB196" s="61" t="s">
        <v>14</v>
      </c>
      <c r="AC196" s="61" t="str">
        <f aca="false">IF(V196&gt;=66%,"Cleared","NC")</f>
        <v>Cleared</v>
      </c>
      <c r="AD196" s="61" t="n">
        <v>0</v>
      </c>
      <c r="AE196" s="61" t="n">
        <v>0</v>
      </c>
      <c r="AF196" s="61" t="n">
        <v>0</v>
      </c>
      <c r="AG196" s="61" t="n">
        <v>0</v>
      </c>
      <c r="AH196" s="61" t="n">
        <v>3</v>
      </c>
      <c r="AI196" s="61" t="n">
        <v>0</v>
      </c>
      <c r="AJ196" s="66" t="n">
        <f aca="false">AD196+AE196+AF196+AG196+AH196+AI196</f>
        <v>3</v>
      </c>
      <c r="AK196" s="66" t="n">
        <f aca="false">AJ196/30*100</f>
        <v>10</v>
      </c>
      <c r="AL196" s="66" t="n">
        <f aca="false">AK196*0.3</f>
        <v>3</v>
      </c>
      <c r="AM196" s="66" t="str">
        <f aca="false">IF(AL196&gt;=9,"Cleared","Not Cleared")</f>
        <v>Not Cleared</v>
      </c>
      <c r="AN196" s="105" t="n">
        <v>0.666666666666667</v>
      </c>
      <c r="AO196" s="61" t="n">
        <v>27</v>
      </c>
      <c r="AP196" s="61" t="n">
        <v>2</v>
      </c>
      <c r="AQ196" s="61" t="n">
        <v>11</v>
      </c>
      <c r="AR196" s="61" t="n">
        <v>4.3</v>
      </c>
      <c r="AS196" s="61" t="s">
        <v>14</v>
      </c>
      <c r="AT196" s="61" t="n">
        <v>64</v>
      </c>
      <c r="AU196" s="61" t="str">
        <f aca="false">IF(AN196&gt;=66%,"Cleared","NC")</f>
        <v>Cleared</v>
      </c>
      <c r="AV196" s="61" t="n">
        <v>4</v>
      </c>
      <c r="AW196" s="61" t="n">
        <v>1</v>
      </c>
      <c r="AX196" s="61" t="n">
        <v>4</v>
      </c>
      <c r="AY196" s="61" t="n">
        <v>2</v>
      </c>
      <c r="AZ196" s="61" t="n">
        <v>0</v>
      </c>
      <c r="BA196" s="61" t="n">
        <v>3</v>
      </c>
      <c r="BB196" s="66" t="n">
        <f aca="false">AV196+AW196+AX196+AY196+BA196+AZ196</f>
        <v>14</v>
      </c>
      <c r="BC196" s="66" t="n">
        <f aca="false">BB196/30*100</f>
        <v>46.6666666666667</v>
      </c>
      <c r="BD196" s="66" t="n">
        <f aca="false">BC196*0.3</f>
        <v>14</v>
      </c>
      <c r="BE196" s="66" t="str">
        <f aca="false">IF(BD196&gt;=9,"Cleared","Not Cleared")</f>
        <v>Cleared</v>
      </c>
      <c r="BF196" s="105" t="n">
        <v>0.666666666666667</v>
      </c>
      <c r="BG196" s="61" t="n">
        <v>31</v>
      </c>
      <c r="BH196" s="61" t="n">
        <v>10</v>
      </c>
      <c r="BI196" s="61" t="n">
        <v>8</v>
      </c>
      <c r="BJ196" s="61" t="s">
        <v>14</v>
      </c>
      <c r="BK196" s="61" t="s">
        <v>14</v>
      </c>
      <c r="BL196" s="61" t="s">
        <v>14</v>
      </c>
      <c r="BM196" s="61" t="str">
        <f aca="false">IF(BF196&gt;=66%,"Cleared","NC")</f>
        <v>Cleared</v>
      </c>
      <c r="BN196" s="106" t="n">
        <v>5</v>
      </c>
      <c r="BO196" s="106" t="n">
        <v>1</v>
      </c>
      <c r="BP196" s="106" t="n">
        <v>3</v>
      </c>
      <c r="BQ196" s="106" t="n">
        <v>0</v>
      </c>
      <c r="BR196" s="106" t="n">
        <v>0</v>
      </c>
      <c r="BS196" s="106" t="n">
        <v>0</v>
      </c>
      <c r="BT196" s="66" t="n">
        <f aca="false">BN196+BO196+BP196+BQ196+BR196+BS196</f>
        <v>9</v>
      </c>
      <c r="BU196" s="66" t="n">
        <f aca="false">BT196/30*100</f>
        <v>30</v>
      </c>
      <c r="BV196" s="66" t="n">
        <f aca="false">BU196*0.3</f>
        <v>9</v>
      </c>
      <c r="BW196" s="107" t="str">
        <f aca="false">IF(BV196&gt;=9,"Cleared","Not Cleared")</f>
        <v>Cleared</v>
      </c>
    </row>
    <row r="197" s="22" customFormat="true" ht="14.25" hidden="false" customHeight="false" outlineLevel="0" collapsed="false">
      <c r="A197" s="61" t="n">
        <v>193</v>
      </c>
      <c r="B197" s="62" t="s">
        <v>405</v>
      </c>
      <c r="C197" s="63" t="s">
        <v>406</v>
      </c>
      <c r="D197" s="105" t="n">
        <v>0.833333333333333</v>
      </c>
      <c r="E197" s="61" t="n">
        <v>17</v>
      </c>
      <c r="F197" s="61" t="n">
        <v>2</v>
      </c>
      <c r="G197" s="61" t="n">
        <v>-25</v>
      </c>
      <c r="H197" s="61" t="s">
        <v>532</v>
      </c>
      <c r="I197" s="61" t="n">
        <v>2</v>
      </c>
      <c r="J197" s="61" t="n">
        <v>74</v>
      </c>
      <c r="K197" s="61" t="str">
        <f aca="false">IF(D197&gt;=66%,"Cleared","NC")</f>
        <v>Cleared</v>
      </c>
      <c r="L197" s="61" t="n">
        <v>3</v>
      </c>
      <c r="M197" s="61" t="n">
        <v>1</v>
      </c>
      <c r="N197" s="61" t="n">
        <v>2</v>
      </c>
      <c r="O197" s="61" t="n">
        <v>3</v>
      </c>
      <c r="P197" s="61" t="n">
        <v>4</v>
      </c>
      <c r="Q197" s="61" t="n">
        <v>4</v>
      </c>
      <c r="R197" s="66" t="n">
        <f aca="false">L197+M197+N197+O197+P197+Q197</f>
        <v>17</v>
      </c>
      <c r="S197" s="66" t="n">
        <f aca="false">R197/30*100</f>
        <v>56.6666666666667</v>
      </c>
      <c r="T197" s="66" t="n">
        <f aca="false">S197*0.3</f>
        <v>17</v>
      </c>
      <c r="U197" s="66" t="str">
        <f aca="false">IF(T197&gt;=9,"Cleared","Not Cleared")</f>
        <v>Cleared</v>
      </c>
      <c r="V197" s="105" t="n">
        <v>0.666666666666667</v>
      </c>
      <c r="W197" s="61" t="s">
        <v>14</v>
      </c>
      <c r="X197" s="61" t="s">
        <v>14</v>
      </c>
      <c r="Y197" s="61" t="s">
        <v>14</v>
      </c>
      <c r="Z197" s="61" t="s">
        <v>14</v>
      </c>
      <c r="AA197" s="61" t="n">
        <v>8</v>
      </c>
      <c r="AB197" s="61" t="n">
        <v>76</v>
      </c>
      <c r="AC197" s="61" t="str">
        <f aca="false">IF(V197&gt;=66%,"Cleared","NC")</f>
        <v>Cleared</v>
      </c>
      <c r="AD197" s="61" t="n">
        <v>0</v>
      </c>
      <c r="AE197" s="61" t="n">
        <v>0</v>
      </c>
      <c r="AF197" s="61" t="n">
        <v>0</v>
      </c>
      <c r="AG197" s="61" t="n">
        <v>0</v>
      </c>
      <c r="AH197" s="61" t="n">
        <v>1</v>
      </c>
      <c r="AI197" s="61" t="n">
        <v>5</v>
      </c>
      <c r="AJ197" s="66" t="n">
        <f aca="false">AD197+AE197+AF197+AG197+AH197+AI197</f>
        <v>6</v>
      </c>
      <c r="AK197" s="66" t="n">
        <f aca="false">AJ197/30*100</f>
        <v>20</v>
      </c>
      <c r="AL197" s="66" t="n">
        <f aca="false">AK197*0.3</f>
        <v>6</v>
      </c>
      <c r="AM197" s="66" t="str">
        <f aca="false">IF(AL197&gt;=9,"Cleared","Not Cleared")</f>
        <v>Not Cleared</v>
      </c>
      <c r="AN197" s="105" t="n">
        <v>0.933333333333333</v>
      </c>
      <c r="AO197" s="61" t="n">
        <v>25</v>
      </c>
      <c r="AP197" s="61" t="n">
        <v>7</v>
      </c>
      <c r="AQ197" s="61" t="n">
        <v>-1</v>
      </c>
      <c r="AR197" s="61" t="s">
        <v>14</v>
      </c>
      <c r="AS197" s="61" t="s">
        <v>14</v>
      </c>
      <c r="AT197" s="61" t="n">
        <v>75</v>
      </c>
      <c r="AU197" s="61" t="str">
        <f aca="false">IF(AN197&gt;=66%,"Cleared","NC")</f>
        <v>Cleared</v>
      </c>
      <c r="AV197" s="61" t="n">
        <v>4</v>
      </c>
      <c r="AW197" s="61" t="n">
        <v>1</v>
      </c>
      <c r="AX197" s="61" t="n">
        <v>3</v>
      </c>
      <c r="AY197" s="61" t="n">
        <v>0</v>
      </c>
      <c r="AZ197" s="61" t="n">
        <v>0</v>
      </c>
      <c r="BA197" s="61" t="n">
        <v>5</v>
      </c>
      <c r="BB197" s="66" t="n">
        <f aca="false">AV197+AW197+AX197+AY197+BA197+AZ197</f>
        <v>13</v>
      </c>
      <c r="BC197" s="66" t="n">
        <f aca="false">BB197/30*100</f>
        <v>43.3333333333333</v>
      </c>
      <c r="BD197" s="66" t="n">
        <f aca="false">BC197*0.3</f>
        <v>13</v>
      </c>
      <c r="BE197" s="66" t="str">
        <f aca="false">IF(BD197&gt;=9,"Cleared","Not Cleared")</f>
        <v>Cleared</v>
      </c>
      <c r="BF197" s="105" t="n">
        <v>0.7</v>
      </c>
      <c r="BG197" s="61" t="n">
        <v>27</v>
      </c>
      <c r="BH197" s="61" t="n">
        <v>7</v>
      </c>
      <c r="BI197" s="61" t="n">
        <v>-1</v>
      </c>
      <c r="BJ197" s="61" t="s">
        <v>14</v>
      </c>
      <c r="BK197" s="61" t="s">
        <v>14</v>
      </c>
      <c r="BL197" s="61" t="n">
        <v>72</v>
      </c>
      <c r="BM197" s="61" t="str">
        <f aca="false">IF(BF197&gt;=66%,"Cleared","NC")</f>
        <v>Cleared</v>
      </c>
      <c r="BN197" s="106" t="n">
        <v>4</v>
      </c>
      <c r="BO197" s="106" t="n">
        <v>1</v>
      </c>
      <c r="BP197" s="106" t="n">
        <v>3</v>
      </c>
      <c r="BQ197" s="106" t="n">
        <v>0</v>
      </c>
      <c r="BR197" s="106" t="n">
        <v>0</v>
      </c>
      <c r="BS197" s="106" t="n">
        <v>4</v>
      </c>
      <c r="BT197" s="66" t="n">
        <f aca="false">BN197+BO197+BP197+BQ197+BR197+BS197</f>
        <v>12</v>
      </c>
      <c r="BU197" s="66" t="n">
        <f aca="false">BT197/30*100</f>
        <v>40</v>
      </c>
      <c r="BV197" s="66" t="n">
        <f aca="false">BU197*0.3</f>
        <v>12</v>
      </c>
      <c r="BW197" s="107" t="str">
        <f aca="false">IF(BV197&gt;=9,"Cleared","Not Cleared")</f>
        <v>Cleared</v>
      </c>
    </row>
    <row r="198" s="22" customFormat="true" ht="14.25" hidden="false" customHeight="false" outlineLevel="0" collapsed="false">
      <c r="A198" s="61" t="n">
        <v>194</v>
      </c>
      <c r="B198" s="62" t="s">
        <v>407</v>
      </c>
      <c r="C198" s="63" t="s">
        <v>408</v>
      </c>
      <c r="D198" s="105" t="n">
        <v>0.666666666666667</v>
      </c>
      <c r="E198" s="61" t="n">
        <v>21</v>
      </c>
      <c r="F198" s="61" t="n">
        <v>1</v>
      </c>
      <c r="G198" s="61" t="n">
        <v>1</v>
      </c>
      <c r="H198" s="61" t="s">
        <v>532</v>
      </c>
      <c r="I198" s="61" t="n">
        <v>3</v>
      </c>
      <c r="J198" s="61" t="n">
        <v>71</v>
      </c>
      <c r="K198" s="61" t="str">
        <f aca="false">IF(D198&gt;=66%,"Cleared","NC")</f>
        <v>Cleared</v>
      </c>
      <c r="L198" s="61" t="n">
        <v>3</v>
      </c>
      <c r="M198" s="61" t="n">
        <v>1</v>
      </c>
      <c r="N198" s="61" t="n">
        <v>3</v>
      </c>
      <c r="O198" s="61" t="n">
        <v>3</v>
      </c>
      <c r="P198" s="61" t="n">
        <v>3</v>
      </c>
      <c r="Q198" s="61" t="n">
        <v>4</v>
      </c>
      <c r="R198" s="66" t="n">
        <f aca="false">L198+M198+N198+O198+P198+Q198</f>
        <v>17</v>
      </c>
      <c r="S198" s="66" t="n">
        <f aca="false">R198/30*100</f>
        <v>56.6666666666667</v>
      </c>
      <c r="T198" s="66" t="n">
        <f aca="false">S198*0.3</f>
        <v>17</v>
      </c>
      <c r="U198" s="66" t="str">
        <f aca="false">IF(T198&gt;=9,"Cleared","Not Cleared")</f>
        <v>Cleared</v>
      </c>
      <c r="V198" s="105" t="n">
        <v>0.666666666666667</v>
      </c>
      <c r="W198" s="61" t="n">
        <v>15</v>
      </c>
      <c r="X198" s="61" t="n">
        <v>1</v>
      </c>
      <c r="Y198" s="61" t="n">
        <v>3</v>
      </c>
      <c r="Z198" s="61" t="s">
        <v>14</v>
      </c>
      <c r="AA198" s="61" t="s">
        <v>14</v>
      </c>
      <c r="AB198" s="61" t="n">
        <v>71</v>
      </c>
      <c r="AC198" s="61" t="str">
        <f aca="false">IF(V198&gt;=66%,"Cleared","NC")</f>
        <v>Cleared</v>
      </c>
      <c r="AD198" s="61" t="n">
        <v>2</v>
      </c>
      <c r="AE198" s="61" t="n">
        <v>1</v>
      </c>
      <c r="AF198" s="61" t="n">
        <v>3</v>
      </c>
      <c r="AG198" s="61" t="n">
        <v>0</v>
      </c>
      <c r="AH198" s="61" t="n">
        <v>0</v>
      </c>
      <c r="AI198" s="61" t="n">
        <v>4</v>
      </c>
      <c r="AJ198" s="66" t="n">
        <f aca="false">AD198+AE198+AF198+AG198+AH198+AI198</f>
        <v>10</v>
      </c>
      <c r="AK198" s="66" t="n">
        <f aca="false">AJ198/30*100</f>
        <v>33.3333333333333</v>
      </c>
      <c r="AL198" s="66" t="n">
        <f aca="false">AK198*0.3</f>
        <v>10</v>
      </c>
      <c r="AM198" s="66" t="str">
        <f aca="false">IF(AL198&gt;=9,"Cleared","Not Cleared")</f>
        <v>Cleared</v>
      </c>
      <c r="AN198" s="105" t="n">
        <v>0.666666666666667</v>
      </c>
      <c r="AO198" s="61" t="s">
        <v>14</v>
      </c>
      <c r="AP198" s="61" t="s">
        <v>14</v>
      </c>
      <c r="AQ198" s="61" t="s">
        <v>14</v>
      </c>
      <c r="AR198" s="61" t="n">
        <v>3.1</v>
      </c>
      <c r="AS198" s="61" t="s">
        <v>14</v>
      </c>
      <c r="AT198" s="61" t="s">
        <v>14</v>
      </c>
      <c r="AU198" s="61" t="str">
        <f aca="false">IF(AN198&gt;=66%,"Cleared","NC")</f>
        <v>Cleared</v>
      </c>
      <c r="AV198" s="61" t="n">
        <v>0</v>
      </c>
      <c r="AW198" s="61" t="n">
        <v>0</v>
      </c>
      <c r="AX198" s="61" t="n">
        <v>0</v>
      </c>
      <c r="AY198" s="61" t="n">
        <v>2</v>
      </c>
      <c r="AZ198" s="61" t="n">
        <v>0</v>
      </c>
      <c r="BA198" s="61" t="n">
        <v>0</v>
      </c>
      <c r="BB198" s="66" t="n">
        <f aca="false">AV198+AW198+AX198+AY198+BA198+AZ198</f>
        <v>2</v>
      </c>
      <c r="BC198" s="66" t="n">
        <f aca="false">BB198/30*100</f>
        <v>6.66666666666667</v>
      </c>
      <c r="BD198" s="66" t="n">
        <f aca="false">BC198*0.3</f>
        <v>2</v>
      </c>
      <c r="BE198" s="66" t="str">
        <f aca="false">IF(BD198&gt;=9,"Cleared","Not Cleared")</f>
        <v>Not Cleared</v>
      </c>
      <c r="BF198" s="105" t="n">
        <v>0.666666666666667</v>
      </c>
      <c r="BG198" s="61" t="n">
        <v>20</v>
      </c>
      <c r="BH198" s="61" t="n">
        <v>3</v>
      </c>
      <c r="BI198" s="61" t="n">
        <v>2</v>
      </c>
      <c r="BJ198" s="61" t="n">
        <v>2.3</v>
      </c>
      <c r="BK198" s="61" t="s">
        <v>14</v>
      </c>
      <c r="BL198" s="61" t="s">
        <v>14</v>
      </c>
      <c r="BM198" s="61" t="str">
        <f aca="false">IF(BF198&gt;=66%,"Cleared","NC")</f>
        <v>Cleared</v>
      </c>
      <c r="BN198" s="106" t="n">
        <v>3</v>
      </c>
      <c r="BO198" s="106" t="n">
        <v>1</v>
      </c>
      <c r="BP198" s="106" t="n">
        <v>3</v>
      </c>
      <c r="BQ198" s="106" t="n">
        <v>2</v>
      </c>
      <c r="BR198" s="106" t="n">
        <v>0</v>
      </c>
      <c r="BS198" s="106" t="n">
        <v>0</v>
      </c>
      <c r="BT198" s="66" t="n">
        <f aca="false">BN198+BO198+BP198+BQ198+BR198+BS198</f>
        <v>9</v>
      </c>
      <c r="BU198" s="66" t="n">
        <f aca="false">BT198/30*100</f>
        <v>30</v>
      </c>
      <c r="BV198" s="66" t="n">
        <f aca="false">BU198*0.3</f>
        <v>9</v>
      </c>
      <c r="BW198" s="107" t="str">
        <f aca="false">IF(BV198&gt;=9,"Cleared","Not Cleared")</f>
        <v>Cleared</v>
      </c>
    </row>
    <row r="199" s="22" customFormat="true" ht="14.25" hidden="false" customHeight="false" outlineLevel="0" collapsed="false">
      <c r="A199" s="61" t="n">
        <v>195</v>
      </c>
      <c r="B199" s="62" t="s">
        <v>409</v>
      </c>
      <c r="C199" s="63" t="s">
        <v>410</v>
      </c>
      <c r="D199" s="105" t="n">
        <v>0.8</v>
      </c>
      <c r="E199" s="61" t="n">
        <v>25</v>
      </c>
      <c r="F199" s="61" t="n">
        <v>2</v>
      </c>
      <c r="G199" s="61" t="n">
        <v>-25</v>
      </c>
      <c r="H199" s="61" t="s">
        <v>532</v>
      </c>
      <c r="I199" s="61" t="s">
        <v>533</v>
      </c>
      <c r="J199" s="61" t="n">
        <v>76</v>
      </c>
      <c r="K199" s="61" t="str">
        <f aca="false">IF(D199&gt;=66%,"Cleared","NC")</f>
        <v>Cleared</v>
      </c>
      <c r="L199" s="61" t="n">
        <v>4</v>
      </c>
      <c r="M199" s="61" t="n">
        <v>1</v>
      </c>
      <c r="N199" s="61" t="n">
        <v>2</v>
      </c>
      <c r="O199" s="61" t="n">
        <v>3</v>
      </c>
      <c r="P199" s="61" t="n">
        <v>1</v>
      </c>
      <c r="Q199" s="61" t="n">
        <v>5</v>
      </c>
      <c r="R199" s="66" t="n">
        <f aca="false">L199+M199+N199+O199+P199+Q199</f>
        <v>16</v>
      </c>
      <c r="S199" s="66" t="n">
        <f aca="false">R199/30*100</f>
        <v>53.3333333333333</v>
      </c>
      <c r="T199" s="66" t="n">
        <f aca="false">S199*0.3</f>
        <v>16</v>
      </c>
      <c r="U199" s="66" t="str">
        <f aca="false">IF(T199&gt;=9,"Cleared","Not Cleared")</f>
        <v>Cleared</v>
      </c>
      <c r="V199" s="105" t="n">
        <v>1</v>
      </c>
      <c r="W199" s="61" t="n">
        <v>30</v>
      </c>
      <c r="X199" s="61" t="n">
        <v>5</v>
      </c>
      <c r="Y199" s="61" t="n">
        <v>7</v>
      </c>
      <c r="Z199" s="61" t="n">
        <v>6.1</v>
      </c>
      <c r="AA199" s="61" t="n">
        <v>7</v>
      </c>
      <c r="AB199" s="61" t="n">
        <v>79</v>
      </c>
      <c r="AC199" s="61" t="str">
        <f aca="false">IF(V199&gt;=66%,"Cleared","NC")</f>
        <v>Cleared</v>
      </c>
      <c r="AD199" s="61" t="n">
        <v>5</v>
      </c>
      <c r="AE199" s="61" t="n">
        <v>1</v>
      </c>
      <c r="AF199" s="61" t="n">
        <v>4</v>
      </c>
      <c r="AG199" s="61" t="n">
        <v>2</v>
      </c>
      <c r="AH199" s="61" t="n">
        <v>1</v>
      </c>
      <c r="AI199" s="61" t="n">
        <v>5</v>
      </c>
      <c r="AJ199" s="66" t="n">
        <f aca="false">AD199+AE199+AF199+AG199+AH199+AI199</f>
        <v>18</v>
      </c>
      <c r="AK199" s="66" t="n">
        <f aca="false">AJ199/30*100</f>
        <v>60</v>
      </c>
      <c r="AL199" s="66" t="n">
        <f aca="false">AK199*0.3</f>
        <v>18</v>
      </c>
      <c r="AM199" s="66" t="str">
        <f aca="false">IF(AL199&gt;=9,"Cleared","Not Cleared")</f>
        <v>Cleared</v>
      </c>
      <c r="AN199" s="105" t="n">
        <v>1</v>
      </c>
      <c r="AO199" s="61" t="n">
        <v>35</v>
      </c>
      <c r="AP199" s="61" t="n">
        <v>6</v>
      </c>
      <c r="AQ199" s="61" t="s">
        <v>532</v>
      </c>
      <c r="AR199" s="61" t="s">
        <v>532</v>
      </c>
      <c r="AS199" s="61" t="s">
        <v>14</v>
      </c>
      <c r="AT199" s="61" t="n">
        <v>82</v>
      </c>
      <c r="AU199" s="61" t="str">
        <f aca="false">IF(AN199&gt;=66%,"Cleared","NC")</f>
        <v>Cleared</v>
      </c>
      <c r="AV199" s="61" t="n">
        <v>5</v>
      </c>
      <c r="AW199" s="61" t="n">
        <v>1</v>
      </c>
      <c r="AX199" s="61" t="n">
        <v>3</v>
      </c>
      <c r="AY199" s="61" t="n">
        <v>3</v>
      </c>
      <c r="AZ199" s="61" t="n">
        <v>0</v>
      </c>
      <c r="BA199" s="61" t="n">
        <v>5</v>
      </c>
      <c r="BB199" s="66" t="n">
        <f aca="false">AV199+AW199+AX199+AY199+BA199+AZ199</f>
        <v>17</v>
      </c>
      <c r="BC199" s="66" t="n">
        <f aca="false">BB199/30*100</f>
        <v>56.6666666666667</v>
      </c>
      <c r="BD199" s="66" t="n">
        <f aca="false">BC199*0.3</f>
        <v>17</v>
      </c>
      <c r="BE199" s="66" t="str">
        <f aca="false">IF(BD199&gt;=9,"Cleared","Not Cleared")</f>
        <v>Cleared</v>
      </c>
      <c r="BF199" s="105" t="n">
        <v>1</v>
      </c>
      <c r="BG199" s="61" t="n">
        <v>27</v>
      </c>
      <c r="BH199" s="61" t="n">
        <v>3</v>
      </c>
      <c r="BI199" s="61" t="n">
        <v>3</v>
      </c>
      <c r="BJ199" s="61" t="s">
        <v>532</v>
      </c>
      <c r="BK199" s="61" t="s">
        <v>14</v>
      </c>
      <c r="BL199" s="61" t="n">
        <v>85</v>
      </c>
      <c r="BM199" s="61" t="str">
        <f aca="false">IF(BF199&gt;=66%,"Cleared","NC")</f>
        <v>Cleared</v>
      </c>
      <c r="BN199" s="106" t="n">
        <v>4</v>
      </c>
      <c r="BO199" s="106" t="n">
        <v>1</v>
      </c>
      <c r="BP199" s="106" t="n">
        <v>3</v>
      </c>
      <c r="BQ199" s="106" t="n">
        <v>3</v>
      </c>
      <c r="BR199" s="106" t="n">
        <v>0</v>
      </c>
      <c r="BS199" s="106" t="n">
        <v>5</v>
      </c>
      <c r="BT199" s="66" t="n">
        <f aca="false">BN199+BO199+BP199+BQ199+BR199+BS199</f>
        <v>16</v>
      </c>
      <c r="BU199" s="66" t="n">
        <f aca="false">BT199/30*100</f>
        <v>53.3333333333333</v>
      </c>
      <c r="BV199" s="66" t="n">
        <f aca="false">BU199*0.3</f>
        <v>16</v>
      </c>
      <c r="BW199" s="107" t="str">
        <f aca="false">IF(BV199&gt;=9,"Cleared","Not Cleared")</f>
        <v>Cleared</v>
      </c>
    </row>
    <row r="200" s="22" customFormat="true" ht="14.25" hidden="false" customHeight="false" outlineLevel="0" collapsed="false">
      <c r="A200" s="61" t="n">
        <v>196</v>
      </c>
      <c r="B200" s="62" t="s">
        <v>411</v>
      </c>
      <c r="C200" s="63" t="s">
        <v>412</v>
      </c>
      <c r="D200" s="105" t="n">
        <v>0.3</v>
      </c>
      <c r="E200" s="61" t="n">
        <v>12</v>
      </c>
      <c r="F200" s="61" t="n">
        <v>7</v>
      </c>
      <c r="G200" s="61" t="n">
        <v>-5</v>
      </c>
      <c r="H200" s="61" t="s">
        <v>532</v>
      </c>
      <c r="I200" s="61" t="n">
        <v>8</v>
      </c>
      <c r="J200" s="61" t="n">
        <v>70</v>
      </c>
      <c r="K200" s="61" t="str">
        <f aca="false">IF(D200&gt;=66%,"Cleared","NC")</f>
        <v>NC</v>
      </c>
      <c r="L200" s="61" t="n">
        <v>2</v>
      </c>
      <c r="M200" s="61" t="n">
        <v>1</v>
      </c>
      <c r="N200" s="61" t="n">
        <v>3</v>
      </c>
      <c r="O200" s="61" t="n">
        <v>3</v>
      </c>
      <c r="P200" s="61" t="n">
        <v>1</v>
      </c>
      <c r="Q200" s="61" t="n">
        <v>4</v>
      </c>
      <c r="R200" s="66" t="n">
        <f aca="false">L200+M200+N200+O200+P200+Q200</f>
        <v>14</v>
      </c>
      <c r="S200" s="66" t="n">
        <f aca="false">R200/30*100</f>
        <v>46.6666666666667</v>
      </c>
      <c r="T200" s="66" t="n">
        <f aca="false">S200*0.3</f>
        <v>14</v>
      </c>
      <c r="U200" s="66" t="str">
        <f aca="false">IF(T200&gt;=9,"Cleared","Not Cleared")</f>
        <v>Cleared</v>
      </c>
      <c r="V200" s="105" t="n">
        <v>0.2</v>
      </c>
      <c r="W200" s="61" t="s">
        <v>532</v>
      </c>
      <c r="X200" s="61" t="n">
        <v>7</v>
      </c>
      <c r="Y200" s="61" t="n">
        <v>0</v>
      </c>
      <c r="Z200" s="61" t="n">
        <v>5.6</v>
      </c>
      <c r="AA200" s="61" t="n">
        <v>8</v>
      </c>
      <c r="AB200" s="61" t="s">
        <v>14</v>
      </c>
      <c r="AC200" s="61" t="str">
        <f aca="false">IF(V200&gt;=66%,"Cleared","NC")</f>
        <v>NC</v>
      </c>
      <c r="AD200" s="61" t="n">
        <v>3</v>
      </c>
      <c r="AE200" s="61" t="n">
        <v>1</v>
      </c>
      <c r="AF200" s="61" t="n">
        <v>3</v>
      </c>
      <c r="AG200" s="61" t="n">
        <v>2</v>
      </c>
      <c r="AH200" s="61" t="n">
        <v>1</v>
      </c>
      <c r="AI200" s="61" t="n">
        <v>0</v>
      </c>
      <c r="AJ200" s="66" t="n">
        <f aca="false">AD200+AE200+AF200+AG200+AH200+AI200</f>
        <v>10</v>
      </c>
      <c r="AK200" s="66" t="n">
        <f aca="false">AJ200/30*100</f>
        <v>33.3333333333333</v>
      </c>
      <c r="AL200" s="66" t="n">
        <f aca="false">AK200*0.3</f>
        <v>10</v>
      </c>
      <c r="AM200" s="66" t="str">
        <f aca="false">IF(AL200&gt;=9,"Cleared","Not Cleared")</f>
        <v>Cleared</v>
      </c>
      <c r="AN200" s="105" t="n">
        <v>0.1</v>
      </c>
      <c r="AO200" s="61" t="n">
        <v>7</v>
      </c>
      <c r="AP200" s="61" t="n">
        <v>5</v>
      </c>
      <c r="AQ200" s="61" t="n">
        <v>-8</v>
      </c>
      <c r="AR200" s="61" t="n">
        <v>4.4</v>
      </c>
      <c r="AS200" s="61" t="n">
        <v>8</v>
      </c>
      <c r="AT200" s="61" t="n">
        <v>72</v>
      </c>
      <c r="AU200" s="61" t="str">
        <f aca="false">IF(AN200&gt;=66%,"Cleared","NC")</f>
        <v>NC</v>
      </c>
      <c r="AV200" s="61" t="n">
        <v>1</v>
      </c>
      <c r="AW200" s="61" t="n">
        <v>1</v>
      </c>
      <c r="AX200" s="61" t="n">
        <v>3</v>
      </c>
      <c r="AY200" s="61" t="n">
        <v>2</v>
      </c>
      <c r="AZ200" s="61" t="n">
        <v>1</v>
      </c>
      <c r="BA200" s="61" t="n">
        <v>4</v>
      </c>
      <c r="BB200" s="66" t="n">
        <f aca="false">AV200+AW200+AX200+AY200+BA200+AZ200</f>
        <v>12</v>
      </c>
      <c r="BC200" s="66" t="n">
        <f aca="false">BB200/30*100</f>
        <v>40</v>
      </c>
      <c r="BD200" s="66" t="n">
        <f aca="false">BC200*0.3</f>
        <v>12</v>
      </c>
      <c r="BE200" s="66" t="str">
        <f aca="false">IF(BD200&gt;=9,"Cleared","Not Cleared")</f>
        <v>Cleared</v>
      </c>
      <c r="BF200" s="105" t="n">
        <v>0.366666666666667</v>
      </c>
      <c r="BG200" s="61" t="n">
        <v>15</v>
      </c>
      <c r="BH200" s="61" t="n">
        <v>9</v>
      </c>
      <c r="BI200" s="61" t="n">
        <v>-4</v>
      </c>
      <c r="BJ200" s="61" t="n">
        <v>3.5</v>
      </c>
      <c r="BK200" s="61" t="n">
        <v>8</v>
      </c>
      <c r="BL200" s="61" t="n">
        <v>71</v>
      </c>
      <c r="BM200" s="61" t="str">
        <f aca="false">IF(BF200&gt;=66%,"Cleared","NC")</f>
        <v>NC</v>
      </c>
      <c r="BN200" s="106" t="n">
        <v>2</v>
      </c>
      <c r="BO200" s="106" t="n">
        <v>1</v>
      </c>
      <c r="BP200" s="106" t="n">
        <v>3</v>
      </c>
      <c r="BQ200" s="106" t="n">
        <v>2</v>
      </c>
      <c r="BR200" s="106" t="n">
        <v>1</v>
      </c>
      <c r="BS200" s="106" t="n">
        <v>4</v>
      </c>
      <c r="BT200" s="66" t="n">
        <f aca="false">BN200+BO200+BP200+BQ200+BR200+BS200</f>
        <v>13</v>
      </c>
      <c r="BU200" s="66" t="n">
        <f aca="false">BT200/30*100</f>
        <v>43.3333333333333</v>
      </c>
      <c r="BV200" s="66" t="n">
        <f aca="false">BU200*0.3</f>
        <v>13</v>
      </c>
      <c r="BW200" s="107" t="str">
        <f aca="false">IF(BV200&gt;=9,"Cleared","Not Cleared")</f>
        <v>Cleared</v>
      </c>
    </row>
    <row r="201" s="22" customFormat="true" ht="14.25" hidden="false" customHeight="false" outlineLevel="0" collapsed="false">
      <c r="A201" s="61" t="n">
        <v>197</v>
      </c>
      <c r="B201" s="62" t="s">
        <v>413</v>
      </c>
      <c r="C201" s="63" t="s">
        <v>414</v>
      </c>
      <c r="D201" s="105" t="n">
        <v>0.666666666666667</v>
      </c>
      <c r="E201" s="61" t="n">
        <v>4</v>
      </c>
      <c r="F201" s="61" t="n">
        <v>2</v>
      </c>
      <c r="G201" s="61" t="n">
        <v>0</v>
      </c>
      <c r="H201" s="61" t="s">
        <v>532</v>
      </c>
      <c r="I201" s="61" t="n">
        <v>8</v>
      </c>
      <c r="J201" s="61" t="n">
        <v>69</v>
      </c>
      <c r="K201" s="61" t="str">
        <f aca="false">IF(D201&gt;=66%,"Cleared","NC")</f>
        <v>Cleared</v>
      </c>
      <c r="L201" s="61" t="n">
        <v>1</v>
      </c>
      <c r="M201" s="61" t="n">
        <v>1</v>
      </c>
      <c r="N201" s="61" t="n">
        <v>3</v>
      </c>
      <c r="O201" s="61" t="n">
        <v>3</v>
      </c>
      <c r="P201" s="61" t="n">
        <v>1</v>
      </c>
      <c r="Q201" s="61" t="n">
        <v>4</v>
      </c>
      <c r="R201" s="66" t="n">
        <f aca="false">L201+M201+N201+O201+P201+Q201</f>
        <v>13</v>
      </c>
      <c r="S201" s="66" t="n">
        <f aca="false">R201/30*100</f>
        <v>43.3333333333333</v>
      </c>
      <c r="T201" s="66" t="n">
        <f aca="false">S201*0.3</f>
        <v>13</v>
      </c>
      <c r="U201" s="66" t="str">
        <f aca="false">IF(T201&gt;=9,"Cleared","Not Cleared")</f>
        <v>Cleared</v>
      </c>
      <c r="V201" s="105" t="n">
        <v>0.7</v>
      </c>
      <c r="W201" s="61" t="n">
        <v>3</v>
      </c>
      <c r="X201" s="61" t="n">
        <v>1</v>
      </c>
      <c r="Y201" s="61" t="n">
        <v>0</v>
      </c>
      <c r="Z201" s="61" t="s">
        <v>14</v>
      </c>
      <c r="AA201" s="61" t="n">
        <v>8</v>
      </c>
      <c r="AB201" s="61" t="s">
        <v>14</v>
      </c>
      <c r="AC201" s="61" t="str">
        <f aca="false">IF(V201&gt;=66%,"Cleared","NC")</f>
        <v>Cleared</v>
      </c>
      <c r="AD201" s="61" t="n">
        <v>1</v>
      </c>
      <c r="AE201" s="61" t="n">
        <v>1</v>
      </c>
      <c r="AF201" s="61" t="n">
        <v>3</v>
      </c>
      <c r="AG201" s="61" t="n">
        <v>0</v>
      </c>
      <c r="AH201" s="61" t="n">
        <v>1</v>
      </c>
      <c r="AI201" s="61" t="n">
        <v>0</v>
      </c>
      <c r="AJ201" s="66" t="n">
        <f aca="false">AD201+AE201+AF201+AG201+AH201+AI201</f>
        <v>6</v>
      </c>
      <c r="AK201" s="66" t="n">
        <f aca="false">AJ201/30*100</f>
        <v>20</v>
      </c>
      <c r="AL201" s="66" t="n">
        <f aca="false">AK201*0.3</f>
        <v>6</v>
      </c>
      <c r="AM201" s="66" t="str">
        <f aca="false">IF(AL201&gt;=9,"Cleared","Not Cleared")</f>
        <v>Not Cleared</v>
      </c>
      <c r="AN201" s="105" t="n">
        <v>0.333333333333333</v>
      </c>
      <c r="AO201" s="61" t="n">
        <v>8</v>
      </c>
      <c r="AP201" s="61" t="n">
        <v>2</v>
      </c>
      <c r="AQ201" s="61" t="n">
        <v>0</v>
      </c>
      <c r="AR201" s="61" t="n">
        <v>3.1</v>
      </c>
      <c r="AS201" s="61" t="n">
        <v>6</v>
      </c>
      <c r="AT201" s="61" t="n">
        <v>68</v>
      </c>
      <c r="AU201" s="61" t="str">
        <f aca="false">IF(AN201&gt;=66%,"Cleared","NC")</f>
        <v>NC</v>
      </c>
      <c r="AV201" s="61" t="n">
        <v>1</v>
      </c>
      <c r="AW201" s="61" t="n">
        <v>1</v>
      </c>
      <c r="AX201" s="61" t="n">
        <v>3</v>
      </c>
      <c r="AY201" s="61" t="n">
        <v>2</v>
      </c>
      <c r="AZ201" s="61" t="n">
        <v>1</v>
      </c>
      <c r="BA201" s="61" t="n">
        <v>4</v>
      </c>
      <c r="BB201" s="66" t="n">
        <f aca="false">AV201+AW201+AX201+AY201+BA201+AZ201</f>
        <v>12</v>
      </c>
      <c r="BC201" s="66" t="n">
        <f aca="false">BB201/30*100</f>
        <v>40</v>
      </c>
      <c r="BD201" s="66" t="n">
        <f aca="false">BC201*0.3</f>
        <v>12</v>
      </c>
      <c r="BE201" s="66" t="str">
        <f aca="false">IF(BD201&gt;=9,"Cleared","Not Cleared")</f>
        <v>Cleared</v>
      </c>
      <c r="BF201" s="105" t="n">
        <v>0.266666666666667</v>
      </c>
      <c r="BG201" s="61" t="s">
        <v>14</v>
      </c>
      <c r="BH201" s="61" t="s">
        <v>14</v>
      </c>
      <c r="BI201" s="61" t="s">
        <v>14</v>
      </c>
      <c r="BJ201" s="61" t="n">
        <v>2.5</v>
      </c>
      <c r="BK201" s="61" t="n">
        <v>6</v>
      </c>
      <c r="BL201" s="61" t="s">
        <v>14</v>
      </c>
      <c r="BM201" s="61" t="str">
        <f aca="false">IF(BF201&gt;=66%,"Cleared","NC")</f>
        <v>NC</v>
      </c>
      <c r="BN201" s="106" t="n">
        <v>0</v>
      </c>
      <c r="BO201" s="106" t="n">
        <v>0</v>
      </c>
      <c r="BP201" s="106" t="n">
        <v>0</v>
      </c>
      <c r="BQ201" s="106" t="n">
        <v>2</v>
      </c>
      <c r="BR201" s="106" t="n">
        <v>1</v>
      </c>
      <c r="BS201" s="106" t="n">
        <v>0</v>
      </c>
      <c r="BT201" s="66" t="n">
        <f aca="false">BN201+BO201+BP201+BQ201+BR201+BS201</f>
        <v>3</v>
      </c>
      <c r="BU201" s="66" t="n">
        <f aca="false">BT201/30*100</f>
        <v>10</v>
      </c>
      <c r="BV201" s="66" t="n">
        <f aca="false">BU201*0.3</f>
        <v>3</v>
      </c>
      <c r="BW201" s="107" t="str">
        <f aca="false">IF(BV201&gt;=9,"Cleared","Not Cleared")</f>
        <v>Not Cleared</v>
      </c>
    </row>
    <row r="202" s="22" customFormat="true" ht="14.25" hidden="false" customHeight="false" outlineLevel="0" collapsed="false">
      <c r="A202" s="61" t="n">
        <v>198</v>
      </c>
      <c r="B202" s="62" t="s">
        <v>415</v>
      </c>
      <c r="C202" s="63" t="s">
        <v>416</v>
      </c>
      <c r="D202" s="105" t="n">
        <v>0.666666666666667</v>
      </c>
      <c r="E202" s="61" t="s">
        <v>14</v>
      </c>
      <c r="F202" s="61" t="s">
        <v>14</v>
      </c>
      <c r="G202" s="61" t="s">
        <v>14</v>
      </c>
      <c r="H202" s="61" t="s">
        <v>14</v>
      </c>
      <c r="I202" s="61" t="s">
        <v>14</v>
      </c>
      <c r="J202" s="61" t="s">
        <v>14</v>
      </c>
      <c r="K202" s="61" t="str">
        <f aca="false">IF(D202&gt;=66%,"Cleared","NC")</f>
        <v>Cleared</v>
      </c>
      <c r="L202" s="61" t="n">
        <v>0</v>
      </c>
      <c r="M202" s="61" t="n">
        <v>0</v>
      </c>
      <c r="N202" s="61" t="n">
        <v>0</v>
      </c>
      <c r="O202" s="61" t="n">
        <v>0</v>
      </c>
      <c r="P202" s="61" t="n">
        <v>0</v>
      </c>
      <c r="Q202" s="61" t="n">
        <v>0</v>
      </c>
      <c r="R202" s="66" t="n">
        <f aca="false">L202+M202+N202+O202+P202+Q202</f>
        <v>0</v>
      </c>
      <c r="S202" s="66" t="n">
        <f aca="false">R202/30*100</f>
        <v>0</v>
      </c>
      <c r="T202" s="66" t="n">
        <f aca="false">S202*0.3</f>
        <v>0</v>
      </c>
      <c r="U202" s="66" t="str">
        <f aca="false">IF(T202&gt;=9,"Cleared","Not Cleared")</f>
        <v>Not Cleared</v>
      </c>
      <c r="V202" s="105" t="n">
        <v>0.666666666666667</v>
      </c>
      <c r="W202" s="61" t="s">
        <v>14</v>
      </c>
      <c r="X202" s="61" t="s">
        <v>14</v>
      </c>
      <c r="Y202" s="61" t="s">
        <v>14</v>
      </c>
      <c r="Z202" s="61" t="s">
        <v>14</v>
      </c>
      <c r="AA202" s="61" t="s">
        <v>14</v>
      </c>
      <c r="AB202" s="61" t="n">
        <v>74</v>
      </c>
      <c r="AC202" s="61" t="str">
        <f aca="false">IF(V202&gt;=66%,"Cleared","NC")</f>
        <v>Cleared</v>
      </c>
      <c r="AD202" s="61" t="n">
        <v>0</v>
      </c>
      <c r="AE202" s="61" t="n">
        <v>0</v>
      </c>
      <c r="AF202" s="61" t="n">
        <v>0</v>
      </c>
      <c r="AG202" s="61" t="n">
        <v>0</v>
      </c>
      <c r="AH202" s="61" t="n">
        <v>0</v>
      </c>
      <c r="AI202" s="61" t="n">
        <v>4</v>
      </c>
      <c r="AJ202" s="66" t="n">
        <f aca="false">AD202+AE202+AF202+AG202+AH202+AI202</f>
        <v>4</v>
      </c>
      <c r="AK202" s="66" t="n">
        <f aca="false">AJ202/30*100</f>
        <v>13.3333333333333</v>
      </c>
      <c r="AL202" s="66" t="n">
        <f aca="false">AK202*0.3</f>
        <v>4</v>
      </c>
      <c r="AM202" s="66" t="str">
        <f aca="false">IF(AL202&gt;=9,"Cleared","Not Cleared")</f>
        <v>Not Cleared</v>
      </c>
      <c r="AN202" s="105" t="n">
        <v>0.333333333333333</v>
      </c>
      <c r="AO202" s="61" t="n">
        <v>3</v>
      </c>
      <c r="AP202" s="61" t="n">
        <v>8</v>
      </c>
      <c r="AQ202" s="61" t="n">
        <v>4</v>
      </c>
      <c r="AR202" s="61" t="s">
        <v>14</v>
      </c>
      <c r="AS202" s="61" t="s">
        <v>14</v>
      </c>
      <c r="AT202" s="61" t="n">
        <v>73</v>
      </c>
      <c r="AU202" s="61" t="str">
        <f aca="false">IF(AN202&gt;=66%,"Cleared","NC")</f>
        <v>NC</v>
      </c>
      <c r="AV202" s="61" t="n">
        <v>1</v>
      </c>
      <c r="AW202" s="61" t="n">
        <v>1</v>
      </c>
      <c r="AX202" s="61" t="n">
        <v>3</v>
      </c>
      <c r="AY202" s="61" t="n">
        <v>0</v>
      </c>
      <c r="AZ202" s="61" t="n">
        <v>0</v>
      </c>
      <c r="BA202" s="61" t="n">
        <v>4</v>
      </c>
      <c r="BB202" s="66" t="n">
        <f aca="false">AV202+AW202+AX202+AY202+BA202+AZ202</f>
        <v>9</v>
      </c>
      <c r="BC202" s="66" t="n">
        <f aca="false">BB202/30*100</f>
        <v>30</v>
      </c>
      <c r="BD202" s="66" t="n">
        <f aca="false">BC202*0.3</f>
        <v>9</v>
      </c>
      <c r="BE202" s="66" t="str">
        <f aca="false">IF(BD202&gt;=9,"Cleared","Not Cleared")</f>
        <v>Cleared</v>
      </c>
      <c r="BF202" s="105" t="n">
        <v>0.3</v>
      </c>
      <c r="BG202" s="61" t="s">
        <v>14</v>
      </c>
      <c r="BH202" s="61" t="s">
        <v>14</v>
      </c>
      <c r="BI202" s="61" t="n">
        <v>2</v>
      </c>
      <c r="BJ202" s="61" t="s">
        <v>14</v>
      </c>
      <c r="BK202" s="61" t="s">
        <v>14</v>
      </c>
      <c r="BL202" s="61" t="n">
        <v>73</v>
      </c>
      <c r="BM202" s="61" t="str">
        <f aca="false">IF(BF202&gt;=66%,"Cleared","NC")</f>
        <v>NC</v>
      </c>
      <c r="BN202" s="106" t="n">
        <v>0</v>
      </c>
      <c r="BO202" s="106" t="n">
        <v>0</v>
      </c>
      <c r="BP202" s="106" t="n">
        <v>3</v>
      </c>
      <c r="BQ202" s="106" t="n">
        <v>0</v>
      </c>
      <c r="BR202" s="106" t="n">
        <v>0</v>
      </c>
      <c r="BS202" s="106" t="n">
        <v>4</v>
      </c>
      <c r="BT202" s="66" t="n">
        <f aca="false">BN202+BO202+BP202+BQ202+BR202+BS202</f>
        <v>7</v>
      </c>
      <c r="BU202" s="66" t="n">
        <f aca="false">BT202/30*100</f>
        <v>23.3333333333333</v>
      </c>
      <c r="BV202" s="66" t="n">
        <f aca="false">BU202*0.3</f>
        <v>7</v>
      </c>
      <c r="BW202" s="107" t="str">
        <f aca="false">IF(BV202&gt;=9,"Cleared","Not Cleared")</f>
        <v>Not Cleared</v>
      </c>
    </row>
    <row r="203" s="22" customFormat="true" ht="14.25" hidden="false" customHeight="false" outlineLevel="0" collapsed="false">
      <c r="A203" s="61" t="n">
        <v>199</v>
      </c>
      <c r="B203" s="62" t="s">
        <v>417</v>
      </c>
      <c r="C203" s="63" t="s">
        <v>418</v>
      </c>
      <c r="D203" s="105" t="n">
        <v>0.333333333333333</v>
      </c>
      <c r="E203" s="61" t="n">
        <v>12</v>
      </c>
      <c r="F203" s="61" t="n">
        <v>1</v>
      </c>
      <c r="G203" s="61" t="n">
        <v>-14</v>
      </c>
      <c r="H203" s="61" t="s">
        <v>532</v>
      </c>
      <c r="I203" s="61" t="n">
        <v>8</v>
      </c>
      <c r="J203" s="61" t="n">
        <v>72</v>
      </c>
      <c r="K203" s="61" t="str">
        <f aca="false">IF(D203&gt;=66%,"Cleared","NC")</f>
        <v>NC</v>
      </c>
      <c r="L203" s="61" t="n">
        <v>2</v>
      </c>
      <c r="M203" s="61" t="n">
        <v>1</v>
      </c>
      <c r="N203" s="61" t="n">
        <v>2</v>
      </c>
      <c r="O203" s="61" t="n">
        <v>3</v>
      </c>
      <c r="P203" s="61" t="n">
        <v>1</v>
      </c>
      <c r="Q203" s="61" t="n">
        <v>4</v>
      </c>
      <c r="R203" s="66" t="n">
        <f aca="false">L203+M203+N203+O203+P203+Q203</f>
        <v>13</v>
      </c>
      <c r="S203" s="66" t="n">
        <f aca="false">R203/30*100</f>
        <v>43.3333333333333</v>
      </c>
      <c r="T203" s="66" t="n">
        <f aca="false">S203*0.3</f>
        <v>13</v>
      </c>
      <c r="U203" s="66" t="str">
        <f aca="false">IF(T203&gt;=9,"Cleared","Not Cleared")</f>
        <v>Cleared</v>
      </c>
      <c r="V203" s="105" t="n">
        <v>0.566666666666667</v>
      </c>
      <c r="W203" s="61" t="n">
        <v>5</v>
      </c>
      <c r="X203" s="61" t="n">
        <v>2</v>
      </c>
      <c r="Y203" s="61" t="n">
        <v>-9</v>
      </c>
      <c r="Z203" s="61" t="s">
        <v>14</v>
      </c>
      <c r="AA203" s="61" t="n">
        <v>8</v>
      </c>
      <c r="AB203" s="61" t="n">
        <v>70</v>
      </c>
      <c r="AC203" s="61" t="str">
        <f aca="false">IF(V203&gt;=66%,"Cleared","NC")</f>
        <v>NC</v>
      </c>
      <c r="AD203" s="61" t="n">
        <v>1</v>
      </c>
      <c r="AE203" s="61" t="n">
        <v>1</v>
      </c>
      <c r="AF203" s="61" t="n">
        <v>2</v>
      </c>
      <c r="AG203" s="61" t="n">
        <v>0</v>
      </c>
      <c r="AH203" s="61" t="n">
        <v>1</v>
      </c>
      <c r="AI203" s="61" t="n">
        <v>4</v>
      </c>
      <c r="AJ203" s="66" t="n">
        <f aca="false">AD203+AE203+AF203+AG203+AH203+AI203</f>
        <v>9</v>
      </c>
      <c r="AK203" s="66" t="n">
        <f aca="false">AJ203/30*100</f>
        <v>30</v>
      </c>
      <c r="AL203" s="66" t="n">
        <f aca="false">AK203*0.3</f>
        <v>9</v>
      </c>
      <c r="AM203" s="66" t="str">
        <f aca="false">IF(AL203&gt;=9,"Cleared","Not Cleared")</f>
        <v>Cleared</v>
      </c>
      <c r="AN203" s="105" t="n">
        <v>0.266666666666667</v>
      </c>
      <c r="AO203" s="61" t="n">
        <v>9</v>
      </c>
      <c r="AP203" s="61" t="n">
        <v>16</v>
      </c>
      <c r="AQ203" s="61" t="n">
        <v>-12</v>
      </c>
      <c r="AR203" s="61" t="s">
        <v>14</v>
      </c>
      <c r="AS203" s="61" t="n">
        <v>6</v>
      </c>
      <c r="AT203" s="61" t="n">
        <v>72</v>
      </c>
      <c r="AU203" s="61" t="str">
        <f aca="false">IF(AN203&gt;=66%,"Cleared","NC")</f>
        <v>NC</v>
      </c>
      <c r="AV203" s="61" t="n">
        <v>1</v>
      </c>
      <c r="AW203" s="61" t="n">
        <v>2</v>
      </c>
      <c r="AX203" s="61" t="n">
        <v>2</v>
      </c>
      <c r="AY203" s="61" t="n">
        <v>0</v>
      </c>
      <c r="AZ203" s="61" t="n">
        <v>1</v>
      </c>
      <c r="BA203" s="61" t="n">
        <v>4</v>
      </c>
      <c r="BB203" s="66" t="n">
        <f aca="false">AV203+AW203+AX203+AY203+BA203+AZ203</f>
        <v>10</v>
      </c>
      <c r="BC203" s="66" t="n">
        <f aca="false">BB203/30*100</f>
        <v>33.3333333333333</v>
      </c>
      <c r="BD203" s="66" t="n">
        <f aca="false">BC203*0.3</f>
        <v>10</v>
      </c>
      <c r="BE203" s="66" t="str">
        <f aca="false">IF(BD203&gt;=9,"Cleared","Not Cleared")</f>
        <v>Cleared</v>
      </c>
      <c r="BF203" s="105" t="n">
        <v>0.433333333333333</v>
      </c>
      <c r="BG203" s="61" t="n">
        <v>7</v>
      </c>
      <c r="BH203" s="61" t="n">
        <v>10</v>
      </c>
      <c r="BI203" s="61" t="n">
        <v>-14</v>
      </c>
      <c r="BJ203" s="61" t="n">
        <v>2.2</v>
      </c>
      <c r="BK203" s="61" t="n">
        <v>6</v>
      </c>
      <c r="BL203" s="61" t="n">
        <v>68</v>
      </c>
      <c r="BM203" s="61" t="str">
        <f aca="false">IF(BF203&gt;=66%,"Cleared","NC")</f>
        <v>NC</v>
      </c>
      <c r="BN203" s="106" t="n">
        <v>1</v>
      </c>
      <c r="BO203" s="106" t="n">
        <v>1</v>
      </c>
      <c r="BP203" s="106" t="n">
        <v>2</v>
      </c>
      <c r="BQ203" s="106" t="n">
        <v>2</v>
      </c>
      <c r="BR203" s="106" t="n">
        <v>1</v>
      </c>
      <c r="BS203" s="106" t="n">
        <v>4</v>
      </c>
      <c r="BT203" s="66" t="n">
        <f aca="false">BN203+BO203+BP203+BQ203+BR203+BS203</f>
        <v>11</v>
      </c>
      <c r="BU203" s="66" t="n">
        <f aca="false">BT203/30*100</f>
        <v>36.6666666666667</v>
      </c>
      <c r="BV203" s="66" t="n">
        <f aca="false">BU203*0.3</f>
        <v>11</v>
      </c>
      <c r="BW203" s="107" t="str">
        <f aca="false">IF(BV203&gt;=9,"Cleared","Not Cleared")</f>
        <v>Cleared</v>
      </c>
    </row>
    <row r="204" s="22" customFormat="true" ht="14.25" hidden="false" customHeight="false" outlineLevel="0" collapsed="false">
      <c r="A204" s="61" t="n">
        <v>200</v>
      </c>
      <c r="B204" s="62" t="s">
        <v>419</v>
      </c>
      <c r="C204" s="63" t="s">
        <v>420</v>
      </c>
      <c r="D204" s="105" t="n">
        <v>0.833333333333333</v>
      </c>
      <c r="E204" s="61" t="n">
        <v>13</v>
      </c>
      <c r="F204" s="61" t="n">
        <v>7</v>
      </c>
      <c r="G204" s="61" t="n">
        <v>-4</v>
      </c>
      <c r="H204" s="61" t="s">
        <v>532</v>
      </c>
      <c r="I204" s="61" t="n">
        <v>2</v>
      </c>
      <c r="J204" s="61" t="n">
        <v>73</v>
      </c>
      <c r="K204" s="61" t="str">
        <f aca="false">IF(D204&gt;=66%,"Cleared","NC")</f>
        <v>Cleared</v>
      </c>
      <c r="L204" s="61" t="n">
        <v>2</v>
      </c>
      <c r="M204" s="61" t="n">
        <v>1</v>
      </c>
      <c r="N204" s="61" t="n">
        <v>3</v>
      </c>
      <c r="O204" s="61" t="n">
        <v>3</v>
      </c>
      <c r="P204" s="61" t="n">
        <v>4</v>
      </c>
      <c r="Q204" s="61" t="n">
        <v>4</v>
      </c>
      <c r="R204" s="66" t="n">
        <f aca="false">L204+M204+N204+O204+P204+Q204</f>
        <v>17</v>
      </c>
      <c r="S204" s="66" t="n">
        <f aca="false">R204/30*100</f>
        <v>56.6666666666667</v>
      </c>
      <c r="T204" s="66" t="n">
        <f aca="false">S204*0.3</f>
        <v>17</v>
      </c>
      <c r="U204" s="66" t="str">
        <f aca="false">IF(T204&gt;=9,"Cleared","Not Cleared")</f>
        <v>Cleared</v>
      </c>
      <c r="V204" s="105" t="n">
        <v>0.366666666666667</v>
      </c>
      <c r="W204" s="61" t="n">
        <v>17</v>
      </c>
      <c r="X204" s="61" t="n">
        <v>4</v>
      </c>
      <c r="Y204" s="61" t="n">
        <v>-8</v>
      </c>
      <c r="Z204" s="61" t="s">
        <v>14</v>
      </c>
      <c r="AA204" s="61" t="s">
        <v>14</v>
      </c>
      <c r="AB204" s="61" t="n">
        <v>74</v>
      </c>
      <c r="AC204" s="61" t="str">
        <f aca="false">IF(V204&gt;=66%,"Cleared","NC")</f>
        <v>NC</v>
      </c>
      <c r="AD204" s="61" t="n">
        <v>3</v>
      </c>
      <c r="AE204" s="61" t="n">
        <v>1</v>
      </c>
      <c r="AF204" s="61" t="n">
        <v>3</v>
      </c>
      <c r="AG204" s="61" t="n">
        <v>0</v>
      </c>
      <c r="AH204" s="61" t="n">
        <v>0</v>
      </c>
      <c r="AI204" s="61" t="n">
        <v>4</v>
      </c>
      <c r="AJ204" s="66" t="n">
        <f aca="false">AD204+AE204+AF204+AG204+AH204+AI204</f>
        <v>11</v>
      </c>
      <c r="AK204" s="66" t="n">
        <f aca="false">AJ204/30*100</f>
        <v>36.6666666666667</v>
      </c>
      <c r="AL204" s="66" t="n">
        <f aca="false">AK204*0.3</f>
        <v>11</v>
      </c>
      <c r="AM204" s="66" t="str">
        <f aca="false">IF(AL204&gt;=9,"Cleared","Not Cleared")</f>
        <v>Cleared</v>
      </c>
      <c r="AN204" s="105" t="n">
        <v>0.666666666666667</v>
      </c>
      <c r="AO204" s="61" t="n">
        <v>21</v>
      </c>
      <c r="AP204" s="61" t="n">
        <v>9</v>
      </c>
      <c r="AQ204" s="61" t="n">
        <v>8</v>
      </c>
      <c r="AR204" s="61" t="n">
        <v>5.1</v>
      </c>
      <c r="AS204" s="61" t="n">
        <v>6</v>
      </c>
      <c r="AT204" s="61" t="n">
        <v>74</v>
      </c>
      <c r="AU204" s="61" t="str">
        <f aca="false">IF(AN204&gt;=66%,"Cleared","NC")</f>
        <v>Cleared</v>
      </c>
      <c r="AV204" s="61" t="n">
        <v>3</v>
      </c>
      <c r="AW204" s="61" t="n">
        <v>1</v>
      </c>
      <c r="AX204" s="61" t="n">
        <v>4</v>
      </c>
      <c r="AY204" s="61" t="n">
        <v>2</v>
      </c>
      <c r="AZ204" s="61" t="n">
        <v>1</v>
      </c>
      <c r="BA204" s="61" t="n">
        <v>4</v>
      </c>
      <c r="BB204" s="66" t="n">
        <f aca="false">AV204+AW204+AX204+AY204+BA204+AZ204</f>
        <v>15</v>
      </c>
      <c r="BC204" s="66" t="n">
        <f aca="false">BB204/30*100</f>
        <v>50</v>
      </c>
      <c r="BD204" s="66" t="n">
        <f aca="false">BC204*0.3</f>
        <v>15</v>
      </c>
      <c r="BE204" s="66" t="str">
        <f aca="false">IF(BD204&gt;=9,"Cleared","Not Cleared")</f>
        <v>Cleared</v>
      </c>
      <c r="BF204" s="105" t="n">
        <v>0.2</v>
      </c>
      <c r="BG204" s="61" t="n">
        <v>21</v>
      </c>
      <c r="BH204" s="61" t="n">
        <v>19</v>
      </c>
      <c r="BI204" s="61" t="n">
        <v>2</v>
      </c>
      <c r="BJ204" s="61" t="n">
        <v>3.7</v>
      </c>
      <c r="BK204" s="61" t="n">
        <v>6</v>
      </c>
      <c r="BL204" s="61" t="s">
        <v>14</v>
      </c>
      <c r="BM204" s="61" t="str">
        <f aca="false">IF(BF204&gt;=66%,"Cleared","NC")</f>
        <v>NC</v>
      </c>
      <c r="BN204" s="106" t="n">
        <v>3</v>
      </c>
      <c r="BO204" s="106" t="n">
        <v>3</v>
      </c>
      <c r="BP204" s="106" t="n">
        <v>3</v>
      </c>
      <c r="BQ204" s="106" t="n">
        <v>2</v>
      </c>
      <c r="BR204" s="106" t="n">
        <v>1</v>
      </c>
      <c r="BS204" s="106" t="n">
        <v>0</v>
      </c>
      <c r="BT204" s="66" t="n">
        <f aca="false">BN204+BO204+BP204+BQ204+BR204+BS204</f>
        <v>12</v>
      </c>
      <c r="BU204" s="66" t="n">
        <f aca="false">BT204/30*100</f>
        <v>40</v>
      </c>
      <c r="BV204" s="66" t="n">
        <f aca="false">BU204*0.3</f>
        <v>12</v>
      </c>
      <c r="BW204" s="107" t="str">
        <f aca="false">IF(BV204&gt;=9,"Cleared","Not Cleared")</f>
        <v>Cleared</v>
      </c>
    </row>
    <row r="205" s="22" customFormat="true" ht="14.25" hidden="false" customHeight="false" outlineLevel="0" collapsed="false">
      <c r="A205" s="61" t="n">
        <v>201</v>
      </c>
      <c r="B205" s="62" t="s">
        <v>421</v>
      </c>
      <c r="C205" s="63" t="s">
        <v>422</v>
      </c>
      <c r="D205" s="105" t="n">
        <v>0.366666666666667</v>
      </c>
      <c r="E205" s="61" t="n">
        <v>16</v>
      </c>
      <c r="F205" s="61" t="n">
        <v>2</v>
      </c>
      <c r="G205" s="61" t="n">
        <v>14</v>
      </c>
      <c r="H205" s="61" t="s">
        <v>532</v>
      </c>
      <c r="I205" s="61" t="n">
        <v>1</v>
      </c>
      <c r="J205" s="61" t="n">
        <v>74</v>
      </c>
      <c r="K205" s="61" t="str">
        <f aca="false">IF(D205&gt;=66%,"Cleared","NC")</f>
        <v>NC</v>
      </c>
      <c r="L205" s="61" t="n">
        <v>2</v>
      </c>
      <c r="M205" s="61" t="n">
        <v>1</v>
      </c>
      <c r="N205" s="61" t="n">
        <v>4</v>
      </c>
      <c r="O205" s="61" t="n">
        <v>3</v>
      </c>
      <c r="P205" s="61" t="n">
        <v>5</v>
      </c>
      <c r="Q205" s="61" t="n">
        <v>4</v>
      </c>
      <c r="R205" s="66" t="n">
        <f aca="false">L205+M205+N205+O205+P205+Q205</f>
        <v>19</v>
      </c>
      <c r="S205" s="66" t="n">
        <f aca="false">R205/30*100</f>
        <v>63.3333333333333</v>
      </c>
      <c r="T205" s="66" t="n">
        <f aca="false">S205*0.3</f>
        <v>19</v>
      </c>
      <c r="U205" s="66" t="str">
        <f aca="false">IF(T205&gt;=9,"Cleared","Not Cleared")</f>
        <v>Cleared</v>
      </c>
      <c r="V205" s="105" t="n">
        <v>0.2</v>
      </c>
      <c r="W205" s="61" t="s">
        <v>14</v>
      </c>
      <c r="X205" s="61" t="s">
        <v>14</v>
      </c>
      <c r="Y205" s="61" t="s">
        <v>14</v>
      </c>
      <c r="Z205" s="61" t="s">
        <v>14</v>
      </c>
      <c r="AA205" s="61" t="n">
        <v>4</v>
      </c>
      <c r="AB205" s="61" t="n">
        <v>74</v>
      </c>
      <c r="AC205" s="61" t="str">
        <f aca="false">IF(V205&gt;=66%,"Cleared","NC")</f>
        <v>NC</v>
      </c>
      <c r="AD205" s="61" t="n">
        <v>0</v>
      </c>
      <c r="AE205" s="61" t="n">
        <v>0</v>
      </c>
      <c r="AF205" s="61" t="n">
        <v>0</v>
      </c>
      <c r="AG205" s="61" t="n">
        <v>0</v>
      </c>
      <c r="AH205" s="61" t="n">
        <v>2</v>
      </c>
      <c r="AI205" s="61" t="n">
        <v>4</v>
      </c>
      <c r="AJ205" s="66" t="n">
        <f aca="false">AD205+AE205+AF205+AG205+AH205+AI205</f>
        <v>6</v>
      </c>
      <c r="AK205" s="66" t="n">
        <f aca="false">AJ205/30*100</f>
        <v>20</v>
      </c>
      <c r="AL205" s="66" t="n">
        <f aca="false">AK205*0.3</f>
        <v>6</v>
      </c>
      <c r="AM205" s="66" t="str">
        <f aca="false">IF(AL205&gt;=9,"Cleared","Not Cleared")</f>
        <v>Not Cleared</v>
      </c>
      <c r="AN205" s="105" t="n">
        <v>0.1</v>
      </c>
      <c r="AO205" s="61" t="n">
        <v>22</v>
      </c>
      <c r="AP205" s="61" t="n">
        <v>2</v>
      </c>
      <c r="AQ205" s="61" t="n">
        <v>16</v>
      </c>
      <c r="AR205" s="61" t="n">
        <v>3.7</v>
      </c>
      <c r="AS205" s="61" t="s">
        <v>14</v>
      </c>
      <c r="AT205" s="61" t="n">
        <v>74</v>
      </c>
      <c r="AU205" s="61" t="str">
        <f aca="false">IF(AN205&gt;=66%,"Cleared","NC")</f>
        <v>NC</v>
      </c>
      <c r="AV205" s="61" t="n">
        <v>3</v>
      </c>
      <c r="AW205" s="61" t="n">
        <v>1</v>
      </c>
      <c r="AX205" s="61" t="n">
        <v>4</v>
      </c>
      <c r="AY205" s="61" t="n">
        <v>2</v>
      </c>
      <c r="AZ205" s="61" t="n">
        <v>0</v>
      </c>
      <c r="BA205" s="61" t="n">
        <v>4</v>
      </c>
      <c r="BB205" s="66" t="n">
        <f aca="false">AV205+AW205+AX205+AY205+BA205+AZ205</f>
        <v>14</v>
      </c>
      <c r="BC205" s="66" t="n">
        <f aca="false">BB205/30*100</f>
        <v>46.6666666666667</v>
      </c>
      <c r="BD205" s="66" t="n">
        <f aca="false">BC205*0.3</f>
        <v>14</v>
      </c>
      <c r="BE205" s="66" t="str">
        <f aca="false">IF(BD205&gt;=9,"Cleared","Not Cleared")</f>
        <v>Cleared</v>
      </c>
      <c r="BF205" s="105" t="n">
        <v>0.5</v>
      </c>
      <c r="BG205" s="61" t="s">
        <v>14</v>
      </c>
      <c r="BH205" s="61" t="s">
        <v>14</v>
      </c>
      <c r="BI205" s="61" t="s">
        <v>14</v>
      </c>
      <c r="BJ205" s="61" t="n">
        <v>3.5</v>
      </c>
      <c r="BK205" s="61" t="s">
        <v>14</v>
      </c>
      <c r="BL205" s="61" t="s">
        <v>14</v>
      </c>
      <c r="BM205" s="61" t="str">
        <f aca="false">IF(BF205&gt;=66%,"Cleared","NC")</f>
        <v>NC</v>
      </c>
      <c r="BN205" s="106" t="n">
        <v>0</v>
      </c>
      <c r="BO205" s="106" t="n">
        <v>0</v>
      </c>
      <c r="BP205" s="106" t="n">
        <v>0</v>
      </c>
      <c r="BQ205" s="106" t="n">
        <v>2</v>
      </c>
      <c r="BR205" s="106" t="n">
        <v>0</v>
      </c>
      <c r="BS205" s="106" t="n">
        <v>0</v>
      </c>
      <c r="BT205" s="66" t="n">
        <f aca="false">BN205+BO205+BP205+BQ205+BR205+BS205</f>
        <v>2</v>
      </c>
      <c r="BU205" s="66" t="n">
        <f aca="false">BT205/30*100</f>
        <v>6.66666666666667</v>
      </c>
      <c r="BV205" s="66" t="n">
        <f aca="false">BU205*0.3</f>
        <v>2</v>
      </c>
      <c r="BW205" s="107" t="str">
        <f aca="false">IF(BV205&gt;=9,"Cleared","Not Cleared")</f>
        <v>Not Cleared</v>
      </c>
    </row>
    <row r="206" s="22" customFormat="true" ht="14.25" hidden="false" customHeight="false" outlineLevel="0" collapsed="false">
      <c r="A206" s="61" t="n">
        <v>202</v>
      </c>
      <c r="B206" s="62" t="s">
        <v>423</v>
      </c>
      <c r="C206" s="63" t="s">
        <v>424</v>
      </c>
      <c r="D206" s="105" t="n">
        <v>0.666666666666667</v>
      </c>
      <c r="E206" s="61" t="s">
        <v>14</v>
      </c>
      <c r="F206" s="61" t="s">
        <v>14</v>
      </c>
      <c r="G206" s="61" t="s">
        <v>14</v>
      </c>
      <c r="H206" s="61" t="s">
        <v>14</v>
      </c>
      <c r="I206" s="61" t="s">
        <v>14</v>
      </c>
      <c r="J206" s="61" t="s">
        <v>14</v>
      </c>
      <c r="K206" s="61" t="str">
        <f aca="false">IF(D206&gt;=66%,"Cleared","NC")</f>
        <v>Cleared</v>
      </c>
      <c r="L206" s="61" t="n">
        <v>0</v>
      </c>
      <c r="M206" s="61" t="n">
        <v>0</v>
      </c>
      <c r="N206" s="61" t="n">
        <v>0</v>
      </c>
      <c r="O206" s="61" t="n">
        <v>0</v>
      </c>
      <c r="P206" s="61" t="n">
        <v>0</v>
      </c>
      <c r="Q206" s="61" t="n">
        <v>0</v>
      </c>
      <c r="R206" s="66" t="n">
        <f aca="false">L206+M206+N206+O206+P206+Q206</f>
        <v>0</v>
      </c>
      <c r="S206" s="66" t="n">
        <f aca="false">R206/30*100</f>
        <v>0</v>
      </c>
      <c r="T206" s="66" t="n">
        <f aca="false">S206*0.3</f>
        <v>0</v>
      </c>
      <c r="U206" s="66" t="str">
        <f aca="false">IF(T206&gt;=9,"Cleared","Not Cleared")</f>
        <v>Not Cleared</v>
      </c>
      <c r="V206" s="105" t="n">
        <v>0.666666666666667</v>
      </c>
      <c r="W206" s="61" t="s">
        <v>14</v>
      </c>
      <c r="X206" s="61" t="s">
        <v>14</v>
      </c>
      <c r="Y206" s="61" t="s">
        <v>14</v>
      </c>
      <c r="Z206" s="61" t="s">
        <v>14</v>
      </c>
      <c r="AA206" s="61" t="s">
        <v>14</v>
      </c>
      <c r="AB206" s="61" t="n">
        <v>62</v>
      </c>
      <c r="AC206" s="61" t="str">
        <f aca="false">IF(V206&gt;=66%,"Cleared","NC")</f>
        <v>Cleared</v>
      </c>
      <c r="AD206" s="61" t="n">
        <v>0</v>
      </c>
      <c r="AE206" s="61" t="n">
        <v>0</v>
      </c>
      <c r="AF206" s="61" t="n">
        <v>0</v>
      </c>
      <c r="AG206" s="61" t="n">
        <v>0</v>
      </c>
      <c r="AH206" s="61" t="n">
        <v>0</v>
      </c>
      <c r="AI206" s="61" t="n">
        <v>3</v>
      </c>
      <c r="AJ206" s="66" t="n">
        <f aca="false">AD206+AE206+AF206+AG206+AH206+AI206</f>
        <v>3</v>
      </c>
      <c r="AK206" s="66" t="n">
        <f aca="false">AJ206/30*100</f>
        <v>10</v>
      </c>
      <c r="AL206" s="66" t="n">
        <f aca="false">AK206*0.3</f>
        <v>3</v>
      </c>
      <c r="AM206" s="66" t="str">
        <f aca="false">IF(AL206&gt;=9,"Cleared","Not Cleared")</f>
        <v>Not Cleared</v>
      </c>
      <c r="AN206" s="105" t="n">
        <v>0.233333333333333</v>
      </c>
      <c r="AO206" s="61" t="n">
        <v>9</v>
      </c>
      <c r="AP206" s="61" t="n">
        <v>2</v>
      </c>
      <c r="AQ206" s="61" t="n">
        <v>-4</v>
      </c>
      <c r="AR206" s="61" t="s">
        <v>14</v>
      </c>
      <c r="AS206" s="61" t="s">
        <v>14</v>
      </c>
      <c r="AT206" s="61" t="n">
        <v>70</v>
      </c>
      <c r="AU206" s="61" t="str">
        <f aca="false">IF(AN206&gt;=66%,"Cleared","NC")</f>
        <v>NC</v>
      </c>
      <c r="AV206" s="61" t="n">
        <v>1</v>
      </c>
      <c r="AW206" s="61" t="n">
        <v>1</v>
      </c>
      <c r="AX206" s="61" t="n">
        <v>3</v>
      </c>
      <c r="AY206" s="61" t="n">
        <v>0</v>
      </c>
      <c r="AZ206" s="61" t="n">
        <v>0</v>
      </c>
      <c r="BA206" s="61" t="n">
        <v>4</v>
      </c>
      <c r="BB206" s="66" t="n">
        <f aca="false">AV206+AW206+AX206+AY206+BA206+AZ206</f>
        <v>9</v>
      </c>
      <c r="BC206" s="66" t="n">
        <f aca="false">BB206/30*100</f>
        <v>30</v>
      </c>
      <c r="BD206" s="66" t="n">
        <f aca="false">BC206*0.3</f>
        <v>9</v>
      </c>
      <c r="BE206" s="66" t="str">
        <f aca="false">IF(BD206&gt;=9,"Cleared","Not Cleared")</f>
        <v>Cleared</v>
      </c>
      <c r="BF206" s="105" t="n">
        <v>0.666666666666667</v>
      </c>
      <c r="BG206" s="61" t="n">
        <v>21</v>
      </c>
      <c r="BH206" s="61" t="n">
        <v>2</v>
      </c>
      <c r="BI206" s="61" t="n">
        <v>-8</v>
      </c>
      <c r="BJ206" s="61" t="s">
        <v>14</v>
      </c>
      <c r="BK206" s="61" t="s">
        <v>14</v>
      </c>
      <c r="BL206" s="61" t="n">
        <v>67</v>
      </c>
      <c r="BM206" s="61" t="str">
        <f aca="false">IF(BF206&gt;=66%,"Cleared","NC")</f>
        <v>Cleared</v>
      </c>
      <c r="BN206" s="106" t="n">
        <v>3</v>
      </c>
      <c r="BO206" s="106" t="n">
        <v>1</v>
      </c>
      <c r="BP206" s="106" t="n">
        <v>2</v>
      </c>
      <c r="BQ206" s="106" t="n">
        <v>0</v>
      </c>
      <c r="BR206" s="106" t="n">
        <v>0</v>
      </c>
      <c r="BS206" s="106" t="n">
        <v>4</v>
      </c>
      <c r="BT206" s="66" t="n">
        <f aca="false">BN206+BO206+BP206+BQ206+BR206+BS206</f>
        <v>10</v>
      </c>
      <c r="BU206" s="66" t="n">
        <f aca="false">BT206/30*100</f>
        <v>33.3333333333333</v>
      </c>
      <c r="BV206" s="66" t="n">
        <f aca="false">BU206*0.3</f>
        <v>10</v>
      </c>
      <c r="BW206" s="107" t="str">
        <f aca="false">IF(BV206&gt;=9,"Cleared","Not Cleared")</f>
        <v>Cleared</v>
      </c>
    </row>
    <row r="207" s="22" customFormat="true" ht="14.25" hidden="false" customHeight="false" outlineLevel="0" collapsed="false">
      <c r="A207" s="61" t="n">
        <v>203</v>
      </c>
      <c r="B207" s="62" t="s">
        <v>425</v>
      </c>
      <c r="C207" s="63" t="s">
        <v>426</v>
      </c>
      <c r="D207" s="105" t="n">
        <v>0.666666666666667</v>
      </c>
      <c r="E207" s="61" t="n">
        <v>7</v>
      </c>
      <c r="F207" s="61" t="n">
        <v>2</v>
      </c>
      <c r="G207" s="61" t="n">
        <v>-13</v>
      </c>
      <c r="H207" s="61" t="s">
        <v>532</v>
      </c>
      <c r="I207" s="61" t="n">
        <v>8</v>
      </c>
      <c r="J207" s="61" t="n">
        <v>68</v>
      </c>
      <c r="K207" s="61" t="str">
        <f aca="false">IF(D207&gt;=66%,"Cleared","NC")</f>
        <v>Cleared</v>
      </c>
      <c r="L207" s="61" t="n">
        <v>1</v>
      </c>
      <c r="M207" s="61" t="n">
        <v>1</v>
      </c>
      <c r="N207" s="61" t="n">
        <v>2</v>
      </c>
      <c r="O207" s="61" t="n">
        <v>3</v>
      </c>
      <c r="P207" s="61" t="n">
        <v>1</v>
      </c>
      <c r="Q207" s="61" t="n">
        <v>4</v>
      </c>
      <c r="R207" s="66" t="n">
        <f aca="false">L207+M207+N207+O207+P207+Q207</f>
        <v>12</v>
      </c>
      <c r="S207" s="66" t="n">
        <f aca="false">R207/30*100</f>
        <v>40</v>
      </c>
      <c r="T207" s="66" t="n">
        <f aca="false">S207*0.3</f>
        <v>12</v>
      </c>
      <c r="U207" s="66" t="str">
        <f aca="false">IF(T207&gt;=9,"Cleared","Not Cleared")</f>
        <v>Cleared</v>
      </c>
      <c r="V207" s="105" t="n">
        <v>0.8</v>
      </c>
      <c r="W207" s="61" t="n">
        <v>7</v>
      </c>
      <c r="X207" s="61" t="n">
        <v>2</v>
      </c>
      <c r="Y207" s="61" t="n">
        <v>-7</v>
      </c>
      <c r="Z207" s="61" t="n">
        <v>4.9</v>
      </c>
      <c r="AA207" s="61" t="n">
        <v>8</v>
      </c>
      <c r="AB207" s="61" t="n">
        <v>69</v>
      </c>
      <c r="AC207" s="61" t="str">
        <f aca="false">IF(V207&gt;=66%,"Cleared","NC")</f>
        <v>Cleared</v>
      </c>
      <c r="AD207" s="61" t="n">
        <v>1</v>
      </c>
      <c r="AE207" s="61" t="n">
        <v>1</v>
      </c>
      <c r="AF207" s="61" t="n">
        <v>3</v>
      </c>
      <c r="AG207" s="61" t="n">
        <v>2</v>
      </c>
      <c r="AH207" s="61" t="n">
        <v>1</v>
      </c>
      <c r="AI207" s="61" t="n">
        <v>4</v>
      </c>
      <c r="AJ207" s="66" t="n">
        <f aca="false">AD207+AE207+AF207+AG207+AH207+AI207</f>
        <v>12</v>
      </c>
      <c r="AK207" s="66" t="n">
        <f aca="false">AJ207/30*100</f>
        <v>40</v>
      </c>
      <c r="AL207" s="66" t="n">
        <f aca="false">AK207*0.3</f>
        <v>12</v>
      </c>
      <c r="AM207" s="66" t="str">
        <f aca="false">IF(AL207&gt;=9,"Cleared","Not Cleared")</f>
        <v>Cleared</v>
      </c>
      <c r="AN207" s="105" t="n">
        <v>0.933333333333333</v>
      </c>
      <c r="AO207" s="61" t="n">
        <v>3</v>
      </c>
      <c r="AP207" s="61" t="n">
        <v>2</v>
      </c>
      <c r="AQ207" s="61" t="n">
        <v>-5</v>
      </c>
      <c r="AR207" s="61" t="n">
        <v>4.5</v>
      </c>
      <c r="AS207" s="61" t="n">
        <v>8</v>
      </c>
      <c r="AT207" s="61" t="n">
        <v>69</v>
      </c>
      <c r="AU207" s="61" t="str">
        <f aca="false">IF(AN207&gt;=66%,"Cleared","NC")</f>
        <v>Cleared</v>
      </c>
      <c r="AV207" s="61" t="n">
        <v>1</v>
      </c>
      <c r="AW207" s="61" t="n">
        <v>1</v>
      </c>
      <c r="AX207" s="61" t="n">
        <v>3</v>
      </c>
      <c r="AY207" s="61" t="n">
        <v>2</v>
      </c>
      <c r="AZ207" s="61" t="n">
        <v>1</v>
      </c>
      <c r="BA207" s="61" t="n">
        <v>4</v>
      </c>
      <c r="BB207" s="66" t="n">
        <f aca="false">AV207+AW207+AX207+AY207+BA207+AZ207</f>
        <v>12</v>
      </c>
      <c r="BC207" s="66" t="n">
        <f aca="false">BB207/30*100</f>
        <v>40</v>
      </c>
      <c r="BD207" s="66" t="n">
        <f aca="false">BC207*0.3</f>
        <v>12</v>
      </c>
      <c r="BE207" s="66" t="str">
        <f aca="false">IF(BD207&gt;=9,"Cleared","Not Cleared")</f>
        <v>Cleared</v>
      </c>
      <c r="BF207" s="105" t="n">
        <v>0.8</v>
      </c>
      <c r="BG207" s="61" t="n">
        <v>7</v>
      </c>
      <c r="BH207" s="61" t="n">
        <v>2</v>
      </c>
      <c r="BI207" s="61" t="n">
        <v>-11</v>
      </c>
      <c r="BJ207" s="61" t="n">
        <v>3.8</v>
      </c>
      <c r="BK207" s="61" t="n">
        <v>8</v>
      </c>
      <c r="BL207" s="61" t="n">
        <v>69</v>
      </c>
      <c r="BM207" s="61" t="str">
        <f aca="false">IF(BF207&gt;=66%,"Cleared","NC")</f>
        <v>Cleared</v>
      </c>
      <c r="BN207" s="106" t="n">
        <v>1</v>
      </c>
      <c r="BO207" s="106" t="n">
        <v>1</v>
      </c>
      <c r="BP207" s="106" t="n">
        <v>2</v>
      </c>
      <c r="BQ207" s="106" t="n">
        <v>2</v>
      </c>
      <c r="BR207" s="106" t="n">
        <v>1</v>
      </c>
      <c r="BS207" s="106" t="n">
        <v>4</v>
      </c>
      <c r="BT207" s="66" t="n">
        <f aca="false">BN207+BO207+BP207+BQ207+BR207+BS207</f>
        <v>11</v>
      </c>
      <c r="BU207" s="66" t="n">
        <f aca="false">BT207/30*100</f>
        <v>36.6666666666667</v>
      </c>
      <c r="BV207" s="66" t="n">
        <f aca="false">BU207*0.3</f>
        <v>11</v>
      </c>
      <c r="BW207" s="107" t="str">
        <f aca="false">IF(BV207&gt;=9,"Cleared","Not Cleared")</f>
        <v>Cleared</v>
      </c>
    </row>
    <row r="208" s="22" customFormat="true" ht="14.25" hidden="false" customHeight="false" outlineLevel="0" collapsed="false">
      <c r="A208" s="61" t="n">
        <v>204</v>
      </c>
      <c r="B208" s="62" t="s">
        <v>427</v>
      </c>
      <c r="C208" s="63" t="s">
        <v>428</v>
      </c>
      <c r="D208" s="105" t="n">
        <v>0.666666666666667</v>
      </c>
      <c r="E208" s="61" t="n">
        <v>14</v>
      </c>
      <c r="F208" s="61" t="n">
        <v>2</v>
      </c>
      <c r="G208" s="61" t="n">
        <v>2</v>
      </c>
      <c r="H208" s="61" t="s">
        <v>532</v>
      </c>
      <c r="I208" s="61" t="n">
        <v>8</v>
      </c>
      <c r="J208" s="61" t="n">
        <v>70</v>
      </c>
      <c r="K208" s="61" t="str">
        <f aca="false">IF(D208&gt;=66%,"Cleared","NC")</f>
        <v>Cleared</v>
      </c>
      <c r="L208" s="61" t="n">
        <v>2</v>
      </c>
      <c r="M208" s="61" t="n">
        <v>1</v>
      </c>
      <c r="N208" s="61" t="n">
        <v>3</v>
      </c>
      <c r="O208" s="61" t="n">
        <v>3</v>
      </c>
      <c r="P208" s="61" t="n">
        <v>1</v>
      </c>
      <c r="Q208" s="61" t="n">
        <v>4</v>
      </c>
      <c r="R208" s="66" t="n">
        <f aca="false">L208+M208+N208+O208+P208+Q208</f>
        <v>14</v>
      </c>
      <c r="S208" s="66" t="n">
        <f aca="false">R208/30*100</f>
        <v>46.6666666666667</v>
      </c>
      <c r="T208" s="66" t="n">
        <f aca="false">S208*0.3</f>
        <v>14</v>
      </c>
      <c r="U208" s="66" t="str">
        <f aca="false">IF(T208&gt;=9,"Cleared","Not Cleared")</f>
        <v>Cleared</v>
      </c>
      <c r="V208" s="105" t="n">
        <v>0.8</v>
      </c>
      <c r="W208" s="61" t="s">
        <v>14</v>
      </c>
      <c r="X208" s="61" t="s">
        <v>14</v>
      </c>
      <c r="Y208" s="61" t="s">
        <v>14</v>
      </c>
      <c r="Z208" s="61" t="s">
        <v>14</v>
      </c>
      <c r="AA208" s="61" t="s">
        <v>14</v>
      </c>
      <c r="AB208" s="61" t="n">
        <v>75</v>
      </c>
      <c r="AC208" s="61" t="str">
        <f aca="false">IF(V208&gt;=66%,"Cleared","NC")</f>
        <v>Cleared</v>
      </c>
      <c r="AD208" s="61" t="n">
        <v>0</v>
      </c>
      <c r="AE208" s="61" t="n">
        <v>0</v>
      </c>
      <c r="AF208" s="61" t="n">
        <v>0</v>
      </c>
      <c r="AG208" s="61" t="n">
        <v>0</v>
      </c>
      <c r="AH208" s="61" t="n">
        <v>0</v>
      </c>
      <c r="AI208" s="61" t="n">
        <v>5</v>
      </c>
      <c r="AJ208" s="66" t="n">
        <f aca="false">AD208+AE208+AF208+AG208+AH208+AI208</f>
        <v>5</v>
      </c>
      <c r="AK208" s="66" t="n">
        <f aca="false">AJ208/30*100</f>
        <v>16.6666666666667</v>
      </c>
      <c r="AL208" s="66" t="n">
        <f aca="false">AK208*0.3</f>
        <v>5</v>
      </c>
      <c r="AM208" s="66" t="str">
        <f aca="false">IF(AL208&gt;=9,"Cleared","Not Cleared")</f>
        <v>Not Cleared</v>
      </c>
      <c r="AN208" s="105" t="n">
        <v>0.8</v>
      </c>
      <c r="AO208" s="61" t="n">
        <v>21</v>
      </c>
      <c r="AP208" s="61" t="n">
        <v>16</v>
      </c>
      <c r="AQ208" s="61" t="n">
        <v>8</v>
      </c>
      <c r="AR208" s="61" t="s">
        <v>14</v>
      </c>
      <c r="AS208" s="61" t="n">
        <v>8</v>
      </c>
      <c r="AT208" s="61" t="n">
        <v>78</v>
      </c>
      <c r="AU208" s="61" t="str">
        <f aca="false">IF(AN208&gt;=66%,"Cleared","NC")</f>
        <v>Cleared</v>
      </c>
      <c r="AV208" s="61" t="n">
        <v>3</v>
      </c>
      <c r="AW208" s="61" t="n">
        <v>2</v>
      </c>
      <c r="AX208" s="61" t="n">
        <v>4</v>
      </c>
      <c r="AY208" s="61" t="n">
        <v>0</v>
      </c>
      <c r="AZ208" s="61" t="n">
        <v>1</v>
      </c>
      <c r="BA208" s="61" t="n">
        <v>5</v>
      </c>
      <c r="BB208" s="66" t="n">
        <f aca="false">AV208+AW208+AX208+AY208+BA208+AZ208</f>
        <v>15</v>
      </c>
      <c r="BC208" s="66" t="n">
        <f aca="false">BB208/30*100</f>
        <v>50</v>
      </c>
      <c r="BD208" s="66" t="n">
        <f aca="false">BC208*0.3</f>
        <v>15</v>
      </c>
      <c r="BE208" s="66" t="str">
        <f aca="false">IF(BD208&gt;=9,"Cleared","Not Cleared")</f>
        <v>Cleared</v>
      </c>
      <c r="BF208" s="105" t="n">
        <v>0.833333333333333</v>
      </c>
      <c r="BG208" s="61" t="n">
        <v>22</v>
      </c>
      <c r="BH208" s="61" t="n">
        <v>11</v>
      </c>
      <c r="BI208" s="61" t="n">
        <v>5</v>
      </c>
      <c r="BJ208" s="61" t="s">
        <v>14</v>
      </c>
      <c r="BK208" s="61" t="n">
        <v>8</v>
      </c>
      <c r="BL208" s="61" t="n">
        <v>82</v>
      </c>
      <c r="BM208" s="61" t="str">
        <f aca="false">IF(BF208&gt;=66%,"Cleared","NC")</f>
        <v>Cleared</v>
      </c>
      <c r="BN208" s="106" t="n">
        <v>3</v>
      </c>
      <c r="BO208" s="106" t="n">
        <v>1</v>
      </c>
      <c r="BP208" s="106" t="n">
        <v>3</v>
      </c>
      <c r="BQ208" s="106" t="n">
        <v>0</v>
      </c>
      <c r="BR208" s="106" t="n">
        <v>1</v>
      </c>
      <c r="BS208" s="106" t="n">
        <v>5</v>
      </c>
      <c r="BT208" s="66" t="n">
        <f aca="false">BN208+BO208+BP208+BQ208+BR208+BS208</f>
        <v>13</v>
      </c>
      <c r="BU208" s="66" t="n">
        <f aca="false">BT208/30*100</f>
        <v>43.3333333333333</v>
      </c>
      <c r="BV208" s="66" t="n">
        <f aca="false">BU208*0.3</f>
        <v>13</v>
      </c>
      <c r="BW208" s="107" t="str">
        <f aca="false">IF(BV208&gt;=9,"Cleared","Not Cleared")</f>
        <v>Cleared</v>
      </c>
    </row>
    <row r="209" s="22" customFormat="true" ht="14.25" hidden="false" customHeight="false" outlineLevel="0" collapsed="false">
      <c r="A209" s="61" t="n">
        <v>205</v>
      </c>
      <c r="B209" s="62" t="s">
        <v>429</v>
      </c>
      <c r="C209" s="63" t="s">
        <v>430</v>
      </c>
      <c r="D209" s="105" t="n">
        <v>0.8</v>
      </c>
      <c r="E209" s="61" t="n">
        <v>3</v>
      </c>
      <c r="F209" s="61" t="n">
        <v>2</v>
      </c>
      <c r="G209" s="61" t="n">
        <v>-25</v>
      </c>
      <c r="H209" s="61" t="s">
        <v>532</v>
      </c>
      <c r="I209" s="61" t="n">
        <v>8</v>
      </c>
      <c r="J209" s="61" t="n">
        <v>67</v>
      </c>
      <c r="K209" s="61" t="str">
        <f aca="false">IF(D209&gt;=66%,"Cleared","NC")</f>
        <v>Cleared</v>
      </c>
      <c r="L209" s="61" t="n">
        <v>1</v>
      </c>
      <c r="M209" s="61" t="n">
        <v>1</v>
      </c>
      <c r="N209" s="61" t="n">
        <v>2</v>
      </c>
      <c r="O209" s="61" t="n">
        <v>3</v>
      </c>
      <c r="P209" s="61" t="n">
        <v>1</v>
      </c>
      <c r="Q209" s="61" t="n">
        <v>4</v>
      </c>
      <c r="R209" s="66" t="n">
        <f aca="false">L209+M209+N209+O209+P209+Q209</f>
        <v>12</v>
      </c>
      <c r="S209" s="66" t="n">
        <f aca="false">R209/30*100</f>
        <v>40</v>
      </c>
      <c r="T209" s="66" t="n">
        <f aca="false">S209*0.3</f>
        <v>12</v>
      </c>
      <c r="U209" s="66" t="str">
        <f aca="false">IF(T209&gt;=9,"Cleared","Not Cleared")</f>
        <v>Cleared</v>
      </c>
      <c r="V209" s="105" t="n">
        <v>0.833333333333333</v>
      </c>
      <c r="W209" s="61" t="n">
        <v>5</v>
      </c>
      <c r="X209" s="61" t="n">
        <v>2</v>
      </c>
      <c r="Y209" s="61" t="n">
        <v>-8</v>
      </c>
      <c r="Z209" s="61" t="n">
        <v>3.6</v>
      </c>
      <c r="AA209" s="61" t="n">
        <v>8</v>
      </c>
      <c r="AB209" s="61" t="n">
        <v>78</v>
      </c>
      <c r="AC209" s="61" t="str">
        <f aca="false">IF(V209&gt;=66%,"Cleared","NC")</f>
        <v>Cleared</v>
      </c>
      <c r="AD209" s="61" t="n">
        <v>1</v>
      </c>
      <c r="AE209" s="61" t="n">
        <v>1</v>
      </c>
      <c r="AF209" s="61" t="n">
        <v>3</v>
      </c>
      <c r="AG209" s="61" t="n">
        <v>2</v>
      </c>
      <c r="AH209" s="61" t="n">
        <v>1</v>
      </c>
      <c r="AI209" s="61" t="n">
        <v>5</v>
      </c>
      <c r="AJ209" s="66" t="n">
        <f aca="false">AD209+AE209+AF209+AG209+AH209+AI209</f>
        <v>13</v>
      </c>
      <c r="AK209" s="66" t="n">
        <f aca="false">AJ209/30*100</f>
        <v>43.3333333333333</v>
      </c>
      <c r="AL209" s="66" t="n">
        <f aca="false">AK209*0.3</f>
        <v>13</v>
      </c>
      <c r="AM209" s="66" t="str">
        <f aca="false">IF(AL209&gt;=9,"Cleared","Not Cleared")</f>
        <v>Cleared</v>
      </c>
      <c r="AN209" s="105" t="n">
        <v>1.03333333333333</v>
      </c>
      <c r="AO209" s="61" t="n">
        <v>12</v>
      </c>
      <c r="AP209" s="61" t="n">
        <v>3</v>
      </c>
      <c r="AQ209" s="61" t="n">
        <v>-1</v>
      </c>
      <c r="AR209" s="61" t="n">
        <v>4.2</v>
      </c>
      <c r="AS209" s="61" t="n">
        <v>8</v>
      </c>
      <c r="AT209" s="61" t="n">
        <v>75</v>
      </c>
      <c r="AU209" s="61" t="str">
        <f aca="false">IF(AN209&gt;=66%,"Cleared","NC")</f>
        <v>Cleared</v>
      </c>
      <c r="AV209" s="61" t="n">
        <v>2</v>
      </c>
      <c r="AW209" s="61" t="n">
        <v>1</v>
      </c>
      <c r="AX209" s="61" t="n">
        <v>3</v>
      </c>
      <c r="AY209" s="61" t="n">
        <v>2</v>
      </c>
      <c r="AZ209" s="61" t="n">
        <v>1</v>
      </c>
      <c r="BA209" s="61" t="n">
        <v>5</v>
      </c>
      <c r="BB209" s="66" t="n">
        <f aca="false">AV209+AW209+AX209+AY209+BA209+AZ209</f>
        <v>14</v>
      </c>
      <c r="BC209" s="66" t="n">
        <f aca="false">BB209/30*100</f>
        <v>46.6666666666667</v>
      </c>
      <c r="BD209" s="66" t="n">
        <f aca="false">BC209*0.3</f>
        <v>14</v>
      </c>
      <c r="BE209" s="66" t="str">
        <f aca="false">IF(BD209&gt;=9,"Cleared","Not Cleared")</f>
        <v>Cleared</v>
      </c>
      <c r="BF209" s="105" t="n">
        <v>1.06666666666667</v>
      </c>
      <c r="BG209" s="61" t="n">
        <v>10</v>
      </c>
      <c r="BH209" s="61" t="n">
        <v>13</v>
      </c>
      <c r="BI209" s="61" t="n">
        <v>-5</v>
      </c>
      <c r="BJ209" s="61" t="n">
        <v>3.3</v>
      </c>
      <c r="BK209" s="61" t="n">
        <v>8</v>
      </c>
      <c r="BL209" s="61" t="n">
        <v>72</v>
      </c>
      <c r="BM209" s="61" t="str">
        <f aca="false">IF(BF209&gt;=66%,"Cleared","NC")</f>
        <v>Cleared</v>
      </c>
      <c r="BN209" s="106" t="n">
        <v>1</v>
      </c>
      <c r="BO209" s="106" t="n">
        <v>2</v>
      </c>
      <c r="BP209" s="106" t="n">
        <v>3</v>
      </c>
      <c r="BQ209" s="106" t="n">
        <v>2</v>
      </c>
      <c r="BR209" s="106" t="n">
        <v>1</v>
      </c>
      <c r="BS209" s="106" t="n">
        <v>4</v>
      </c>
      <c r="BT209" s="66" t="n">
        <f aca="false">BN209+BO209+BP209+BQ209+BR209+BS209</f>
        <v>13</v>
      </c>
      <c r="BU209" s="66" t="n">
        <f aca="false">BT209/30*100</f>
        <v>43.3333333333333</v>
      </c>
      <c r="BV209" s="66" t="n">
        <f aca="false">BU209*0.3</f>
        <v>13</v>
      </c>
      <c r="BW209" s="107" t="str">
        <f aca="false">IF(BV209&gt;=9,"Cleared","Not Cleared")</f>
        <v>Cleared</v>
      </c>
    </row>
    <row r="210" s="22" customFormat="true" ht="14.25" hidden="false" customHeight="false" outlineLevel="0" collapsed="false">
      <c r="A210" s="61" t="n">
        <v>206</v>
      </c>
      <c r="B210" s="62" t="s">
        <v>431</v>
      </c>
      <c r="C210" s="63" t="s">
        <v>432</v>
      </c>
      <c r="D210" s="105" t="n">
        <v>0.2</v>
      </c>
      <c r="E210" s="61" t="n">
        <v>3</v>
      </c>
      <c r="F210" s="61" t="n">
        <v>8</v>
      </c>
      <c r="G210" s="61" t="n">
        <v>0</v>
      </c>
      <c r="H210" s="61" t="s">
        <v>532</v>
      </c>
      <c r="I210" s="61" t="n">
        <v>8</v>
      </c>
      <c r="J210" s="61" t="n">
        <v>69</v>
      </c>
      <c r="K210" s="61" t="str">
        <f aca="false">IF(D210&gt;=66%,"Cleared","NC")</f>
        <v>NC</v>
      </c>
      <c r="L210" s="61" t="n">
        <v>1</v>
      </c>
      <c r="M210" s="61" t="n">
        <v>1</v>
      </c>
      <c r="N210" s="61" t="n">
        <v>3</v>
      </c>
      <c r="O210" s="61" t="n">
        <v>3</v>
      </c>
      <c r="P210" s="61" t="n">
        <v>1</v>
      </c>
      <c r="Q210" s="61" t="n">
        <v>4</v>
      </c>
      <c r="R210" s="66" t="n">
        <f aca="false">L210+M210+N210+O210+P210+Q210</f>
        <v>13</v>
      </c>
      <c r="S210" s="66" t="n">
        <f aca="false">R210/30*100</f>
        <v>43.3333333333333</v>
      </c>
      <c r="T210" s="66" t="n">
        <f aca="false">S210*0.3</f>
        <v>13</v>
      </c>
      <c r="U210" s="66" t="str">
        <f aca="false">IF(T210&gt;=9,"Cleared","Not Cleared")</f>
        <v>Cleared</v>
      </c>
      <c r="V210" s="105" t="n">
        <v>0.1</v>
      </c>
      <c r="W210" s="61" t="s">
        <v>14</v>
      </c>
      <c r="X210" s="61" t="s">
        <v>14</v>
      </c>
      <c r="Y210" s="61" t="s">
        <v>14</v>
      </c>
      <c r="Z210" s="61" t="s">
        <v>14</v>
      </c>
      <c r="AA210" s="61" t="s">
        <v>14</v>
      </c>
      <c r="AB210" s="61" t="s">
        <v>14</v>
      </c>
      <c r="AC210" s="61" t="str">
        <f aca="false">IF(V210&gt;=66%,"Cleared","NC")</f>
        <v>NC</v>
      </c>
      <c r="AD210" s="61" t="n">
        <v>0</v>
      </c>
      <c r="AE210" s="61" t="n">
        <v>0</v>
      </c>
      <c r="AF210" s="61" t="n">
        <v>0</v>
      </c>
      <c r="AG210" s="61" t="n">
        <v>0</v>
      </c>
      <c r="AH210" s="61" t="n">
        <v>0</v>
      </c>
      <c r="AI210" s="61" t="n">
        <v>0</v>
      </c>
      <c r="AJ210" s="66" t="n">
        <f aca="false">AD210+AE210+AF210+AG210+AH210+AI210</f>
        <v>0</v>
      </c>
      <c r="AK210" s="66" t="n">
        <f aca="false">AJ210/30*100</f>
        <v>0</v>
      </c>
      <c r="AL210" s="66" t="n">
        <f aca="false">AK210*0.3</f>
        <v>0</v>
      </c>
      <c r="AM210" s="66" t="str">
        <f aca="false">IF(AL210&gt;=9,"Cleared","Not Cleared")</f>
        <v>Not Cleared</v>
      </c>
      <c r="AN210" s="105" t="n">
        <v>0.3</v>
      </c>
      <c r="AO210" s="61" t="n">
        <v>5</v>
      </c>
      <c r="AP210" s="61" t="n">
        <v>4</v>
      </c>
      <c r="AQ210" s="61" t="n">
        <v>-11</v>
      </c>
      <c r="AR210" s="61" t="s">
        <v>14</v>
      </c>
      <c r="AS210" s="61" t="s">
        <v>14</v>
      </c>
      <c r="AT210" s="61" t="n">
        <v>69</v>
      </c>
      <c r="AU210" s="61" t="str">
        <f aca="false">IF(AN210&gt;=66%,"Cleared","NC")</f>
        <v>NC</v>
      </c>
      <c r="AV210" s="61" t="n">
        <v>1</v>
      </c>
      <c r="AW210" s="61" t="n">
        <v>1</v>
      </c>
      <c r="AX210" s="61" t="n">
        <v>2</v>
      </c>
      <c r="AY210" s="61" t="n">
        <v>0</v>
      </c>
      <c r="AZ210" s="61" t="n">
        <v>0</v>
      </c>
      <c r="BA210" s="61" t="n">
        <v>4</v>
      </c>
      <c r="BB210" s="66" t="n">
        <f aca="false">AV210+AW210+AX210+AY210+BA210+AZ210</f>
        <v>8</v>
      </c>
      <c r="BC210" s="66" t="n">
        <f aca="false">BB210/30*100</f>
        <v>26.6666666666667</v>
      </c>
      <c r="BD210" s="66" t="n">
        <f aca="false">BC210*0.3</f>
        <v>8</v>
      </c>
      <c r="BE210" s="66" t="str">
        <f aca="false">IF(BD210&gt;=9,"Cleared","Not Cleared")</f>
        <v>Not Cleared</v>
      </c>
      <c r="BF210" s="105" t="n">
        <v>0.2</v>
      </c>
      <c r="BG210" s="61" t="s">
        <v>14</v>
      </c>
      <c r="BH210" s="61" t="s">
        <v>14</v>
      </c>
      <c r="BI210" s="61" t="s">
        <v>14</v>
      </c>
      <c r="BJ210" s="61" t="s">
        <v>14</v>
      </c>
      <c r="BK210" s="61" t="s">
        <v>14</v>
      </c>
      <c r="BL210" s="61" t="s">
        <v>14</v>
      </c>
      <c r="BM210" s="61" t="str">
        <f aca="false">IF(BF210&gt;=66%,"Cleared","NC")</f>
        <v>NC</v>
      </c>
      <c r="BN210" s="106" t="n">
        <v>0</v>
      </c>
      <c r="BO210" s="106" t="n">
        <v>0</v>
      </c>
      <c r="BP210" s="106" t="n">
        <v>0</v>
      </c>
      <c r="BQ210" s="106" t="n">
        <v>0</v>
      </c>
      <c r="BR210" s="106" t="n">
        <v>0</v>
      </c>
      <c r="BS210" s="106" t="n">
        <v>0</v>
      </c>
      <c r="BT210" s="66" t="n">
        <f aca="false">BN210+BO210+BP210+BQ210+BR210+BS210</f>
        <v>0</v>
      </c>
      <c r="BU210" s="66" t="n">
        <f aca="false">BT210/30*100</f>
        <v>0</v>
      </c>
      <c r="BV210" s="66" t="n">
        <f aca="false">BU210*0.3</f>
        <v>0</v>
      </c>
      <c r="BW210" s="107" t="str">
        <f aca="false">IF(BV210&gt;=9,"Cleared","Not Cleared")</f>
        <v>Not Cleared</v>
      </c>
    </row>
    <row r="211" s="22" customFormat="true" ht="14.25" hidden="false" customHeight="false" outlineLevel="0" collapsed="false">
      <c r="A211" s="61" t="n">
        <v>207</v>
      </c>
      <c r="B211" s="62" t="s">
        <v>433</v>
      </c>
      <c r="C211" s="63" t="s">
        <v>434</v>
      </c>
      <c r="D211" s="105" t="n">
        <v>0.666666666666667</v>
      </c>
      <c r="E211" s="61" t="n">
        <v>4</v>
      </c>
      <c r="F211" s="61" t="n">
        <v>2</v>
      </c>
      <c r="G211" s="61" t="n">
        <v>-1</v>
      </c>
      <c r="H211" s="61" t="s">
        <v>532</v>
      </c>
      <c r="I211" s="61" t="n">
        <v>8</v>
      </c>
      <c r="J211" s="61" t="n">
        <v>65</v>
      </c>
      <c r="K211" s="61" t="str">
        <f aca="false">IF(D211&gt;=66%,"Cleared","NC")</f>
        <v>Cleared</v>
      </c>
      <c r="L211" s="61" t="n">
        <v>1</v>
      </c>
      <c r="M211" s="61" t="n">
        <v>1</v>
      </c>
      <c r="N211" s="61" t="n">
        <v>3</v>
      </c>
      <c r="O211" s="61" t="n">
        <v>3</v>
      </c>
      <c r="P211" s="61" t="n">
        <v>1</v>
      </c>
      <c r="Q211" s="61" t="n">
        <v>3</v>
      </c>
      <c r="R211" s="66" t="n">
        <f aca="false">L211+M211+N211+O211+P211+Q211</f>
        <v>12</v>
      </c>
      <c r="S211" s="66" t="n">
        <f aca="false">R211/30*100</f>
        <v>40</v>
      </c>
      <c r="T211" s="66" t="n">
        <f aca="false">S211*0.3</f>
        <v>12</v>
      </c>
      <c r="U211" s="66" t="str">
        <f aca="false">IF(T211&gt;=9,"Cleared","Not Cleared")</f>
        <v>Cleared</v>
      </c>
      <c r="V211" s="105" t="n">
        <v>0.666666666666667</v>
      </c>
      <c r="W211" s="61" t="n">
        <v>4</v>
      </c>
      <c r="X211" s="61" t="n">
        <v>11</v>
      </c>
      <c r="Y211" s="61" t="n">
        <v>1</v>
      </c>
      <c r="Z211" s="61" t="s">
        <v>14</v>
      </c>
      <c r="AA211" s="61" t="s">
        <v>14</v>
      </c>
      <c r="AB211" s="61" t="s">
        <v>14</v>
      </c>
      <c r="AC211" s="61" t="str">
        <f aca="false">IF(V211&gt;=66%,"Cleared","NC")</f>
        <v>Cleared</v>
      </c>
      <c r="AD211" s="61" t="n">
        <v>1</v>
      </c>
      <c r="AE211" s="61" t="n">
        <v>1</v>
      </c>
      <c r="AF211" s="61" t="n">
        <v>3</v>
      </c>
      <c r="AG211" s="61" t="n">
        <v>0</v>
      </c>
      <c r="AH211" s="61" t="n">
        <v>0</v>
      </c>
      <c r="AI211" s="61" t="n">
        <v>0</v>
      </c>
      <c r="AJ211" s="66" t="n">
        <f aca="false">AD211+AE211+AF211+AG211+AH211+AI211</f>
        <v>5</v>
      </c>
      <c r="AK211" s="66" t="n">
        <f aca="false">AJ211/30*100</f>
        <v>16.6666666666667</v>
      </c>
      <c r="AL211" s="66" t="n">
        <f aca="false">AK211*0.3</f>
        <v>5</v>
      </c>
      <c r="AM211" s="66" t="str">
        <f aca="false">IF(AL211&gt;=9,"Cleared","Not Cleared")</f>
        <v>Not Cleared</v>
      </c>
      <c r="AN211" s="105" t="n">
        <v>0.666666666666667</v>
      </c>
      <c r="AO211" s="61" t="n">
        <v>2</v>
      </c>
      <c r="AP211" s="61" t="n">
        <v>12</v>
      </c>
      <c r="AQ211" s="61" t="n">
        <v>-1</v>
      </c>
      <c r="AR211" s="61" t="n">
        <v>2.3</v>
      </c>
      <c r="AS211" s="61" t="n">
        <v>8</v>
      </c>
      <c r="AT211" s="61" t="n">
        <v>62</v>
      </c>
      <c r="AU211" s="61" t="str">
        <f aca="false">IF(AN211&gt;=66%,"Cleared","NC")</f>
        <v>Cleared</v>
      </c>
      <c r="AV211" s="61" t="n">
        <v>1</v>
      </c>
      <c r="AW211" s="61" t="n">
        <v>2</v>
      </c>
      <c r="AX211" s="61" t="n">
        <v>3</v>
      </c>
      <c r="AY211" s="61" t="n">
        <v>2</v>
      </c>
      <c r="AZ211" s="61" t="n">
        <v>1</v>
      </c>
      <c r="BA211" s="61" t="n">
        <v>3</v>
      </c>
      <c r="BB211" s="66" t="n">
        <f aca="false">AV211+AW211+AX211+AY211+BA211+AZ211</f>
        <v>12</v>
      </c>
      <c r="BC211" s="66" t="n">
        <f aca="false">BB211/30*100</f>
        <v>40</v>
      </c>
      <c r="BD211" s="66" t="n">
        <f aca="false">BC211*0.3</f>
        <v>12</v>
      </c>
      <c r="BE211" s="66" t="str">
        <f aca="false">IF(BD211&gt;=9,"Cleared","Not Cleared")</f>
        <v>Cleared</v>
      </c>
      <c r="BF211" s="105" t="n">
        <v>0.666666666666667</v>
      </c>
      <c r="BG211" s="61" t="n">
        <v>7</v>
      </c>
      <c r="BH211" s="61" t="n">
        <v>2</v>
      </c>
      <c r="BI211" s="61" t="n">
        <v>-3</v>
      </c>
      <c r="BJ211" s="61" t="n">
        <v>2.1</v>
      </c>
      <c r="BK211" s="61" t="n">
        <v>8</v>
      </c>
      <c r="BL211" s="61" t="n">
        <v>62</v>
      </c>
      <c r="BM211" s="61" t="str">
        <f aca="false">IF(BF211&gt;=66%,"Cleared","NC")</f>
        <v>Cleared</v>
      </c>
      <c r="BN211" s="106" t="n">
        <v>1</v>
      </c>
      <c r="BO211" s="106" t="n">
        <v>1</v>
      </c>
      <c r="BP211" s="106" t="n">
        <v>3</v>
      </c>
      <c r="BQ211" s="106" t="n">
        <v>2</v>
      </c>
      <c r="BR211" s="106" t="n">
        <v>1</v>
      </c>
      <c r="BS211" s="106" t="n">
        <v>3</v>
      </c>
      <c r="BT211" s="66" t="n">
        <f aca="false">BN211+BO211+BP211+BQ211+BR211+BS211</f>
        <v>11</v>
      </c>
      <c r="BU211" s="66" t="n">
        <f aca="false">BT211/30*100</f>
        <v>36.6666666666667</v>
      </c>
      <c r="BV211" s="66" t="n">
        <f aca="false">BU211*0.3</f>
        <v>11</v>
      </c>
      <c r="BW211" s="107" t="str">
        <f aca="false">IF(BV211&gt;=9,"Cleared","Not Cleared")</f>
        <v>Cleared</v>
      </c>
    </row>
    <row r="212" s="22" customFormat="true" ht="14.25" hidden="false" customHeight="false" outlineLevel="0" collapsed="false">
      <c r="A212" s="61" t="n">
        <v>208</v>
      </c>
      <c r="B212" s="62" t="s">
        <v>435</v>
      </c>
      <c r="C212" s="63" t="s">
        <v>436</v>
      </c>
      <c r="D212" s="105" t="n">
        <v>0.666666666666667</v>
      </c>
      <c r="E212" s="61" t="n">
        <v>22</v>
      </c>
      <c r="F212" s="61" t="n">
        <v>3</v>
      </c>
      <c r="G212" s="61" t="n">
        <v>-12</v>
      </c>
      <c r="H212" s="61" t="s">
        <v>532</v>
      </c>
      <c r="I212" s="61" t="n">
        <v>8</v>
      </c>
      <c r="J212" s="61" t="n">
        <v>0</v>
      </c>
      <c r="K212" s="61" t="str">
        <f aca="false">IF(D212&gt;=66%,"Cleared","NC")</f>
        <v>Cleared</v>
      </c>
      <c r="L212" s="61" t="n">
        <v>3</v>
      </c>
      <c r="M212" s="61" t="n">
        <v>1</v>
      </c>
      <c r="N212" s="61" t="n">
        <v>2</v>
      </c>
      <c r="O212" s="61" t="n">
        <v>3</v>
      </c>
      <c r="P212" s="61" t="n">
        <v>1</v>
      </c>
      <c r="Q212" s="61" t="n">
        <v>1</v>
      </c>
      <c r="R212" s="66" t="n">
        <f aca="false">L212+M212+N212+O212+P212+Q212</f>
        <v>11</v>
      </c>
      <c r="S212" s="66" t="n">
        <f aca="false">R212/30*100</f>
        <v>36.6666666666667</v>
      </c>
      <c r="T212" s="66" t="n">
        <f aca="false">S212*0.3</f>
        <v>11</v>
      </c>
      <c r="U212" s="66" t="str">
        <f aca="false">IF(T212&gt;=9,"Cleared","Not Cleared")</f>
        <v>Cleared</v>
      </c>
      <c r="V212" s="105" t="n">
        <v>0.666666666666667</v>
      </c>
      <c r="W212" s="61" t="s">
        <v>14</v>
      </c>
      <c r="X212" s="61" t="s">
        <v>14</v>
      </c>
      <c r="Y212" s="61" t="s">
        <v>14</v>
      </c>
      <c r="Z212" s="61" t="s">
        <v>14</v>
      </c>
      <c r="AA212" s="61" t="n">
        <v>8</v>
      </c>
      <c r="AB212" s="61" t="n">
        <v>75</v>
      </c>
      <c r="AC212" s="61" t="str">
        <f aca="false">IF(V212&gt;=66%,"Cleared","NC")</f>
        <v>Cleared</v>
      </c>
      <c r="AD212" s="61" t="n">
        <v>0</v>
      </c>
      <c r="AE212" s="61" t="n">
        <v>0</v>
      </c>
      <c r="AF212" s="61" t="n">
        <v>0</v>
      </c>
      <c r="AG212" s="61" t="n">
        <v>0</v>
      </c>
      <c r="AH212" s="61" t="n">
        <v>1</v>
      </c>
      <c r="AI212" s="61" t="n">
        <v>5</v>
      </c>
      <c r="AJ212" s="66" t="n">
        <f aca="false">AD212+AE212+AF212+AG212+AH212+AI212</f>
        <v>6</v>
      </c>
      <c r="AK212" s="66" t="n">
        <f aca="false">AJ212/30*100</f>
        <v>20</v>
      </c>
      <c r="AL212" s="66" t="n">
        <f aca="false">AK212*0.3</f>
        <v>6</v>
      </c>
      <c r="AM212" s="66" t="str">
        <f aca="false">IF(AL212&gt;=9,"Cleared","Not Cleared")</f>
        <v>Not Cleared</v>
      </c>
      <c r="AN212" s="105" t="n">
        <v>0.666666666666667</v>
      </c>
      <c r="AO212" s="61" t="s">
        <v>14</v>
      </c>
      <c r="AP212" s="61" t="s">
        <v>14</v>
      </c>
      <c r="AQ212" s="61" t="s">
        <v>14</v>
      </c>
      <c r="AR212" s="61" t="s">
        <v>14</v>
      </c>
      <c r="AS212" s="61" t="s">
        <v>14</v>
      </c>
      <c r="AT212" s="61" t="n">
        <v>74</v>
      </c>
      <c r="AU212" s="61" t="str">
        <f aca="false">IF(AN212&gt;=66%,"Cleared","NC")</f>
        <v>Cleared</v>
      </c>
      <c r="AV212" s="61" t="n">
        <v>0</v>
      </c>
      <c r="AW212" s="61" t="n">
        <v>0</v>
      </c>
      <c r="AX212" s="61" t="n">
        <v>0</v>
      </c>
      <c r="AY212" s="61" t="n">
        <v>0</v>
      </c>
      <c r="AZ212" s="61" t="n">
        <v>0</v>
      </c>
      <c r="BA212" s="61" t="n">
        <v>4</v>
      </c>
      <c r="BB212" s="66" t="n">
        <f aca="false">AV212+AW212+AX212+AY212+BA212+AZ212</f>
        <v>4</v>
      </c>
      <c r="BC212" s="66" t="n">
        <f aca="false">BB212/30*100</f>
        <v>13.3333333333333</v>
      </c>
      <c r="BD212" s="66" t="n">
        <f aca="false">BC212*0.3</f>
        <v>4</v>
      </c>
      <c r="BE212" s="66" t="str">
        <f aca="false">IF(BD212&gt;=9,"Cleared","Not Cleared")</f>
        <v>Not Cleared</v>
      </c>
      <c r="BF212" s="105" t="n">
        <v>0.666666666666667</v>
      </c>
      <c r="BG212" s="61" t="s">
        <v>14</v>
      </c>
      <c r="BH212" s="61" t="s">
        <v>14</v>
      </c>
      <c r="BI212" s="61" t="s">
        <v>14</v>
      </c>
      <c r="BJ212" s="61" t="n">
        <v>4.4</v>
      </c>
      <c r="BK212" s="61" t="s">
        <v>14</v>
      </c>
      <c r="BL212" s="61" t="n">
        <v>75</v>
      </c>
      <c r="BM212" s="61" t="str">
        <f aca="false">IF(BF212&gt;=66%,"Cleared","NC")</f>
        <v>Cleared</v>
      </c>
      <c r="BN212" s="106" t="n">
        <v>0</v>
      </c>
      <c r="BO212" s="106" t="n">
        <v>0</v>
      </c>
      <c r="BP212" s="106" t="n">
        <v>0</v>
      </c>
      <c r="BQ212" s="106" t="n">
        <v>2</v>
      </c>
      <c r="BR212" s="106" t="n">
        <v>0</v>
      </c>
      <c r="BS212" s="106" t="n">
        <v>5</v>
      </c>
      <c r="BT212" s="66" t="n">
        <f aca="false">BN212+BO212+BP212+BQ212+BR212+BS212</f>
        <v>7</v>
      </c>
      <c r="BU212" s="66" t="n">
        <f aca="false">BT212/30*100</f>
        <v>23.3333333333333</v>
      </c>
      <c r="BV212" s="66" t="n">
        <f aca="false">BU212*0.3</f>
        <v>7</v>
      </c>
      <c r="BW212" s="107" t="str">
        <f aca="false">IF(BV212&gt;=9,"Cleared","Not Cleared")</f>
        <v>Not Cleared</v>
      </c>
    </row>
    <row r="213" s="22" customFormat="true" ht="14.25" hidden="false" customHeight="false" outlineLevel="0" collapsed="false">
      <c r="A213" s="61" t="n">
        <v>209</v>
      </c>
      <c r="B213" s="62" t="s">
        <v>437</v>
      </c>
      <c r="C213" s="63" t="s">
        <v>438</v>
      </c>
      <c r="D213" s="105" t="n">
        <v>0.666666666666667</v>
      </c>
      <c r="E213" s="61" t="n">
        <v>6</v>
      </c>
      <c r="F213" s="61" t="n">
        <v>2</v>
      </c>
      <c r="G213" s="61" t="n">
        <v>0</v>
      </c>
      <c r="H213" s="61" t="s">
        <v>532</v>
      </c>
      <c r="I213" s="61" t="n">
        <v>8</v>
      </c>
      <c r="J213" s="61" t="n">
        <v>61</v>
      </c>
      <c r="K213" s="61" t="str">
        <f aca="false">IF(D213&gt;=66%,"Cleared","NC")</f>
        <v>Cleared</v>
      </c>
      <c r="L213" s="61" t="n">
        <v>1</v>
      </c>
      <c r="M213" s="61" t="n">
        <v>1</v>
      </c>
      <c r="N213" s="61" t="n">
        <v>3</v>
      </c>
      <c r="O213" s="61" t="n">
        <v>3</v>
      </c>
      <c r="P213" s="61" t="n">
        <v>1</v>
      </c>
      <c r="Q213" s="61" t="n">
        <v>3</v>
      </c>
      <c r="R213" s="66" t="n">
        <f aca="false">L213+M213+N213+O213+P213+Q213</f>
        <v>12</v>
      </c>
      <c r="S213" s="66" t="n">
        <f aca="false">R213/30*100</f>
        <v>40</v>
      </c>
      <c r="T213" s="66" t="n">
        <f aca="false">S213*0.3</f>
        <v>12</v>
      </c>
      <c r="U213" s="66" t="str">
        <f aca="false">IF(T213&gt;=9,"Cleared","Not Cleared")</f>
        <v>Cleared</v>
      </c>
      <c r="V213" s="105" t="n">
        <v>0.666666666666667</v>
      </c>
      <c r="W213" s="61" t="s">
        <v>14</v>
      </c>
      <c r="X213" s="61" t="s">
        <v>14</v>
      </c>
      <c r="Y213" s="61" t="s">
        <v>14</v>
      </c>
      <c r="Z213" s="61" t="s">
        <v>14</v>
      </c>
      <c r="AA213" s="61" t="s">
        <v>14</v>
      </c>
      <c r="AB213" s="61" t="n">
        <v>65</v>
      </c>
      <c r="AC213" s="61" t="str">
        <f aca="false">IF(V213&gt;=66%,"Cleared","NC")</f>
        <v>Cleared</v>
      </c>
      <c r="AD213" s="61" t="n">
        <v>0</v>
      </c>
      <c r="AE213" s="61" t="n">
        <v>0</v>
      </c>
      <c r="AF213" s="61" t="n">
        <v>0</v>
      </c>
      <c r="AG213" s="61" t="n">
        <v>0</v>
      </c>
      <c r="AH213" s="61" t="n">
        <v>0</v>
      </c>
      <c r="AI213" s="61" t="n">
        <v>3</v>
      </c>
      <c r="AJ213" s="66" t="n">
        <f aca="false">AD213+AE213+AF213+AG213+AH213+AI213</f>
        <v>3</v>
      </c>
      <c r="AK213" s="66" t="n">
        <f aca="false">AJ213/30*100</f>
        <v>10</v>
      </c>
      <c r="AL213" s="66" t="n">
        <f aca="false">AK213*0.3</f>
        <v>3</v>
      </c>
      <c r="AM213" s="66" t="str">
        <f aca="false">IF(AL213&gt;=9,"Cleared","Not Cleared")</f>
        <v>Not Cleared</v>
      </c>
      <c r="AN213" s="105" t="n">
        <v>0.666666666666667</v>
      </c>
      <c r="AO213" s="61" t="s">
        <v>14</v>
      </c>
      <c r="AP213" s="61" t="s">
        <v>14</v>
      </c>
      <c r="AQ213" s="61" t="s">
        <v>14</v>
      </c>
      <c r="AR213" s="61" t="s">
        <v>14</v>
      </c>
      <c r="AS213" s="61" t="s">
        <v>14</v>
      </c>
      <c r="AT213" s="61" t="n">
        <v>64</v>
      </c>
      <c r="AU213" s="61" t="str">
        <f aca="false">IF(AN213&gt;=66%,"Cleared","NC")</f>
        <v>Cleared</v>
      </c>
      <c r="AV213" s="61" t="n">
        <v>0</v>
      </c>
      <c r="AW213" s="61" t="n">
        <v>0</v>
      </c>
      <c r="AX213" s="61" t="n">
        <v>0</v>
      </c>
      <c r="AY213" s="61" t="n">
        <v>0</v>
      </c>
      <c r="AZ213" s="61" t="n">
        <v>0</v>
      </c>
      <c r="BA213" s="61" t="n">
        <v>3</v>
      </c>
      <c r="BB213" s="66" t="n">
        <f aca="false">AV213+AW213+AX213+AY213+BA213+AZ213</f>
        <v>3</v>
      </c>
      <c r="BC213" s="66" t="n">
        <f aca="false">BB213/30*100</f>
        <v>10</v>
      </c>
      <c r="BD213" s="66" t="n">
        <f aca="false">BC213*0.3</f>
        <v>3</v>
      </c>
      <c r="BE213" s="66" t="str">
        <f aca="false">IF(BD213&gt;=9,"Cleared","Not Cleared")</f>
        <v>Not Cleared</v>
      </c>
      <c r="BF213" s="105" t="n">
        <v>0.7</v>
      </c>
      <c r="BG213" s="61" t="n">
        <v>5</v>
      </c>
      <c r="BH213" s="61" t="n">
        <v>2</v>
      </c>
      <c r="BI213" s="61" t="n">
        <v>-2</v>
      </c>
      <c r="BJ213" s="61" t="n">
        <v>3.7</v>
      </c>
      <c r="BK213" s="61" t="s">
        <v>14</v>
      </c>
      <c r="BL213" s="61" t="n">
        <v>64</v>
      </c>
      <c r="BM213" s="61" t="str">
        <f aca="false">IF(BF213&gt;=66%,"Cleared","NC")</f>
        <v>Cleared</v>
      </c>
      <c r="BN213" s="106" t="n">
        <v>1</v>
      </c>
      <c r="BO213" s="106" t="n">
        <v>1</v>
      </c>
      <c r="BP213" s="106" t="n">
        <v>3</v>
      </c>
      <c r="BQ213" s="106" t="n">
        <v>2</v>
      </c>
      <c r="BR213" s="106" t="n">
        <v>0</v>
      </c>
      <c r="BS213" s="106" t="n">
        <v>3</v>
      </c>
      <c r="BT213" s="66" t="n">
        <f aca="false">BN213+BO213+BP213+BQ213+BR213+BS213</f>
        <v>10</v>
      </c>
      <c r="BU213" s="66" t="n">
        <f aca="false">BT213/30*100</f>
        <v>33.3333333333333</v>
      </c>
      <c r="BV213" s="66" t="n">
        <f aca="false">BU213*0.3</f>
        <v>10</v>
      </c>
      <c r="BW213" s="107" t="str">
        <f aca="false">IF(BV213&gt;=9,"Cleared","Not Cleared")</f>
        <v>Cleared</v>
      </c>
    </row>
    <row r="214" s="22" customFormat="true" ht="14.25" hidden="false" customHeight="false" outlineLevel="0" collapsed="false">
      <c r="A214" s="61" t="n">
        <v>210</v>
      </c>
      <c r="B214" s="62" t="s">
        <v>439</v>
      </c>
      <c r="C214" s="63" t="s">
        <v>440</v>
      </c>
      <c r="D214" s="105" t="n">
        <v>0.666666666666667</v>
      </c>
      <c r="E214" s="61" t="n">
        <v>15</v>
      </c>
      <c r="F214" s="61" t="n">
        <v>4</v>
      </c>
      <c r="G214" s="61" t="n">
        <v>4</v>
      </c>
      <c r="H214" s="61" t="s">
        <v>532</v>
      </c>
      <c r="I214" s="61" t="n">
        <v>8</v>
      </c>
      <c r="J214" s="61" t="n">
        <v>75</v>
      </c>
      <c r="K214" s="61" t="str">
        <f aca="false">IF(D214&gt;=66%,"Cleared","NC")</f>
        <v>Cleared</v>
      </c>
      <c r="L214" s="61" t="n">
        <v>2</v>
      </c>
      <c r="M214" s="61" t="n">
        <v>1</v>
      </c>
      <c r="N214" s="61" t="n">
        <v>3</v>
      </c>
      <c r="O214" s="61" t="n">
        <v>3</v>
      </c>
      <c r="P214" s="61" t="n">
        <v>1</v>
      </c>
      <c r="Q214" s="61" t="n">
        <v>5</v>
      </c>
      <c r="R214" s="66" t="n">
        <f aca="false">L214+M214+N214+O214+P214+Q214</f>
        <v>15</v>
      </c>
      <c r="S214" s="66" t="n">
        <f aca="false">R214/30*100</f>
        <v>50</v>
      </c>
      <c r="T214" s="66" t="n">
        <f aca="false">S214*0.3</f>
        <v>15</v>
      </c>
      <c r="U214" s="66" t="str">
        <f aca="false">IF(T214&gt;=9,"Cleared","Not Cleared")</f>
        <v>Cleared</v>
      </c>
      <c r="V214" s="105" t="n">
        <v>0.666666666666667</v>
      </c>
      <c r="W214" s="61" t="s">
        <v>14</v>
      </c>
      <c r="X214" s="61" t="s">
        <v>14</v>
      </c>
      <c r="Y214" s="61" t="s">
        <v>14</v>
      </c>
      <c r="Z214" s="61" t="n">
        <v>5.2</v>
      </c>
      <c r="AA214" s="61" t="n">
        <v>8</v>
      </c>
      <c r="AB214" s="61" t="n">
        <v>75</v>
      </c>
      <c r="AC214" s="61" t="str">
        <f aca="false">IF(V214&gt;=66%,"Cleared","NC")</f>
        <v>Cleared</v>
      </c>
      <c r="AD214" s="61" t="n">
        <v>0</v>
      </c>
      <c r="AE214" s="61" t="n">
        <v>0</v>
      </c>
      <c r="AF214" s="61" t="n">
        <v>0</v>
      </c>
      <c r="AG214" s="61" t="n">
        <v>2</v>
      </c>
      <c r="AH214" s="61" t="n">
        <v>1</v>
      </c>
      <c r="AI214" s="61" t="n">
        <v>5</v>
      </c>
      <c r="AJ214" s="66" t="n">
        <f aca="false">AD214+AE214+AF214+AG214+AH214+AI214</f>
        <v>8</v>
      </c>
      <c r="AK214" s="66" t="n">
        <f aca="false">AJ214/30*100</f>
        <v>26.6666666666667</v>
      </c>
      <c r="AL214" s="66" t="n">
        <f aca="false">AK214*0.3</f>
        <v>8</v>
      </c>
      <c r="AM214" s="66" t="str">
        <f aca="false">IF(AL214&gt;=9,"Cleared","Not Cleared")</f>
        <v>Not Cleared</v>
      </c>
      <c r="AN214" s="105" t="n">
        <v>0.666666666666667</v>
      </c>
      <c r="AO214" s="61" t="n">
        <v>27</v>
      </c>
      <c r="AP214" s="61" t="n">
        <v>2</v>
      </c>
      <c r="AQ214" s="61" t="n">
        <v>11</v>
      </c>
      <c r="AR214" s="61" t="s">
        <v>14</v>
      </c>
      <c r="AS214" s="61" t="s">
        <v>14</v>
      </c>
      <c r="AT214" s="61" t="s">
        <v>14</v>
      </c>
      <c r="AU214" s="61" t="str">
        <f aca="false">IF(AN214&gt;=66%,"Cleared","NC")</f>
        <v>Cleared</v>
      </c>
      <c r="AV214" s="61" t="n">
        <v>4</v>
      </c>
      <c r="AW214" s="61" t="n">
        <v>1</v>
      </c>
      <c r="AX214" s="61" t="n">
        <v>4</v>
      </c>
      <c r="AY214" s="61" t="n">
        <v>0</v>
      </c>
      <c r="AZ214" s="61" t="n">
        <v>0</v>
      </c>
      <c r="BA214" s="61" t="n">
        <v>0</v>
      </c>
      <c r="BB214" s="66" t="n">
        <f aca="false">AV214+AW214+AX214+AY214+BA214+AZ214</f>
        <v>9</v>
      </c>
      <c r="BC214" s="66" t="n">
        <f aca="false">BB214/30*100</f>
        <v>30</v>
      </c>
      <c r="BD214" s="66" t="n">
        <f aca="false">BC214*0.3</f>
        <v>9</v>
      </c>
      <c r="BE214" s="66" t="str">
        <f aca="false">IF(BD214&gt;=9,"Cleared","Not Cleared")</f>
        <v>Cleared</v>
      </c>
      <c r="BF214" s="105" t="n">
        <v>0.733333333333333</v>
      </c>
      <c r="BG214" s="61" t="n">
        <v>32</v>
      </c>
      <c r="BH214" s="61" t="n">
        <v>2</v>
      </c>
      <c r="BI214" s="61" t="n">
        <v>6</v>
      </c>
      <c r="BJ214" s="61" t="n">
        <v>4.5</v>
      </c>
      <c r="BK214" s="61" t="s">
        <v>14</v>
      </c>
      <c r="BL214" s="61" t="n">
        <v>77</v>
      </c>
      <c r="BM214" s="61" t="str">
        <f aca="false">IF(BF214&gt;=66%,"Cleared","NC")</f>
        <v>Cleared</v>
      </c>
      <c r="BN214" s="106" t="n">
        <v>5</v>
      </c>
      <c r="BO214" s="106" t="n">
        <v>1</v>
      </c>
      <c r="BP214" s="106" t="n">
        <v>3</v>
      </c>
      <c r="BQ214" s="106" t="n">
        <v>2</v>
      </c>
      <c r="BR214" s="106" t="n">
        <v>0</v>
      </c>
      <c r="BS214" s="106" t="n">
        <v>5</v>
      </c>
      <c r="BT214" s="66" t="n">
        <f aca="false">BN214+BO214+BP214+BQ214+BR214+BS214</f>
        <v>16</v>
      </c>
      <c r="BU214" s="66" t="n">
        <f aca="false">BT214/30*100</f>
        <v>53.3333333333333</v>
      </c>
      <c r="BV214" s="66" t="n">
        <f aca="false">BU214*0.3</f>
        <v>16</v>
      </c>
      <c r="BW214" s="107" t="str">
        <f aca="false">IF(BV214&gt;=9,"Cleared","Not Cleared")</f>
        <v>Cleared</v>
      </c>
    </row>
    <row r="215" s="22" customFormat="true" ht="14.25" hidden="false" customHeight="false" outlineLevel="0" collapsed="false">
      <c r="A215" s="61" t="n">
        <v>211</v>
      </c>
      <c r="B215" s="62" t="s">
        <v>441</v>
      </c>
      <c r="C215" s="63" t="s">
        <v>442</v>
      </c>
      <c r="D215" s="105" t="n">
        <v>0.8</v>
      </c>
      <c r="E215" s="61" t="n">
        <v>13</v>
      </c>
      <c r="F215" s="61" t="n">
        <v>1</v>
      </c>
      <c r="G215" s="61" t="n">
        <v>2</v>
      </c>
      <c r="H215" s="61" t="s">
        <v>532</v>
      </c>
      <c r="I215" s="61" t="n">
        <v>8</v>
      </c>
      <c r="J215" s="61" t="n">
        <v>68</v>
      </c>
      <c r="K215" s="61" t="str">
        <f aca="false">IF(D215&gt;=66%,"Cleared","NC")</f>
        <v>Cleared</v>
      </c>
      <c r="L215" s="61" t="n">
        <v>2</v>
      </c>
      <c r="M215" s="61" t="n">
        <v>1</v>
      </c>
      <c r="N215" s="61" t="n">
        <v>3</v>
      </c>
      <c r="O215" s="61" t="n">
        <v>3</v>
      </c>
      <c r="P215" s="61" t="n">
        <v>1</v>
      </c>
      <c r="Q215" s="61" t="n">
        <v>4</v>
      </c>
      <c r="R215" s="66" t="n">
        <f aca="false">L215+M215+N215+O215+P215+Q215</f>
        <v>14</v>
      </c>
      <c r="S215" s="66" t="n">
        <f aca="false">R215/30*100</f>
        <v>46.6666666666667</v>
      </c>
      <c r="T215" s="66" t="n">
        <f aca="false">S215*0.3</f>
        <v>14</v>
      </c>
      <c r="U215" s="66" t="str">
        <f aca="false">IF(T215&gt;=9,"Cleared","Not Cleared")</f>
        <v>Cleared</v>
      </c>
      <c r="V215" s="105" t="n">
        <v>0.8</v>
      </c>
      <c r="W215" s="61" t="n">
        <v>18</v>
      </c>
      <c r="X215" s="61" t="n">
        <v>13</v>
      </c>
      <c r="Y215" s="61" t="n">
        <v>-3</v>
      </c>
      <c r="Z215" s="61" t="n">
        <v>2.5</v>
      </c>
      <c r="AA215" s="61" t="n">
        <v>8</v>
      </c>
      <c r="AB215" s="61" t="n">
        <v>68</v>
      </c>
      <c r="AC215" s="61" t="str">
        <f aca="false">IF(V215&gt;=66%,"Cleared","NC")</f>
        <v>Cleared</v>
      </c>
      <c r="AD215" s="61" t="n">
        <v>3</v>
      </c>
      <c r="AE215" s="61" t="n">
        <v>2</v>
      </c>
      <c r="AF215" s="61" t="n">
        <v>3</v>
      </c>
      <c r="AG215" s="61" t="n">
        <v>2</v>
      </c>
      <c r="AH215" s="61" t="n">
        <v>1</v>
      </c>
      <c r="AI215" s="61" t="n">
        <v>4</v>
      </c>
      <c r="AJ215" s="66" t="n">
        <f aca="false">AD215+AE215+AF215+AG215+AH215+AI215</f>
        <v>15</v>
      </c>
      <c r="AK215" s="66" t="n">
        <f aca="false">AJ215/30*100</f>
        <v>50</v>
      </c>
      <c r="AL215" s="66" t="n">
        <f aca="false">AK215*0.3</f>
        <v>15</v>
      </c>
      <c r="AM215" s="66" t="str">
        <f aca="false">IF(AL215&gt;=9,"Cleared","Not Cleared")</f>
        <v>Cleared</v>
      </c>
      <c r="AN215" s="105" t="n">
        <v>0.733333333333333</v>
      </c>
      <c r="AO215" s="61" t="n">
        <v>20</v>
      </c>
      <c r="AP215" s="61" t="n">
        <v>23</v>
      </c>
      <c r="AQ215" s="61" t="n">
        <v>-2</v>
      </c>
      <c r="AR215" s="61" t="n">
        <v>2.3</v>
      </c>
      <c r="AS215" s="61" t="n">
        <v>8</v>
      </c>
      <c r="AT215" s="61" t="n">
        <v>68</v>
      </c>
      <c r="AU215" s="61" t="str">
        <f aca="false">IF(AN215&gt;=66%,"Cleared","NC")</f>
        <v>Cleared</v>
      </c>
      <c r="AV215" s="61" t="n">
        <v>3</v>
      </c>
      <c r="AW215" s="61" t="n">
        <v>4</v>
      </c>
      <c r="AX215" s="61" t="n">
        <v>3</v>
      </c>
      <c r="AY215" s="61" t="n">
        <v>2</v>
      </c>
      <c r="AZ215" s="61" t="n">
        <v>1</v>
      </c>
      <c r="BA215" s="61" t="n">
        <v>4</v>
      </c>
      <c r="BB215" s="66" t="n">
        <f aca="false">AV215+AW215+AX215+AY215+BA215+AZ215</f>
        <v>17</v>
      </c>
      <c r="BC215" s="66" t="n">
        <f aca="false">BB215/30*100</f>
        <v>56.6666666666667</v>
      </c>
      <c r="BD215" s="66" t="n">
        <f aca="false">BC215*0.3</f>
        <v>17</v>
      </c>
      <c r="BE215" s="66" t="str">
        <f aca="false">IF(BD215&gt;=9,"Cleared","Not Cleared")</f>
        <v>Cleared</v>
      </c>
      <c r="BF215" s="105" t="n">
        <v>0.866666666666667</v>
      </c>
      <c r="BG215" s="61" t="n">
        <v>17</v>
      </c>
      <c r="BH215" s="61" t="n">
        <v>10</v>
      </c>
      <c r="BI215" s="61" t="n">
        <v>-1</v>
      </c>
      <c r="BJ215" s="61" t="n">
        <v>2.1</v>
      </c>
      <c r="BK215" s="61" t="n">
        <v>8</v>
      </c>
      <c r="BL215" s="61" t="n">
        <v>65</v>
      </c>
      <c r="BM215" s="61" t="str">
        <f aca="false">IF(BF215&gt;=66%,"Cleared","NC")</f>
        <v>Cleared</v>
      </c>
      <c r="BN215" s="106" t="n">
        <v>3</v>
      </c>
      <c r="BO215" s="106" t="n">
        <v>1</v>
      </c>
      <c r="BP215" s="106" t="n">
        <v>3</v>
      </c>
      <c r="BQ215" s="106" t="n">
        <v>2</v>
      </c>
      <c r="BR215" s="106" t="n">
        <v>1</v>
      </c>
      <c r="BS215" s="106" t="n">
        <v>3</v>
      </c>
      <c r="BT215" s="66" t="n">
        <f aca="false">BN215+BO215+BP215+BQ215+BR215+BS215</f>
        <v>13</v>
      </c>
      <c r="BU215" s="66" t="n">
        <f aca="false">BT215/30*100</f>
        <v>43.3333333333333</v>
      </c>
      <c r="BV215" s="66" t="n">
        <f aca="false">BU215*0.3</f>
        <v>13</v>
      </c>
      <c r="BW215" s="107" t="str">
        <f aca="false">IF(BV215&gt;=9,"Cleared","Not Cleared")</f>
        <v>Cleared</v>
      </c>
    </row>
    <row r="216" s="22" customFormat="true" ht="14.25" hidden="false" customHeight="false" outlineLevel="0" collapsed="false">
      <c r="A216" s="61" t="n">
        <v>212</v>
      </c>
      <c r="B216" s="62" t="s">
        <v>443</v>
      </c>
      <c r="C216" s="63" t="s">
        <v>444</v>
      </c>
      <c r="D216" s="105" t="n">
        <v>0.933333333333333</v>
      </c>
      <c r="E216" s="61" t="n">
        <v>2</v>
      </c>
      <c r="F216" s="61" t="n">
        <v>23</v>
      </c>
      <c r="G216" s="61" t="n">
        <v>-25</v>
      </c>
      <c r="H216" s="61" t="s">
        <v>532</v>
      </c>
      <c r="I216" s="61" t="n">
        <v>8</v>
      </c>
      <c r="J216" s="61" t="n">
        <v>64</v>
      </c>
      <c r="K216" s="61" t="str">
        <f aca="false">IF(D216&gt;=66%,"Cleared","NC")</f>
        <v>Cleared</v>
      </c>
      <c r="L216" s="61" t="n">
        <v>1</v>
      </c>
      <c r="M216" s="61" t="n">
        <v>4</v>
      </c>
      <c r="N216" s="61" t="n">
        <v>1</v>
      </c>
      <c r="O216" s="61" t="n">
        <v>3</v>
      </c>
      <c r="P216" s="61" t="n">
        <v>1</v>
      </c>
      <c r="Q216" s="61" t="n">
        <v>3</v>
      </c>
      <c r="R216" s="66" t="n">
        <f aca="false">L216+M216+N216+O216+P216+Q216</f>
        <v>13</v>
      </c>
      <c r="S216" s="66" t="n">
        <f aca="false">R216/30*100</f>
        <v>43.3333333333333</v>
      </c>
      <c r="T216" s="66" t="n">
        <f aca="false">S216*0.3</f>
        <v>13</v>
      </c>
      <c r="U216" s="66" t="str">
        <f aca="false">IF(T216&gt;=9,"Cleared","Not Cleared")</f>
        <v>Cleared</v>
      </c>
      <c r="V216" s="105" t="n">
        <v>1</v>
      </c>
      <c r="W216" s="61" t="n">
        <v>3</v>
      </c>
      <c r="X216" s="61" t="n">
        <v>3</v>
      </c>
      <c r="Y216" s="61" t="n">
        <v>-2</v>
      </c>
      <c r="Z216" s="61" t="s">
        <v>14</v>
      </c>
      <c r="AA216" s="61" t="n">
        <v>8</v>
      </c>
      <c r="AB216" s="61" t="n">
        <v>67</v>
      </c>
      <c r="AC216" s="61" t="str">
        <f aca="false">IF(V216&gt;=66%,"Cleared","NC")</f>
        <v>Cleared</v>
      </c>
      <c r="AD216" s="61" t="n">
        <v>1</v>
      </c>
      <c r="AE216" s="61" t="n">
        <v>1</v>
      </c>
      <c r="AF216" s="61" t="n">
        <v>3</v>
      </c>
      <c r="AG216" s="61" t="n">
        <v>0</v>
      </c>
      <c r="AH216" s="61" t="n">
        <v>1</v>
      </c>
      <c r="AI216" s="61" t="n">
        <v>4</v>
      </c>
      <c r="AJ216" s="66" t="n">
        <f aca="false">AD216+AE216+AF216+AG216+AH216+AI216</f>
        <v>10</v>
      </c>
      <c r="AK216" s="66" t="n">
        <f aca="false">AJ216/30*100</f>
        <v>33.3333333333333</v>
      </c>
      <c r="AL216" s="66" t="n">
        <f aca="false">AK216*0.3</f>
        <v>10</v>
      </c>
      <c r="AM216" s="66" t="str">
        <f aca="false">IF(AL216&gt;=9,"Cleared","Not Cleared")</f>
        <v>Cleared</v>
      </c>
      <c r="AN216" s="105" t="n">
        <v>1</v>
      </c>
      <c r="AO216" s="61" t="n">
        <v>11</v>
      </c>
      <c r="AP216" s="61" t="n">
        <v>2</v>
      </c>
      <c r="AQ216" s="61" t="n">
        <v>-6</v>
      </c>
      <c r="AR216" s="61" t="n">
        <v>2.3</v>
      </c>
      <c r="AS216" s="61" t="n">
        <v>7</v>
      </c>
      <c r="AT216" s="61" t="n">
        <v>63</v>
      </c>
      <c r="AU216" s="61" t="str">
        <f aca="false">IF(AN216&gt;=66%,"Cleared","NC")</f>
        <v>Cleared</v>
      </c>
      <c r="AV216" s="61" t="n">
        <v>1</v>
      </c>
      <c r="AW216" s="61" t="n">
        <v>1</v>
      </c>
      <c r="AX216" s="61" t="n">
        <v>2</v>
      </c>
      <c r="AY216" s="61" t="n">
        <v>2</v>
      </c>
      <c r="AZ216" s="61" t="n">
        <v>1</v>
      </c>
      <c r="BA216" s="61" t="n">
        <v>3</v>
      </c>
      <c r="BB216" s="66" t="n">
        <f aca="false">AV216+AW216+AX216+AY216+BA216+AZ216</f>
        <v>10</v>
      </c>
      <c r="BC216" s="66" t="n">
        <f aca="false">BB216/30*100</f>
        <v>33.3333333333333</v>
      </c>
      <c r="BD216" s="66" t="n">
        <f aca="false">BC216*0.3</f>
        <v>10</v>
      </c>
      <c r="BE216" s="66" t="str">
        <f aca="false">IF(BD216&gt;=9,"Cleared","Not Cleared")</f>
        <v>Cleared</v>
      </c>
      <c r="BF216" s="105" t="n">
        <v>1</v>
      </c>
      <c r="BG216" s="61" t="n">
        <v>3</v>
      </c>
      <c r="BH216" s="61" t="n">
        <v>17</v>
      </c>
      <c r="BI216" s="61" t="n">
        <v>-9</v>
      </c>
      <c r="BJ216" s="61" t="n">
        <v>2.5</v>
      </c>
      <c r="BK216" s="61" t="n">
        <v>7</v>
      </c>
      <c r="BL216" s="61" t="n">
        <v>63</v>
      </c>
      <c r="BM216" s="61" t="str">
        <f aca="false">IF(BF216&gt;=66%,"Cleared","NC")</f>
        <v>Cleared</v>
      </c>
      <c r="BN216" s="106" t="n">
        <v>1</v>
      </c>
      <c r="BO216" s="106" t="n">
        <v>3</v>
      </c>
      <c r="BP216" s="106" t="n">
        <v>2</v>
      </c>
      <c r="BQ216" s="106" t="n">
        <v>2</v>
      </c>
      <c r="BR216" s="106" t="n">
        <v>1</v>
      </c>
      <c r="BS216" s="106" t="n">
        <v>3</v>
      </c>
      <c r="BT216" s="66" t="n">
        <f aca="false">BN216+BO216+BP216+BQ216+BR216+BS216</f>
        <v>12</v>
      </c>
      <c r="BU216" s="66" t="n">
        <f aca="false">BT216/30*100</f>
        <v>40</v>
      </c>
      <c r="BV216" s="66" t="n">
        <f aca="false">BU216*0.3</f>
        <v>12</v>
      </c>
      <c r="BW216" s="107" t="str">
        <f aca="false">IF(BV216&gt;=9,"Cleared","Not Cleared")</f>
        <v>Cleared</v>
      </c>
    </row>
    <row r="217" s="22" customFormat="true" ht="14.25" hidden="false" customHeight="false" outlineLevel="0" collapsed="false">
      <c r="A217" s="61" t="n">
        <v>213</v>
      </c>
      <c r="B217" s="62" t="s">
        <v>445</v>
      </c>
      <c r="C217" s="63" t="s">
        <v>446</v>
      </c>
      <c r="D217" s="105" t="n">
        <v>0.233333333333333</v>
      </c>
      <c r="E217" s="61" t="n">
        <v>2</v>
      </c>
      <c r="F217" s="61" t="n">
        <v>1</v>
      </c>
      <c r="G217" s="61" t="n">
        <v>-16</v>
      </c>
      <c r="H217" s="61" t="s">
        <v>532</v>
      </c>
      <c r="I217" s="61" t="n">
        <v>8</v>
      </c>
      <c r="J217" s="61" t="n">
        <v>65</v>
      </c>
      <c r="K217" s="61" t="str">
        <f aca="false">IF(D217&gt;=66%,"Cleared","NC")</f>
        <v>NC</v>
      </c>
      <c r="L217" s="61" t="n">
        <v>1</v>
      </c>
      <c r="M217" s="61" t="n">
        <v>1</v>
      </c>
      <c r="N217" s="61" t="n">
        <v>2</v>
      </c>
      <c r="O217" s="61" t="n">
        <v>3</v>
      </c>
      <c r="P217" s="61" t="n">
        <v>1</v>
      </c>
      <c r="Q217" s="61" t="n">
        <v>3</v>
      </c>
      <c r="R217" s="66" t="n">
        <f aca="false">L217+M217+N217+O217+P217+Q217</f>
        <v>11</v>
      </c>
      <c r="S217" s="66" t="n">
        <f aca="false">R217/30*100</f>
        <v>36.6666666666667</v>
      </c>
      <c r="T217" s="66" t="n">
        <f aca="false">S217*0.3</f>
        <v>11</v>
      </c>
      <c r="U217" s="66" t="str">
        <f aca="false">IF(T217&gt;=9,"Cleared","Not Cleared")</f>
        <v>Cleared</v>
      </c>
      <c r="V217" s="105" t="n">
        <v>0.666666666666667</v>
      </c>
      <c r="W217" s="61" t="s">
        <v>14</v>
      </c>
      <c r="X217" s="61" t="s">
        <v>14</v>
      </c>
      <c r="Y217" s="61" t="s">
        <v>14</v>
      </c>
      <c r="Z217" s="61" t="s">
        <v>14</v>
      </c>
      <c r="AA217" s="61" t="n">
        <v>8</v>
      </c>
      <c r="AB217" s="61" t="s">
        <v>14</v>
      </c>
      <c r="AC217" s="61" t="str">
        <f aca="false">IF(V217&gt;=66%,"Cleared","NC")</f>
        <v>Cleared</v>
      </c>
      <c r="AD217" s="61" t="n">
        <v>0</v>
      </c>
      <c r="AE217" s="61" t="n">
        <v>0</v>
      </c>
      <c r="AF217" s="61" t="n">
        <v>0</v>
      </c>
      <c r="AG217" s="61" t="n">
        <v>0</v>
      </c>
      <c r="AH217" s="61" t="n">
        <v>1</v>
      </c>
      <c r="AI217" s="61" t="n">
        <v>0</v>
      </c>
      <c r="AJ217" s="66" t="n">
        <f aca="false">AD217+AE217+AF217+AG217+AH217+AI217</f>
        <v>1</v>
      </c>
      <c r="AK217" s="66" t="n">
        <f aca="false">AJ217/30*100</f>
        <v>3.33333333333333</v>
      </c>
      <c r="AL217" s="66" t="n">
        <f aca="false">AK217*0.3</f>
        <v>1</v>
      </c>
      <c r="AM217" s="66" t="str">
        <f aca="false">IF(AL217&gt;=9,"Cleared","Not Cleared")</f>
        <v>Not Cleared</v>
      </c>
      <c r="AN217" s="105" t="n">
        <v>0.666666666666667</v>
      </c>
      <c r="AO217" s="61" t="s">
        <v>14</v>
      </c>
      <c r="AP217" s="61" t="s">
        <v>14</v>
      </c>
      <c r="AQ217" s="61" t="s">
        <v>14</v>
      </c>
      <c r="AR217" s="61" t="s">
        <v>14</v>
      </c>
      <c r="AS217" s="61" t="s">
        <v>14</v>
      </c>
      <c r="AT217" s="61" t="n">
        <v>66</v>
      </c>
      <c r="AU217" s="61" t="str">
        <f aca="false">IF(AN217&gt;=66%,"Cleared","NC")</f>
        <v>Cleared</v>
      </c>
      <c r="AV217" s="61" t="n">
        <v>0</v>
      </c>
      <c r="AW217" s="61" t="n">
        <v>0</v>
      </c>
      <c r="AX217" s="61" t="n">
        <v>0</v>
      </c>
      <c r="AY217" s="61" t="n">
        <v>0</v>
      </c>
      <c r="AZ217" s="61" t="n">
        <v>0</v>
      </c>
      <c r="BA217" s="61" t="n">
        <v>3</v>
      </c>
      <c r="BB217" s="66" t="n">
        <f aca="false">AV217+AW217+AX217+AY217+BA217+AZ217</f>
        <v>3</v>
      </c>
      <c r="BC217" s="66" t="n">
        <f aca="false">BB217/30*100</f>
        <v>10</v>
      </c>
      <c r="BD217" s="66" t="n">
        <f aca="false">BC217*0.3</f>
        <v>3</v>
      </c>
      <c r="BE217" s="66" t="str">
        <f aca="false">IF(BD217&gt;=9,"Cleared","Not Cleared")</f>
        <v>Not Cleared</v>
      </c>
      <c r="BF217" s="105" t="n">
        <v>0.133333333333333</v>
      </c>
      <c r="BG217" s="61" t="s">
        <v>14</v>
      </c>
      <c r="BH217" s="61" t="s">
        <v>14</v>
      </c>
      <c r="BI217" s="61" t="s">
        <v>14</v>
      </c>
      <c r="BJ217" s="61" t="s">
        <v>14</v>
      </c>
      <c r="BK217" s="61" t="s">
        <v>14</v>
      </c>
      <c r="BL217" s="61" t="s">
        <v>14</v>
      </c>
      <c r="BM217" s="61" t="str">
        <f aca="false">IF(BF217&gt;=66%,"Cleared","NC")</f>
        <v>NC</v>
      </c>
      <c r="BN217" s="106" t="n">
        <v>0</v>
      </c>
      <c r="BO217" s="106" t="n">
        <v>0</v>
      </c>
      <c r="BP217" s="106" t="n">
        <v>0</v>
      </c>
      <c r="BQ217" s="106" t="n">
        <v>0</v>
      </c>
      <c r="BR217" s="106" t="n">
        <v>0</v>
      </c>
      <c r="BS217" s="106" t="n">
        <v>0</v>
      </c>
      <c r="BT217" s="66" t="n">
        <f aca="false">BN217+BO217+BP217+BQ217+BR217+BS217</f>
        <v>0</v>
      </c>
      <c r="BU217" s="66" t="n">
        <f aca="false">BT217/30*100</f>
        <v>0</v>
      </c>
      <c r="BV217" s="66" t="n">
        <f aca="false">BU217*0.3</f>
        <v>0</v>
      </c>
      <c r="BW217" s="107" t="str">
        <f aca="false">IF(BV217&gt;=9,"Cleared","Not Cleared")</f>
        <v>Not Cleared</v>
      </c>
    </row>
    <row r="218" s="22" customFormat="true" ht="14.25" hidden="false" customHeight="false" outlineLevel="0" collapsed="false">
      <c r="A218" s="61" t="n">
        <v>214</v>
      </c>
      <c r="B218" s="62" t="s">
        <v>447</v>
      </c>
      <c r="C218" s="63" t="s">
        <v>448</v>
      </c>
      <c r="D218" s="105" t="n">
        <v>0.8</v>
      </c>
      <c r="E218" s="61" t="n">
        <v>30</v>
      </c>
      <c r="F218" s="61" t="n">
        <v>1</v>
      </c>
      <c r="G218" s="61" t="n">
        <v>-1</v>
      </c>
      <c r="H218" s="61" t="s">
        <v>532</v>
      </c>
      <c r="I218" s="61" t="n">
        <v>8</v>
      </c>
      <c r="J218" s="61" t="n">
        <v>76</v>
      </c>
      <c r="K218" s="61" t="str">
        <f aca="false">IF(D218&gt;=66%,"Cleared","NC")</f>
        <v>Cleared</v>
      </c>
      <c r="L218" s="61" t="n">
        <v>5</v>
      </c>
      <c r="M218" s="61" t="n">
        <v>1</v>
      </c>
      <c r="N218" s="61" t="n">
        <v>3</v>
      </c>
      <c r="O218" s="61" t="n">
        <v>3</v>
      </c>
      <c r="P218" s="61" t="n">
        <v>1</v>
      </c>
      <c r="Q218" s="61" t="n">
        <v>5</v>
      </c>
      <c r="R218" s="66" t="n">
        <f aca="false">L218+M218+N218+O218+P218+Q218</f>
        <v>18</v>
      </c>
      <c r="S218" s="66" t="n">
        <f aca="false">R218/30*100</f>
        <v>60</v>
      </c>
      <c r="T218" s="66" t="n">
        <f aca="false">S218*0.3</f>
        <v>18</v>
      </c>
      <c r="U218" s="66" t="str">
        <f aca="false">IF(T218&gt;=9,"Cleared","Not Cleared")</f>
        <v>Cleared</v>
      </c>
      <c r="V218" s="105" t="n">
        <v>0.8</v>
      </c>
      <c r="W218" s="61" t="s">
        <v>14</v>
      </c>
      <c r="X218" s="61" t="s">
        <v>14</v>
      </c>
      <c r="Y218" s="61" t="s">
        <v>14</v>
      </c>
      <c r="Z218" s="61" t="s">
        <v>14</v>
      </c>
      <c r="AA218" s="61" t="n">
        <v>8</v>
      </c>
      <c r="AB218" s="61" t="s">
        <v>14</v>
      </c>
      <c r="AC218" s="61" t="str">
        <f aca="false">IF(V218&gt;=66%,"Cleared","NC")</f>
        <v>Cleared</v>
      </c>
      <c r="AD218" s="61" t="n">
        <v>0</v>
      </c>
      <c r="AE218" s="61" t="n">
        <v>0</v>
      </c>
      <c r="AF218" s="61" t="n">
        <v>0</v>
      </c>
      <c r="AG218" s="61" t="n">
        <v>0</v>
      </c>
      <c r="AH218" s="61" t="n">
        <v>1</v>
      </c>
      <c r="AI218" s="61" t="n">
        <v>0</v>
      </c>
      <c r="AJ218" s="66" t="n">
        <f aca="false">AD218+AE218+AF218+AG218+AH218+AI218</f>
        <v>1</v>
      </c>
      <c r="AK218" s="66" t="n">
        <f aca="false">AJ218/30*100</f>
        <v>3.33333333333333</v>
      </c>
      <c r="AL218" s="66" t="n">
        <f aca="false">AK218*0.3</f>
        <v>1</v>
      </c>
      <c r="AM218" s="66" t="str">
        <f aca="false">IF(AL218&gt;=9,"Cleared","Not Cleared")</f>
        <v>Not Cleared</v>
      </c>
      <c r="AN218" s="105" t="n">
        <v>1</v>
      </c>
      <c r="AO218" s="61" t="n">
        <v>30</v>
      </c>
      <c r="AP218" s="61" t="n">
        <v>3</v>
      </c>
      <c r="AQ218" s="61" t="n">
        <v>-2</v>
      </c>
      <c r="AR218" s="61" t="n">
        <v>5.2</v>
      </c>
      <c r="AS218" s="61" t="n">
        <v>7</v>
      </c>
      <c r="AT218" s="61" t="n">
        <v>75</v>
      </c>
      <c r="AU218" s="61" t="str">
        <f aca="false">IF(AN218&gt;=66%,"Cleared","NC")</f>
        <v>Cleared</v>
      </c>
      <c r="AV218" s="61" t="n">
        <v>5</v>
      </c>
      <c r="AW218" s="61" t="n">
        <v>1</v>
      </c>
      <c r="AX218" s="61" t="n">
        <v>3</v>
      </c>
      <c r="AY218" s="61" t="n">
        <v>2</v>
      </c>
      <c r="AZ218" s="61" t="n">
        <v>1</v>
      </c>
      <c r="BA218" s="61" t="n">
        <v>5</v>
      </c>
      <c r="BB218" s="66" t="n">
        <f aca="false">AV218+AW218+AX218+AY218+BA218+AZ218</f>
        <v>17</v>
      </c>
      <c r="BC218" s="66" t="n">
        <f aca="false">BB218/30*100</f>
        <v>56.6666666666667</v>
      </c>
      <c r="BD218" s="66" t="n">
        <f aca="false">BC218*0.3</f>
        <v>17</v>
      </c>
      <c r="BE218" s="66" t="str">
        <f aca="false">IF(BD218&gt;=9,"Cleared","Not Cleared")</f>
        <v>Cleared</v>
      </c>
      <c r="BF218" s="105" t="n">
        <v>1</v>
      </c>
      <c r="BG218" s="61" t="n">
        <v>27</v>
      </c>
      <c r="BH218" s="61" t="n">
        <v>2</v>
      </c>
      <c r="BI218" s="61" t="n">
        <v>-5</v>
      </c>
      <c r="BJ218" s="61" t="n">
        <v>4.3</v>
      </c>
      <c r="BK218" s="61" t="n">
        <v>7</v>
      </c>
      <c r="BL218" s="61" t="n">
        <v>73</v>
      </c>
      <c r="BM218" s="61" t="str">
        <f aca="false">IF(BF218&gt;=66%,"Cleared","NC")</f>
        <v>Cleared</v>
      </c>
      <c r="BN218" s="106" t="n">
        <v>4</v>
      </c>
      <c r="BO218" s="106" t="n">
        <v>1</v>
      </c>
      <c r="BP218" s="106" t="n">
        <v>3</v>
      </c>
      <c r="BQ218" s="106" t="n">
        <v>2</v>
      </c>
      <c r="BR218" s="106" t="n">
        <v>1</v>
      </c>
      <c r="BS218" s="106" t="n">
        <v>4</v>
      </c>
      <c r="BT218" s="66" t="n">
        <f aca="false">BN218+BO218+BP218+BQ218+BR218+BS218</f>
        <v>15</v>
      </c>
      <c r="BU218" s="66" t="n">
        <f aca="false">BT218/30*100</f>
        <v>50</v>
      </c>
      <c r="BV218" s="66" t="n">
        <f aca="false">BU218*0.3</f>
        <v>15</v>
      </c>
      <c r="BW218" s="107" t="str">
        <f aca="false">IF(BV218&gt;=9,"Cleared","Not Cleared")</f>
        <v>Cleared</v>
      </c>
    </row>
    <row r="219" s="22" customFormat="true" ht="14.25" hidden="false" customHeight="false" outlineLevel="0" collapsed="false">
      <c r="A219" s="61" t="n">
        <v>215</v>
      </c>
      <c r="B219" s="62" t="s">
        <v>449</v>
      </c>
      <c r="C219" s="63" t="s">
        <v>450</v>
      </c>
      <c r="D219" s="105" t="n">
        <v>1</v>
      </c>
      <c r="E219" s="61" t="n">
        <v>30</v>
      </c>
      <c r="F219" s="61" t="n">
        <v>2</v>
      </c>
      <c r="G219" s="61" t="n">
        <v>-25</v>
      </c>
      <c r="H219" s="61" t="s">
        <v>532</v>
      </c>
      <c r="I219" s="61" t="n">
        <v>8</v>
      </c>
      <c r="J219" s="61" t="n">
        <v>72</v>
      </c>
      <c r="K219" s="61" t="str">
        <f aca="false">IF(D219&gt;=66%,"Cleared","NC")</f>
        <v>Cleared</v>
      </c>
      <c r="L219" s="61" t="n">
        <v>5</v>
      </c>
      <c r="M219" s="61" t="n">
        <v>1</v>
      </c>
      <c r="N219" s="61" t="n">
        <v>2</v>
      </c>
      <c r="O219" s="61" t="n">
        <v>3</v>
      </c>
      <c r="P219" s="61" t="n">
        <v>1</v>
      </c>
      <c r="Q219" s="61" t="n">
        <v>4</v>
      </c>
      <c r="R219" s="66" t="n">
        <f aca="false">L219+M219+N219+O219+P219+Q219</f>
        <v>16</v>
      </c>
      <c r="S219" s="66" t="n">
        <f aca="false">R219/30*100</f>
        <v>53.3333333333333</v>
      </c>
      <c r="T219" s="66" t="n">
        <f aca="false">S219*0.3</f>
        <v>16</v>
      </c>
      <c r="U219" s="66" t="str">
        <f aca="false">IF(T219&gt;=9,"Cleared","Not Cleared")</f>
        <v>Cleared</v>
      </c>
      <c r="V219" s="105" t="n">
        <v>0.9</v>
      </c>
      <c r="W219" s="61" t="n">
        <v>35</v>
      </c>
      <c r="X219" s="61" t="n">
        <v>8</v>
      </c>
      <c r="Y219" s="61" t="n">
        <v>4</v>
      </c>
      <c r="Z219" s="61" t="s">
        <v>14</v>
      </c>
      <c r="AA219" s="61" t="n">
        <v>7</v>
      </c>
      <c r="AB219" s="61" t="n">
        <v>74</v>
      </c>
      <c r="AC219" s="61" t="str">
        <f aca="false">IF(V219&gt;=66%,"Cleared","NC")</f>
        <v>Cleared</v>
      </c>
      <c r="AD219" s="61" t="n">
        <v>5</v>
      </c>
      <c r="AE219" s="61" t="n">
        <v>1</v>
      </c>
      <c r="AF219" s="61" t="n">
        <v>3</v>
      </c>
      <c r="AG219" s="61" t="n">
        <v>0</v>
      </c>
      <c r="AH219" s="61" t="n">
        <v>1</v>
      </c>
      <c r="AI219" s="61" t="n">
        <v>4</v>
      </c>
      <c r="AJ219" s="66" t="n">
        <f aca="false">AD219+AE219+AF219+AG219+AH219+AI219</f>
        <v>14</v>
      </c>
      <c r="AK219" s="66" t="n">
        <f aca="false">AJ219/30*100</f>
        <v>46.6666666666667</v>
      </c>
      <c r="AL219" s="66" t="n">
        <f aca="false">AK219*0.3</f>
        <v>14</v>
      </c>
      <c r="AM219" s="66" t="str">
        <f aca="false">IF(AL219&gt;=9,"Cleared","Not Cleared")</f>
        <v>Cleared</v>
      </c>
      <c r="AN219" s="105" t="n">
        <v>1.16666666666667</v>
      </c>
      <c r="AO219" s="61" t="n">
        <v>35</v>
      </c>
      <c r="AP219" s="61" t="n">
        <v>2</v>
      </c>
      <c r="AQ219" s="61" t="n">
        <v>6</v>
      </c>
      <c r="AR219" s="61" t="n">
        <v>5.2</v>
      </c>
      <c r="AS219" s="61" t="n">
        <v>5</v>
      </c>
      <c r="AT219" s="61" t="n">
        <v>75</v>
      </c>
      <c r="AU219" s="61" t="str">
        <f aca="false">IF(AN219&gt;=66%,"Cleared","NC")</f>
        <v>Cleared</v>
      </c>
      <c r="AV219" s="61" t="n">
        <v>5</v>
      </c>
      <c r="AW219" s="61" t="n">
        <v>1</v>
      </c>
      <c r="AX219" s="61" t="n">
        <v>4</v>
      </c>
      <c r="AY219" s="61" t="n">
        <v>2</v>
      </c>
      <c r="AZ219" s="61" t="n">
        <v>1</v>
      </c>
      <c r="BA219" s="61" t="n">
        <v>5</v>
      </c>
      <c r="BB219" s="66" t="n">
        <f aca="false">AV219+AW219+AX219+AY219+BA219+AZ219</f>
        <v>18</v>
      </c>
      <c r="BC219" s="66" t="n">
        <f aca="false">BB219/30*100</f>
        <v>60</v>
      </c>
      <c r="BD219" s="66" t="n">
        <f aca="false">BC219*0.3</f>
        <v>18</v>
      </c>
      <c r="BE219" s="66" t="str">
        <f aca="false">IF(BD219&gt;=9,"Cleared","Not Cleared")</f>
        <v>Cleared</v>
      </c>
      <c r="BF219" s="105" t="n">
        <v>1.06666666666667</v>
      </c>
      <c r="BG219" s="61" t="n">
        <v>35</v>
      </c>
      <c r="BH219" s="61" t="n">
        <v>6</v>
      </c>
      <c r="BI219" s="61" t="n">
        <v>0</v>
      </c>
      <c r="BJ219" s="61" t="n">
        <v>4.1</v>
      </c>
      <c r="BK219" s="61" t="n">
        <v>5</v>
      </c>
      <c r="BL219" s="61" t="n">
        <v>78</v>
      </c>
      <c r="BM219" s="61" t="str">
        <f aca="false">IF(BF219&gt;=66%,"Cleared","NC")</f>
        <v>Cleared</v>
      </c>
      <c r="BN219" s="106" t="n">
        <v>5</v>
      </c>
      <c r="BO219" s="106" t="n">
        <v>1</v>
      </c>
      <c r="BP219" s="106" t="n">
        <v>3</v>
      </c>
      <c r="BQ219" s="106" t="n">
        <v>2</v>
      </c>
      <c r="BR219" s="106" t="n">
        <v>1</v>
      </c>
      <c r="BS219" s="106" t="n">
        <v>5</v>
      </c>
      <c r="BT219" s="66" t="n">
        <f aca="false">BN219+BO219+BP219+BQ219+BR219+BS219</f>
        <v>17</v>
      </c>
      <c r="BU219" s="66" t="n">
        <f aca="false">BT219/30*100</f>
        <v>56.6666666666667</v>
      </c>
      <c r="BV219" s="66" t="n">
        <f aca="false">BU219*0.3</f>
        <v>17</v>
      </c>
      <c r="BW219" s="107" t="str">
        <f aca="false">IF(BV219&gt;=9,"Cleared","Not Cleared")</f>
        <v>Cleared</v>
      </c>
    </row>
    <row r="220" s="22" customFormat="true" ht="14.25" hidden="false" customHeight="false" outlineLevel="0" collapsed="false">
      <c r="A220" s="61" t="n">
        <v>216</v>
      </c>
      <c r="B220" s="62" t="s">
        <v>451</v>
      </c>
      <c r="C220" s="63" t="s">
        <v>452</v>
      </c>
      <c r="D220" s="105" t="n">
        <v>1.06666666666667</v>
      </c>
      <c r="E220" s="61" t="s">
        <v>14</v>
      </c>
      <c r="F220" s="61" t="s">
        <v>14</v>
      </c>
      <c r="G220" s="61" t="s">
        <v>14</v>
      </c>
      <c r="H220" s="61" t="s">
        <v>14</v>
      </c>
      <c r="I220" s="61" t="s">
        <v>14</v>
      </c>
      <c r="J220" s="61" t="s">
        <v>14</v>
      </c>
      <c r="K220" s="61" t="str">
        <f aca="false">IF(D220&gt;=66%,"Cleared","NC")</f>
        <v>Cleared</v>
      </c>
      <c r="L220" s="61" t="n">
        <v>0</v>
      </c>
      <c r="M220" s="61" t="n">
        <v>0</v>
      </c>
      <c r="N220" s="61" t="n">
        <v>0</v>
      </c>
      <c r="O220" s="61" t="n">
        <v>0</v>
      </c>
      <c r="P220" s="61" t="n">
        <v>0</v>
      </c>
      <c r="Q220" s="61" t="n">
        <v>0</v>
      </c>
      <c r="R220" s="66" t="n">
        <f aca="false">L220+M220+N220+O220+P220+Q220</f>
        <v>0</v>
      </c>
      <c r="S220" s="66" t="n">
        <f aca="false">R220/30*100</f>
        <v>0</v>
      </c>
      <c r="T220" s="66" t="n">
        <f aca="false">S220*0.3</f>
        <v>0</v>
      </c>
      <c r="U220" s="66" t="str">
        <f aca="false">IF(T220&gt;=9,"Cleared","Not Cleared")</f>
        <v>Not Cleared</v>
      </c>
      <c r="V220" s="105" t="n">
        <v>0.9</v>
      </c>
      <c r="W220" s="61" t="s">
        <v>14</v>
      </c>
      <c r="X220" s="61" t="s">
        <v>14</v>
      </c>
      <c r="Y220" s="61" t="s">
        <v>14</v>
      </c>
      <c r="Z220" s="61" t="s">
        <v>14</v>
      </c>
      <c r="AA220" s="61" t="n">
        <v>7</v>
      </c>
      <c r="AB220" s="61" t="s">
        <v>14</v>
      </c>
      <c r="AC220" s="61" t="str">
        <f aca="false">IF(V220&gt;=66%,"Cleared","NC")</f>
        <v>Cleared</v>
      </c>
      <c r="AD220" s="61" t="n">
        <v>0</v>
      </c>
      <c r="AE220" s="61" t="n">
        <v>0</v>
      </c>
      <c r="AF220" s="61" t="n">
        <v>0</v>
      </c>
      <c r="AG220" s="61" t="n">
        <v>0</v>
      </c>
      <c r="AH220" s="61" t="n">
        <v>1</v>
      </c>
      <c r="AI220" s="61" t="n">
        <v>0</v>
      </c>
      <c r="AJ220" s="66" t="n">
        <f aca="false">AD220+AE220+AF220+AG220+AH220+AI220</f>
        <v>1</v>
      </c>
      <c r="AK220" s="66" t="n">
        <f aca="false">AJ220/30*100</f>
        <v>3.33333333333333</v>
      </c>
      <c r="AL220" s="66" t="n">
        <f aca="false">AK220*0.3</f>
        <v>1</v>
      </c>
      <c r="AM220" s="66" t="str">
        <f aca="false">IF(AL220&gt;=9,"Cleared","Not Cleared")</f>
        <v>Not Cleared</v>
      </c>
      <c r="AN220" s="105" t="n">
        <v>1.03333333333333</v>
      </c>
      <c r="AO220" s="61" t="s">
        <v>14</v>
      </c>
      <c r="AP220" s="61" t="s">
        <v>14</v>
      </c>
      <c r="AQ220" s="61" t="s">
        <v>14</v>
      </c>
      <c r="AR220" s="61" t="s">
        <v>14</v>
      </c>
      <c r="AS220" s="61" t="s">
        <v>14</v>
      </c>
      <c r="AT220" s="61" t="n">
        <v>78</v>
      </c>
      <c r="AU220" s="61" t="str">
        <f aca="false">IF(AN220&gt;=66%,"Cleared","NC")</f>
        <v>Cleared</v>
      </c>
      <c r="AV220" s="61" t="n">
        <v>0</v>
      </c>
      <c r="AW220" s="61" t="n">
        <v>0</v>
      </c>
      <c r="AX220" s="61" t="n">
        <v>0</v>
      </c>
      <c r="AY220" s="61" t="n">
        <v>0</v>
      </c>
      <c r="AZ220" s="61" t="n">
        <v>0</v>
      </c>
      <c r="BA220" s="61" t="n">
        <v>5</v>
      </c>
      <c r="BB220" s="66" t="n">
        <f aca="false">AV220+AW220+AX220+AY220+BA220+AZ220</f>
        <v>5</v>
      </c>
      <c r="BC220" s="66" t="n">
        <f aca="false">BB220/30*100</f>
        <v>16.6666666666667</v>
      </c>
      <c r="BD220" s="66" t="n">
        <f aca="false">BC220*0.3</f>
        <v>5</v>
      </c>
      <c r="BE220" s="66" t="str">
        <f aca="false">IF(BD220&gt;=9,"Cleared","Not Cleared")</f>
        <v>Not Cleared</v>
      </c>
      <c r="BF220" s="105" t="n">
        <v>1</v>
      </c>
      <c r="BG220" s="61" t="n">
        <v>18</v>
      </c>
      <c r="BH220" s="61" t="n">
        <v>10</v>
      </c>
      <c r="BI220" s="61" t="n">
        <v>-5</v>
      </c>
      <c r="BJ220" s="61" t="s">
        <v>14</v>
      </c>
      <c r="BK220" s="61" t="s">
        <v>14</v>
      </c>
      <c r="BL220" s="61" t="n">
        <v>76</v>
      </c>
      <c r="BM220" s="61" t="str">
        <f aca="false">IF(BF220&gt;=66%,"Cleared","NC")</f>
        <v>Cleared</v>
      </c>
      <c r="BN220" s="106" t="n">
        <v>3</v>
      </c>
      <c r="BO220" s="106" t="n">
        <v>1</v>
      </c>
      <c r="BP220" s="106" t="n">
        <v>3</v>
      </c>
      <c r="BQ220" s="106" t="n">
        <v>0</v>
      </c>
      <c r="BR220" s="106" t="n">
        <v>0</v>
      </c>
      <c r="BS220" s="106" t="n">
        <v>5</v>
      </c>
      <c r="BT220" s="66" t="n">
        <f aca="false">BN220+BO220+BP220+BQ220+BR220+BS220</f>
        <v>12</v>
      </c>
      <c r="BU220" s="66" t="n">
        <f aca="false">BT220/30*100</f>
        <v>40</v>
      </c>
      <c r="BV220" s="66" t="n">
        <f aca="false">BU220*0.3</f>
        <v>12</v>
      </c>
      <c r="BW220" s="107" t="str">
        <f aca="false">IF(BV220&gt;=9,"Cleared","Not Cleared")</f>
        <v>Cleared</v>
      </c>
    </row>
    <row r="221" s="22" customFormat="true" ht="14.25" hidden="false" customHeight="false" outlineLevel="0" collapsed="false">
      <c r="A221" s="61" t="n">
        <v>217</v>
      </c>
      <c r="B221" s="62" t="s">
        <v>453</v>
      </c>
      <c r="C221" s="63" t="s">
        <v>454</v>
      </c>
      <c r="D221" s="105" t="n">
        <v>0.666666666666667</v>
      </c>
      <c r="E221" s="61" t="n">
        <v>2</v>
      </c>
      <c r="F221" s="61" t="n">
        <v>1</v>
      </c>
      <c r="G221" s="61" t="n">
        <v>12</v>
      </c>
      <c r="H221" s="61" t="s">
        <v>532</v>
      </c>
      <c r="I221" s="61" t="n">
        <v>8</v>
      </c>
      <c r="J221" s="61" t="n">
        <v>74</v>
      </c>
      <c r="K221" s="61" t="str">
        <f aca="false">IF(D221&gt;=66%,"Cleared","NC")</f>
        <v>Cleared</v>
      </c>
      <c r="L221" s="61" t="n">
        <v>1</v>
      </c>
      <c r="M221" s="61" t="n">
        <v>1</v>
      </c>
      <c r="N221" s="61" t="n">
        <v>4</v>
      </c>
      <c r="O221" s="61" t="n">
        <v>3</v>
      </c>
      <c r="P221" s="61" t="n">
        <v>1</v>
      </c>
      <c r="Q221" s="61" t="n">
        <v>4</v>
      </c>
      <c r="R221" s="66" t="n">
        <f aca="false">L221+M221+N221+O221+P221+Q221</f>
        <v>14</v>
      </c>
      <c r="S221" s="66" t="n">
        <f aca="false">R221/30*100</f>
        <v>46.6666666666667</v>
      </c>
      <c r="T221" s="66" t="n">
        <f aca="false">S221*0.3</f>
        <v>14</v>
      </c>
      <c r="U221" s="66" t="str">
        <f aca="false">IF(T221&gt;=9,"Cleared","Not Cleared")</f>
        <v>Cleared</v>
      </c>
      <c r="V221" s="105" t="n">
        <v>0.666666666666667</v>
      </c>
      <c r="W221" s="61" t="n">
        <v>10</v>
      </c>
      <c r="X221" s="61" t="n">
        <v>8</v>
      </c>
      <c r="Y221" s="61" t="n">
        <v>8</v>
      </c>
      <c r="Z221" s="61" t="n">
        <v>3.8</v>
      </c>
      <c r="AA221" s="61" t="n">
        <v>8</v>
      </c>
      <c r="AB221" s="61" t="n">
        <v>74</v>
      </c>
      <c r="AC221" s="61" t="str">
        <f aca="false">IF(V221&gt;=66%,"Cleared","NC")</f>
        <v>Cleared</v>
      </c>
      <c r="AD221" s="61" t="n">
        <v>1</v>
      </c>
      <c r="AE221" s="61" t="n">
        <v>1</v>
      </c>
      <c r="AF221" s="61" t="n">
        <v>3</v>
      </c>
      <c r="AG221" s="61" t="n">
        <v>2</v>
      </c>
      <c r="AH221" s="61" t="n">
        <v>1</v>
      </c>
      <c r="AI221" s="61" t="n">
        <v>4</v>
      </c>
      <c r="AJ221" s="66" t="n">
        <f aca="false">AD221+AE221+AF221+AG221+AH221+AI221</f>
        <v>12</v>
      </c>
      <c r="AK221" s="66" t="n">
        <f aca="false">AJ221/30*100</f>
        <v>40</v>
      </c>
      <c r="AL221" s="66" t="n">
        <f aca="false">AK221*0.3</f>
        <v>12</v>
      </c>
      <c r="AM221" s="66" t="str">
        <f aca="false">IF(AL221&gt;=9,"Cleared","Not Cleared")</f>
        <v>Cleared</v>
      </c>
      <c r="AN221" s="105" t="n">
        <v>0.8</v>
      </c>
      <c r="AO221" s="61" t="n">
        <v>20</v>
      </c>
      <c r="AP221" s="61" t="n">
        <v>3</v>
      </c>
      <c r="AQ221" s="61" t="n">
        <v>6</v>
      </c>
      <c r="AR221" s="61" t="n">
        <v>3.1</v>
      </c>
      <c r="AS221" s="61" t="n">
        <v>6</v>
      </c>
      <c r="AT221" s="61" t="n">
        <v>73</v>
      </c>
      <c r="AU221" s="61" t="str">
        <f aca="false">IF(AN221&gt;=66%,"Cleared","NC")</f>
        <v>Cleared</v>
      </c>
      <c r="AV221" s="61" t="n">
        <v>3</v>
      </c>
      <c r="AW221" s="61" t="n">
        <v>1</v>
      </c>
      <c r="AX221" s="61" t="n">
        <v>3</v>
      </c>
      <c r="AY221" s="61" t="n">
        <v>2</v>
      </c>
      <c r="AZ221" s="61" t="n">
        <v>1</v>
      </c>
      <c r="BA221" s="61" t="n">
        <v>4</v>
      </c>
      <c r="BB221" s="66" t="n">
        <f aca="false">AV221+AW221+AX221+AY221+BA221+AZ221</f>
        <v>14</v>
      </c>
      <c r="BC221" s="66" t="n">
        <f aca="false">BB221/30*100</f>
        <v>46.6666666666667</v>
      </c>
      <c r="BD221" s="66" t="n">
        <f aca="false">BC221*0.3</f>
        <v>14</v>
      </c>
      <c r="BE221" s="66" t="str">
        <f aca="false">IF(BD221&gt;=9,"Cleared","Not Cleared")</f>
        <v>Cleared</v>
      </c>
      <c r="BF221" s="105" t="n">
        <v>0.733333333333333</v>
      </c>
      <c r="BG221" s="61" t="n">
        <v>20</v>
      </c>
      <c r="BH221" s="61" t="n">
        <v>12</v>
      </c>
      <c r="BI221" s="61" t="n">
        <v>4</v>
      </c>
      <c r="BJ221" s="61" t="n">
        <v>3.1</v>
      </c>
      <c r="BK221" s="61" t="n">
        <v>6</v>
      </c>
      <c r="BL221" s="61" t="n">
        <v>70</v>
      </c>
      <c r="BM221" s="61" t="str">
        <f aca="false">IF(BF221&gt;=66%,"Cleared","NC")</f>
        <v>Cleared</v>
      </c>
      <c r="BN221" s="106" t="n">
        <v>3</v>
      </c>
      <c r="BO221" s="106" t="n">
        <v>2</v>
      </c>
      <c r="BP221" s="106" t="n">
        <v>3</v>
      </c>
      <c r="BQ221" s="106" t="n">
        <v>2</v>
      </c>
      <c r="BR221" s="106" t="n">
        <v>1</v>
      </c>
      <c r="BS221" s="106" t="n">
        <v>4</v>
      </c>
      <c r="BT221" s="66" t="n">
        <f aca="false">BN221+BO221+BP221+BQ221+BR221+BS221</f>
        <v>15</v>
      </c>
      <c r="BU221" s="66" t="n">
        <f aca="false">BT221/30*100</f>
        <v>50</v>
      </c>
      <c r="BV221" s="66" t="n">
        <f aca="false">BU221*0.3</f>
        <v>15</v>
      </c>
      <c r="BW221" s="107" t="str">
        <f aca="false">IF(BV221&gt;=9,"Cleared","Not Cleared")</f>
        <v>Cleared</v>
      </c>
    </row>
    <row r="222" s="22" customFormat="true" ht="14.25" hidden="false" customHeight="false" outlineLevel="0" collapsed="false">
      <c r="A222" s="61" t="n">
        <v>218</v>
      </c>
      <c r="B222" s="62" t="s">
        <v>455</v>
      </c>
      <c r="C222" s="63" t="s">
        <v>456</v>
      </c>
      <c r="D222" s="105" t="n">
        <v>0.8</v>
      </c>
      <c r="E222" s="61" t="n">
        <v>5</v>
      </c>
      <c r="F222" s="61" t="n">
        <v>5</v>
      </c>
      <c r="G222" s="61" t="n">
        <v>-30</v>
      </c>
      <c r="H222" s="61" t="s">
        <v>532</v>
      </c>
      <c r="I222" s="61" t="n">
        <v>8</v>
      </c>
      <c r="J222" s="61" t="n">
        <v>64</v>
      </c>
      <c r="K222" s="61" t="str">
        <f aca="false">IF(D222&gt;=66%,"Cleared","NC")</f>
        <v>Cleared</v>
      </c>
      <c r="L222" s="61" t="n">
        <v>1</v>
      </c>
      <c r="M222" s="61" t="n">
        <v>1</v>
      </c>
      <c r="N222" s="61" t="n">
        <v>1</v>
      </c>
      <c r="O222" s="61" t="n">
        <v>3</v>
      </c>
      <c r="P222" s="61" t="n">
        <v>1</v>
      </c>
      <c r="Q222" s="61" t="n">
        <v>3</v>
      </c>
      <c r="R222" s="66" t="n">
        <f aca="false">L222+M222+N222+O222+P222+Q222</f>
        <v>10</v>
      </c>
      <c r="S222" s="66" t="n">
        <f aca="false">R222/30*100</f>
        <v>33.3333333333333</v>
      </c>
      <c r="T222" s="66" t="n">
        <f aca="false">S222*0.3</f>
        <v>10</v>
      </c>
      <c r="U222" s="66" t="str">
        <f aca="false">IF(T222&gt;=9,"Cleared","Not Cleared")</f>
        <v>Cleared</v>
      </c>
      <c r="V222" s="105" t="n">
        <v>0.8</v>
      </c>
      <c r="W222" s="61" t="n">
        <v>2</v>
      </c>
      <c r="X222" s="61" t="n">
        <v>2</v>
      </c>
      <c r="Y222" s="61" t="n">
        <v>-22</v>
      </c>
      <c r="Z222" s="61" t="s">
        <v>14</v>
      </c>
      <c r="AA222" s="61" t="n">
        <v>8</v>
      </c>
      <c r="AB222" s="61" t="n">
        <v>68</v>
      </c>
      <c r="AC222" s="61" t="str">
        <f aca="false">IF(V222&gt;=66%,"Cleared","NC")</f>
        <v>Cleared</v>
      </c>
      <c r="AD222" s="61" t="n">
        <v>1</v>
      </c>
      <c r="AE222" s="61" t="n">
        <v>1</v>
      </c>
      <c r="AF222" s="61" t="n">
        <v>2</v>
      </c>
      <c r="AG222" s="61" t="n">
        <v>0</v>
      </c>
      <c r="AH222" s="61" t="n">
        <v>1</v>
      </c>
      <c r="AI222" s="61" t="n">
        <v>4</v>
      </c>
      <c r="AJ222" s="66" t="n">
        <f aca="false">AD222+AE222+AF222+AG222+AH222+AI222</f>
        <v>9</v>
      </c>
      <c r="AK222" s="66" t="n">
        <f aca="false">AJ222/30*100</f>
        <v>30</v>
      </c>
      <c r="AL222" s="66" t="n">
        <f aca="false">AK222*0.3</f>
        <v>9</v>
      </c>
      <c r="AM222" s="66" t="str">
        <f aca="false">IF(AL222&gt;=9,"Cleared","Not Cleared")</f>
        <v>Cleared</v>
      </c>
      <c r="AN222" s="105" t="n">
        <v>0.8</v>
      </c>
      <c r="AO222" s="61" t="n">
        <v>5</v>
      </c>
      <c r="AP222" s="61" t="n">
        <v>5</v>
      </c>
      <c r="AQ222" s="61" t="n">
        <v>-21</v>
      </c>
      <c r="AR222" s="61" t="s">
        <v>14</v>
      </c>
      <c r="AS222" s="61" t="n">
        <v>8</v>
      </c>
      <c r="AT222" s="61" t="n">
        <v>68</v>
      </c>
      <c r="AU222" s="61" t="str">
        <f aca="false">IF(AN222&gt;=66%,"Cleared","NC")</f>
        <v>Cleared</v>
      </c>
      <c r="AV222" s="61" t="n">
        <v>1</v>
      </c>
      <c r="AW222" s="61" t="n">
        <v>1</v>
      </c>
      <c r="AX222" s="61" t="n">
        <v>2</v>
      </c>
      <c r="AY222" s="61" t="n">
        <v>0</v>
      </c>
      <c r="AZ222" s="61" t="n">
        <v>1</v>
      </c>
      <c r="BA222" s="61" t="n">
        <v>4</v>
      </c>
      <c r="BB222" s="66" t="n">
        <f aca="false">AV222+AW222+AX222+AY222+BA222+AZ222</f>
        <v>9</v>
      </c>
      <c r="BC222" s="66" t="n">
        <f aca="false">BB222/30*100</f>
        <v>30</v>
      </c>
      <c r="BD222" s="66" t="n">
        <f aca="false">BC222*0.3</f>
        <v>9</v>
      </c>
      <c r="BE222" s="66" t="str">
        <f aca="false">IF(BD222&gt;=9,"Cleared","Not Cleared")</f>
        <v>Cleared</v>
      </c>
      <c r="BF222" s="105" t="n">
        <v>0.866666666666667</v>
      </c>
      <c r="BG222" s="61" t="n">
        <v>11</v>
      </c>
      <c r="BH222" s="61" t="n">
        <v>1</v>
      </c>
      <c r="BI222" s="61" t="n">
        <v>-20</v>
      </c>
      <c r="BJ222" s="61" t="s">
        <v>532</v>
      </c>
      <c r="BK222" s="61" t="n">
        <v>8</v>
      </c>
      <c r="BL222" s="61" t="n">
        <v>69</v>
      </c>
      <c r="BM222" s="61" t="str">
        <f aca="false">IF(BF222&gt;=66%,"Cleared","NC")</f>
        <v>Cleared</v>
      </c>
      <c r="BN222" s="106" t="n">
        <v>1</v>
      </c>
      <c r="BO222" s="106" t="n">
        <v>1</v>
      </c>
      <c r="BP222" s="106" t="n">
        <v>2</v>
      </c>
      <c r="BQ222" s="106" t="n">
        <v>3</v>
      </c>
      <c r="BR222" s="106" t="n">
        <v>1</v>
      </c>
      <c r="BS222" s="106" t="n">
        <v>4</v>
      </c>
      <c r="BT222" s="66" t="n">
        <f aca="false">BN222+BO222+BP222+BQ222+BR222+BS222</f>
        <v>12</v>
      </c>
      <c r="BU222" s="66" t="n">
        <f aca="false">BT222/30*100</f>
        <v>40</v>
      </c>
      <c r="BV222" s="66" t="n">
        <f aca="false">BU222*0.3</f>
        <v>12</v>
      </c>
      <c r="BW222" s="107" t="str">
        <f aca="false">IF(BV222&gt;=9,"Cleared","Not Cleared")</f>
        <v>Cleared</v>
      </c>
    </row>
    <row r="223" s="22" customFormat="true" ht="14.25" hidden="false" customHeight="false" outlineLevel="0" collapsed="false">
      <c r="A223" s="61" t="n">
        <v>219</v>
      </c>
      <c r="B223" s="62" t="s">
        <v>457</v>
      </c>
      <c r="C223" s="63" t="s">
        <v>458</v>
      </c>
      <c r="D223" s="105" t="n">
        <v>0.133333333333333</v>
      </c>
      <c r="E223" s="61" t="n">
        <v>2</v>
      </c>
      <c r="F223" s="61" t="n">
        <v>2</v>
      </c>
      <c r="G223" s="61" t="n">
        <v>-20</v>
      </c>
      <c r="H223" s="61" t="s">
        <v>532</v>
      </c>
      <c r="I223" s="61" t="n">
        <v>8</v>
      </c>
      <c r="J223" s="61" t="n">
        <v>67</v>
      </c>
      <c r="K223" s="61" t="str">
        <f aca="false">IF(D223&gt;=66%,"Cleared","NC")</f>
        <v>NC</v>
      </c>
      <c r="L223" s="61" t="n">
        <v>1</v>
      </c>
      <c r="M223" s="61" t="n">
        <v>1</v>
      </c>
      <c r="N223" s="61" t="n">
        <v>2</v>
      </c>
      <c r="O223" s="61" t="n">
        <v>3</v>
      </c>
      <c r="P223" s="61" t="n">
        <v>1</v>
      </c>
      <c r="Q223" s="61" t="n">
        <v>4</v>
      </c>
      <c r="R223" s="66" t="n">
        <f aca="false">L223+M223+N223+O223+P223+Q223</f>
        <v>12</v>
      </c>
      <c r="S223" s="66" t="n">
        <f aca="false">R223/30*100</f>
        <v>40</v>
      </c>
      <c r="T223" s="66" t="n">
        <f aca="false">S223*0.3</f>
        <v>12</v>
      </c>
      <c r="U223" s="66" t="str">
        <f aca="false">IF(T223&gt;=9,"Cleared","Not Cleared")</f>
        <v>Cleared</v>
      </c>
      <c r="V223" s="105" t="n">
        <v>0.666666666666667</v>
      </c>
      <c r="W223" s="61" t="n">
        <v>7</v>
      </c>
      <c r="X223" s="61" t="n">
        <v>1</v>
      </c>
      <c r="Y223" s="61" t="n">
        <v>-23</v>
      </c>
      <c r="Z223" s="61" t="s">
        <v>14</v>
      </c>
      <c r="AA223" s="61" t="n">
        <v>8</v>
      </c>
      <c r="AB223" s="61" t="n">
        <v>64</v>
      </c>
      <c r="AC223" s="61" t="str">
        <f aca="false">IF(V223&gt;=66%,"Cleared","NC")</f>
        <v>Cleared</v>
      </c>
      <c r="AD223" s="61" t="n">
        <v>1</v>
      </c>
      <c r="AE223" s="61" t="n">
        <v>1</v>
      </c>
      <c r="AF223" s="61" t="n">
        <v>2</v>
      </c>
      <c r="AG223" s="61" t="n">
        <v>0</v>
      </c>
      <c r="AH223" s="61" t="n">
        <v>1</v>
      </c>
      <c r="AI223" s="61" t="n">
        <v>3</v>
      </c>
      <c r="AJ223" s="66" t="n">
        <f aca="false">AD223+AE223+AF223+AG223+AH223+AI223</f>
        <v>8</v>
      </c>
      <c r="AK223" s="66" t="n">
        <f aca="false">AJ223/30*100</f>
        <v>26.6666666666667</v>
      </c>
      <c r="AL223" s="66" t="n">
        <f aca="false">AK223*0.3</f>
        <v>8</v>
      </c>
      <c r="AM223" s="66" t="str">
        <f aca="false">IF(AL223&gt;=9,"Cleared","Not Cleared")</f>
        <v>Not Cleared</v>
      </c>
      <c r="AN223" s="105" t="n">
        <v>0.666666666666667</v>
      </c>
      <c r="AO223" s="61" t="n">
        <v>11</v>
      </c>
      <c r="AP223" s="61" t="n">
        <v>3</v>
      </c>
      <c r="AQ223" s="61" t="n">
        <v>-16</v>
      </c>
      <c r="AR223" s="61" t="n">
        <v>3.1</v>
      </c>
      <c r="AS223" s="61" t="n">
        <v>8</v>
      </c>
      <c r="AT223" s="61" t="n">
        <v>61</v>
      </c>
      <c r="AU223" s="61" t="str">
        <f aca="false">IF(AN223&gt;=66%,"Cleared","NC")</f>
        <v>Cleared</v>
      </c>
      <c r="AV223" s="61" t="n">
        <v>1</v>
      </c>
      <c r="AW223" s="61" t="n">
        <v>1</v>
      </c>
      <c r="AX223" s="61" t="n">
        <v>2</v>
      </c>
      <c r="AY223" s="61" t="n">
        <v>2</v>
      </c>
      <c r="AZ223" s="61" t="n">
        <v>1</v>
      </c>
      <c r="BA223" s="61" t="n">
        <v>3</v>
      </c>
      <c r="BB223" s="66" t="n">
        <f aca="false">AV223+AW223+AX223+AY223+BA223+AZ223</f>
        <v>10</v>
      </c>
      <c r="BC223" s="66" t="n">
        <f aca="false">BB223/30*100</f>
        <v>33.3333333333333</v>
      </c>
      <c r="BD223" s="66" t="n">
        <f aca="false">BC223*0.3</f>
        <v>10</v>
      </c>
      <c r="BE223" s="66" t="str">
        <f aca="false">IF(BD223&gt;=9,"Cleared","Not Cleared")</f>
        <v>Cleared</v>
      </c>
      <c r="BF223" s="105" t="n">
        <v>0.0333333333333333</v>
      </c>
      <c r="BG223" s="61" t="n">
        <v>7</v>
      </c>
      <c r="BH223" s="61" t="n">
        <v>2</v>
      </c>
      <c r="BI223" s="61" t="n">
        <v>-19</v>
      </c>
      <c r="BJ223" s="61" t="n">
        <v>2.3</v>
      </c>
      <c r="BK223" s="61" t="n">
        <v>8</v>
      </c>
      <c r="BL223" s="61" t="n">
        <v>60</v>
      </c>
      <c r="BM223" s="61" t="str">
        <f aca="false">IF(BF223&gt;=66%,"Cleared","NC")</f>
        <v>NC</v>
      </c>
      <c r="BN223" s="106" t="n">
        <v>1</v>
      </c>
      <c r="BO223" s="106" t="n">
        <v>1</v>
      </c>
      <c r="BP223" s="106" t="n">
        <v>2</v>
      </c>
      <c r="BQ223" s="106" t="n">
        <v>2</v>
      </c>
      <c r="BR223" s="106" t="n">
        <v>1</v>
      </c>
      <c r="BS223" s="106" t="n">
        <v>3</v>
      </c>
      <c r="BT223" s="66" t="n">
        <f aca="false">BN223+BO223+BP223+BQ223+BR223+BS223</f>
        <v>10</v>
      </c>
      <c r="BU223" s="66" t="n">
        <f aca="false">BT223/30*100</f>
        <v>33.3333333333333</v>
      </c>
      <c r="BV223" s="66" t="n">
        <f aca="false">BU223*0.3</f>
        <v>10</v>
      </c>
      <c r="BW223" s="107" t="str">
        <f aca="false">IF(BV223&gt;=9,"Cleared","Not Cleared")</f>
        <v>Cleared</v>
      </c>
    </row>
    <row r="224" s="22" customFormat="true" ht="14.25" hidden="false" customHeight="false" outlineLevel="0" collapsed="false">
      <c r="A224" s="61" t="n">
        <v>220</v>
      </c>
      <c r="B224" s="62" t="s">
        <v>459</v>
      </c>
      <c r="C224" s="63" t="s">
        <v>460</v>
      </c>
      <c r="D224" s="105" t="n">
        <v>0.266666666666667</v>
      </c>
      <c r="E224" s="61" t="n">
        <v>5</v>
      </c>
      <c r="F224" s="61" t="n">
        <v>1</v>
      </c>
      <c r="G224" s="61" t="n">
        <v>9</v>
      </c>
      <c r="H224" s="61" t="s">
        <v>532</v>
      </c>
      <c r="I224" s="61" t="n">
        <v>8</v>
      </c>
      <c r="J224" s="61" t="n">
        <v>73</v>
      </c>
      <c r="K224" s="61" t="str">
        <f aca="false">IF(D224&gt;=66%,"Cleared","NC")</f>
        <v>NC</v>
      </c>
      <c r="L224" s="61" t="n">
        <v>1</v>
      </c>
      <c r="M224" s="61" t="n">
        <v>1</v>
      </c>
      <c r="N224" s="61" t="n">
        <v>3</v>
      </c>
      <c r="O224" s="61" t="n">
        <v>3</v>
      </c>
      <c r="P224" s="61" t="n">
        <v>1</v>
      </c>
      <c r="Q224" s="61" t="n">
        <v>4</v>
      </c>
      <c r="R224" s="66" t="n">
        <f aca="false">L224+M224+N224+O224+P224+Q224</f>
        <v>13</v>
      </c>
      <c r="S224" s="66" t="n">
        <f aca="false">R224/30*100</f>
        <v>43.3333333333333</v>
      </c>
      <c r="T224" s="66" t="n">
        <f aca="false">S224*0.3</f>
        <v>13</v>
      </c>
      <c r="U224" s="66" t="str">
        <f aca="false">IF(T224&gt;=9,"Cleared","Not Cleared")</f>
        <v>Cleared</v>
      </c>
      <c r="V224" s="105" t="n">
        <v>0.1</v>
      </c>
      <c r="W224" s="61" t="s">
        <v>14</v>
      </c>
      <c r="X224" s="61" t="s">
        <v>14</v>
      </c>
      <c r="Y224" s="61" t="s">
        <v>14</v>
      </c>
      <c r="Z224" s="61" t="s">
        <v>14</v>
      </c>
      <c r="AA224" s="61" t="s">
        <v>14</v>
      </c>
      <c r="AB224" s="61" t="s">
        <v>14</v>
      </c>
      <c r="AC224" s="61" t="str">
        <f aca="false">IF(V224&gt;=66%,"Cleared","NC")</f>
        <v>NC</v>
      </c>
      <c r="AD224" s="61" t="n">
        <v>0</v>
      </c>
      <c r="AE224" s="61" t="n">
        <v>0</v>
      </c>
      <c r="AF224" s="61" t="n">
        <v>0</v>
      </c>
      <c r="AG224" s="61" t="n">
        <v>0</v>
      </c>
      <c r="AH224" s="61" t="n">
        <v>0</v>
      </c>
      <c r="AI224" s="61" t="n">
        <v>0</v>
      </c>
      <c r="AJ224" s="66" t="n">
        <f aca="false">AD224+AE224+AF224+AG224+AH224+AI224</f>
        <v>0</v>
      </c>
      <c r="AK224" s="66" t="n">
        <f aca="false">AJ224/30*100</f>
        <v>0</v>
      </c>
      <c r="AL224" s="66" t="n">
        <f aca="false">AK224*0.3</f>
        <v>0</v>
      </c>
      <c r="AM224" s="66" t="str">
        <f aca="false">IF(AL224&gt;=9,"Cleared","Not Cleared")</f>
        <v>Not Cleared</v>
      </c>
      <c r="AN224" s="105" t="n">
        <v>0.666666666666667</v>
      </c>
      <c r="AO224" s="61" t="s">
        <v>14</v>
      </c>
      <c r="AP224" s="61" t="s">
        <v>14</v>
      </c>
      <c r="AQ224" s="61" t="s">
        <v>14</v>
      </c>
      <c r="AR224" s="61" t="s">
        <v>14</v>
      </c>
      <c r="AS224" s="61" t="s">
        <v>14</v>
      </c>
      <c r="AT224" s="61" t="s">
        <v>14</v>
      </c>
      <c r="AU224" s="61" t="str">
        <f aca="false">IF(AN224&gt;=66%,"Cleared","NC")</f>
        <v>Cleared</v>
      </c>
      <c r="AV224" s="61" t="n">
        <v>0</v>
      </c>
      <c r="AW224" s="61" t="n">
        <v>0</v>
      </c>
      <c r="AX224" s="61" t="n">
        <v>0</v>
      </c>
      <c r="AY224" s="61" t="n">
        <v>0</v>
      </c>
      <c r="AZ224" s="61" t="n">
        <v>0</v>
      </c>
      <c r="BA224" s="61" t="n">
        <v>0</v>
      </c>
      <c r="BB224" s="66" t="n">
        <f aca="false">AV224+AW224+AX224+AY224+BA224+AZ224</f>
        <v>0</v>
      </c>
      <c r="BC224" s="66" t="n">
        <f aca="false">BB224/30*100</f>
        <v>0</v>
      </c>
      <c r="BD224" s="66" t="n">
        <f aca="false">BC224*0.3</f>
        <v>0</v>
      </c>
      <c r="BE224" s="66" t="str">
        <f aca="false">IF(BD224&gt;=9,"Cleared","Not Cleared")</f>
        <v>Not Cleared</v>
      </c>
      <c r="BF224" s="105" t="n">
        <v>0.666666666666667</v>
      </c>
      <c r="BG224" s="61" t="s">
        <v>14</v>
      </c>
      <c r="BH224" s="61" t="s">
        <v>14</v>
      </c>
      <c r="BI224" s="61" t="s">
        <v>14</v>
      </c>
      <c r="BJ224" s="61" t="s">
        <v>14</v>
      </c>
      <c r="BK224" s="61" t="s">
        <v>14</v>
      </c>
      <c r="BL224" s="61" t="s">
        <v>14</v>
      </c>
      <c r="BM224" s="61" t="str">
        <f aca="false">IF(BF224&gt;=66%,"Cleared","NC")</f>
        <v>Cleared</v>
      </c>
      <c r="BN224" s="106" t="n">
        <v>0</v>
      </c>
      <c r="BO224" s="106" t="n">
        <v>0</v>
      </c>
      <c r="BP224" s="106" t="n">
        <v>0</v>
      </c>
      <c r="BQ224" s="106" t="n">
        <v>0</v>
      </c>
      <c r="BR224" s="106" t="n">
        <v>0</v>
      </c>
      <c r="BS224" s="106" t="n">
        <v>0</v>
      </c>
      <c r="BT224" s="66" t="n">
        <f aca="false">BN224+BO224+BP224+BQ224+BR224+BS224</f>
        <v>0</v>
      </c>
      <c r="BU224" s="66" t="n">
        <f aca="false">BT224/30*100</f>
        <v>0</v>
      </c>
      <c r="BV224" s="66" t="n">
        <f aca="false">BU224*0.3</f>
        <v>0</v>
      </c>
      <c r="BW224" s="107" t="str">
        <f aca="false">IF(BV224&gt;=9,"Cleared","Not Cleared")</f>
        <v>Not Cleared</v>
      </c>
    </row>
    <row r="225" s="22" customFormat="true" ht="14.25" hidden="false" customHeight="false" outlineLevel="0" collapsed="false">
      <c r="A225" s="61" t="n">
        <v>221</v>
      </c>
      <c r="B225" s="62" t="s">
        <v>461</v>
      </c>
      <c r="C225" s="63" t="s">
        <v>462</v>
      </c>
      <c r="D225" s="105" t="n">
        <v>0.666666666666667</v>
      </c>
      <c r="E225" s="61" t="n">
        <v>21</v>
      </c>
      <c r="F225" s="61" t="n">
        <v>2</v>
      </c>
      <c r="G225" s="61" t="n">
        <v>-8</v>
      </c>
      <c r="H225" s="61" t="s">
        <v>532</v>
      </c>
      <c r="I225" s="61" t="n">
        <v>8</v>
      </c>
      <c r="J225" s="61" t="n">
        <v>70</v>
      </c>
      <c r="K225" s="61" t="str">
        <f aca="false">IF(D225&gt;=66%,"Cleared","NC")</f>
        <v>Cleared</v>
      </c>
      <c r="L225" s="61" t="n">
        <v>3</v>
      </c>
      <c r="M225" s="61" t="n">
        <v>1</v>
      </c>
      <c r="N225" s="61" t="n">
        <v>3</v>
      </c>
      <c r="O225" s="61" t="n">
        <v>3</v>
      </c>
      <c r="P225" s="61" t="n">
        <v>1</v>
      </c>
      <c r="Q225" s="61" t="n">
        <v>4</v>
      </c>
      <c r="R225" s="66" t="n">
        <f aca="false">L225+M225+N225+O225+P225+Q225</f>
        <v>15</v>
      </c>
      <c r="S225" s="66" t="n">
        <f aca="false">R225/30*100</f>
        <v>50</v>
      </c>
      <c r="T225" s="66" t="n">
        <f aca="false">S225*0.3</f>
        <v>15</v>
      </c>
      <c r="U225" s="66" t="str">
        <f aca="false">IF(T225&gt;=9,"Cleared","Not Cleared")</f>
        <v>Cleared</v>
      </c>
      <c r="V225" s="105" t="n">
        <v>0.666666666666667</v>
      </c>
      <c r="W225" s="61" t="s">
        <v>14</v>
      </c>
      <c r="X225" s="61" t="s">
        <v>14</v>
      </c>
      <c r="Y225" s="61" t="s">
        <v>14</v>
      </c>
      <c r="Z225" s="61" t="s">
        <v>14</v>
      </c>
      <c r="AA225" s="61" t="s">
        <v>14</v>
      </c>
      <c r="AB225" s="61" t="s">
        <v>14</v>
      </c>
      <c r="AC225" s="61" t="str">
        <f aca="false">IF(V225&gt;=66%,"Cleared","NC")</f>
        <v>Cleared</v>
      </c>
      <c r="AD225" s="61" t="n">
        <v>0</v>
      </c>
      <c r="AE225" s="61" t="n">
        <v>0</v>
      </c>
      <c r="AF225" s="61" t="n">
        <v>0</v>
      </c>
      <c r="AG225" s="61" t="n">
        <v>0</v>
      </c>
      <c r="AH225" s="61" t="n">
        <v>0</v>
      </c>
      <c r="AI225" s="61" t="n">
        <v>0</v>
      </c>
      <c r="AJ225" s="66" t="n">
        <f aca="false">AD225+AE225+AF225+AG225+AH225+AI225</f>
        <v>0</v>
      </c>
      <c r="AK225" s="66" t="n">
        <f aca="false">AJ225/30*100</f>
        <v>0</v>
      </c>
      <c r="AL225" s="66" t="n">
        <f aca="false">AK225*0.3</f>
        <v>0</v>
      </c>
      <c r="AM225" s="66" t="str">
        <f aca="false">IF(AL225&gt;=9,"Cleared","Not Cleared")</f>
        <v>Not Cleared</v>
      </c>
      <c r="AN225" s="105" t="n">
        <v>0.666666666666667</v>
      </c>
      <c r="AO225" s="61" t="s">
        <v>14</v>
      </c>
      <c r="AP225" s="61" t="s">
        <v>14</v>
      </c>
      <c r="AQ225" s="61" t="s">
        <v>14</v>
      </c>
      <c r="AR225" s="61" t="s">
        <v>14</v>
      </c>
      <c r="AS225" s="61" t="s">
        <v>14</v>
      </c>
      <c r="AT225" s="61" t="s">
        <v>14</v>
      </c>
      <c r="AU225" s="61" t="str">
        <f aca="false">IF(AN225&gt;=66%,"Cleared","NC")</f>
        <v>Cleared</v>
      </c>
      <c r="AV225" s="61" t="n">
        <v>0</v>
      </c>
      <c r="AW225" s="61" t="n">
        <v>0</v>
      </c>
      <c r="AX225" s="61" t="n">
        <v>0</v>
      </c>
      <c r="AY225" s="61" t="n">
        <v>0</v>
      </c>
      <c r="AZ225" s="61" t="n">
        <v>0</v>
      </c>
      <c r="BA225" s="61" t="n">
        <v>0</v>
      </c>
      <c r="BB225" s="66" t="n">
        <f aca="false">AV225+AW225+AX225+AY225+BA225+AZ225</f>
        <v>0</v>
      </c>
      <c r="BC225" s="66" t="n">
        <f aca="false">BB225/30*100</f>
        <v>0</v>
      </c>
      <c r="BD225" s="66" t="n">
        <f aca="false">BC225*0.3</f>
        <v>0</v>
      </c>
      <c r="BE225" s="66" t="str">
        <f aca="false">IF(BD225&gt;=9,"Cleared","Not Cleared")</f>
        <v>Not Cleared</v>
      </c>
      <c r="BF225" s="105" t="n">
        <v>0.666666666666667</v>
      </c>
      <c r="BG225" s="61" t="n">
        <v>30</v>
      </c>
      <c r="BH225" s="61" t="n">
        <v>3</v>
      </c>
      <c r="BI225" s="61" t="n">
        <v>-4</v>
      </c>
      <c r="BJ225" s="61" t="s">
        <v>14</v>
      </c>
      <c r="BK225" s="61" t="s">
        <v>14</v>
      </c>
      <c r="BL225" s="61" t="n">
        <v>73</v>
      </c>
      <c r="BM225" s="61" t="str">
        <f aca="false">IF(BF225&gt;=66%,"Cleared","NC")</f>
        <v>Cleared</v>
      </c>
      <c r="BN225" s="106" t="n">
        <v>5</v>
      </c>
      <c r="BO225" s="106" t="n">
        <v>1</v>
      </c>
      <c r="BP225" s="106" t="n">
        <v>3</v>
      </c>
      <c r="BQ225" s="106" t="n">
        <v>0</v>
      </c>
      <c r="BR225" s="106" t="n">
        <v>0</v>
      </c>
      <c r="BS225" s="106" t="n">
        <v>4</v>
      </c>
      <c r="BT225" s="66" t="n">
        <f aca="false">BN225+BO225+BP225+BQ225+BR225+BS225</f>
        <v>13</v>
      </c>
      <c r="BU225" s="66" t="n">
        <f aca="false">BT225/30*100</f>
        <v>43.3333333333333</v>
      </c>
      <c r="BV225" s="66" t="n">
        <f aca="false">BU225*0.3</f>
        <v>13</v>
      </c>
      <c r="BW225" s="107" t="str">
        <f aca="false">IF(BV225&gt;=9,"Cleared","Not Cleared")</f>
        <v>Cleared</v>
      </c>
    </row>
    <row r="226" s="22" customFormat="true" ht="14.25" hidden="false" customHeight="false" outlineLevel="0" collapsed="false">
      <c r="A226" s="61" t="n">
        <v>222</v>
      </c>
      <c r="B226" s="62" t="s">
        <v>463</v>
      </c>
      <c r="C226" s="63" t="s">
        <v>464</v>
      </c>
      <c r="D226" s="105" t="n">
        <v>0.833333333333333</v>
      </c>
      <c r="E226" s="61" t="n">
        <v>12</v>
      </c>
      <c r="F226" s="61" t="n">
        <v>2</v>
      </c>
      <c r="G226" s="61" t="n">
        <v>-25</v>
      </c>
      <c r="H226" s="61" t="s">
        <v>532</v>
      </c>
      <c r="I226" s="61" t="n">
        <v>8</v>
      </c>
      <c r="J226" s="61" t="n">
        <v>73</v>
      </c>
      <c r="K226" s="61" t="str">
        <f aca="false">IF(D226&gt;=66%,"Cleared","NC")</f>
        <v>Cleared</v>
      </c>
      <c r="L226" s="61" t="n">
        <v>2</v>
      </c>
      <c r="M226" s="61" t="n">
        <v>1</v>
      </c>
      <c r="N226" s="61" t="n">
        <v>2</v>
      </c>
      <c r="O226" s="61" t="n">
        <v>3</v>
      </c>
      <c r="P226" s="61" t="n">
        <v>1</v>
      </c>
      <c r="Q226" s="61" t="n">
        <v>4</v>
      </c>
      <c r="R226" s="66" t="n">
        <f aca="false">L226+M226+N226+O226+P226+Q226</f>
        <v>13</v>
      </c>
      <c r="S226" s="66" t="n">
        <f aca="false">R226/30*100</f>
        <v>43.3333333333333</v>
      </c>
      <c r="T226" s="66" t="n">
        <f aca="false">S226*0.3</f>
        <v>13</v>
      </c>
      <c r="U226" s="66" t="str">
        <f aca="false">IF(T226&gt;=9,"Cleared","Not Cleared")</f>
        <v>Cleared</v>
      </c>
      <c r="V226" s="105" t="n">
        <v>1</v>
      </c>
      <c r="W226" s="61" t="n">
        <v>18</v>
      </c>
      <c r="X226" s="61" t="n">
        <v>6</v>
      </c>
      <c r="Y226" s="61" t="n">
        <v>5</v>
      </c>
      <c r="Z226" s="61" t="n">
        <v>3.1</v>
      </c>
      <c r="AA226" s="61" t="n">
        <v>8</v>
      </c>
      <c r="AB226" s="61" t="n">
        <v>73</v>
      </c>
      <c r="AC226" s="61" t="str">
        <f aca="false">IF(V226&gt;=66%,"Cleared","NC")</f>
        <v>Cleared</v>
      </c>
      <c r="AD226" s="61" t="n">
        <v>3</v>
      </c>
      <c r="AE226" s="61" t="n">
        <v>1</v>
      </c>
      <c r="AF226" s="61" t="n">
        <v>3</v>
      </c>
      <c r="AG226" s="61" t="n">
        <v>1</v>
      </c>
      <c r="AH226" s="61" t="n">
        <v>1</v>
      </c>
      <c r="AI226" s="61" t="n">
        <v>4</v>
      </c>
      <c r="AJ226" s="66" t="n">
        <f aca="false">AD226+AE226+AF226+AG226+AH226+AI226</f>
        <v>13</v>
      </c>
      <c r="AK226" s="66" t="n">
        <f aca="false">AJ226/30*100</f>
        <v>43.3333333333333</v>
      </c>
      <c r="AL226" s="66" t="n">
        <f aca="false">AK226*0.3</f>
        <v>13</v>
      </c>
      <c r="AM226" s="66" t="str">
        <f aca="false">IF(AL226&gt;=9,"Cleared","Not Cleared")</f>
        <v>Cleared</v>
      </c>
      <c r="AN226" s="105" t="n">
        <v>1</v>
      </c>
      <c r="AO226" s="61" t="n">
        <v>16</v>
      </c>
      <c r="AP226" s="61" t="n">
        <v>11</v>
      </c>
      <c r="AQ226" s="61" t="n">
        <v>2</v>
      </c>
      <c r="AR226" s="61" t="n">
        <v>2.1</v>
      </c>
      <c r="AS226" s="61" t="n">
        <v>8</v>
      </c>
      <c r="AT226" s="61" t="n">
        <v>74</v>
      </c>
      <c r="AU226" s="61" t="str">
        <f aca="false">IF(AN226&gt;=66%,"Cleared","NC")</f>
        <v>Cleared</v>
      </c>
      <c r="AV226" s="61" t="n">
        <v>2</v>
      </c>
      <c r="AW226" s="61" t="n">
        <v>1</v>
      </c>
      <c r="AX226" s="61" t="n">
        <v>3</v>
      </c>
      <c r="AY226" s="61" t="n">
        <v>2</v>
      </c>
      <c r="AZ226" s="61" t="n">
        <v>1</v>
      </c>
      <c r="BA226" s="61" t="n">
        <v>4</v>
      </c>
      <c r="BB226" s="66" t="n">
        <f aca="false">AV226+AW226+AX226+AY226+BA226+AZ226</f>
        <v>13</v>
      </c>
      <c r="BC226" s="66" t="n">
        <f aca="false">BB226/30*100</f>
        <v>43.3333333333333</v>
      </c>
      <c r="BD226" s="66" t="n">
        <f aca="false">BC226*0.3</f>
        <v>13</v>
      </c>
      <c r="BE226" s="66" t="str">
        <f aca="false">IF(BD226&gt;=9,"Cleared","Not Cleared")</f>
        <v>Cleared</v>
      </c>
      <c r="BF226" s="105" t="n">
        <v>1.03333333333333</v>
      </c>
      <c r="BG226" s="61" t="n">
        <v>13</v>
      </c>
      <c r="BH226" s="61" t="n">
        <v>11</v>
      </c>
      <c r="BI226" s="61" t="n">
        <v>4</v>
      </c>
      <c r="BJ226" s="61" t="n">
        <v>2.7</v>
      </c>
      <c r="BK226" s="61" t="n">
        <v>8</v>
      </c>
      <c r="BL226" s="61" t="n">
        <v>72</v>
      </c>
      <c r="BM226" s="61" t="str">
        <f aca="false">IF(BF226&gt;=66%,"Cleared","NC")</f>
        <v>Cleared</v>
      </c>
      <c r="BN226" s="106" t="n">
        <v>2</v>
      </c>
      <c r="BO226" s="106" t="n">
        <v>1</v>
      </c>
      <c r="BP226" s="106" t="n">
        <v>3</v>
      </c>
      <c r="BQ226" s="106" t="n">
        <v>2</v>
      </c>
      <c r="BR226" s="106" t="n">
        <v>1</v>
      </c>
      <c r="BS226" s="106" t="n">
        <v>4</v>
      </c>
      <c r="BT226" s="66" t="n">
        <f aca="false">BN226+BO226+BP226+BQ226+BR226+BS226</f>
        <v>13</v>
      </c>
      <c r="BU226" s="66" t="n">
        <f aca="false">BT226/30*100</f>
        <v>43.3333333333333</v>
      </c>
      <c r="BV226" s="66" t="n">
        <f aca="false">BU226*0.3</f>
        <v>13</v>
      </c>
      <c r="BW226" s="107" t="str">
        <f aca="false">IF(BV226&gt;=9,"Cleared","Not Cleared")</f>
        <v>Cleared</v>
      </c>
    </row>
    <row r="227" s="22" customFormat="true" ht="14.25" hidden="false" customHeight="false" outlineLevel="0" collapsed="false">
      <c r="A227" s="61" t="n">
        <v>223</v>
      </c>
      <c r="B227" s="62" t="s">
        <v>465</v>
      </c>
      <c r="C227" s="63" t="s">
        <v>466</v>
      </c>
      <c r="D227" s="105" t="n">
        <v>0.666666666666667</v>
      </c>
      <c r="E227" s="61" t="n">
        <v>21</v>
      </c>
      <c r="F227" s="61" t="n">
        <v>1</v>
      </c>
      <c r="G227" s="61" t="n">
        <v>-13</v>
      </c>
      <c r="H227" s="61" t="s">
        <v>532</v>
      </c>
      <c r="I227" s="61" t="n">
        <v>8</v>
      </c>
      <c r="J227" s="61" t="n">
        <v>71</v>
      </c>
      <c r="K227" s="61" t="str">
        <f aca="false">IF(D227&gt;=66%,"Cleared","NC")</f>
        <v>Cleared</v>
      </c>
      <c r="L227" s="61" t="n">
        <v>3</v>
      </c>
      <c r="M227" s="61" t="n">
        <v>1</v>
      </c>
      <c r="N227" s="61" t="n">
        <v>2</v>
      </c>
      <c r="O227" s="61" t="n">
        <v>3</v>
      </c>
      <c r="P227" s="61" t="n">
        <v>1</v>
      </c>
      <c r="Q227" s="61" t="n">
        <v>4</v>
      </c>
      <c r="R227" s="66" t="n">
        <f aca="false">L227+M227+N227+O227+P227+Q227</f>
        <v>14</v>
      </c>
      <c r="S227" s="66" t="n">
        <f aca="false">R227/30*100</f>
        <v>46.6666666666667</v>
      </c>
      <c r="T227" s="66" t="n">
        <f aca="false">S227*0.3</f>
        <v>14</v>
      </c>
      <c r="U227" s="66" t="str">
        <f aca="false">IF(T227&gt;=9,"Cleared","Not Cleared")</f>
        <v>Cleared</v>
      </c>
      <c r="V227" s="105" t="n">
        <v>0.666666666666667</v>
      </c>
      <c r="W227" s="61" t="s">
        <v>14</v>
      </c>
      <c r="X227" s="61" t="s">
        <v>14</v>
      </c>
      <c r="Y227" s="61" t="s">
        <v>14</v>
      </c>
      <c r="Z227" s="61" t="s">
        <v>14</v>
      </c>
      <c r="AA227" s="61" t="s">
        <v>14</v>
      </c>
      <c r="AB227" s="61" t="n">
        <v>71</v>
      </c>
      <c r="AC227" s="61" t="str">
        <f aca="false">IF(V227&gt;=66%,"Cleared","NC")</f>
        <v>Cleared</v>
      </c>
      <c r="AD227" s="61" t="n">
        <v>0</v>
      </c>
      <c r="AE227" s="61" t="n">
        <v>0</v>
      </c>
      <c r="AF227" s="61" t="n">
        <v>0</v>
      </c>
      <c r="AG227" s="61" t="n">
        <v>0</v>
      </c>
      <c r="AH227" s="61" t="n">
        <v>0</v>
      </c>
      <c r="AI227" s="61" t="n">
        <v>4</v>
      </c>
      <c r="AJ227" s="66" t="n">
        <f aca="false">AD227+AE227+AF227+AG227+AH227+AI227</f>
        <v>4</v>
      </c>
      <c r="AK227" s="66" t="n">
        <f aca="false">AJ227/30*100</f>
        <v>13.3333333333333</v>
      </c>
      <c r="AL227" s="66" t="n">
        <f aca="false">AK227*0.3</f>
        <v>4</v>
      </c>
      <c r="AM227" s="66" t="str">
        <f aca="false">IF(AL227&gt;=9,"Cleared","Not Cleared")</f>
        <v>Not Cleared</v>
      </c>
      <c r="AN227" s="105" t="n">
        <v>0.8</v>
      </c>
      <c r="AO227" s="61" t="n">
        <v>25</v>
      </c>
      <c r="AP227" s="61" t="n">
        <v>15</v>
      </c>
      <c r="AQ227" s="61" t="n">
        <v>-9</v>
      </c>
      <c r="AR227" s="61" t="s">
        <v>14</v>
      </c>
      <c r="AS227" s="61" t="n">
        <v>7</v>
      </c>
      <c r="AT227" s="61" t="n">
        <v>76</v>
      </c>
      <c r="AU227" s="61" t="str">
        <f aca="false">IF(AN227&gt;=66%,"Cleared","NC")</f>
        <v>Cleared</v>
      </c>
      <c r="AV227" s="61" t="n">
        <v>4</v>
      </c>
      <c r="AW227" s="61" t="n">
        <v>2</v>
      </c>
      <c r="AX227" s="61" t="n">
        <v>3</v>
      </c>
      <c r="AY227" s="61" t="n">
        <v>0</v>
      </c>
      <c r="AZ227" s="61" t="n">
        <v>1</v>
      </c>
      <c r="BA227" s="61" t="n">
        <v>5</v>
      </c>
      <c r="BB227" s="66" t="n">
        <f aca="false">AV227+AW227+AX227+AY227+BA227+AZ227</f>
        <v>15</v>
      </c>
      <c r="BC227" s="66" t="n">
        <f aca="false">BB227/30*100</f>
        <v>50</v>
      </c>
      <c r="BD227" s="66" t="n">
        <f aca="false">BC227*0.3</f>
        <v>15</v>
      </c>
      <c r="BE227" s="66" t="str">
        <f aca="false">IF(BD227&gt;=9,"Cleared","Not Cleared")</f>
        <v>Cleared</v>
      </c>
      <c r="BF227" s="105" t="n">
        <v>1.03333333333333</v>
      </c>
      <c r="BG227" s="61" t="n">
        <v>20</v>
      </c>
      <c r="BH227" s="61" t="n">
        <v>12</v>
      </c>
      <c r="BI227" s="61" t="n">
        <v>-10</v>
      </c>
      <c r="BJ227" s="61" t="s">
        <v>14</v>
      </c>
      <c r="BK227" s="61" t="n">
        <v>7</v>
      </c>
      <c r="BL227" s="61" t="s">
        <v>14</v>
      </c>
      <c r="BM227" s="61" t="str">
        <f aca="false">IF(BF227&gt;=66%,"Cleared","NC")</f>
        <v>Cleared</v>
      </c>
      <c r="BN227" s="106" t="n">
        <v>3</v>
      </c>
      <c r="BO227" s="106" t="n">
        <v>2</v>
      </c>
      <c r="BP227" s="106" t="n">
        <v>2</v>
      </c>
      <c r="BQ227" s="106" t="n">
        <v>0</v>
      </c>
      <c r="BR227" s="106" t="n">
        <v>1</v>
      </c>
      <c r="BS227" s="106" t="n">
        <v>0</v>
      </c>
      <c r="BT227" s="66" t="n">
        <f aca="false">BN227+BO227+BP227+BQ227+BR227+BS227</f>
        <v>8</v>
      </c>
      <c r="BU227" s="66" t="n">
        <f aca="false">BT227/30*100</f>
        <v>26.6666666666667</v>
      </c>
      <c r="BV227" s="66" t="n">
        <f aca="false">BU227*0.3</f>
        <v>8</v>
      </c>
      <c r="BW227" s="107" t="str">
        <f aca="false">IF(BV227&gt;=9,"Cleared","Not Cleared")</f>
        <v>Not Cleared</v>
      </c>
    </row>
    <row r="228" s="22" customFormat="true" ht="14.25" hidden="false" customHeight="false" outlineLevel="0" collapsed="false">
      <c r="A228" s="61" t="n">
        <v>224</v>
      </c>
      <c r="B228" s="62" t="s">
        <v>467</v>
      </c>
      <c r="C228" s="63" t="s">
        <v>468</v>
      </c>
      <c r="D228" s="105" t="n">
        <v>0.8</v>
      </c>
      <c r="E228" s="108" t="n">
        <v>1</v>
      </c>
      <c r="F228" s="108" t="n">
        <v>1</v>
      </c>
      <c r="G228" s="108" t="n">
        <v>-1</v>
      </c>
      <c r="H228" s="108" t="s">
        <v>532</v>
      </c>
      <c r="I228" s="108" t="n">
        <v>8</v>
      </c>
      <c r="J228" s="108" t="n">
        <v>0</v>
      </c>
      <c r="K228" s="61" t="str">
        <f aca="false">IF(D228&gt;=66%,"Cleared","NC")</f>
        <v>Cleared</v>
      </c>
      <c r="L228" s="61" t="n">
        <v>1</v>
      </c>
      <c r="M228" s="61" t="n">
        <v>1</v>
      </c>
      <c r="N228" s="61" t="n">
        <v>3</v>
      </c>
      <c r="O228" s="61" t="n">
        <v>3</v>
      </c>
      <c r="P228" s="61" t="n">
        <v>1</v>
      </c>
      <c r="Q228" s="61" t="n">
        <v>1</v>
      </c>
      <c r="R228" s="66" t="n">
        <f aca="false">L228+M228+N228+O228+P228+Q228</f>
        <v>10</v>
      </c>
      <c r="S228" s="66" t="n">
        <f aca="false">R228/30*100</f>
        <v>33.3333333333333</v>
      </c>
      <c r="T228" s="66" t="n">
        <f aca="false">S228*0.3</f>
        <v>10</v>
      </c>
      <c r="U228" s="66" t="str">
        <f aca="false">IF(T228&gt;=9,"Cleared","Not Cleared")</f>
        <v>Cleared</v>
      </c>
      <c r="V228" s="105" t="n">
        <v>1.06666666666667</v>
      </c>
      <c r="W228" s="61" t="n">
        <v>3</v>
      </c>
      <c r="X228" s="61" t="n">
        <v>1</v>
      </c>
      <c r="Y228" s="61" t="n">
        <v>1</v>
      </c>
      <c r="Z228" s="61" t="n">
        <v>2.6</v>
      </c>
      <c r="AA228" s="61" t="n">
        <v>8</v>
      </c>
      <c r="AB228" s="61" t="n">
        <v>62</v>
      </c>
      <c r="AC228" s="61" t="str">
        <f aca="false">IF(V228&gt;=66%,"Cleared","NC")</f>
        <v>Cleared</v>
      </c>
      <c r="AD228" s="61" t="n">
        <v>1</v>
      </c>
      <c r="AE228" s="61" t="n">
        <v>1</v>
      </c>
      <c r="AF228" s="61" t="n">
        <v>3</v>
      </c>
      <c r="AG228" s="61" t="n">
        <v>1</v>
      </c>
      <c r="AH228" s="61" t="n">
        <v>1</v>
      </c>
      <c r="AI228" s="61" t="n">
        <v>3</v>
      </c>
      <c r="AJ228" s="66" t="n">
        <f aca="false">AD228+AE228+AF228+AG228+AH228+AI228</f>
        <v>10</v>
      </c>
      <c r="AK228" s="66" t="n">
        <f aca="false">AJ228/30*100</f>
        <v>33.3333333333333</v>
      </c>
      <c r="AL228" s="66" t="n">
        <f aca="false">AK228*0.3</f>
        <v>10</v>
      </c>
      <c r="AM228" s="66" t="str">
        <f aca="false">IF(AL228&gt;=9,"Cleared","Not Cleared")</f>
        <v>Cleared</v>
      </c>
      <c r="AN228" s="105" t="n">
        <v>1.03333333333333</v>
      </c>
      <c r="AO228" s="61" t="n">
        <v>18</v>
      </c>
      <c r="AP228" s="61" t="n">
        <v>2</v>
      </c>
      <c r="AQ228" s="61" t="n">
        <v>-3</v>
      </c>
      <c r="AR228" s="61" t="n">
        <v>2.3</v>
      </c>
      <c r="AS228" s="61" t="n">
        <v>8</v>
      </c>
      <c r="AT228" s="61" t="n">
        <v>64</v>
      </c>
      <c r="AU228" s="61" t="str">
        <f aca="false">IF(AN228&gt;=66%,"Cleared","NC")</f>
        <v>Cleared</v>
      </c>
      <c r="AV228" s="61" t="n">
        <v>3</v>
      </c>
      <c r="AW228" s="61" t="n">
        <v>1</v>
      </c>
      <c r="AX228" s="61" t="n">
        <v>3</v>
      </c>
      <c r="AY228" s="61" t="n">
        <v>2</v>
      </c>
      <c r="AZ228" s="61" t="n">
        <v>1</v>
      </c>
      <c r="BA228" s="61" t="n">
        <v>3</v>
      </c>
      <c r="BB228" s="66" t="n">
        <f aca="false">AV228+AW228+AX228+AY228+BA228+AZ228</f>
        <v>13</v>
      </c>
      <c r="BC228" s="66" t="n">
        <f aca="false">BB228/30*100</f>
        <v>43.3333333333333</v>
      </c>
      <c r="BD228" s="66" t="n">
        <f aca="false">BC228*0.3</f>
        <v>13</v>
      </c>
      <c r="BE228" s="66" t="str">
        <f aca="false">IF(BD228&gt;=9,"Cleared","Not Cleared")</f>
        <v>Cleared</v>
      </c>
      <c r="BF228" s="105" t="n">
        <v>0.933333333333333</v>
      </c>
      <c r="BG228" s="61" t="n">
        <v>10</v>
      </c>
      <c r="BH228" s="61" t="n">
        <v>6</v>
      </c>
      <c r="BI228" s="61" t="n">
        <v>-3</v>
      </c>
      <c r="BJ228" s="61" t="n">
        <v>2.1</v>
      </c>
      <c r="BK228" s="61" t="n">
        <v>8</v>
      </c>
      <c r="BL228" s="61" t="n">
        <v>62</v>
      </c>
      <c r="BM228" s="61" t="str">
        <f aca="false">IF(BF228&gt;=66%,"Cleared","NC")</f>
        <v>Cleared</v>
      </c>
      <c r="BN228" s="106" t="n">
        <v>1</v>
      </c>
      <c r="BO228" s="106" t="n">
        <v>1</v>
      </c>
      <c r="BP228" s="106" t="n">
        <v>3</v>
      </c>
      <c r="BQ228" s="106" t="n">
        <v>2</v>
      </c>
      <c r="BR228" s="106" t="n">
        <v>1</v>
      </c>
      <c r="BS228" s="106" t="n">
        <v>3</v>
      </c>
      <c r="BT228" s="66" t="n">
        <f aca="false">BN228+BO228+BP228+BQ228+BR228+BS228</f>
        <v>11</v>
      </c>
      <c r="BU228" s="66" t="n">
        <f aca="false">BT228/30*100</f>
        <v>36.6666666666667</v>
      </c>
      <c r="BV228" s="66" t="n">
        <f aca="false">BU228*0.3</f>
        <v>11</v>
      </c>
      <c r="BW228" s="107" t="str">
        <f aca="false">IF(BV228&gt;=9,"Cleared","Not Cleared")</f>
        <v>Cleared</v>
      </c>
    </row>
    <row r="229" s="22" customFormat="true" ht="14.25" hidden="false" customHeight="false" outlineLevel="0" collapsed="false">
      <c r="A229" s="61" t="n">
        <v>225</v>
      </c>
      <c r="B229" s="62" t="s">
        <v>469</v>
      </c>
      <c r="C229" s="63" t="s">
        <v>470</v>
      </c>
      <c r="D229" s="105" t="n">
        <v>0.666666666666667</v>
      </c>
      <c r="E229" s="108" t="n">
        <v>9</v>
      </c>
      <c r="F229" s="108" t="n">
        <v>6</v>
      </c>
      <c r="G229" s="108" t="n">
        <v>-9</v>
      </c>
      <c r="H229" s="108" t="s">
        <v>532</v>
      </c>
      <c r="I229" s="108" t="n">
        <v>8</v>
      </c>
      <c r="J229" s="108" t="n">
        <v>65</v>
      </c>
      <c r="K229" s="61" t="str">
        <f aca="false">IF(D229&gt;=66%,"Cleared","NC")</f>
        <v>Cleared</v>
      </c>
      <c r="L229" s="61" t="n">
        <v>1</v>
      </c>
      <c r="M229" s="61" t="n">
        <v>1</v>
      </c>
      <c r="N229" s="61" t="n">
        <v>3</v>
      </c>
      <c r="O229" s="61" t="n">
        <v>3</v>
      </c>
      <c r="P229" s="61" t="n">
        <v>1</v>
      </c>
      <c r="Q229" s="61" t="n">
        <v>3</v>
      </c>
      <c r="R229" s="66" t="n">
        <f aca="false">L229+M229+N229+O229+P229+Q229</f>
        <v>12</v>
      </c>
      <c r="S229" s="66" t="n">
        <f aca="false">R229/30*100</f>
        <v>40</v>
      </c>
      <c r="T229" s="66" t="n">
        <f aca="false">S229*0.3</f>
        <v>12</v>
      </c>
      <c r="U229" s="66" t="str">
        <f aca="false">IF(T229&gt;=9,"Cleared","Not Cleared")</f>
        <v>Cleared</v>
      </c>
      <c r="V229" s="105" t="n">
        <v>0.666666666666667</v>
      </c>
      <c r="W229" s="61" t="s">
        <v>14</v>
      </c>
      <c r="X229" s="61" t="s">
        <v>14</v>
      </c>
      <c r="Y229" s="61" t="s">
        <v>14</v>
      </c>
      <c r="Z229" s="61" t="s">
        <v>14</v>
      </c>
      <c r="AA229" s="61" t="n">
        <v>8</v>
      </c>
      <c r="AB229" s="61" t="s">
        <v>14</v>
      </c>
      <c r="AC229" s="61" t="str">
        <f aca="false">IF(V229&gt;=66%,"Cleared","NC")</f>
        <v>Cleared</v>
      </c>
      <c r="AD229" s="61" t="n">
        <v>0</v>
      </c>
      <c r="AE229" s="61" t="n">
        <v>0</v>
      </c>
      <c r="AF229" s="61" t="n">
        <v>0</v>
      </c>
      <c r="AG229" s="61" t="n">
        <v>0</v>
      </c>
      <c r="AH229" s="61" t="n">
        <v>1</v>
      </c>
      <c r="AI229" s="61" t="n">
        <v>0</v>
      </c>
      <c r="AJ229" s="66" t="n">
        <f aca="false">AD229+AE229+AF229+AG229+AH229+AI229</f>
        <v>1</v>
      </c>
      <c r="AK229" s="66" t="n">
        <f aca="false">AJ229/30*100</f>
        <v>3.33333333333333</v>
      </c>
      <c r="AL229" s="66" t="n">
        <f aca="false">AK229*0.3</f>
        <v>1</v>
      </c>
      <c r="AM229" s="66" t="str">
        <f aca="false">IF(AL229&gt;=9,"Cleared","Not Cleared")</f>
        <v>Not Cleared</v>
      </c>
      <c r="AN229" s="105" t="n">
        <v>0.666666666666667</v>
      </c>
      <c r="AO229" s="61" t="n">
        <v>10</v>
      </c>
      <c r="AP229" s="61" t="n">
        <v>16</v>
      </c>
      <c r="AQ229" s="61" t="n">
        <v>2</v>
      </c>
      <c r="AR229" s="61" t="s">
        <v>14</v>
      </c>
      <c r="AS229" s="61" t="n">
        <v>8</v>
      </c>
      <c r="AT229" s="61" t="n">
        <v>64</v>
      </c>
      <c r="AU229" s="61" t="str">
        <f aca="false">IF(AN229&gt;=66%,"Cleared","NC")</f>
        <v>Cleared</v>
      </c>
      <c r="AV229" s="61" t="n">
        <v>1</v>
      </c>
      <c r="AW229" s="61" t="n">
        <v>2</v>
      </c>
      <c r="AX229" s="61" t="n">
        <v>3</v>
      </c>
      <c r="AY229" s="61" t="n">
        <v>0</v>
      </c>
      <c r="AZ229" s="61" t="n">
        <v>1</v>
      </c>
      <c r="BA229" s="61" t="n">
        <v>3</v>
      </c>
      <c r="BB229" s="66" t="n">
        <f aca="false">AV229+AW229+AX229+AY229+BA229+AZ229</f>
        <v>10</v>
      </c>
      <c r="BC229" s="66" t="n">
        <f aca="false">BB229/30*100</f>
        <v>33.3333333333333</v>
      </c>
      <c r="BD229" s="66" t="n">
        <f aca="false">BC229*0.3</f>
        <v>10</v>
      </c>
      <c r="BE229" s="66" t="str">
        <f aca="false">IF(BD229&gt;=9,"Cleared","Not Cleared")</f>
        <v>Cleared</v>
      </c>
      <c r="BF229" s="105" t="n">
        <v>0.666666666666667</v>
      </c>
      <c r="BG229" s="61" t="n">
        <v>12</v>
      </c>
      <c r="BH229" s="61" t="n">
        <v>21</v>
      </c>
      <c r="BI229" s="61" t="n">
        <v>-8</v>
      </c>
      <c r="BJ229" s="61" t="n">
        <v>4.3</v>
      </c>
      <c r="BK229" s="61" t="n">
        <v>8</v>
      </c>
      <c r="BL229" s="61" t="n">
        <v>57</v>
      </c>
      <c r="BM229" s="61" t="str">
        <f aca="false">IF(BF229&gt;=66%,"Cleared","NC")</f>
        <v>Cleared</v>
      </c>
      <c r="BN229" s="106" t="n">
        <v>2</v>
      </c>
      <c r="BO229" s="106" t="n">
        <v>3</v>
      </c>
      <c r="BP229" s="106" t="n">
        <v>2</v>
      </c>
      <c r="BQ229" s="106" t="n">
        <v>2</v>
      </c>
      <c r="BR229" s="106" t="n">
        <v>1</v>
      </c>
      <c r="BS229" s="106" t="n">
        <v>2</v>
      </c>
      <c r="BT229" s="66" t="n">
        <f aca="false">BN229+BO229+BP229+BQ229+BR229+BS229</f>
        <v>12</v>
      </c>
      <c r="BU229" s="66" t="n">
        <f aca="false">BT229/30*100</f>
        <v>40</v>
      </c>
      <c r="BV229" s="66" t="n">
        <f aca="false">BU229*0.3</f>
        <v>12</v>
      </c>
      <c r="BW229" s="107" t="str">
        <f aca="false">IF(BV229&gt;=9,"Cleared","Not Cleared")</f>
        <v>Cleared</v>
      </c>
    </row>
    <row r="230" s="22" customFormat="true" ht="14.25" hidden="false" customHeight="false" outlineLevel="0" collapsed="false">
      <c r="A230" s="61" t="n">
        <v>226</v>
      </c>
      <c r="B230" s="62" t="s">
        <v>471</v>
      </c>
      <c r="C230" s="63" t="s">
        <v>472</v>
      </c>
      <c r="D230" s="105" t="n">
        <v>0.666666666666667</v>
      </c>
      <c r="E230" s="108" t="s">
        <v>14</v>
      </c>
      <c r="F230" s="108" t="s">
        <v>14</v>
      </c>
      <c r="G230" s="108" t="s">
        <v>14</v>
      </c>
      <c r="H230" s="108" t="s">
        <v>14</v>
      </c>
      <c r="I230" s="108" t="s">
        <v>14</v>
      </c>
      <c r="J230" s="108" t="s">
        <v>14</v>
      </c>
      <c r="K230" s="61" t="str">
        <f aca="false">IF(D230&gt;=66%,"Cleared","NC")</f>
        <v>Cleared</v>
      </c>
      <c r="L230" s="61" t="n">
        <v>0</v>
      </c>
      <c r="M230" s="61" t="n">
        <v>0</v>
      </c>
      <c r="N230" s="61" t="n">
        <v>0</v>
      </c>
      <c r="O230" s="61" t="n">
        <v>0</v>
      </c>
      <c r="P230" s="61" t="n">
        <v>0</v>
      </c>
      <c r="Q230" s="61" t="n">
        <v>0</v>
      </c>
      <c r="R230" s="66" t="n">
        <f aca="false">L230+M230+N230+O230+P230+Q230</f>
        <v>0</v>
      </c>
      <c r="S230" s="66" t="n">
        <f aca="false">R230/30*100</f>
        <v>0</v>
      </c>
      <c r="T230" s="66" t="n">
        <f aca="false">S230*0.3</f>
        <v>0</v>
      </c>
      <c r="U230" s="66" t="str">
        <f aca="false">IF(T230&gt;=9,"Cleared","Not Cleared")</f>
        <v>Not Cleared</v>
      </c>
      <c r="V230" s="105" t="n">
        <v>0.966666666666667</v>
      </c>
      <c r="W230" s="61" t="n">
        <v>7</v>
      </c>
      <c r="X230" s="61" t="n">
        <v>1</v>
      </c>
      <c r="Y230" s="61" t="n">
        <v>4</v>
      </c>
      <c r="Z230" s="61" t="s">
        <v>14</v>
      </c>
      <c r="AA230" s="61" t="n">
        <v>8</v>
      </c>
      <c r="AB230" s="61" t="n">
        <v>67</v>
      </c>
      <c r="AC230" s="61" t="str">
        <f aca="false">IF(V230&gt;=66%,"Cleared","NC")</f>
        <v>Cleared</v>
      </c>
      <c r="AD230" s="61" t="n">
        <v>1</v>
      </c>
      <c r="AE230" s="61" t="n">
        <v>1</v>
      </c>
      <c r="AF230" s="61" t="n">
        <v>3</v>
      </c>
      <c r="AG230" s="61" t="n">
        <v>0</v>
      </c>
      <c r="AH230" s="61" t="n">
        <v>1</v>
      </c>
      <c r="AI230" s="61" t="n">
        <v>4</v>
      </c>
      <c r="AJ230" s="66" t="n">
        <f aca="false">AD230+AE230+AF230+AG230+AH230+AI230</f>
        <v>10</v>
      </c>
      <c r="AK230" s="66" t="n">
        <f aca="false">AJ230/30*100</f>
        <v>33.3333333333333</v>
      </c>
      <c r="AL230" s="66" t="n">
        <f aca="false">AK230*0.3</f>
        <v>10</v>
      </c>
      <c r="AM230" s="66" t="str">
        <f aca="false">IF(AL230&gt;=9,"Cleared","Not Cleared")</f>
        <v>Cleared</v>
      </c>
      <c r="AN230" s="105" t="n">
        <v>0.933333333333333</v>
      </c>
      <c r="AO230" s="61" t="n">
        <v>3</v>
      </c>
      <c r="AP230" s="61" t="n">
        <v>2</v>
      </c>
      <c r="AQ230" s="61" t="n">
        <v>3</v>
      </c>
      <c r="AR230" s="61" t="n">
        <v>2.7</v>
      </c>
      <c r="AS230" s="61" t="n">
        <v>7</v>
      </c>
      <c r="AT230" s="61" t="n">
        <v>69</v>
      </c>
      <c r="AU230" s="61" t="str">
        <f aca="false">IF(AN230&gt;=66%,"Cleared","NC")</f>
        <v>Cleared</v>
      </c>
      <c r="AV230" s="61" t="n">
        <v>1</v>
      </c>
      <c r="AW230" s="61" t="n">
        <v>1</v>
      </c>
      <c r="AX230" s="61" t="n">
        <v>3</v>
      </c>
      <c r="AY230" s="61" t="n">
        <v>2</v>
      </c>
      <c r="AZ230" s="61" t="n">
        <v>1</v>
      </c>
      <c r="BA230" s="61" t="n">
        <v>4</v>
      </c>
      <c r="BB230" s="66" t="n">
        <f aca="false">AV230+AW230+AX230+AY230+BA230+AZ230</f>
        <v>12</v>
      </c>
      <c r="BC230" s="66" t="n">
        <f aca="false">BB230/30*100</f>
        <v>40</v>
      </c>
      <c r="BD230" s="66" t="n">
        <f aca="false">BC230*0.3</f>
        <v>12</v>
      </c>
      <c r="BE230" s="66" t="str">
        <f aca="false">IF(BD230&gt;=9,"Cleared","Not Cleared")</f>
        <v>Cleared</v>
      </c>
      <c r="BF230" s="105" t="n">
        <v>0.733333333333333</v>
      </c>
      <c r="BG230" s="61" t="n">
        <v>3</v>
      </c>
      <c r="BH230" s="61" t="n">
        <v>2</v>
      </c>
      <c r="BI230" s="61" t="n">
        <v>0</v>
      </c>
      <c r="BJ230" s="61" t="n">
        <v>4.1</v>
      </c>
      <c r="BK230" s="61" t="n">
        <v>7</v>
      </c>
      <c r="BL230" s="61" t="n">
        <v>67</v>
      </c>
      <c r="BM230" s="61" t="str">
        <f aca="false">IF(BF230&gt;=66%,"Cleared","NC")</f>
        <v>Cleared</v>
      </c>
      <c r="BN230" s="106" t="n">
        <v>1</v>
      </c>
      <c r="BO230" s="106" t="n">
        <v>1</v>
      </c>
      <c r="BP230" s="106" t="n">
        <v>3</v>
      </c>
      <c r="BQ230" s="106" t="n">
        <v>2</v>
      </c>
      <c r="BR230" s="106" t="n">
        <v>1</v>
      </c>
      <c r="BS230" s="106" t="n">
        <v>4</v>
      </c>
      <c r="BT230" s="66" t="n">
        <f aca="false">BN230+BO230+BP230+BQ230+BR230+BS230</f>
        <v>12</v>
      </c>
      <c r="BU230" s="66" t="n">
        <f aca="false">BT230/30*100</f>
        <v>40</v>
      </c>
      <c r="BV230" s="66" t="n">
        <f aca="false">BU230*0.3</f>
        <v>12</v>
      </c>
      <c r="BW230" s="107" t="str">
        <f aca="false">IF(BV230&gt;=9,"Cleared","Not Cleared")</f>
        <v>Cleared</v>
      </c>
    </row>
    <row r="231" s="22" customFormat="true" ht="14.25" hidden="false" customHeight="false" outlineLevel="0" collapsed="false">
      <c r="A231" s="61" t="n">
        <v>227</v>
      </c>
      <c r="B231" s="62" t="s">
        <v>473</v>
      </c>
      <c r="C231" s="63" t="s">
        <v>474</v>
      </c>
      <c r="D231" s="105" t="n">
        <v>0</v>
      </c>
      <c r="E231" s="108" t="s">
        <v>14</v>
      </c>
      <c r="F231" s="108" t="s">
        <v>14</v>
      </c>
      <c r="G231" s="108" t="s">
        <v>14</v>
      </c>
      <c r="H231" s="108" t="s">
        <v>14</v>
      </c>
      <c r="I231" s="108" t="s">
        <v>14</v>
      </c>
      <c r="J231" s="108" t="s">
        <v>14</v>
      </c>
      <c r="K231" s="61" t="str">
        <f aca="false">IF(D231&gt;=66%,"Cleared","NC")</f>
        <v>NC</v>
      </c>
      <c r="L231" s="61" t="n">
        <v>0</v>
      </c>
      <c r="M231" s="61" t="n">
        <v>0</v>
      </c>
      <c r="N231" s="61" t="n">
        <v>0</v>
      </c>
      <c r="O231" s="61" t="n">
        <v>0</v>
      </c>
      <c r="P231" s="61" t="n">
        <v>0</v>
      </c>
      <c r="Q231" s="61" t="n">
        <v>0</v>
      </c>
      <c r="R231" s="66" t="n">
        <f aca="false">L231+M231+N231+O231+P231+Q231</f>
        <v>0</v>
      </c>
      <c r="S231" s="66" t="n">
        <f aca="false">R231/30*100</f>
        <v>0</v>
      </c>
      <c r="T231" s="66" t="n">
        <f aca="false">S231*0.3</f>
        <v>0</v>
      </c>
      <c r="U231" s="66" t="str">
        <f aca="false">IF(T231&gt;=9,"Cleared","Not Cleared")</f>
        <v>Not Cleared</v>
      </c>
      <c r="V231" s="105" t="n">
        <v>0.0666666666666667</v>
      </c>
      <c r="W231" s="61" t="s">
        <v>14</v>
      </c>
      <c r="X231" s="61" t="s">
        <v>14</v>
      </c>
      <c r="Y231" s="61" t="s">
        <v>14</v>
      </c>
      <c r="Z231" s="61" t="s">
        <v>14</v>
      </c>
      <c r="AA231" s="61" t="n">
        <v>8</v>
      </c>
      <c r="AB231" s="61" t="s">
        <v>14</v>
      </c>
      <c r="AC231" s="61" t="str">
        <f aca="false">IF(V231&gt;=66%,"Cleared","NC")</f>
        <v>NC</v>
      </c>
      <c r="AD231" s="61" t="n">
        <v>0</v>
      </c>
      <c r="AE231" s="61" t="n">
        <v>0</v>
      </c>
      <c r="AF231" s="61" t="n">
        <v>0</v>
      </c>
      <c r="AG231" s="61" t="n">
        <v>0</v>
      </c>
      <c r="AH231" s="61" t="n">
        <v>1</v>
      </c>
      <c r="AI231" s="61" t="n">
        <v>0</v>
      </c>
      <c r="AJ231" s="66" t="n">
        <f aca="false">AD231+AE231+AF231+AG231+AH231+AI231</f>
        <v>1</v>
      </c>
      <c r="AK231" s="66" t="n">
        <f aca="false">AJ231/30*100</f>
        <v>3.33333333333333</v>
      </c>
      <c r="AL231" s="66" t="n">
        <f aca="false">AK231*0.3</f>
        <v>1</v>
      </c>
      <c r="AM231" s="66" t="str">
        <f aca="false">IF(AL231&gt;=9,"Cleared","Not Cleared")</f>
        <v>Not Cleared</v>
      </c>
      <c r="AN231" s="105" t="n">
        <v>0</v>
      </c>
      <c r="AO231" s="61" t="s">
        <v>14</v>
      </c>
      <c r="AP231" s="61" t="s">
        <v>14</v>
      </c>
      <c r="AQ231" s="61" t="s">
        <v>14</v>
      </c>
      <c r="AR231" s="61" t="s">
        <v>14</v>
      </c>
      <c r="AS231" s="61" t="s">
        <v>14</v>
      </c>
      <c r="AT231" s="61" t="s">
        <v>14</v>
      </c>
      <c r="AU231" s="61" t="str">
        <f aca="false">IF(AN231&gt;=66%,"Cleared","NC")</f>
        <v>NC</v>
      </c>
      <c r="AV231" s="61" t="n">
        <v>0</v>
      </c>
      <c r="AW231" s="61" t="n">
        <v>0</v>
      </c>
      <c r="AX231" s="61" t="n">
        <v>0</v>
      </c>
      <c r="AY231" s="61" t="n">
        <v>0</v>
      </c>
      <c r="AZ231" s="61" t="n">
        <v>0</v>
      </c>
      <c r="BA231" s="61" t="n">
        <v>0</v>
      </c>
      <c r="BB231" s="66" t="n">
        <f aca="false">AV231+AW231+AX231+AY231+BA231+AZ231</f>
        <v>0</v>
      </c>
      <c r="BC231" s="66" t="n">
        <f aca="false">BB231/30*100</f>
        <v>0</v>
      </c>
      <c r="BD231" s="66" t="n">
        <f aca="false">BC231*0.3</f>
        <v>0</v>
      </c>
      <c r="BE231" s="66" t="str">
        <f aca="false">IF(BD231&gt;=9,"Cleared","Not Cleared")</f>
        <v>Not Cleared</v>
      </c>
      <c r="BF231" s="105" t="n">
        <v>0</v>
      </c>
      <c r="BG231" s="61" t="s">
        <v>14</v>
      </c>
      <c r="BH231" s="61" t="s">
        <v>14</v>
      </c>
      <c r="BI231" s="61" t="s">
        <v>14</v>
      </c>
      <c r="BJ231" s="61" t="s">
        <v>14</v>
      </c>
      <c r="BK231" s="61" t="s">
        <v>14</v>
      </c>
      <c r="BL231" s="61" t="s">
        <v>14</v>
      </c>
      <c r="BM231" s="61" t="str">
        <f aca="false">IF(BF231&gt;=66%,"Cleared","NC")</f>
        <v>NC</v>
      </c>
      <c r="BN231" s="106" t="n">
        <v>0</v>
      </c>
      <c r="BO231" s="106" t="n">
        <v>0</v>
      </c>
      <c r="BP231" s="106" t="n">
        <v>0</v>
      </c>
      <c r="BQ231" s="106" t="n">
        <v>0</v>
      </c>
      <c r="BR231" s="106" t="n">
        <v>0</v>
      </c>
      <c r="BS231" s="106" t="n">
        <v>0</v>
      </c>
      <c r="BT231" s="66" t="n">
        <f aca="false">BN231+BO231+BP231+BQ231+BR231+BS231</f>
        <v>0</v>
      </c>
      <c r="BU231" s="66" t="n">
        <f aca="false">BT231/30*100</f>
        <v>0</v>
      </c>
      <c r="BV231" s="66" t="n">
        <f aca="false">BU231*0.3</f>
        <v>0</v>
      </c>
      <c r="BW231" s="107" t="str">
        <f aca="false">IF(BV231&gt;=9,"Cleared","Not Cleared")</f>
        <v>Not Cleared</v>
      </c>
    </row>
    <row r="232" s="22" customFormat="true" ht="14.25" hidden="false" customHeight="false" outlineLevel="0" collapsed="false">
      <c r="A232" s="67" t="n">
        <v>228</v>
      </c>
      <c r="B232" s="68" t="s">
        <v>475</v>
      </c>
      <c r="C232" s="69" t="s">
        <v>476</v>
      </c>
      <c r="D232" s="109" t="n">
        <v>0</v>
      </c>
      <c r="E232" s="108" t="s">
        <v>14</v>
      </c>
      <c r="F232" s="108" t="s">
        <v>14</v>
      </c>
      <c r="G232" s="108" t="s">
        <v>14</v>
      </c>
      <c r="H232" s="108" t="s">
        <v>14</v>
      </c>
      <c r="I232" s="108" t="s">
        <v>14</v>
      </c>
      <c r="J232" s="108" t="s">
        <v>14</v>
      </c>
      <c r="K232" s="61" t="str">
        <f aca="false">IF(D232&gt;=66%,"Cleared","NC")</f>
        <v>NC</v>
      </c>
      <c r="L232" s="61" t="n">
        <v>0</v>
      </c>
      <c r="M232" s="61" t="n">
        <v>0</v>
      </c>
      <c r="N232" s="67" t="n">
        <v>0</v>
      </c>
      <c r="O232" s="67" t="n">
        <v>0</v>
      </c>
      <c r="P232" s="67" t="n">
        <v>0</v>
      </c>
      <c r="Q232" s="67" t="n">
        <v>0</v>
      </c>
      <c r="R232" s="110" t="n">
        <f aca="false">L232+M232+N232+O232+P232+Q232</f>
        <v>0</v>
      </c>
      <c r="S232" s="110" t="n">
        <f aca="false">R232/30*100</f>
        <v>0</v>
      </c>
      <c r="T232" s="110" t="n">
        <f aca="false">S232*0.3</f>
        <v>0</v>
      </c>
      <c r="U232" s="66" t="str">
        <f aca="false">IF(T232&gt;=9,"Cleared","Not Cleared")</f>
        <v>Not Cleared</v>
      </c>
      <c r="V232" s="105" t="n">
        <v>0</v>
      </c>
      <c r="W232" s="67" t="s">
        <v>14</v>
      </c>
      <c r="X232" s="67" t="s">
        <v>14</v>
      </c>
      <c r="Y232" s="67" t="s">
        <v>14</v>
      </c>
      <c r="Z232" s="67" t="s">
        <v>14</v>
      </c>
      <c r="AA232" s="67" t="s">
        <v>14</v>
      </c>
      <c r="AB232" s="67" t="s">
        <v>14</v>
      </c>
      <c r="AC232" s="61" t="str">
        <f aca="false">IF(V232&gt;=66%,"Cleared","NC")</f>
        <v>NC</v>
      </c>
      <c r="AD232" s="67" t="n">
        <v>0</v>
      </c>
      <c r="AE232" s="67" t="n">
        <v>0</v>
      </c>
      <c r="AF232" s="67" t="n">
        <v>0</v>
      </c>
      <c r="AG232" s="67" t="n">
        <v>0</v>
      </c>
      <c r="AH232" s="67" t="n">
        <v>0</v>
      </c>
      <c r="AI232" s="67" t="n">
        <v>0</v>
      </c>
      <c r="AJ232" s="110" t="n">
        <f aca="false">AD232+AE232+AF232+AG232+AH232+AI232</f>
        <v>0</v>
      </c>
      <c r="AK232" s="110" t="n">
        <f aca="false">AJ232/30*100</f>
        <v>0</v>
      </c>
      <c r="AL232" s="110" t="n">
        <f aca="false">AK232*0.3</f>
        <v>0</v>
      </c>
      <c r="AM232" s="66" t="str">
        <f aca="false">IF(AL232&gt;=9,"Cleared","Not Cleared")</f>
        <v>Not Cleared</v>
      </c>
      <c r="AN232" s="105" t="n">
        <v>0.666666666666667</v>
      </c>
      <c r="AO232" s="67" t="s">
        <v>14</v>
      </c>
      <c r="AP232" s="67" t="s">
        <v>14</v>
      </c>
      <c r="AQ232" s="67" t="s">
        <v>14</v>
      </c>
      <c r="AR232" s="67" t="s">
        <v>14</v>
      </c>
      <c r="AS232" s="67" t="s">
        <v>14</v>
      </c>
      <c r="AT232" s="67" t="s">
        <v>14</v>
      </c>
      <c r="AU232" s="61" t="str">
        <f aca="false">IF(AN232&gt;=66%,"Cleared","NC")</f>
        <v>Cleared</v>
      </c>
      <c r="AV232" s="67" t="n">
        <v>0</v>
      </c>
      <c r="AW232" s="67" t="n">
        <v>0</v>
      </c>
      <c r="AX232" s="67" t="n">
        <v>0</v>
      </c>
      <c r="AY232" s="67" t="n">
        <v>0</v>
      </c>
      <c r="AZ232" s="67" t="n">
        <v>0</v>
      </c>
      <c r="BA232" s="67" t="n">
        <v>0</v>
      </c>
      <c r="BB232" s="110" t="n">
        <f aca="false">AV232+AW232+AX232+AY232+BA232+AZ232</f>
        <v>0</v>
      </c>
      <c r="BC232" s="110" t="n">
        <f aca="false">BB232/30*100</f>
        <v>0</v>
      </c>
      <c r="BD232" s="110" t="n">
        <f aca="false">BC232*0.3</f>
        <v>0</v>
      </c>
      <c r="BE232" s="66" t="str">
        <f aca="false">IF(BD232&gt;=9,"Cleared","Not Cleared")</f>
        <v>Not Cleared</v>
      </c>
      <c r="BF232" s="105" t="n">
        <v>0.666666666666667</v>
      </c>
      <c r="BG232" s="67" t="s">
        <v>14</v>
      </c>
      <c r="BH232" s="67" t="s">
        <v>14</v>
      </c>
      <c r="BI232" s="67" t="s">
        <v>14</v>
      </c>
      <c r="BJ232" s="67" t="s">
        <v>14</v>
      </c>
      <c r="BK232" s="67" t="s">
        <v>14</v>
      </c>
      <c r="BL232" s="67" t="s">
        <v>14</v>
      </c>
      <c r="BM232" s="61" t="str">
        <f aca="false">IF(BF232&gt;=66%,"Cleared","NC")</f>
        <v>Cleared</v>
      </c>
      <c r="BN232" s="106" t="n">
        <v>0</v>
      </c>
      <c r="BO232" s="106" t="n">
        <v>0</v>
      </c>
      <c r="BP232" s="106" t="n">
        <v>0</v>
      </c>
      <c r="BQ232" s="106" t="n">
        <v>0</v>
      </c>
      <c r="BR232" s="106" t="n">
        <v>0</v>
      </c>
      <c r="BS232" s="106" t="n">
        <v>0</v>
      </c>
      <c r="BT232" s="66" t="n">
        <f aca="false">BN232+BO232+BP232+BQ232+BR232+BS232</f>
        <v>0</v>
      </c>
      <c r="BU232" s="110" t="n">
        <f aca="false">BT232/30*100</f>
        <v>0</v>
      </c>
      <c r="BV232" s="110" t="n">
        <f aca="false">BU232*0.3</f>
        <v>0</v>
      </c>
      <c r="BW232" s="107" t="str">
        <f aca="false">IF(BV232&gt;=9,"Cleared","Not Cleared")</f>
        <v>Not Cleared</v>
      </c>
    </row>
  </sheetData>
  <mergeCells count="35">
    <mergeCell ref="E2:T2"/>
    <mergeCell ref="V2:AM2"/>
    <mergeCell ref="AN2:BE2"/>
    <mergeCell ref="BF2:BW2"/>
    <mergeCell ref="A3:A4"/>
    <mergeCell ref="B3:B4"/>
    <mergeCell ref="C3:C4"/>
    <mergeCell ref="D3:D4"/>
    <mergeCell ref="E3:J3"/>
    <mergeCell ref="K3:K4"/>
    <mergeCell ref="L3:Q3"/>
    <mergeCell ref="R3:R4"/>
    <mergeCell ref="S3:S4"/>
    <mergeCell ref="T3:T4"/>
    <mergeCell ref="V3:V4"/>
    <mergeCell ref="W3:AB3"/>
    <mergeCell ref="AC3:AC4"/>
    <mergeCell ref="AD3:AI3"/>
    <mergeCell ref="AJ3:AJ4"/>
    <mergeCell ref="AK3:AK4"/>
    <mergeCell ref="AL3:AL4"/>
    <mergeCell ref="AN3:AN4"/>
    <mergeCell ref="AO3:AT3"/>
    <mergeCell ref="AU3:AU4"/>
    <mergeCell ref="AV3:AZ3"/>
    <mergeCell ref="BB3:BB4"/>
    <mergeCell ref="BC3:BC4"/>
    <mergeCell ref="BD3:BD4"/>
    <mergeCell ref="BF3:BF4"/>
    <mergeCell ref="BG3:BK3"/>
    <mergeCell ref="BM3:BM4"/>
    <mergeCell ref="BN3:BS3"/>
    <mergeCell ref="BT3:BT4"/>
    <mergeCell ref="BU3:BU4"/>
    <mergeCell ref="BV3:BV4"/>
  </mergeCells>
  <conditionalFormatting sqref="A3:C3">
    <cfRule type="duplicateValues" priority="2" aboveAverage="0" equalAverage="0" bottom="0" percent="0" rank="0" text="" dxfId="48"/>
  </conditionalFormatting>
  <conditionalFormatting sqref="C232">
    <cfRule type="duplicateValues" priority="3" aboveAverage="0" equalAverage="0" bottom="0" percent="0" rank="0" text="" dxfId="49"/>
    <cfRule type="duplicateValues" priority="4" aboveAverage="0" equalAverage="0" bottom="0" percent="0" rank="0" text="" dxfId="50"/>
  </conditionalFormatting>
  <conditionalFormatting sqref="B232">
    <cfRule type="duplicateValues" priority="5" aboveAverage="0" equalAverage="0" bottom="0" percent="0" rank="0" text="" dxfId="5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19.89"/>
    <col collapsed="false" customWidth="true" hidden="false" outlineLevel="0" max="3" min="3" style="0" width="21.33"/>
    <col collapsed="false" customWidth="true" hidden="false" outlineLevel="0" max="4" min="4" style="1" width="10.55"/>
    <col collapsed="false" customWidth="true" hidden="false" outlineLevel="0" max="5" min="5" style="0" width="12.55"/>
    <col collapsed="false" customWidth="true" hidden="false" outlineLevel="0" max="6" min="6" style="0" width="12.78"/>
    <col collapsed="false" customWidth="true" hidden="false" outlineLevel="0" max="7" min="7" style="0" width="13.55"/>
    <col collapsed="false" customWidth="true" hidden="false" outlineLevel="0" max="8" min="8" style="0" width="15.89"/>
    <col collapsed="false" customWidth="true" hidden="false" outlineLevel="0" max="11" min="9" style="0" width="12.44"/>
    <col collapsed="false" customWidth="true" hidden="false" outlineLevel="0" max="12" min="12" style="1" width="14.33"/>
    <col collapsed="false" customWidth="true" hidden="false" outlineLevel="0" max="16" min="13" style="0" width="14.33"/>
    <col collapsed="false" customWidth="true" hidden="false" outlineLevel="0" max="19" min="17" style="0" width="12.44"/>
    <col collapsed="false" customWidth="true" hidden="false" outlineLevel="0" max="20" min="20" style="1" width="14.33"/>
    <col collapsed="false" customWidth="true" hidden="false" outlineLevel="0" max="24" min="21" style="0" width="14.33"/>
    <col collapsed="false" customWidth="true" hidden="false" outlineLevel="0" max="27" min="25" style="0" width="12.44"/>
    <col collapsed="false" customWidth="true" hidden="false" outlineLevel="0" max="28" min="28" style="1" width="14.33"/>
    <col collapsed="false" customWidth="true" hidden="false" outlineLevel="0" max="32" min="29" style="0" width="14.33"/>
    <col collapsed="false" customWidth="true" hidden="false" outlineLevel="0" max="35" min="33" style="0" width="12.44"/>
  </cols>
  <sheetData>
    <row r="1" customFormat="false" ht="24.75" hidden="false" customHeight="true" outlineLevel="0" collapsed="false">
      <c r="A1" s="111" t="s">
        <v>534</v>
      </c>
      <c r="B1" s="111"/>
      <c r="C1" s="111"/>
      <c r="D1" s="112" t="s">
        <v>535</v>
      </c>
      <c r="E1" s="112"/>
      <c r="F1" s="112"/>
      <c r="G1" s="112"/>
      <c r="H1" s="112"/>
      <c r="I1" s="112"/>
      <c r="J1" s="112"/>
      <c r="K1" s="113"/>
      <c r="L1" s="112" t="s">
        <v>535</v>
      </c>
      <c r="M1" s="112"/>
      <c r="N1" s="112"/>
      <c r="O1" s="112"/>
      <c r="P1" s="112"/>
      <c r="Q1" s="112"/>
      <c r="R1" s="112"/>
      <c r="S1" s="113"/>
      <c r="T1" s="112" t="s">
        <v>535</v>
      </c>
      <c r="U1" s="112"/>
      <c r="V1" s="112"/>
      <c r="W1" s="112"/>
      <c r="X1" s="112"/>
      <c r="Y1" s="112"/>
      <c r="Z1" s="112"/>
      <c r="AA1" s="113"/>
      <c r="AB1" s="112" t="s">
        <v>535</v>
      </c>
      <c r="AC1" s="112"/>
      <c r="AD1" s="112"/>
      <c r="AE1" s="112"/>
      <c r="AF1" s="112"/>
      <c r="AG1" s="112"/>
      <c r="AH1" s="112"/>
      <c r="AI1" s="113"/>
    </row>
    <row r="2" customFormat="false" ht="21" hidden="false" customHeight="true" outlineLevel="0" collapsed="false">
      <c r="A2" s="114"/>
      <c r="B2" s="114" t="s">
        <v>536</v>
      </c>
      <c r="C2" s="114"/>
      <c r="D2" s="114"/>
      <c r="E2" s="114" t="s">
        <v>537</v>
      </c>
      <c r="G2" s="115" t="s">
        <v>538</v>
      </c>
      <c r="I2" s="114" t="s">
        <v>539</v>
      </c>
      <c r="J2" s="116"/>
      <c r="K2" s="117"/>
      <c r="M2" s="114"/>
      <c r="N2" s="118"/>
      <c r="O2" s="118"/>
      <c r="P2" s="118"/>
      <c r="Q2" s="118"/>
      <c r="R2" s="116"/>
      <c r="S2" s="117"/>
      <c r="U2" s="114"/>
      <c r="V2" s="118"/>
      <c r="W2" s="118"/>
      <c r="X2" s="118"/>
      <c r="Y2" s="118"/>
      <c r="Z2" s="116"/>
      <c r="AA2" s="117"/>
      <c r="AC2" s="114"/>
      <c r="AD2" s="118"/>
      <c r="AE2" s="118"/>
      <c r="AF2" s="118"/>
      <c r="AG2" s="118"/>
      <c r="AH2" s="116"/>
      <c r="AI2" s="117"/>
    </row>
    <row r="3" customFormat="false" ht="21" hidden="false" customHeight="true" outlineLevel="0" collapsed="false">
      <c r="A3" s="114"/>
      <c r="B3" s="114"/>
      <c r="C3" s="114"/>
      <c r="D3" s="119" t="s">
        <v>495</v>
      </c>
      <c r="E3" s="119"/>
      <c r="F3" s="119"/>
      <c r="G3" s="119"/>
      <c r="H3" s="119"/>
      <c r="I3" s="119"/>
      <c r="J3" s="119"/>
      <c r="K3" s="120"/>
      <c r="L3" s="119" t="s">
        <v>540</v>
      </c>
      <c r="M3" s="119"/>
      <c r="N3" s="119"/>
      <c r="O3" s="119"/>
      <c r="P3" s="119"/>
      <c r="Q3" s="119"/>
      <c r="R3" s="119"/>
      <c r="S3" s="120"/>
      <c r="T3" s="119" t="s">
        <v>541</v>
      </c>
      <c r="U3" s="119"/>
      <c r="V3" s="119"/>
      <c r="W3" s="119"/>
      <c r="X3" s="119"/>
      <c r="Y3" s="119"/>
      <c r="Z3" s="119"/>
      <c r="AA3" s="120"/>
      <c r="AB3" s="119" t="s">
        <v>542</v>
      </c>
      <c r="AC3" s="119"/>
      <c r="AD3" s="119"/>
      <c r="AE3" s="119"/>
      <c r="AF3" s="119"/>
      <c r="AG3" s="119"/>
      <c r="AH3" s="119"/>
      <c r="AI3" s="120"/>
    </row>
    <row r="4" s="127" customFormat="true" ht="69" hidden="false" customHeight="true" outlineLevel="0" collapsed="false">
      <c r="A4" s="6" t="s">
        <v>0</v>
      </c>
      <c r="B4" s="6" t="s">
        <v>3</v>
      </c>
      <c r="C4" s="6" t="s">
        <v>4</v>
      </c>
      <c r="D4" s="121" t="s">
        <v>543</v>
      </c>
      <c r="E4" s="122" t="s">
        <v>544</v>
      </c>
      <c r="F4" s="123" t="s">
        <v>545</v>
      </c>
      <c r="G4" s="124" t="s">
        <v>546</v>
      </c>
      <c r="H4" s="125" t="s">
        <v>547</v>
      </c>
      <c r="I4" s="126" t="s">
        <v>548</v>
      </c>
      <c r="J4" s="126" t="s">
        <v>549</v>
      </c>
      <c r="K4" s="126" t="s">
        <v>550</v>
      </c>
      <c r="L4" s="121" t="s">
        <v>543</v>
      </c>
      <c r="M4" s="122" t="s">
        <v>544</v>
      </c>
      <c r="N4" s="123" t="s">
        <v>545</v>
      </c>
      <c r="O4" s="124" t="s">
        <v>546</v>
      </c>
      <c r="P4" s="125" t="s">
        <v>547</v>
      </c>
      <c r="Q4" s="126" t="s">
        <v>548</v>
      </c>
      <c r="R4" s="126" t="s">
        <v>549</v>
      </c>
      <c r="S4" s="126" t="s">
        <v>550</v>
      </c>
      <c r="T4" s="121" t="s">
        <v>543</v>
      </c>
      <c r="U4" s="122" t="s">
        <v>544</v>
      </c>
      <c r="V4" s="123" t="s">
        <v>545</v>
      </c>
      <c r="W4" s="124" t="s">
        <v>546</v>
      </c>
      <c r="X4" s="125" t="s">
        <v>547</v>
      </c>
      <c r="Y4" s="126" t="s">
        <v>548</v>
      </c>
      <c r="Z4" s="126" t="s">
        <v>549</v>
      </c>
      <c r="AA4" s="126" t="s">
        <v>550</v>
      </c>
      <c r="AB4" s="121" t="s">
        <v>543</v>
      </c>
      <c r="AC4" s="122" t="s">
        <v>544</v>
      </c>
      <c r="AD4" s="123" t="s">
        <v>545</v>
      </c>
      <c r="AE4" s="124" t="s">
        <v>546</v>
      </c>
      <c r="AF4" s="125" t="s">
        <v>547</v>
      </c>
      <c r="AG4" s="126" t="s">
        <v>548</v>
      </c>
      <c r="AH4" s="126" t="s">
        <v>549</v>
      </c>
      <c r="AI4" s="126" t="s">
        <v>550</v>
      </c>
    </row>
    <row r="5" customFormat="false" ht="14.25" hidden="false" customHeight="false" outlineLevel="0" collapsed="false">
      <c r="A5" s="128" t="n">
        <v>1</v>
      </c>
      <c r="B5" s="129" t="s">
        <v>15</v>
      </c>
      <c r="C5" s="130" t="s">
        <v>16</v>
      </c>
      <c r="D5" s="131" t="n">
        <v>3</v>
      </c>
      <c r="E5" s="131" t="n">
        <v>3</v>
      </c>
      <c r="F5" s="131" t="n">
        <v>3</v>
      </c>
      <c r="G5" s="131" t="n">
        <v>3</v>
      </c>
      <c r="H5" s="131" t="n">
        <v>3</v>
      </c>
      <c r="I5" s="131" t="n">
        <f aca="false">AVERAGE(D5:H5)</f>
        <v>3</v>
      </c>
      <c r="J5" s="131" t="n">
        <f aca="false">I5*2</f>
        <v>6</v>
      </c>
      <c r="K5" s="131" t="str">
        <f aca="false">IF(J5&gt;=6,"Cleared","NotCleared")</f>
        <v>Cleared</v>
      </c>
      <c r="L5" s="131" t="n">
        <v>4.25</v>
      </c>
      <c r="M5" s="131" t="n">
        <v>4.25</v>
      </c>
      <c r="N5" s="131" t="n">
        <v>4.5</v>
      </c>
      <c r="O5" s="131" t="n">
        <v>4.25</v>
      </c>
      <c r="P5" s="131" t="n">
        <v>4.25</v>
      </c>
      <c r="Q5" s="131" t="n">
        <f aca="false">AVERAGE(L5:P5)</f>
        <v>4.3</v>
      </c>
      <c r="R5" s="131" t="n">
        <f aca="false">Q5*2</f>
        <v>8.6</v>
      </c>
      <c r="S5" s="131" t="str">
        <f aca="false">IF(R5&gt;=6,"Cleared","NotCleared")</f>
        <v>Cleared</v>
      </c>
      <c r="T5" s="131" t="n">
        <v>3.33333333333333</v>
      </c>
      <c r="U5" s="131" t="n">
        <v>3.66666666666667</v>
      </c>
      <c r="V5" s="131" t="n">
        <v>3.33333333333333</v>
      </c>
      <c r="W5" s="131" t="n">
        <v>3.16666666666667</v>
      </c>
      <c r="X5" s="131" t="n">
        <v>3.375</v>
      </c>
      <c r="Y5" s="131" t="n">
        <f aca="false">AVERAGE(T5:X5)</f>
        <v>3.375</v>
      </c>
      <c r="Z5" s="131" t="n">
        <f aca="false">Y5*2</f>
        <v>6.75</v>
      </c>
      <c r="AA5" s="131" t="str">
        <f aca="false">IF(Z5&gt;=6,"Cleared","NotCleared")</f>
        <v>Cleared</v>
      </c>
      <c r="AB5" s="131" t="n">
        <v>4</v>
      </c>
      <c r="AC5" s="131" t="n">
        <v>4.25</v>
      </c>
      <c r="AD5" s="131" t="n">
        <v>3.75</v>
      </c>
      <c r="AE5" s="131" t="n">
        <v>3.5</v>
      </c>
      <c r="AF5" s="131" t="n">
        <v>4</v>
      </c>
      <c r="AG5" s="131" t="n">
        <f aca="false">IFERROR(AVERAGE(AB5:AF5),"0")</f>
        <v>3.9</v>
      </c>
      <c r="AH5" s="131" t="n">
        <f aca="false">AG5*2</f>
        <v>7.8</v>
      </c>
      <c r="AI5" s="131" t="str">
        <f aca="false">IF(AH5&gt;=6,"Cleared","NotCleared")</f>
        <v>Cleared</v>
      </c>
    </row>
    <row r="6" customFormat="false" ht="14.25" hidden="false" customHeight="false" outlineLevel="0" collapsed="false">
      <c r="A6" s="128" t="n">
        <v>2</v>
      </c>
      <c r="B6" s="129" t="s">
        <v>18</v>
      </c>
      <c r="C6" s="130" t="s">
        <v>19</v>
      </c>
      <c r="D6" s="131" t="n">
        <v>3</v>
      </c>
      <c r="E6" s="131" t="n">
        <v>3</v>
      </c>
      <c r="F6" s="131" t="n">
        <v>3</v>
      </c>
      <c r="G6" s="131" t="n">
        <v>3</v>
      </c>
      <c r="H6" s="131" t="n">
        <v>3</v>
      </c>
      <c r="I6" s="131" t="n">
        <f aca="false">AVERAGE(D6:H6)</f>
        <v>3</v>
      </c>
      <c r="J6" s="131" t="n">
        <f aca="false">I6*2</f>
        <v>6</v>
      </c>
      <c r="K6" s="131" t="str">
        <f aca="false">IF(J6&gt;=6,"Cleared","NotCleared")</f>
        <v>Cleared</v>
      </c>
      <c r="L6" s="131" t="n">
        <v>3.25</v>
      </c>
      <c r="M6" s="131" t="n">
        <v>3.75</v>
      </c>
      <c r="N6" s="131" t="n">
        <v>3.5</v>
      </c>
      <c r="O6" s="131" t="n">
        <v>3.5</v>
      </c>
      <c r="P6" s="131" t="n">
        <v>3.75</v>
      </c>
      <c r="Q6" s="131" t="n">
        <f aca="false">AVERAGE(L6:P6)</f>
        <v>3.55</v>
      </c>
      <c r="R6" s="131" t="n">
        <f aca="false">Q6*2</f>
        <v>7.1</v>
      </c>
      <c r="S6" s="131" t="str">
        <f aca="false">IF(R6&gt;=6,"Cleared","NotCleared")</f>
        <v>Cleared</v>
      </c>
      <c r="T6" s="131" t="n">
        <v>3</v>
      </c>
      <c r="U6" s="131" t="n">
        <v>2</v>
      </c>
      <c r="V6" s="131" t="n">
        <v>1</v>
      </c>
      <c r="W6" s="131" t="n">
        <v>3</v>
      </c>
      <c r="X6" s="131" t="n">
        <v>2.25</v>
      </c>
      <c r="Y6" s="131" t="n">
        <f aca="false">AVERAGE(T6:X6)</f>
        <v>2.25</v>
      </c>
      <c r="Z6" s="131" t="n">
        <f aca="false">Y6*2</f>
        <v>4.5</v>
      </c>
      <c r="AA6" s="131" t="str">
        <f aca="false">IF(Z6&gt;=6,"Cleared","NotCleared")</f>
        <v>NotCleared</v>
      </c>
      <c r="AB6" s="131" t="n">
        <v>3</v>
      </c>
      <c r="AC6" s="131" t="n">
        <v>2</v>
      </c>
      <c r="AD6" s="131" t="n">
        <v>4</v>
      </c>
      <c r="AE6" s="131" t="n">
        <v>2</v>
      </c>
      <c r="AF6" s="131" t="n">
        <v>3</v>
      </c>
      <c r="AG6" s="131" t="n">
        <f aca="false">IFERROR(AVERAGE(AB6:AF6),"0")</f>
        <v>2.8</v>
      </c>
      <c r="AH6" s="131" t="n">
        <f aca="false">AG6*2</f>
        <v>5.6</v>
      </c>
      <c r="AI6" s="131" t="str">
        <f aca="false">IF(AH6&gt;=6,"Cleared","NotCleared")</f>
        <v>NotCleared</v>
      </c>
    </row>
    <row r="7" customFormat="false" ht="14.25" hidden="false" customHeight="false" outlineLevel="0" collapsed="false">
      <c r="A7" s="128" t="n">
        <v>3</v>
      </c>
      <c r="B7" s="129" t="s">
        <v>20</v>
      </c>
      <c r="C7" s="130" t="s">
        <v>21</v>
      </c>
      <c r="D7" s="131" t="n">
        <v>3</v>
      </c>
      <c r="E7" s="131" t="n">
        <v>3</v>
      </c>
      <c r="F7" s="131" t="n">
        <v>3</v>
      </c>
      <c r="G7" s="131" t="n">
        <v>3</v>
      </c>
      <c r="H7" s="131" t="n">
        <v>3</v>
      </c>
      <c r="I7" s="131" t="n">
        <f aca="false">AVERAGE(D7:H7)</f>
        <v>3</v>
      </c>
      <c r="J7" s="131" t="n">
        <f aca="false">I7*2</f>
        <v>6</v>
      </c>
      <c r="K7" s="131" t="str">
        <f aca="false">IF(J7&gt;=6,"Cleared","NotCleared")</f>
        <v>Cleared</v>
      </c>
      <c r="L7" s="131" t="n">
        <v>2.25</v>
      </c>
      <c r="M7" s="131" t="n">
        <v>2.5</v>
      </c>
      <c r="N7" s="131" t="n">
        <v>3</v>
      </c>
      <c r="O7" s="131" t="n">
        <v>3</v>
      </c>
      <c r="P7" s="131" t="n">
        <v>2.75</v>
      </c>
      <c r="Q7" s="131" t="n">
        <f aca="false">AVERAGE(L7:P7)</f>
        <v>2.7</v>
      </c>
      <c r="R7" s="131" t="n">
        <f aca="false">Q7*2</f>
        <v>5.4</v>
      </c>
      <c r="S7" s="131" t="str">
        <f aca="false">IF(R7&gt;=6,"Cleared","NotCleared")</f>
        <v>NotCleared</v>
      </c>
      <c r="T7" s="131" t="n">
        <v>1</v>
      </c>
      <c r="U7" s="131" t="n">
        <v>1</v>
      </c>
      <c r="V7" s="131" t="n">
        <v>2</v>
      </c>
      <c r="W7" s="131" t="n">
        <v>1</v>
      </c>
      <c r="X7" s="131" t="n">
        <v>1.25</v>
      </c>
      <c r="Y7" s="131" t="n">
        <f aca="false">AVERAGE(T7:X7)</f>
        <v>1.25</v>
      </c>
      <c r="Z7" s="131" t="n">
        <f aca="false">Y7*2</f>
        <v>2.5</v>
      </c>
      <c r="AA7" s="131" t="str">
        <f aca="false">IF(Z7&gt;=6,"Cleared","NotCleared")</f>
        <v>NotCleared</v>
      </c>
      <c r="AB7" s="131" t="n">
        <v>1</v>
      </c>
      <c r="AC7" s="131" t="n">
        <v>3</v>
      </c>
      <c r="AD7" s="131" t="n">
        <v>3</v>
      </c>
      <c r="AE7" s="131" t="n">
        <v>1</v>
      </c>
      <c r="AF7" s="131" t="n">
        <v>2</v>
      </c>
      <c r="AG7" s="131" t="n">
        <f aca="false">IFERROR(AVERAGE(AB7:AF7),"0")</f>
        <v>2</v>
      </c>
      <c r="AH7" s="131" t="n">
        <f aca="false">AG7*2</f>
        <v>4</v>
      </c>
      <c r="AI7" s="131" t="str">
        <f aca="false">IF(AH7&gt;=6,"Cleared","NotCleared")</f>
        <v>NotCleared</v>
      </c>
    </row>
    <row r="8" customFormat="false" ht="14.25" hidden="false" customHeight="false" outlineLevel="0" collapsed="false">
      <c r="A8" s="128" t="n">
        <v>4</v>
      </c>
      <c r="B8" s="129" t="s">
        <v>22</v>
      </c>
      <c r="C8" s="130" t="s">
        <v>23</v>
      </c>
      <c r="D8" s="131" t="n">
        <v>3</v>
      </c>
      <c r="E8" s="131" t="n">
        <v>3</v>
      </c>
      <c r="F8" s="131" t="n">
        <v>3</v>
      </c>
      <c r="G8" s="131" t="n">
        <v>3</v>
      </c>
      <c r="H8" s="131" t="n">
        <v>3</v>
      </c>
      <c r="I8" s="131" t="n">
        <f aca="false">AVERAGE(D8:H8)</f>
        <v>3</v>
      </c>
      <c r="J8" s="131" t="n">
        <f aca="false">I8*2</f>
        <v>6</v>
      </c>
      <c r="K8" s="131" t="str">
        <f aca="false">IF(J8&gt;=6,"Cleared","NotCleared")</f>
        <v>Cleared</v>
      </c>
      <c r="L8" s="131" t="n">
        <v>2.25</v>
      </c>
      <c r="M8" s="131" t="n">
        <v>2.25</v>
      </c>
      <c r="N8" s="131" t="n">
        <v>3.25</v>
      </c>
      <c r="O8" s="131" t="n">
        <v>2.5</v>
      </c>
      <c r="P8" s="131" t="n">
        <v>2.5</v>
      </c>
      <c r="Q8" s="131" t="n">
        <f aca="false">AVERAGE(L8:P8)</f>
        <v>2.55</v>
      </c>
      <c r="R8" s="131" t="n">
        <f aca="false">Q8*2</f>
        <v>5.1</v>
      </c>
      <c r="S8" s="131" t="str">
        <f aca="false">IF(R8&gt;=6,"Cleared","NotCleared")</f>
        <v>NotCleared</v>
      </c>
      <c r="T8" s="131" t="n">
        <v>2</v>
      </c>
      <c r="U8" s="131" t="n">
        <v>4</v>
      </c>
      <c r="V8" s="131" t="n">
        <v>2</v>
      </c>
      <c r="W8" s="131" t="n">
        <v>3</v>
      </c>
      <c r="X8" s="131" t="n">
        <v>2.75</v>
      </c>
      <c r="Y8" s="131" t="n">
        <f aca="false">AVERAGE(T8:X8)</f>
        <v>2.75</v>
      </c>
      <c r="Z8" s="131" t="n">
        <f aca="false">Y8*2</f>
        <v>5.5</v>
      </c>
      <c r="AA8" s="131" t="str">
        <f aca="false">IF(Z8&gt;=6,"Cleared","NotCleared")</f>
        <v>NotCleared</v>
      </c>
      <c r="AB8" s="131" t="n">
        <v>3.5</v>
      </c>
      <c r="AC8" s="131" t="n">
        <v>3</v>
      </c>
      <c r="AD8" s="131" t="n">
        <v>3</v>
      </c>
      <c r="AE8" s="131" t="n">
        <v>3</v>
      </c>
      <c r="AF8" s="131" t="n">
        <v>3.5</v>
      </c>
      <c r="AG8" s="131" t="n">
        <f aca="false">IFERROR(AVERAGE(AB8:AF8),"0")</f>
        <v>3.2</v>
      </c>
      <c r="AH8" s="131" t="n">
        <f aca="false">AG8*2</f>
        <v>6.4</v>
      </c>
      <c r="AI8" s="131" t="str">
        <f aca="false">IF(AH8&gt;=6,"Cleared","NotCleared")</f>
        <v>Cleared</v>
      </c>
    </row>
    <row r="9" customFormat="false" ht="14.25" hidden="false" customHeight="false" outlineLevel="0" collapsed="false">
      <c r="A9" s="128" t="n">
        <v>5</v>
      </c>
      <c r="B9" s="129" t="s">
        <v>25</v>
      </c>
      <c r="C9" s="130" t="s">
        <v>26</v>
      </c>
      <c r="D9" s="131" t="n">
        <v>3</v>
      </c>
      <c r="E9" s="131" t="n">
        <v>3</v>
      </c>
      <c r="F9" s="131" t="n">
        <v>3</v>
      </c>
      <c r="G9" s="131" t="n">
        <v>3</v>
      </c>
      <c r="H9" s="131" t="n">
        <v>3</v>
      </c>
      <c r="I9" s="131" t="n">
        <f aca="false">AVERAGE(D9:H9)</f>
        <v>3</v>
      </c>
      <c r="J9" s="131" t="n">
        <f aca="false">I9*2</f>
        <v>6</v>
      </c>
      <c r="K9" s="131" t="str">
        <f aca="false">IF(J9&gt;=6,"Cleared","NotCleared")</f>
        <v>Cleared</v>
      </c>
      <c r="L9" s="131" t="n">
        <v>1.33333333333333</v>
      </c>
      <c r="M9" s="131" t="n">
        <v>1.33333333333333</v>
      </c>
      <c r="N9" s="131" t="n">
        <v>2</v>
      </c>
      <c r="O9" s="131" t="n">
        <v>2</v>
      </c>
      <c r="P9" s="131" t="n">
        <v>1.33333333333333</v>
      </c>
      <c r="Q9" s="131" t="n">
        <f aca="false">AVERAGE(L9:P9)</f>
        <v>1.6</v>
      </c>
      <c r="R9" s="131" t="n">
        <f aca="false">Q9*2</f>
        <v>3.2</v>
      </c>
      <c r="S9" s="131" t="str">
        <f aca="false">IF(R9&gt;=6,"Cleared","NotCleared")</f>
        <v>NotCleared</v>
      </c>
      <c r="T9" s="131" t="n">
        <v>0.5</v>
      </c>
      <c r="U9" s="131" t="n">
        <v>0.5</v>
      </c>
      <c r="V9" s="131" t="n">
        <v>0.5</v>
      </c>
      <c r="W9" s="131" t="n">
        <v>0.5</v>
      </c>
      <c r="X9" s="131" t="n">
        <v>0.5</v>
      </c>
      <c r="Y9" s="131" t="n">
        <f aca="false">AVERAGE(T9:X9)</f>
        <v>0.5</v>
      </c>
      <c r="Z9" s="131" t="n">
        <f aca="false">Y9*2</f>
        <v>1</v>
      </c>
      <c r="AA9" s="131" t="str">
        <f aca="false">IF(Z9&gt;=6,"Cleared","NotCleared")</f>
        <v>NotCleared</v>
      </c>
      <c r="AB9" s="131" t="s">
        <v>511</v>
      </c>
      <c r="AC9" s="131" t="s">
        <v>511</v>
      </c>
      <c r="AD9" s="131" t="s">
        <v>511</v>
      </c>
      <c r="AE9" s="131" t="s">
        <v>511</v>
      </c>
      <c r="AF9" s="131" t="s">
        <v>511</v>
      </c>
      <c r="AG9" s="131" t="str">
        <f aca="false">IFERROR(AVERAGE(AB9:AF9),"0")</f>
        <v>0</v>
      </c>
      <c r="AH9" s="131" t="n">
        <f aca="false">AG9*2</f>
        <v>0</v>
      </c>
      <c r="AI9" s="131" t="str">
        <f aca="false">IF(AH9&gt;=6,"Cleared","NotCleared")</f>
        <v>NotCleared</v>
      </c>
    </row>
    <row r="10" customFormat="false" ht="14.25" hidden="false" customHeight="false" outlineLevel="0" collapsed="false">
      <c r="A10" s="128" t="n">
        <v>6</v>
      </c>
      <c r="B10" s="129" t="s">
        <v>27</v>
      </c>
      <c r="C10" s="130" t="s">
        <v>28</v>
      </c>
      <c r="D10" s="131" t="n">
        <v>3</v>
      </c>
      <c r="E10" s="131" t="n">
        <v>3</v>
      </c>
      <c r="F10" s="131" t="n">
        <v>3</v>
      </c>
      <c r="G10" s="131" t="n">
        <v>3</v>
      </c>
      <c r="H10" s="131" t="n">
        <v>3</v>
      </c>
      <c r="I10" s="131" t="n">
        <f aca="false">AVERAGE(D10:H10)</f>
        <v>3</v>
      </c>
      <c r="J10" s="131" t="n">
        <f aca="false">I10*2</f>
        <v>6</v>
      </c>
      <c r="K10" s="131" t="str">
        <f aca="false">IF(J10&gt;=6,"Cleared","NotCleared")</f>
        <v>Cleared</v>
      </c>
      <c r="L10" s="131" t="n">
        <v>2.75</v>
      </c>
      <c r="M10" s="131" t="n">
        <v>3.25</v>
      </c>
      <c r="N10" s="131" t="n">
        <v>3.75</v>
      </c>
      <c r="O10" s="131" t="n">
        <v>3.5</v>
      </c>
      <c r="P10" s="131" t="n">
        <v>2.75</v>
      </c>
      <c r="Q10" s="131" t="n">
        <f aca="false">AVERAGE(L10:P10)</f>
        <v>3.2</v>
      </c>
      <c r="R10" s="131" t="n">
        <f aca="false">Q10*2</f>
        <v>6.4</v>
      </c>
      <c r="S10" s="131" t="str">
        <f aca="false">IF(R10&gt;=6,"Cleared","NotCleared")</f>
        <v>Cleared</v>
      </c>
      <c r="T10" s="131" t="n">
        <v>3.2</v>
      </c>
      <c r="U10" s="131" t="n">
        <v>3.2</v>
      </c>
      <c r="V10" s="131" t="n">
        <v>3</v>
      </c>
      <c r="W10" s="131" t="n">
        <v>3.2</v>
      </c>
      <c r="X10" s="131" t="n">
        <v>3.15</v>
      </c>
      <c r="Y10" s="131" t="n">
        <f aca="false">AVERAGE(T10:X10)</f>
        <v>3.15</v>
      </c>
      <c r="Z10" s="131" t="n">
        <f aca="false">Y10*2</f>
        <v>6.3</v>
      </c>
      <c r="AA10" s="131" t="str">
        <f aca="false">IF(Z10&gt;=6,"Cleared","NotCleared")</f>
        <v>Cleared</v>
      </c>
      <c r="AB10" s="131" t="n">
        <v>3.75</v>
      </c>
      <c r="AC10" s="131" t="n">
        <v>3.75</v>
      </c>
      <c r="AD10" s="131" t="n">
        <v>4</v>
      </c>
      <c r="AE10" s="131" t="n">
        <v>3.75</v>
      </c>
      <c r="AF10" s="131" t="n">
        <v>3.75</v>
      </c>
      <c r="AG10" s="131" t="n">
        <f aca="false">IFERROR(AVERAGE(AB10:AF10),"0")</f>
        <v>3.8</v>
      </c>
      <c r="AH10" s="131" t="n">
        <f aca="false">AG10*2</f>
        <v>7.6</v>
      </c>
      <c r="AI10" s="131" t="str">
        <f aca="false">IF(AH10&gt;=6,"Cleared","NotCleared")</f>
        <v>Cleared</v>
      </c>
    </row>
    <row r="11" customFormat="false" ht="14.25" hidden="false" customHeight="false" outlineLevel="0" collapsed="false">
      <c r="A11" s="128" t="n">
        <v>7</v>
      </c>
      <c r="B11" s="129" t="s">
        <v>29</v>
      </c>
      <c r="C11" s="130" t="s">
        <v>30</v>
      </c>
      <c r="D11" s="131" t="n">
        <v>3</v>
      </c>
      <c r="E11" s="131" t="n">
        <v>3</v>
      </c>
      <c r="F11" s="131" t="n">
        <v>3</v>
      </c>
      <c r="G11" s="131" t="n">
        <v>3</v>
      </c>
      <c r="H11" s="131" t="n">
        <v>3</v>
      </c>
      <c r="I11" s="131" t="n">
        <f aca="false">AVERAGE(D11:H11)</f>
        <v>3</v>
      </c>
      <c r="J11" s="131" t="n">
        <f aca="false">I11*2</f>
        <v>6</v>
      </c>
      <c r="K11" s="131" t="str">
        <f aca="false">IF(J11&gt;=6,"Cleared","NotCleared")</f>
        <v>Cleared</v>
      </c>
      <c r="L11" s="131" t="n">
        <v>3</v>
      </c>
      <c r="M11" s="131" t="n">
        <v>3.25</v>
      </c>
      <c r="N11" s="131" t="n">
        <v>3.5</v>
      </c>
      <c r="O11" s="131" t="n">
        <v>3.75</v>
      </c>
      <c r="P11" s="131" t="n">
        <v>3.25</v>
      </c>
      <c r="Q11" s="131" t="n">
        <f aca="false">AVERAGE(L11:P11)</f>
        <v>3.35</v>
      </c>
      <c r="R11" s="131" t="n">
        <f aca="false">Q11*2</f>
        <v>6.7</v>
      </c>
      <c r="S11" s="131" t="str">
        <f aca="false">IF(R11&gt;=6,"Cleared","NotCleared")</f>
        <v>Cleared</v>
      </c>
      <c r="T11" s="131" t="n">
        <v>4</v>
      </c>
      <c r="U11" s="131" t="n">
        <v>4</v>
      </c>
      <c r="V11" s="131" t="n">
        <v>3</v>
      </c>
      <c r="W11" s="131" t="n">
        <v>3</v>
      </c>
      <c r="X11" s="131" t="n">
        <v>3.5</v>
      </c>
      <c r="Y11" s="131" t="n">
        <f aca="false">AVERAGE(T11:X11)</f>
        <v>3.5</v>
      </c>
      <c r="Z11" s="131" t="n">
        <f aca="false">Y11*2</f>
        <v>7</v>
      </c>
      <c r="AA11" s="131" t="str">
        <f aca="false">IF(Z11&gt;=6,"Cleared","NotCleared")</f>
        <v>Cleared</v>
      </c>
      <c r="AB11" s="131" t="n">
        <v>3</v>
      </c>
      <c r="AC11" s="131" t="n">
        <v>3</v>
      </c>
      <c r="AD11" s="131" t="n">
        <v>3</v>
      </c>
      <c r="AE11" s="131" t="n">
        <v>3</v>
      </c>
      <c r="AF11" s="131" t="n">
        <v>3</v>
      </c>
      <c r="AG11" s="131" t="n">
        <f aca="false">IFERROR(AVERAGE(AB11:AF11),"0")</f>
        <v>3</v>
      </c>
      <c r="AH11" s="131" t="n">
        <f aca="false">AG11*2</f>
        <v>6</v>
      </c>
      <c r="AI11" s="131" t="str">
        <f aca="false">IF(AH11&gt;=6,"Cleared","NotCleared")</f>
        <v>Cleared</v>
      </c>
    </row>
    <row r="12" customFormat="false" ht="14.25" hidden="false" customHeight="false" outlineLevel="0" collapsed="false">
      <c r="A12" s="128" t="n">
        <v>8</v>
      </c>
      <c r="B12" s="129" t="s">
        <v>32</v>
      </c>
      <c r="C12" s="130" t="s">
        <v>33</v>
      </c>
      <c r="D12" s="131" t="n">
        <v>3</v>
      </c>
      <c r="E12" s="131" t="n">
        <v>3</v>
      </c>
      <c r="F12" s="131" t="n">
        <v>3</v>
      </c>
      <c r="G12" s="131" t="n">
        <v>3</v>
      </c>
      <c r="H12" s="131" t="n">
        <v>3</v>
      </c>
      <c r="I12" s="131" t="n">
        <f aca="false">AVERAGE(D12:H12)</f>
        <v>3</v>
      </c>
      <c r="J12" s="131" t="n">
        <f aca="false">I12*2</f>
        <v>6</v>
      </c>
      <c r="K12" s="131" t="str">
        <f aca="false">IF(J12&gt;=6,"Cleared","NotCleared")</f>
        <v>Cleared</v>
      </c>
      <c r="L12" s="131" t="n">
        <v>3.5</v>
      </c>
      <c r="M12" s="131" t="n">
        <v>3.5</v>
      </c>
      <c r="N12" s="131" t="n">
        <v>5</v>
      </c>
      <c r="O12" s="131" t="n">
        <v>5</v>
      </c>
      <c r="P12" s="131" t="n">
        <v>4</v>
      </c>
      <c r="Q12" s="131" t="n">
        <f aca="false">AVERAGE(L12:P12)</f>
        <v>4.2</v>
      </c>
      <c r="R12" s="131" t="n">
        <f aca="false">Q12*2</f>
        <v>8.4</v>
      </c>
      <c r="S12" s="131" t="str">
        <f aca="false">IF(R12&gt;=6,"Cleared","NotCleared")</f>
        <v>Cleared</v>
      </c>
      <c r="T12" s="131" t="n">
        <v>3</v>
      </c>
      <c r="U12" s="131" t="n">
        <v>3</v>
      </c>
      <c r="V12" s="131" t="n">
        <v>3</v>
      </c>
      <c r="W12" s="131" t="n">
        <v>2</v>
      </c>
      <c r="X12" s="131" t="n">
        <v>2.75</v>
      </c>
      <c r="Y12" s="131" t="n">
        <f aca="false">AVERAGE(T12:X12)</f>
        <v>2.75</v>
      </c>
      <c r="Z12" s="131" t="n">
        <f aca="false">Y12*2</f>
        <v>5.5</v>
      </c>
      <c r="AA12" s="131" t="str">
        <f aca="false">IF(Z12&gt;=6,"Cleared","NotCleared")</f>
        <v>NotCleared</v>
      </c>
      <c r="AB12" s="131" t="n">
        <v>3</v>
      </c>
      <c r="AC12" s="131" t="n">
        <v>3</v>
      </c>
      <c r="AD12" s="131" t="n">
        <v>3</v>
      </c>
      <c r="AE12" s="131" t="n">
        <v>3</v>
      </c>
      <c r="AF12" s="131" t="n">
        <v>3</v>
      </c>
      <c r="AG12" s="131" t="n">
        <f aca="false">IFERROR(AVERAGE(AB12:AF12),"0")</f>
        <v>3</v>
      </c>
      <c r="AH12" s="131" t="n">
        <f aca="false">AG12*2</f>
        <v>6</v>
      </c>
      <c r="AI12" s="131" t="str">
        <f aca="false">IF(AH12&gt;=6,"Cleared","NotCleared")</f>
        <v>Cleared</v>
      </c>
    </row>
    <row r="13" customFormat="false" ht="14.25" hidden="false" customHeight="false" outlineLevel="0" collapsed="false">
      <c r="A13" s="128" t="n">
        <v>9</v>
      </c>
      <c r="B13" s="129" t="s">
        <v>34</v>
      </c>
      <c r="C13" s="130" t="s">
        <v>35</v>
      </c>
      <c r="D13" s="131" t="n">
        <v>3</v>
      </c>
      <c r="E13" s="131" t="n">
        <v>3</v>
      </c>
      <c r="F13" s="131" t="n">
        <v>3</v>
      </c>
      <c r="G13" s="131" t="n">
        <v>3</v>
      </c>
      <c r="H13" s="131" t="n">
        <v>3</v>
      </c>
      <c r="I13" s="131" t="n">
        <f aca="false">AVERAGE(D13:H13)</f>
        <v>3</v>
      </c>
      <c r="J13" s="131" t="n">
        <f aca="false">I13*2</f>
        <v>6</v>
      </c>
      <c r="K13" s="131" t="str">
        <f aca="false">IF(J13&gt;=6,"Cleared","NotCleared")</f>
        <v>Cleared</v>
      </c>
      <c r="L13" s="131" t="n">
        <v>3.25</v>
      </c>
      <c r="M13" s="131" t="n">
        <v>3</v>
      </c>
      <c r="N13" s="131" t="n">
        <v>3</v>
      </c>
      <c r="O13" s="131" t="n">
        <v>3.25</v>
      </c>
      <c r="P13" s="131" t="n">
        <v>3</v>
      </c>
      <c r="Q13" s="131" t="n">
        <f aca="false">AVERAGE(L13:P13)</f>
        <v>3.1</v>
      </c>
      <c r="R13" s="131" t="n">
        <f aca="false">Q13*2</f>
        <v>6.2</v>
      </c>
      <c r="S13" s="131" t="str">
        <f aca="false">IF(R13&gt;=6,"Cleared","NotCleared")</f>
        <v>Cleared</v>
      </c>
      <c r="T13" s="131" t="n">
        <v>3</v>
      </c>
      <c r="U13" s="131" t="n">
        <v>3.8</v>
      </c>
      <c r="V13" s="131" t="n">
        <v>3.8</v>
      </c>
      <c r="W13" s="131" t="n">
        <v>3.4</v>
      </c>
      <c r="X13" s="131" t="n">
        <v>3.5</v>
      </c>
      <c r="Y13" s="131" t="n">
        <f aca="false">AVERAGE(T13:X13)</f>
        <v>3.5</v>
      </c>
      <c r="Z13" s="131" t="n">
        <f aca="false">Y13*2</f>
        <v>7</v>
      </c>
      <c r="AA13" s="131" t="str">
        <f aca="false">IF(Z13&gt;=6,"Cleared","NotCleared")</f>
        <v>Cleared</v>
      </c>
      <c r="AB13" s="131" t="n">
        <v>3.5</v>
      </c>
      <c r="AC13" s="131" t="n">
        <v>3.5</v>
      </c>
      <c r="AD13" s="131" t="n">
        <v>3.5</v>
      </c>
      <c r="AE13" s="131" t="n">
        <v>3</v>
      </c>
      <c r="AF13" s="131" t="n">
        <v>3.5</v>
      </c>
      <c r="AG13" s="131" t="n">
        <f aca="false">IFERROR(AVERAGE(AB13:AF13),"0")</f>
        <v>3.4</v>
      </c>
      <c r="AH13" s="131" t="n">
        <f aca="false">AG13*2</f>
        <v>6.8</v>
      </c>
      <c r="AI13" s="131" t="str">
        <f aca="false">IF(AH13&gt;=6,"Cleared","NotCleared")</f>
        <v>Cleared</v>
      </c>
    </row>
    <row r="14" customFormat="false" ht="14.25" hidden="false" customHeight="false" outlineLevel="0" collapsed="false">
      <c r="A14" s="128" t="n">
        <v>10</v>
      </c>
      <c r="B14" s="129" t="s">
        <v>36</v>
      </c>
      <c r="C14" s="130" t="s">
        <v>37</v>
      </c>
      <c r="D14" s="131" t="n">
        <v>3</v>
      </c>
      <c r="E14" s="131" t="n">
        <v>3</v>
      </c>
      <c r="F14" s="131" t="n">
        <v>3</v>
      </c>
      <c r="G14" s="131" t="n">
        <v>3</v>
      </c>
      <c r="H14" s="131" t="n">
        <v>3</v>
      </c>
      <c r="I14" s="131" t="n">
        <f aca="false">AVERAGE(D14:H14)</f>
        <v>3</v>
      </c>
      <c r="J14" s="131" t="n">
        <f aca="false">I14*2</f>
        <v>6</v>
      </c>
      <c r="K14" s="131" t="str">
        <f aca="false">IF(J14&gt;=6,"Cleared","NotCleared")</f>
        <v>Cleared</v>
      </c>
      <c r="L14" s="131" t="n">
        <v>3.5</v>
      </c>
      <c r="M14" s="131" t="n">
        <v>3.5</v>
      </c>
      <c r="N14" s="131" t="n">
        <v>3.75</v>
      </c>
      <c r="O14" s="131" t="n">
        <v>3.5</v>
      </c>
      <c r="P14" s="131" t="n">
        <v>3.5</v>
      </c>
      <c r="Q14" s="131" t="n">
        <f aca="false">AVERAGE(L14:P14)</f>
        <v>3.55</v>
      </c>
      <c r="R14" s="131" t="n">
        <f aca="false">Q14*2</f>
        <v>7.1</v>
      </c>
      <c r="S14" s="131" t="str">
        <f aca="false">IF(R14&gt;=6,"Cleared","NotCleared")</f>
        <v>Cleared</v>
      </c>
      <c r="T14" s="131" t="n">
        <v>4.16666666666667</v>
      </c>
      <c r="U14" s="131" t="n">
        <v>4.16666666666667</v>
      </c>
      <c r="V14" s="131" t="n">
        <v>4</v>
      </c>
      <c r="W14" s="131" t="n">
        <v>4</v>
      </c>
      <c r="X14" s="131" t="n">
        <v>4.08333333333333</v>
      </c>
      <c r="Y14" s="131" t="n">
        <f aca="false">AVERAGE(T14:X14)</f>
        <v>4.08333333333333</v>
      </c>
      <c r="Z14" s="131" t="n">
        <f aca="false">Y14*2</f>
        <v>8.16666666666667</v>
      </c>
      <c r="AA14" s="131" t="str">
        <f aca="false">IF(Z14&gt;=6,"Cleared","NotCleared")</f>
        <v>Cleared</v>
      </c>
      <c r="AB14" s="131" t="n">
        <v>4</v>
      </c>
      <c r="AC14" s="131" t="n">
        <v>4.25</v>
      </c>
      <c r="AD14" s="131" t="n">
        <v>4</v>
      </c>
      <c r="AE14" s="131" t="n">
        <v>4.25</v>
      </c>
      <c r="AF14" s="131" t="n">
        <v>4</v>
      </c>
      <c r="AG14" s="131" t="n">
        <f aca="false">IFERROR(AVERAGE(AB14:AF14),"0")</f>
        <v>4.1</v>
      </c>
      <c r="AH14" s="131" t="n">
        <f aca="false">AG14*2</f>
        <v>8.2</v>
      </c>
      <c r="AI14" s="131" t="str">
        <f aca="false">IF(AH14&gt;=6,"Cleared","NotCleared")</f>
        <v>Cleared</v>
      </c>
    </row>
    <row r="15" customFormat="false" ht="14.25" hidden="false" customHeight="false" outlineLevel="0" collapsed="false">
      <c r="A15" s="128" t="n">
        <v>11</v>
      </c>
      <c r="B15" s="129" t="s">
        <v>39</v>
      </c>
      <c r="C15" s="130" t="s">
        <v>40</v>
      </c>
      <c r="D15" s="131" t="n">
        <v>3</v>
      </c>
      <c r="E15" s="131" t="n">
        <v>3</v>
      </c>
      <c r="F15" s="131" t="n">
        <v>3</v>
      </c>
      <c r="G15" s="131" t="n">
        <v>3</v>
      </c>
      <c r="H15" s="131" t="n">
        <v>3</v>
      </c>
      <c r="I15" s="131" t="n">
        <f aca="false">AVERAGE(D15:H15)</f>
        <v>3</v>
      </c>
      <c r="J15" s="131" t="n">
        <f aca="false">I15*2</f>
        <v>6</v>
      </c>
      <c r="K15" s="131" t="str">
        <f aca="false">IF(J15&gt;=6,"Cleared","NotCleared")</f>
        <v>Cleared</v>
      </c>
      <c r="L15" s="131" t="n">
        <v>3.66666666666667</v>
      </c>
      <c r="M15" s="131" t="n">
        <v>3.66666666666667</v>
      </c>
      <c r="N15" s="131" t="n">
        <v>3.33333333333333</v>
      </c>
      <c r="O15" s="131" t="n">
        <v>3.33333333333333</v>
      </c>
      <c r="P15" s="131" t="n">
        <v>3.93333333333333</v>
      </c>
      <c r="Q15" s="131" t="n">
        <f aca="false">AVERAGE(L15:P15)</f>
        <v>3.58666666666667</v>
      </c>
      <c r="R15" s="131" t="n">
        <f aca="false">Q15*2</f>
        <v>7.17333333333333</v>
      </c>
      <c r="S15" s="131" t="str">
        <f aca="false">IF(R15&gt;=6,"Cleared","NotCleared")</f>
        <v>Cleared</v>
      </c>
      <c r="T15" s="131" t="n">
        <v>3.16666666666667</v>
      </c>
      <c r="U15" s="131" t="n">
        <v>3.5</v>
      </c>
      <c r="V15" s="131" t="n">
        <v>3.33333333333333</v>
      </c>
      <c r="W15" s="131" t="n">
        <v>3.5</v>
      </c>
      <c r="X15" s="131" t="n">
        <v>3.375</v>
      </c>
      <c r="Y15" s="131" t="n">
        <f aca="false">AVERAGE(T15:X15)</f>
        <v>3.375</v>
      </c>
      <c r="Z15" s="131" t="n">
        <f aca="false">Y15*2</f>
        <v>6.75</v>
      </c>
      <c r="AA15" s="131" t="str">
        <f aca="false">IF(Z15&gt;=6,"Cleared","NotCleared")</f>
        <v>Cleared</v>
      </c>
      <c r="AB15" s="131" t="n">
        <v>3.6</v>
      </c>
      <c r="AC15" s="131" t="n">
        <v>3.4</v>
      </c>
      <c r="AD15" s="131" t="n">
        <v>3.6</v>
      </c>
      <c r="AE15" s="131" t="n">
        <v>3.6</v>
      </c>
      <c r="AF15" s="131" t="n">
        <v>3.6</v>
      </c>
      <c r="AG15" s="131" t="n">
        <f aca="false">IFERROR(AVERAGE(AB15:AF15),"0")</f>
        <v>3.56</v>
      </c>
      <c r="AH15" s="131" t="n">
        <f aca="false">AG15*2</f>
        <v>7.12</v>
      </c>
      <c r="AI15" s="131" t="str">
        <f aca="false">IF(AH15&gt;=6,"Cleared","NotCleared")</f>
        <v>Cleared</v>
      </c>
    </row>
    <row r="16" customFormat="false" ht="14.25" hidden="false" customHeight="false" outlineLevel="0" collapsed="false">
      <c r="A16" s="128" t="n">
        <v>12</v>
      </c>
      <c r="B16" s="129" t="s">
        <v>41</v>
      </c>
      <c r="C16" s="130" t="s">
        <v>42</v>
      </c>
      <c r="D16" s="131" t="n">
        <v>3</v>
      </c>
      <c r="E16" s="131" t="n">
        <v>3</v>
      </c>
      <c r="F16" s="131" t="n">
        <v>3</v>
      </c>
      <c r="G16" s="131" t="n">
        <v>3</v>
      </c>
      <c r="H16" s="131" t="n">
        <v>3</v>
      </c>
      <c r="I16" s="131" t="n">
        <f aca="false">AVERAGE(D16:H16)</f>
        <v>3</v>
      </c>
      <c r="J16" s="131" t="n">
        <f aca="false">I16*2</f>
        <v>6</v>
      </c>
      <c r="K16" s="131" t="str">
        <f aca="false">IF(J16&gt;=6,"Cleared","NotCleared")</f>
        <v>Cleared</v>
      </c>
      <c r="L16" s="131" t="n">
        <v>2.66666666666667</v>
      </c>
      <c r="M16" s="131" t="n">
        <v>3.66666666666667</v>
      </c>
      <c r="N16" s="131" t="n">
        <v>3</v>
      </c>
      <c r="O16" s="131" t="n">
        <v>4</v>
      </c>
      <c r="P16" s="131" t="n">
        <v>3.56666666666667</v>
      </c>
      <c r="Q16" s="131" t="n">
        <f aca="false">AVERAGE(L16:P16)</f>
        <v>3.38</v>
      </c>
      <c r="R16" s="131" t="n">
        <f aca="false">Q16*2</f>
        <v>6.76</v>
      </c>
      <c r="S16" s="131" t="str">
        <f aca="false">IF(R16&gt;=6,"Cleared","NotCleared")</f>
        <v>Cleared</v>
      </c>
      <c r="T16" s="131" t="n">
        <v>2.8</v>
      </c>
      <c r="U16" s="131" t="n">
        <v>3.4</v>
      </c>
      <c r="V16" s="131" t="n">
        <v>3.2</v>
      </c>
      <c r="W16" s="131" t="n">
        <v>3</v>
      </c>
      <c r="X16" s="131" t="n">
        <v>3.1</v>
      </c>
      <c r="Y16" s="131" t="n">
        <f aca="false">AVERAGE(T16:X16)</f>
        <v>3.1</v>
      </c>
      <c r="Z16" s="131" t="n">
        <f aca="false">Y16*2</f>
        <v>6.2</v>
      </c>
      <c r="AA16" s="131" t="str">
        <f aca="false">IF(Z16&gt;=6,"Cleared","NotCleared")</f>
        <v>Cleared</v>
      </c>
      <c r="AB16" s="131" t="n">
        <v>3</v>
      </c>
      <c r="AC16" s="131" t="n">
        <v>2.5</v>
      </c>
      <c r="AD16" s="131" t="n">
        <v>3</v>
      </c>
      <c r="AE16" s="131" t="n">
        <v>3</v>
      </c>
      <c r="AF16" s="131" t="n">
        <v>3</v>
      </c>
      <c r="AG16" s="131" t="n">
        <f aca="false">IFERROR(AVERAGE(AB16:AF16),"0")</f>
        <v>2.9</v>
      </c>
      <c r="AH16" s="131" t="n">
        <f aca="false">AG16*2</f>
        <v>5.8</v>
      </c>
      <c r="AI16" s="131" t="str">
        <f aca="false">IF(AH16&gt;=6,"Cleared","NotCleared")</f>
        <v>NotCleared</v>
      </c>
    </row>
    <row r="17" customFormat="false" ht="14.25" hidden="false" customHeight="false" outlineLevel="0" collapsed="false">
      <c r="A17" s="128" t="n">
        <v>13</v>
      </c>
      <c r="B17" s="129" t="s">
        <v>43</v>
      </c>
      <c r="C17" s="130" t="s">
        <v>44</v>
      </c>
      <c r="D17" s="131" t="n">
        <v>3</v>
      </c>
      <c r="E17" s="131" t="n">
        <v>3</v>
      </c>
      <c r="F17" s="131" t="n">
        <v>3</v>
      </c>
      <c r="G17" s="131" t="n">
        <v>3</v>
      </c>
      <c r="H17" s="131" t="n">
        <v>3</v>
      </c>
      <c r="I17" s="131" t="n">
        <f aca="false">AVERAGE(D17:H17)</f>
        <v>3</v>
      </c>
      <c r="J17" s="131" t="n">
        <f aca="false">I17*2</f>
        <v>6</v>
      </c>
      <c r="K17" s="131" t="str">
        <f aca="false">IF(J17&gt;=6,"Cleared","NotCleared")</f>
        <v>Cleared</v>
      </c>
      <c r="L17" s="131" t="n">
        <v>2.5</v>
      </c>
      <c r="M17" s="131" t="n">
        <v>2.75</v>
      </c>
      <c r="N17" s="131" t="n">
        <v>3.25</v>
      </c>
      <c r="O17" s="131" t="n">
        <v>3.25</v>
      </c>
      <c r="P17" s="131" t="n">
        <v>2.5</v>
      </c>
      <c r="Q17" s="131" t="n">
        <f aca="false">AVERAGE(L17:P17)</f>
        <v>2.85</v>
      </c>
      <c r="R17" s="131" t="n">
        <f aca="false">Q17*2</f>
        <v>5.7</v>
      </c>
      <c r="S17" s="131" t="str">
        <f aca="false">IF(R17&gt;=6,"Cleared","NotCleared")</f>
        <v>NotCleared</v>
      </c>
      <c r="T17" s="131" t="n">
        <v>2</v>
      </c>
      <c r="U17" s="131" t="n">
        <v>3</v>
      </c>
      <c r="V17" s="131" t="n">
        <v>3</v>
      </c>
      <c r="W17" s="131" t="n">
        <v>3</v>
      </c>
      <c r="X17" s="131" t="n">
        <v>2.75</v>
      </c>
      <c r="Y17" s="131" t="n">
        <f aca="false">AVERAGE(T17:X17)</f>
        <v>2.75</v>
      </c>
      <c r="Z17" s="131" t="n">
        <f aca="false">Y17*2</f>
        <v>5.5</v>
      </c>
      <c r="AA17" s="131" t="str">
        <f aca="false">IF(Z17&gt;=6,"Cleared","NotCleared")</f>
        <v>NotCleared</v>
      </c>
      <c r="AB17" s="131" t="n">
        <v>4</v>
      </c>
      <c r="AC17" s="131" t="n">
        <v>4</v>
      </c>
      <c r="AD17" s="131" t="n">
        <v>4</v>
      </c>
      <c r="AE17" s="131" t="n">
        <v>3</v>
      </c>
      <c r="AF17" s="131" t="n">
        <v>3</v>
      </c>
      <c r="AG17" s="131" t="n">
        <f aca="false">IFERROR(AVERAGE(AB17:AF17),"0")</f>
        <v>3.6</v>
      </c>
      <c r="AH17" s="131" t="n">
        <f aca="false">AG17*2</f>
        <v>7.2</v>
      </c>
      <c r="AI17" s="131" t="str">
        <f aca="false">IF(AH17&gt;=6,"Cleared","NotCleared")</f>
        <v>Cleared</v>
      </c>
    </row>
    <row r="18" customFormat="false" ht="14.25" hidden="false" customHeight="false" outlineLevel="0" collapsed="false">
      <c r="A18" s="128" t="n">
        <v>14</v>
      </c>
      <c r="B18" s="129" t="s">
        <v>45</v>
      </c>
      <c r="C18" s="130" t="s">
        <v>46</v>
      </c>
      <c r="D18" s="131" t="n">
        <v>3</v>
      </c>
      <c r="E18" s="131" t="n">
        <v>3</v>
      </c>
      <c r="F18" s="131" t="n">
        <v>3</v>
      </c>
      <c r="G18" s="131" t="n">
        <v>3</v>
      </c>
      <c r="H18" s="131" t="n">
        <v>3</v>
      </c>
      <c r="I18" s="131" t="n">
        <f aca="false">AVERAGE(D18:H18)</f>
        <v>3</v>
      </c>
      <c r="J18" s="131" t="n">
        <f aca="false">I18*2</f>
        <v>6</v>
      </c>
      <c r="K18" s="131" t="str">
        <f aca="false">IF(J18&gt;=6,"Cleared","NotCleared")</f>
        <v>Cleared</v>
      </c>
      <c r="L18" s="131" t="n">
        <v>4</v>
      </c>
      <c r="M18" s="131" t="n">
        <v>3.33333333333333</v>
      </c>
      <c r="N18" s="131" t="n">
        <v>2.66666666666667</v>
      </c>
      <c r="O18" s="131" t="n">
        <v>4</v>
      </c>
      <c r="P18" s="131" t="n">
        <v>3.6</v>
      </c>
      <c r="Q18" s="131" t="n">
        <f aca="false">AVERAGE(L18:P18)</f>
        <v>3.52</v>
      </c>
      <c r="R18" s="131" t="n">
        <f aca="false">Q18*2</f>
        <v>7.04</v>
      </c>
      <c r="S18" s="131" t="str">
        <f aca="false">IF(R18&gt;=6,"Cleared","NotCleared")</f>
        <v>Cleared</v>
      </c>
      <c r="T18" s="131" t="n">
        <v>2.66666666666667</v>
      </c>
      <c r="U18" s="131" t="n">
        <v>3.33333333333333</v>
      </c>
      <c r="V18" s="131" t="n">
        <v>3.83333333333333</v>
      </c>
      <c r="W18" s="131" t="n">
        <v>3</v>
      </c>
      <c r="X18" s="131" t="n">
        <v>3.20833333333333</v>
      </c>
      <c r="Y18" s="131" t="n">
        <f aca="false">AVERAGE(T18:X18)</f>
        <v>3.20833333333333</v>
      </c>
      <c r="Z18" s="131" t="n">
        <f aca="false">Y18*2</f>
        <v>6.41666666666667</v>
      </c>
      <c r="AA18" s="131" t="str">
        <f aca="false">IF(Z18&gt;=6,"Cleared","NotCleared")</f>
        <v>Cleared</v>
      </c>
      <c r="AB18" s="131" t="n">
        <v>4</v>
      </c>
      <c r="AC18" s="131" t="n">
        <v>3.5</v>
      </c>
      <c r="AD18" s="131" t="n">
        <v>3</v>
      </c>
      <c r="AE18" s="131" t="n">
        <v>3.5</v>
      </c>
      <c r="AF18" s="131" t="n">
        <v>4</v>
      </c>
      <c r="AG18" s="131" t="n">
        <f aca="false">IFERROR(AVERAGE(AB18:AF18),"0")</f>
        <v>3.6</v>
      </c>
      <c r="AH18" s="131" t="n">
        <f aca="false">AG18*2</f>
        <v>7.2</v>
      </c>
      <c r="AI18" s="131" t="str">
        <f aca="false">IF(AH18&gt;=6,"Cleared","NotCleared")</f>
        <v>Cleared</v>
      </c>
    </row>
    <row r="19" customFormat="false" ht="14.25" hidden="false" customHeight="false" outlineLevel="0" collapsed="false">
      <c r="A19" s="128" t="n">
        <v>15</v>
      </c>
      <c r="B19" s="129" t="s">
        <v>47</v>
      </c>
      <c r="C19" s="130" t="s">
        <v>48</v>
      </c>
      <c r="D19" s="131" t="n">
        <v>3</v>
      </c>
      <c r="E19" s="131" t="n">
        <v>3</v>
      </c>
      <c r="F19" s="131" t="n">
        <v>3</v>
      </c>
      <c r="G19" s="131" t="n">
        <v>3</v>
      </c>
      <c r="H19" s="131" t="n">
        <v>3</v>
      </c>
      <c r="I19" s="131" t="n">
        <f aca="false">AVERAGE(D19:H19)</f>
        <v>3</v>
      </c>
      <c r="J19" s="131" t="n">
        <f aca="false">I19*2</f>
        <v>6</v>
      </c>
      <c r="K19" s="131" t="str">
        <f aca="false">IF(J19&gt;=6,"Cleared","NotCleared")</f>
        <v>Cleared</v>
      </c>
      <c r="L19" s="131" t="n">
        <v>3.5</v>
      </c>
      <c r="M19" s="131" t="n">
        <v>3</v>
      </c>
      <c r="N19" s="131" t="n">
        <v>3.5</v>
      </c>
      <c r="O19" s="131" t="n">
        <v>4.5</v>
      </c>
      <c r="P19" s="131" t="n">
        <v>4</v>
      </c>
      <c r="Q19" s="131" t="n">
        <f aca="false">AVERAGE(L19:P19)</f>
        <v>3.7</v>
      </c>
      <c r="R19" s="131" t="n">
        <f aca="false">Q19*2</f>
        <v>7.4</v>
      </c>
      <c r="S19" s="131" t="str">
        <f aca="false">IF(R19&gt;=6,"Cleared","NotCleared")</f>
        <v>Cleared</v>
      </c>
      <c r="T19" s="131" t="n">
        <v>0</v>
      </c>
      <c r="U19" s="131" t="n">
        <v>5</v>
      </c>
      <c r="V19" s="131" t="n">
        <v>4</v>
      </c>
      <c r="W19" s="131" t="n">
        <v>3</v>
      </c>
      <c r="X19" s="131" t="n">
        <v>3</v>
      </c>
      <c r="Y19" s="131" t="n">
        <f aca="false">AVERAGE(T19:X19)</f>
        <v>3</v>
      </c>
      <c r="Z19" s="131" t="n">
        <f aca="false">Y19*2</f>
        <v>6</v>
      </c>
      <c r="AA19" s="131" t="str">
        <f aca="false">IF(Z19&gt;=6,"Cleared","NotCleared")</f>
        <v>Cleared</v>
      </c>
      <c r="AB19" s="131" t="n">
        <v>3</v>
      </c>
      <c r="AC19" s="131" t="n">
        <v>3</v>
      </c>
      <c r="AD19" s="131" t="n">
        <v>4</v>
      </c>
      <c r="AE19" s="131" t="n">
        <v>4</v>
      </c>
      <c r="AF19" s="131" t="n">
        <v>4</v>
      </c>
      <c r="AG19" s="131" t="n">
        <f aca="false">IFERROR(AVERAGE(AB19:AF19),"0")</f>
        <v>3.6</v>
      </c>
      <c r="AH19" s="131" t="n">
        <f aca="false">AG19*2</f>
        <v>7.2</v>
      </c>
      <c r="AI19" s="131" t="str">
        <f aca="false">IF(AH19&gt;=6,"Cleared","NotCleared")</f>
        <v>Cleared</v>
      </c>
    </row>
    <row r="20" customFormat="false" ht="14.25" hidden="false" customHeight="false" outlineLevel="0" collapsed="false">
      <c r="A20" s="128" t="n">
        <v>16</v>
      </c>
      <c r="B20" s="129" t="s">
        <v>49</v>
      </c>
      <c r="C20" s="130" t="s">
        <v>50</v>
      </c>
      <c r="D20" s="131" t="n">
        <v>3</v>
      </c>
      <c r="E20" s="131" t="n">
        <v>3</v>
      </c>
      <c r="F20" s="131" t="n">
        <v>3</v>
      </c>
      <c r="G20" s="131" t="n">
        <v>3</v>
      </c>
      <c r="H20" s="131" t="n">
        <v>3</v>
      </c>
      <c r="I20" s="131" t="n">
        <f aca="false">AVERAGE(D20:H20)</f>
        <v>3</v>
      </c>
      <c r="J20" s="131" t="n">
        <f aca="false">I20*2</f>
        <v>6</v>
      </c>
      <c r="K20" s="131" t="str">
        <f aca="false">IF(J20&gt;=6,"Cleared","NotCleared")</f>
        <v>Cleared</v>
      </c>
      <c r="L20" s="131" t="n">
        <v>3.25</v>
      </c>
      <c r="M20" s="131" t="n">
        <v>3.75</v>
      </c>
      <c r="N20" s="131" t="n">
        <v>3.5</v>
      </c>
      <c r="O20" s="131" t="n">
        <v>3.25</v>
      </c>
      <c r="P20" s="131" t="n">
        <v>3.25</v>
      </c>
      <c r="Q20" s="131" t="n">
        <f aca="false">AVERAGE(L20:P20)</f>
        <v>3.4</v>
      </c>
      <c r="R20" s="131" t="n">
        <f aca="false">Q20*2</f>
        <v>6.8</v>
      </c>
      <c r="S20" s="131" t="str">
        <f aca="false">IF(R20&gt;=6,"Cleared","NotCleared")</f>
        <v>Cleared</v>
      </c>
      <c r="T20" s="131" t="n">
        <v>3.2</v>
      </c>
      <c r="U20" s="131" t="n">
        <v>3.8</v>
      </c>
      <c r="V20" s="131" t="n">
        <v>3.4</v>
      </c>
      <c r="W20" s="131" t="n">
        <v>3.4</v>
      </c>
      <c r="X20" s="131" t="n">
        <v>3.45</v>
      </c>
      <c r="Y20" s="131" t="n">
        <f aca="false">AVERAGE(T20:X20)</f>
        <v>3.45</v>
      </c>
      <c r="Z20" s="131" t="n">
        <f aca="false">Y20*2</f>
        <v>6.9</v>
      </c>
      <c r="AA20" s="131" t="str">
        <f aca="false">IF(Z20&gt;=6,"Cleared","NotCleared")</f>
        <v>Cleared</v>
      </c>
      <c r="AB20" s="131" t="n">
        <v>2.8</v>
      </c>
      <c r="AC20" s="131" t="n">
        <v>3</v>
      </c>
      <c r="AD20" s="131" t="n">
        <v>2.8</v>
      </c>
      <c r="AE20" s="131" t="n">
        <v>2.8</v>
      </c>
      <c r="AF20" s="131" t="n">
        <v>2.8</v>
      </c>
      <c r="AG20" s="131" t="n">
        <f aca="false">IFERROR(AVERAGE(AB20:AF20),"0")</f>
        <v>2.84</v>
      </c>
      <c r="AH20" s="131" t="n">
        <f aca="false">AG20*2</f>
        <v>5.68</v>
      </c>
      <c r="AI20" s="131" t="str">
        <f aca="false">IF(AH20&gt;=6,"Cleared","NotCleared")</f>
        <v>NotCleared</v>
      </c>
    </row>
    <row r="21" customFormat="false" ht="14.25" hidden="false" customHeight="false" outlineLevel="0" collapsed="false">
      <c r="A21" s="128" t="n">
        <v>17</v>
      </c>
      <c r="B21" s="129" t="s">
        <v>51</v>
      </c>
      <c r="C21" s="130" t="s">
        <v>52</v>
      </c>
      <c r="D21" s="131" t="n">
        <v>3</v>
      </c>
      <c r="E21" s="131" t="n">
        <v>3</v>
      </c>
      <c r="F21" s="131" t="n">
        <v>3</v>
      </c>
      <c r="G21" s="131" t="n">
        <v>3</v>
      </c>
      <c r="H21" s="131" t="n">
        <v>3</v>
      </c>
      <c r="I21" s="131" t="n">
        <f aca="false">AVERAGE(D21:H21)</f>
        <v>3</v>
      </c>
      <c r="J21" s="131" t="n">
        <f aca="false">I21*2</f>
        <v>6</v>
      </c>
      <c r="K21" s="131" t="str">
        <f aca="false">IF(J21&gt;=6,"Cleared","NotCleared")</f>
        <v>Cleared</v>
      </c>
      <c r="L21" s="131" t="n">
        <v>4</v>
      </c>
      <c r="M21" s="131" t="n">
        <v>4</v>
      </c>
      <c r="N21" s="131" t="n">
        <v>4.5</v>
      </c>
      <c r="O21" s="131" t="n">
        <v>5</v>
      </c>
      <c r="P21" s="131" t="n">
        <v>4.5</v>
      </c>
      <c r="Q21" s="131" t="n">
        <f aca="false">AVERAGE(L21:P21)</f>
        <v>4.4</v>
      </c>
      <c r="R21" s="131" t="n">
        <f aca="false">Q21*2</f>
        <v>8.8</v>
      </c>
      <c r="S21" s="131" t="str">
        <f aca="false">IF(R21&gt;=6,"Cleared","NotCleared")</f>
        <v>Cleared</v>
      </c>
      <c r="T21" s="131" t="n">
        <v>4</v>
      </c>
      <c r="U21" s="131" t="n">
        <v>4</v>
      </c>
      <c r="V21" s="131" t="n">
        <v>4</v>
      </c>
      <c r="W21" s="131" t="n">
        <v>3</v>
      </c>
      <c r="X21" s="131" t="n">
        <v>3.75</v>
      </c>
      <c r="Y21" s="131" t="n">
        <f aca="false">AVERAGE(T21:X21)</f>
        <v>3.75</v>
      </c>
      <c r="Z21" s="131" t="n">
        <f aca="false">Y21*2</f>
        <v>7.5</v>
      </c>
      <c r="AA21" s="131" t="str">
        <f aca="false">IF(Z21&gt;=6,"Cleared","NotCleared")</f>
        <v>Cleared</v>
      </c>
      <c r="AB21" s="131" t="n">
        <v>4</v>
      </c>
      <c r="AC21" s="131" t="n">
        <v>4</v>
      </c>
      <c r="AD21" s="131" t="n">
        <v>4</v>
      </c>
      <c r="AE21" s="131" t="n">
        <v>4</v>
      </c>
      <c r="AF21" s="131" t="n">
        <v>4</v>
      </c>
      <c r="AG21" s="131" t="n">
        <f aca="false">IFERROR(AVERAGE(AB21:AF21),"0")</f>
        <v>4</v>
      </c>
      <c r="AH21" s="131" t="n">
        <f aca="false">AG21*2</f>
        <v>8</v>
      </c>
      <c r="AI21" s="131" t="str">
        <f aca="false">IF(AH21&gt;=6,"Cleared","NotCleared")</f>
        <v>Cleared</v>
      </c>
    </row>
    <row r="22" customFormat="false" ht="14.25" hidden="false" customHeight="false" outlineLevel="0" collapsed="false">
      <c r="A22" s="128" t="n">
        <v>18</v>
      </c>
      <c r="B22" s="129" t="s">
        <v>54</v>
      </c>
      <c r="C22" s="130" t="s">
        <v>55</v>
      </c>
      <c r="D22" s="131" t="n">
        <v>3</v>
      </c>
      <c r="E22" s="131" t="n">
        <v>3</v>
      </c>
      <c r="F22" s="131" t="n">
        <v>3</v>
      </c>
      <c r="G22" s="131" t="n">
        <v>3</v>
      </c>
      <c r="H22" s="131" t="n">
        <v>3</v>
      </c>
      <c r="I22" s="131" t="n">
        <f aca="false">AVERAGE(D22:H22)</f>
        <v>3</v>
      </c>
      <c r="J22" s="131" t="n">
        <f aca="false">I22*2</f>
        <v>6</v>
      </c>
      <c r="K22" s="131" t="str">
        <f aca="false">IF(J22&gt;=6,"Cleared","NotCleared")</f>
        <v>Cleared</v>
      </c>
      <c r="L22" s="131" t="n">
        <v>3.75</v>
      </c>
      <c r="M22" s="131" t="n">
        <v>4</v>
      </c>
      <c r="N22" s="131" t="n">
        <v>3.75</v>
      </c>
      <c r="O22" s="131" t="n">
        <v>4</v>
      </c>
      <c r="P22" s="131" t="n">
        <v>4</v>
      </c>
      <c r="Q22" s="131" t="n">
        <f aca="false">AVERAGE(L22:P22)</f>
        <v>3.9</v>
      </c>
      <c r="R22" s="131" t="n">
        <f aca="false">Q22*2</f>
        <v>7.8</v>
      </c>
      <c r="S22" s="131" t="str">
        <f aca="false">IF(R22&gt;=6,"Cleared","NotCleared")</f>
        <v>Cleared</v>
      </c>
      <c r="T22" s="131" t="n">
        <v>3.5</v>
      </c>
      <c r="U22" s="131" t="n">
        <v>3.5</v>
      </c>
      <c r="V22" s="131" t="n">
        <v>3.5</v>
      </c>
      <c r="W22" s="131" t="n">
        <v>3.5</v>
      </c>
      <c r="X22" s="131" t="n">
        <v>3.5</v>
      </c>
      <c r="Y22" s="131" t="n">
        <f aca="false">AVERAGE(T22:X22)</f>
        <v>3.5</v>
      </c>
      <c r="Z22" s="131" t="n">
        <f aca="false">Y22*2</f>
        <v>7</v>
      </c>
      <c r="AA22" s="131" t="str">
        <f aca="false">IF(Z22&gt;=6,"Cleared","NotCleared")</f>
        <v>Cleared</v>
      </c>
      <c r="AB22" s="131" t="n">
        <v>2</v>
      </c>
      <c r="AC22" s="131" t="n">
        <v>3</v>
      </c>
      <c r="AD22" s="131" t="n">
        <v>4</v>
      </c>
      <c r="AE22" s="131" t="n">
        <v>3</v>
      </c>
      <c r="AF22" s="131" t="n">
        <v>3</v>
      </c>
      <c r="AG22" s="131" t="n">
        <f aca="false">IFERROR(AVERAGE(AB22:AF22),"0")</f>
        <v>3</v>
      </c>
      <c r="AH22" s="131" t="n">
        <f aca="false">AG22*2</f>
        <v>6</v>
      </c>
      <c r="AI22" s="131" t="str">
        <f aca="false">IF(AH22&gt;=6,"Cleared","NotCleared")</f>
        <v>Cleared</v>
      </c>
    </row>
    <row r="23" customFormat="false" ht="14.25" hidden="false" customHeight="false" outlineLevel="0" collapsed="false">
      <c r="A23" s="128" t="n">
        <v>19</v>
      </c>
      <c r="B23" s="129" t="s">
        <v>56</v>
      </c>
      <c r="C23" s="130" t="s">
        <v>57</v>
      </c>
      <c r="D23" s="131" t="n">
        <v>3</v>
      </c>
      <c r="E23" s="131" t="n">
        <v>3</v>
      </c>
      <c r="F23" s="131" t="n">
        <v>3</v>
      </c>
      <c r="G23" s="131" t="n">
        <v>3</v>
      </c>
      <c r="H23" s="131" t="n">
        <v>3</v>
      </c>
      <c r="I23" s="131" t="n">
        <f aca="false">AVERAGE(D23:H23)</f>
        <v>3</v>
      </c>
      <c r="J23" s="131" t="n">
        <f aca="false">I23*2</f>
        <v>6</v>
      </c>
      <c r="K23" s="131" t="str">
        <f aca="false">IF(J23&gt;=6,"Cleared","NotCleared")</f>
        <v>Cleared</v>
      </c>
      <c r="L23" s="131" t="n">
        <v>3.5</v>
      </c>
      <c r="M23" s="131" t="n">
        <v>3.5</v>
      </c>
      <c r="N23" s="131" t="n">
        <v>3.5</v>
      </c>
      <c r="O23" s="131" t="n">
        <v>3.75</v>
      </c>
      <c r="P23" s="131" t="n">
        <v>3.5</v>
      </c>
      <c r="Q23" s="131" t="n">
        <f aca="false">AVERAGE(L23:P23)</f>
        <v>3.55</v>
      </c>
      <c r="R23" s="131" t="n">
        <f aca="false">Q23*2</f>
        <v>7.1</v>
      </c>
      <c r="S23" s="131" t="str">
        <f aca="false">IF(R23&gt;=6,"Cleared","NotCleared")</f>
        <v>Cleared</v>
      </c>
      <c r="T23" s="131" t="n">
        <v>4.5</v>
      </c>
      <c r="U23" s="131" t="n">
        <v>4.5</v>
      </c>
      <c r="V23" s="131" t="n">
        <v>4.5</v>
      </c>
      <c r="W23" s="131" t="n">
        <v>3</v>
      </c>
      <c r="X23" s="131" t="n">
        <v>4.125</v>
      </c>
      <c r="Y23" s="131" t="n">
        <f aca="false">AVERAGE(T23:X23)</f>
        <v>4.125</v>
      </c>
      <c r="Z23" s="131" t="n">
        <f aca="false">Y23*2</f>
        <v>8.25</v>
      </c>
      <c r="AA23" s="131" t="str">
        <f aca="false">IF(Z23&gt;=6,"Cleared","NotCleared")</f>
        <v>Cleared</v>
      </c>
      <c r="AB23" s="131" t="n">
        <v>4</v>
      </c>
      <c r="AC23" s="131" t="n">
        <v>3.83333333333333</v>
      </c>
      <c r="AD23" s="131" t="n">
        <v>4</v>
      </c>
      <c r="AE23" s="131" t="n">
        <v>4.16666666666667</v>
      </c>
      <c r="AF23" s="131" t="n">
        <v>3.83333333333333</v>
      </c>
      <c r="AG23" s="131" t="n">
        <f aca="false">IFERROR(AVERAGE(AB23:AF23),"0")</f>
        <v>3.96666666666667</v>
      </c>
      <c r="AH23" s="131" t="n">
        <f aca="false">AG23*2</f>
        <v>7.93333333333333</v>
      </c>
      <c r="AI23" s="131" t="str">
        <f aca="false">IF(AH23&gt;=6,"Cleared","NotCleared")</f>
        <v>Cleared</v>
      </c>
    </row>
    <row r="24" customFormat="false" ht="14.25" hidden="false" customHeight="false" outlineLevel="0" collapsed="false">
      <c r="A24" s="128" t="n">
        <v>20</v>
      </c>
      <c r="B24" s="129" t="s">
        <v>58</v>
      </c>
      <c r="C24" s="130" t="s">
        <v>59</v>
      </c>
      <c r="D24" s="131" t="n">
        <v>3</v>
      </c>
      <c r="E24" s="131" t="n">
        <v>3</v>
      </c>
      <c r="F24" s="131" t="n">
        <v>3</v>
      </c>
      <c r="G24" s="131" t="n">
        <v>3</v>
      </c>
      <c r="H24" s="131" t="n">
        <v>3</v>
      </c>
      <c r="I24" s="131" t="n">
        <f aca="false">AVERAGE(D24:H24)</f>
        <v>3</v>
      </c>
      <c r="J24" s="131" t="n">
        <f aca="false">I24*2</f>
        <v>6</v>
      </c>
      <c r="K24" s="131" t="str">
        <f aca="false">IF(J24&gt;=6,"Cleared","NotCleared")</f>
        <v>Cleared</v>
      </c>
      <c r="L24" s="131" t="n">
        <v>3.66666666666667</v>
      </c>
      <c r="M24" s="131" t="n">
        <v>3.33333333333333</v>
      </c>
      <c r="N24" s="131" t="n">
        <v>3.66666666666667</v>
      </c>
      <c r="O24" s="131" t="n">
        <v>4</v>
      </c>
      <c r="P24" s="131" t="n">
        <v>3.8</v>
      </c>
      <c r="Q24" s="131" t="n">
        <f aca="false">AVERAGE(L24:P24)</f>
        <v>3.69333333333333</v>
      </c>
      <c r="R24" s="131" t="n">
        <f aca="false">Q24*2</f>
        <v>7.38666666666667</v>
      </c>
      <c r="S24" s="131" t="str">
        <f aca="false">IF(R24&gt;=6,"Cleared","NotCleared")</f>
        <v>Cleared</v>
      </c>
      <c r="T24" s="131" t="n">
        <v>4</v>
      </c>
      <c r="U24" s="131" t="n">
        <v>3.5</v>
      </c>
      <c r="V24" s="131" t="n">
        <v>2.5</v>
      </c>
      <c r="W24" s="131" t="n">
        <v>4</v>
      </c>
      <c r="X24" s="131" t="n">
        <v>3.5</v>
      </c>
      <c r="Y24" s="131" t="n">
        <f aca="false">AVERAGE(T24:X24)</f>
        <v>3.5</v>
      </c>
      <c r="Z24" s="131" t="n">
        <f aca="false">Y24*2</f>
        <v>7</v>
      </c>
      <c r="AA24" s="131" t="str">
        <f aca="false">IF(Z24&gt;=6,"Cleared","NotCleared")</f>
        <v>Cleared</v>
      </c>
      <c r="AB24" s="131" t="s">
        <v>511</v>
      </c>
      <c r="AC24" s="131" t="s">
        <v>511</v>
      </c>
      <c r="AD24" s="131" t="s">
        <v>511</v>
      </c>
      <c r="AE24" s="131" t="s">
        <v>511</v>
      </c>
      <c r="AF24" s="131" t="s">
        <v>511</v>
      </c>
      <c r="AG24" s="131" t="str">
        <f aca="false">IFERROR(AVERAGE(AB24:AF24),"0")</f>
        <v>0</v>
      </c>
      <c r="AH24" s="131" t="n">
        <f aca="false">AG24*2</f>
        <v>0</v>
      </c>
      <c r="AI24" s="131" t="str">
        <f aca="false">IF(AH24&gt;=6,"Cleared","NotCleared")</f>
        <v>NotCleared</v>
      </c>
    </row>
    <row r="25" customFormat="false" ht="14.25" hidden="false" customHeight="false" outlineLevel="0" collapsed="false">
      <c r="A25" s="128" t="n">
        <v>21</v>
      </c>
      <c r="B25" s="129" t="s">
        <v>60</v>
      </c>
      <c r="C25" s="130" t="s">
        <v>61</v>
      </c>
      <c r="D25" s="131" t="n">
        <v>3</v>
      </c>
      <c r="E25" s="131" t="n">
        <v>3</v>
      </c>
      <c r="F25" s="131" t="n">
        <v>3</v>
      </c>
      <c r="G25" s="131" t="n">
        <v>3</v>
      </c>
      <c r="H25" s="131" t="n">
        <v>3</v>
      </c>
      <c r="I25" s="131" t="n">
        <f aca="false">AVERAGE(D25:H25)</f>
        <v>3</v>
      </c>
      <c r="J25" s="131" t="n">
        <f aca="false">I25*2</f>
        <v>6</v>
      </c>
      <c r="K25" s="131" t="str">
        <f aca="false">IF(J25&gt;=6,"Cleared","NotCleared")</f>
        <v>Cleared</v>
      </c>
      <c r="L25" s="131" t="n">
        <v>3.33333333333333</v>
      </c>
      <c r="M25" s="131" t="n">
        <v>2.66666666666667</v>
      </c>
      <c r="N25" s="131" t="n">
        <v>3.66666666666667</v>
      </c>
      <c r="O25" s="131" t="n">
        <v>3.33333333333333</v>
      </c>
      <c r="P25" s="131" t="n">
        <v>3.53333333333333</v>
      </c>
      <c r="Q25" s="131" t="n">
        <f aca="false">AVERAGE(L25:P25)</f>
        <v>3.30666666666667</v>
      </c>
      <c r="R25" s="131" t="n">
        <f aca="false">Q25*2</f>
        <v>6.61333333333333</v>
      </c>
      <c r="S25" s="131" t="str">
        <f aca="false">IF(R25&gt;=6,"Cleared","NotCleared")</f>
        <v>Cleared</v>
      </c>
      <c r="T25" s="131" t="n">
        <v>3.5</v>
      </c>
      <c r="U25" s="131" t="n">
        <v>3.5</v>
      </c>
      <c r="V25" s="131" t="n">
        <v>3.5</v>
      </c>
      <c r="W25" s="131" t="n">
        <v>3.5</v>
      </c>
      <c r="X25" s="131" t="n">
        <v>3.5</v>
      </c>
      <c r="Y25" s="131" t="n">
        <f aca="false">AVERAGE(T25:X25)</f>
        <v>3.5</v>
      </c>
      <c r="Z25" s="131" t="n">
        <f aca="false">Y25*2</f>
        <v>7</v>
      </c>
      <c r="AA25" s="131" t="str">
        <f aca="false">IF(Z25&gt;=6,"Cleared","NotCleared")</f>
        <v>Cleared</v>
      </c>
      <c r="AB25" s="131" t="n">
        <v>2</v>
      </c>
      <c r="AC25" s="131" t="n">
        <v>2</v>
      </c>
      <c r="AD25" s="131" t="n">
        <v>3</v>
      </c>
      <c r="AE25" s="131" t="n">
        <v>2</v>
      </c>
      <c r="AF25" s="131" t="n">
        <v>2</v>
      </c>
      <c r="AG25" s="131" t="n">
        <f aca="false">IFERROR(AVERAGE(AB25:AF25),"0")</f>
        <v>2.2</v>
      </c>
      <c r="AH25" s="131" t="n">
        <f aca="false">AG25*2</f>
        <v>4.4</v>
      </c>
      <c r="AI25" s="131" t="str">
        <f aca="false">IF(AH25&gt;=6,"Cleared","NotCleared")</f>
        <v>NotCleared</v>
      </c>
    </row>
    <row r="26" customFormat="false" ht="14.25" hidden="false" customHeight="false" outlineLevel="0" collapsed="false">
      <c r="A26" s="128" t="n">
        <v>22</v>
      </c>
      <c r="B26" s="129" t="s">
        <v>62</v>
      </c>
      <c r="C26" s="130" t="s">
        <v>63</v>
      </c>
      <c r="D26" s="131" t="n">
        <v>3</v>
      </c>
      <c r="E26" s="131" t="n">
        <v>3</v>
      </c>
      <c r="F26" s="131" t="n">
        <v>3</v>
      </c>
      <c r="G26" s="131" t="n">
        <v>3</v>
      </c>
      <c r="H26" s="131" t="n">
        <v>3</v>
      </c>
      <c r="I26" s="131" t="n">
        <f aca="false">AVERAGE(D26:H26)</f>
        <v>3</v>
      </c>
      <c r="J26" s="131" t="n">
        <f aca="false">I26*2</f>
        <v>6</v>
      </c>
      <c r="K26" s="131" t="str">
        <f aca="false">IF(J26&gt;=6,"Cleared","NotCleared")</f>
        <v>Cleared</v>
      </c>
      <c r="L26" s="131" t="n">
        <v>2.5</v>
      </c>
      <c r="M26" s="131" t="n">
        <v>3</v>
      </c>
      <c r="N26" s="131" t="n">
        <v>2.75</v>
      </c>
      <c r="O26" s="131" t="n">
        <v>2.25</v>
      </c>
      <c r="P26" s="131" t="n">
        <v>2.5</v>
      </c>
      <c r="Q26" s="131" t="n">
        <f aca="false">AVERAGE(L26:P26)</f>
        <v>2.6</v>
      </c>
      <c r="R26" s="131" t="n">
        <f aca="false">Q26*2</f>
        <v>5.2</v>
      </c>
      <c r="S26" s="131" t="str">
        <f aca="false">IF(R26&gt;=6,"Cleared","NotCleared")</f>
        <v>NotCleared</v>
      </c>
      <c r="T26" s="131" t="n">
        <v>3.5</v>
      </c>
      <c r="U26" s="131" t="n">
        <v>3</v>
      </c>
      <c r="V26" s="131" t="n">
        <v>2</v>
      </c>
      <c r="W26" s="131" t="n">
        <v>2.5</v>
      </c>
      <c r="X26" s="131" t="n">
        <v>2.75</v>
      </c>
      <c r="Y26" s="131" t="n">
        <f aca="false">AVERAGE(T26:X26)</f>
        <v>2.75</v>
      </c>
      <c r="Z26" s="131" t="n">
        <f aca="false">Y26*2</f>
        <v>5.5</v>
      </c>
      <c r="AA26" s="131" t="str">
        <f aca="false">IF(Z26&gt;=6,"Cleared","NotCleared")</f>
        <v>NotCleared</v>
      </c>
      <c r="AB26" s="131" t="n">
        <v>4</v>
      </c>
      <c r="AC26" s="131" t="n">
        <v>3</v>
      </c>
      <c r="AD26" s="131" t="n">
        <v>3</v>
      </c>
      <c r="AE26" s="131" t="n">
        <v>3</v>
      </c>
      <c r="AF26" s="131" t="n">
        <v>3</v>
      </c>
      <c r="AG26" s="131" t="n">
        <f aca="false">IFERROR(AVERAGE(AB26:AF26),"0")</f>
        <v>3.2</v>
      </c>
      <c r="AH26" s="131" t="n">
        <f aca="false">AG26*2</f>
        <v>6.4</v>
      </c>
      <c r="AI26" s="131" t="str">
        <f aca="false">IF(AH26&gt;=6,"Cleared","NotCleared")</f>
        <v>Cleared</v>
      </c>
    </row>
    <row r="27" customFormat="false" ht="14.25" hidden="false" customHeight="false" outlineLevel="0" collapsed="false">
      <c r="A27" s="128" t="n">
        <v>23</v>
      </c>
      <c r="B27" s="129" t="s">
        <v>64</v>
      </c>
      <c r="C27" s="130" t="s">
        <v>65</v>
      </c>
      <c r="D27" s="131" t="n">
        <v>3</v>
      </c>
      <c r="E27" s="131" t="n">
        <v>3</v>
      </c>
      <c r="F27" s="131" t="n">
        <v>3</v>
      </c>
      <c r="G27" s="131" t="n">
        <v>3</v>
      </c>
      <c r="H27" s="131" t="n">
        <v>3</v>
      </c>
      <c r="I27" s="131" t="n">
        <f aca="false">AVERAGE(D27:H27)</f>
        <v>3</v>
      </c>
      <c r="J27" s="131" t="n">
        <f aca="false">I27*2</f>
        <v>6</v>
      </c>
      <c r="K27" s="131" t="str">
        <f aca="false">IF(J27&gt;=6,"Cleared","NotCleared")</f>
        <v>Cleared</v>
      </c>
      <c r="L27" s="131" t="n">
        <v>3</v>
      </c>
      <c r="M27" s="131" t="n">
        <v>3</v>
      </c>
      <c r="N27" s="131" t="n">
        <v>3.33333333333333</v>
      </c>
      <c r="O27" s="131" t="n">
        <v>3.33333333333333</v>
      </c>
      <c r="P27" s="131" t="n">
        <v>3.33333333333333</v>
      </c>
      <c r="Q27" s="131" t="n">
        <f aca="false">AVERAGE(L27:P27)</f>
        <v>3.2</v>
      </c>
      <c r="R27" s="131" t="n">
        <f aca="false">Q27*2</f>
        <v>6.4</v>
      </c>
      <c r="S27" s="131" t="str">
        <f aca="false">IF(R27&gt;=6,"Cleared","NotCleared")</f>
        <v>Cleared</v>
      </c>
      <c r="T27" s="131" t="n">
        <v>3.16666666666667</v>
      </c>
      <c r="U27" s="131" t="n">
        <v>3.33333333333333</v>
      </c>
      <c r="V27" s="131" t="n">
        <v>3.83333333333333</v>
      </c>
      <c r="W27" s="131" t="n">
        <v>3.16666666666667</v>
      </c>
      <c r="X27" s="131" t="n">
        <v>3.375</v>
      </c>
      <c r="Y27" s="131" t="n">
        <f aca="false">AVERAGE(T27:X27)</f>
        <v>3.375</v>
      </c>
      <c r="Z27" s="131" t="n">
        <f aca="false">Y27*2</f>
        <v>6.75</v>
      </c>
      <c r="AA27" s="131" t="str">
        <f aca="false">IF(Z27&gt;=6,"Cleared","NotCleared")</f>
        <v>Cleared</v>
      </c>
      <c r="AB27" s="131" t="n">
        <v>3</v>
      </c>
      <c r="AC27" s="131" t="n">
        <v>3</v>
      </c>
      <c r="AD27" s="131" t="n">
        <v>3</v>
      </c>
      <c r="AE27" s="131" t="n">
        <v>2.5</v>
      </c>
      <c r="AF27" s="131" t="n">
        <v>3</v>
      </c>
      <c r="AG27" s="131" t="n">
        <f aca="false">IFERROR(AVERAGE(AB27:AF27),"0")</f>
        <v>2.9</v>
      </c>
      <c r="AH27" s="131" t="n">
        <f aca="false">AG27*2</f>
        <v>5.8</v>
      </c>
      <c r="AI27" s="131" t="str">
        <f aca="false">IF(AH27&gt;=6,"Cleared","NotCleared")</f>
        <v>NotCleared</v>
      </c>
    </row>
    <row r="28" customFormat="false" ht="14.25" hidden="false" customHeight="false" outlineLevel="0" collapsed="false">
      <c r="A28" s="128" t="n">
        <v>24</v>
      </c>
      <c r="B28" s="129" t="s">
        <v>66</v>
      </c>
      <c r="C28" s="130" t="s">
        <v>67</v>
      </c>
      <c r="D28" s="131" t="n">
        <v>3</v>
      </c>
      <c r="E28" s="131" t="n">
        <v>3</v>
      </c>
      <c r="F28" s="131" t="n">
        <v>3</v>
      </c>
      <c r="G28" s="131" t="n">
        <v>3</v>
      </c>
      <c r="H28" s="131" t="n">
        <v>3</v>
      </c>
      <c r="I28" s="131" t="n">
        <f aca="false">AVERAGE(D28:H28)</f>
        <v>3</v>
      </c>
      <c r="J28" s="131" t="n">
        <f aca="false">I28*2</f>
        <v>6</v>
      </c>
      <c r="K28" s="131" t="str">
        <f aca="false">IF(J28&gt;=6,"Cleared","NotCleared")</f>
        <v>Cleared</v>
      </c>
      <c r="L28" s="131" t="n">
        <v>3.25</v>
      </c>
      <c r="M28" s="131" t="n">
        <v>3</v>
      </c>
      <c r="N28" s="131" t="n">
        <v>3.25</v>
      </c>
      <c r="O28" s="131" t="n">
        <v>2.75</v>
      </c>
      <c r="P28" s="131" t="n">
        <v>2.75</v>
      </c>
      <c r="Q28" s="131" t="n">
        <f aca="false">AVERAGE(L28:P28)</f>
        <v>3</v>
      </c>
      <c r="R28" s="131" t="n">
        <f aca="false">Q28*2</f>
        <v>6</v>
      </c>
      <c r="S28" s="131" t="str">
        <f aca="false">IF(R28&gt;=6,"Cleared","NotCleared")</f>
        <v>Cleared</v>
      </c>
      <c r="T28" s="131" t="n">
        <v>3.2</v>
      </c>
      <c r="U28" s="131" t="n">
        <v>3.8</v>
      </c>
      <c r="V28" s="131" t="n">
        <v>3</v>
      </c>
      <c r="W28" s="131" t="n">
        <v>3.4</v>
      </c>
      <c r="X28" s="131" t="n">
        <v>3.35</v>
      </c>
      <c r="Y28" s="131" t="n">
        <f aca="false">AVERAGE(T28:X28)</f>
        <v>3.35</v>
      </c>
      <c r="Z28" s="131" t="n">
        <f aca="false">Y28*2</f>
        <v>6.7</v>
      </c>
      <c r="AA28" s="131" t="str">
        <f aca="false">IF(Z28&gt;=6,"Cleared","NotCleared")</f>
        <v>Cleared</v>
      </c>
      <c r="AB28" s="131" t="n">
        <v>3.25</v>
      </c>
      <c r="AC28" s="131" t="n">
        <v>3.75</v>
      </c>
      <c r="AD28" s="131" t="n">
        <v>3.5</v>
      </c>
      <c r="AE28" s="131" t="n">
        <v>3.5</v>
      </c>
      <c r="AF28" s="131" t="n">
        <v>3.25</v>
      </c>
      <c r="AG28" s="131" t="n">
        <f aca="false">IFERROR(AVERAGE(AB28:AF28),"0")</f>
        <v>3.45</v>
      </c>
      <c r="AH28" s="131" t="n">
        <f aca="false">AG28*2</f>
        <v>6.9</v>
      </c>
      <c r="AI28" s="131" t="str">
        <f aca="false">IF(AH28&gt;=6,"Cleared","NotCleared")</f>
        <v>Cleared</v>
      </c>
    </row>
    <row r="29" customFormat="false" ht="14.25" hidden="false" customHeight="false" outlineLevel="0" collapsed="false">
      <c r="A29" s="128" t="n">
        <v>25</v>
      </c>
      <c r="B29" s="129" t="s">
        <v>68</v>
      </c>
      <c r="C29" s="130" t="s">
        <v>69</v>
      </c>
      <c r="D29" s="131" t="n">
        <v>3</v>
      </c>
      <c r="E29" s="131" t="n">
        <v>3</v>
      </c>
      <c r="F29" s="131" t="n">
        <v>3</v>
      </c>
      <c r="G29" s="131" t="n">
        <v>3</v>
      </c>
      <c r="H29" s="131" t="n">
        <v>3</v>
      </c>
      <c r="I29" s="131" t="n">
        <f aca="false">AVERAGE(D29:H29)</f>
        <v>3</v>
      </c>
      <c r="J29" s="131" t="n">
        <f aca="false">I29*2</f>
        <v>6</v>
      </c>
      <c r="K29" s="131" t="str">
        <f aca="false">IF(J29&gt;=6,"Cleared","NotCleared")</f>
        <v>Cleared</v>
      </c>
      <c r="L29" s="131" t="n">
        <v>3.3125</v>
      </c>
      <c r="M29" s="131" t="n">
        <v>3</v>
      </c>
      <c r="N29" s="131" t="n">
        <v>3.3125</v>
      </c>
      <c r="O29" s="131" t="n">
        <v>3.4375</v>
      </c>
      <c r="P29" s="131" t="n">
        <v>3.7375</v>
      </c>
      <c r="Q29" s="131" t="n">
        <f aca="false">AVERAGE(L29:P29)</f>
        <v>3.36</v>
      </c>
      <c r="R29" s="131" t="n">
        <f aca="false">Q29*2</f>
        <v>6.72</v>
      </c>
      <c r="S29" s="131" t="str">
        <f aca="false">IF(R29&gt;=6,"Cleared","NotCleared")</f>
        <v>Cleared</v>
      </c>
      <c r="T29" s="131" t="n">
        <v>3.5</v>
      </c>
      <c r="U29" s="131" t="n">
        <v>4</v>
      </c>
      <c r="V29" s="131" t="n">
        <v>3.5</v>
      </c>
      <c r="W29" s="131" t="n">
        <v>3.5</v>
      </c>
      <c r="X29" s="131" t="n">
        <v>3.625</v>
      </c>
      <c r="Y29" s="131" t="n">
        <f aca="false">AVERAGE(T29:X29)</f>
        <v>3.625</v>
      </c>
      <c r="Z29" s="131" t="n">
        <f aca="false">Y29*2</f>
        <v>7.25</v>
      </c>
      <c r="AA29" s="131" t="str">
        <f aca="false">IF(Z29&gt;=6,"Cleared","NotCleared")</f>
        <v>Cleared</v>
      </c>
      <c r="AB29" s="131" t="n">
        <v>3</v>
      </c>
      <c r="AC29" s="131" t="n">
        <v>3</v>
      </c>
      <c r="AD29" s="131" t="n">
        <v>3</v>
      </c>
      <c r="AE29" s="131" t="n">
        <v>3</v>
      </c>
      <c r="AF29" s="131" t="n">
        <v>3</v>
      </c>
      <c r="AG29" s="131" t="n">
        <f aca="false">IFERROR(AVERAGE(AB29:AF29),"0")</f>
        <v>3</v>
      </c>
      <c r="AH29" s="131" t="n">
        <f aca="false">AG29*2</f>
        <v>6</v>
      </c>
      <c r="AI29" s="131" t="str">
        <f aca="false">IF(AH29&gt;=6,"Cleared","NotCleared")</f>
        <v>Cleared</v>
      </c>
    </row>
    <row r="30" customFormat="false" ht="14.25" hidden="false" customHeight="false" outlineLevel="0" collapsed="false">
      <c r="A30" s="128" t="n">
        <v>26</v>
      </c>
      <c r="B30" s="129" t="s">
        <v>70</v>
      </c>
      <c r="C30" s="130" t="s">
        <v>71</v>
      </c>
      <c r="D30" s="131" t="n">
        <v>3</v>
      </c>
      <c r="E30" s="131" t="n">
        <v>3</v>
      </c>
      <c r="F30" s="131" t="n">
        <v>3</v>
      </c>
      <c r="G30" s="131" t="n">
        <v>3</v>
      </c>
      <c r="H30" s="131" t="n">
        <v>3</v>
      </c>
      <c r="I30" s="131" t="n">
        <f aca="false">AVERAGE(D30:H30)</f>
        <v>3</v>
      </c>
      <c r="J30" s="131" t="n">
        <f aca="false">I30*2</f>
        <v>6</v>
      </c>
      <c r="K30" s="131" t="str">
        <f aca="false">IF(J30&gt;=6,"Cleared","NotCleared")</f>
        <v>Cleared</v>
      </c>
      <c r="L30" s="131" t="n">
        <v>3.10416666666667</v>
      </c>
      <c r="M30" s="131" t="n">
        <v>3</v>
      </c>
      <c r="N30" s="131" t="n">
        <v>3.77083333333333</v>
      </c>
      <c r="O30" s="131" t="n">
        <v>3.47916666666667</v>
      </c>
      <c r="P30" s="131" t="n">
        <v>3.57916666666667</v>
      </c>
      <c r="Q30" s="131" t="n">
        <f aca="false">AVERAGE(L30:P30)</f>
        <v>3.38666666666667</v>
      </c>
      <c r="R30" s="131" t="n">
        <f aca="false">Q30*2</f>
        <v>6.77333333333333</v>
      </c>
      <c r="S30" s="131" t="str">
        <f aca="false">IF(R30&gt;=6,"Cleared","NotCleared")</f>
        <v>Cleared</v>
      </c>
      <c r="T30" s="131" t="n">
        <v>2</v>
      </c>
      <c r="U30" s="131" t="n">
        <v>4</v>
      </c>
      <c r="V30" s="131" t="n">
        <v>2</v>
      </c>
      <c r="W30" s="131" t="n">
        <v>3</v>
      </c>
      <c r="X30" s="131" t="n">
        <v>2.75</v>
      </c>
      <c r="Y30" s="131" t="n">
        <f aca="false">AVERAGE(T30:X30)</f>
        <v>2.75</v>
      </c>
      <c r="Z30" s="131" t="n">
        <f aca="false">Y30*2</f>
        <v>5.5</v>
      </c>
      <c r="AA30" s="131" t="str">
        <f aca="false">IF(Z30&gt;=6,"Cleared","NotCleared")</f>
        <v>NotCleared</v>
      </c>
      <c r="AB30" s="131" t="n">
        <v>4</v>
      </c>
      <c r="AC30" s="131" t="n">
        <v>4</v>
      </c>
      <c r="AD30" s="131" t="n">
        <v>4</v>
      </c>
      <c r="AE30" s="131" t="n">
        <v>4</v>
      </c>
      <c r="AF30" s="131" t="n">
        <v>4</v>
      </c>
      <c r="AG30" s="131" t="n">
        <f aca="false">IFERROR(AVERAGE(AB30:AF30),"0")</f>
        <v>4</v>
      </c>
      <c r="AH30" s="131" t="n">
        <f aca="false">AG30*2</f>
        <v>8</v>
      </c>
      <c r="AI30" s="131" t="str">
        <f aca="false">IF(AH30&gt;=6,"Cleared","NotCleared")</f>
        <v>Cleared</v>
      </c>
    </row>
    <row r="31" customFormat="false" ht="14.25" hidden="false" customHeight="false" outlineLevel="0" collapsed="false">
      <c r="A31" s="128" t="n">
        <v>27</v>
      </c>
      <c r="B31" s="129" t="s">
        <v>72</v>
      </c>
      <c r="C31" s="130" t="s">
        <v>73</v>
      </c>
      <c r="D31" s="131" t="n">
        <v>3</v>
      </c>
      <c r="E31" s="131" t="n">
        <v>3</v>
      </c>
      <c r="F31" s="131" t="n">
        <v>3</v>
      </c>
      <c r="G31" s="131" t="n">
        <v>3</v>
      </c>
      <c r="H31" s="131" t="n">
        <v>3</v>
      </c>
      <c r="I31" s="131" t="n">
        <f aca="false">AVERAGE(D31:H31)</f>
        <v>3</v>
      </c>
      <c r="J31" s="131" t="n">
        <f aca="false">I31*2</f>
        <v>6</v>
      </c>
      <c r="K31" s="131" t="str">
        <f aca="false">IF(J31&gt;=6,"Cleared","NotCleared")</f>
        <v>Cleared</v>
      </c>
      <c r="L31" s="131" t="n">
        <v>3.27604166666667</v>
      </c>
      <c r="M31" s="131" t="n">
        <v>2.75</v>
      </c>
      <c r="N31" s="131" t="n">
        <v>3.44270833333333</v>
      </c>
      <c r="O31" s="131" t="n">
        <v>3.61979166666667</v>
      </c>
      <c r="P31" s="131" t="n">
        <v>3.29479166666667</v>
      </c>
      <c r="Q31" s="131" t="n">
        <f aca="false">AVERAGE(L31:P31)</f>
        <v>3.27666666666667</v>
      </c>
      <c r="R31" s="131" t="n">
        <f aca="false">Q31*2</f>
        <v>6.55333333333333</v>
      </c>
      <c r="S31" s="131" t="str">
        <f aca="false">IF(R31&gt;=6,"Cleared","NotCleared")</f>
        <v>Cleared</v>
      </c>
      <c r="T31" s="131" t="n">
        <v>3.5</v>
      </c>
      <c r="U31" s="131" t="n">
        <v>3.83333333333333</v>
      </c>
      <c r="V31" s="131" t="n">
        <v>3.83333333333333</v>
      </c>
      <c r="W31" s="131" t="n">
        <v>3.66666666666667</v>
      </c>
      <c r="X31" s="131" t="n">
        <v>3.70833333333333</v>
      </c>
      <c r="Y31" s="131" t="n">
        <f aca="false">AVERAGE(T31:X31)</f>
        <v>3.70833333333333</v>
      </c>
      <c r="Z31" s="131" t="n">
        <f aca="false">Y31*2</f>
        <v>7.41666666666667</v>
      </c>
      <c r="AA31" s="131" t="str">
        <f aca="false">IF(Z31&gt;=6,"Cleared","NotCleared")</f>
        <v>Cleared</v>
      </c>
      <c r="AB31" s="131" t="n">
        <v>4</v>
      </c>
      <c r="AC31" s="131" t="n">
        <v>3.5</v>
      </c>
      <c r="AD31" s="131" t="n">
        <v>4</v>
      </c>
      <c r="AE31" s="131" t="n">
        <v>4</v>
      </c>
      <c r="AF31" s="131" t="n">
        <v>4</v>
      </c>
      <c r="AG31" s="131" t="n">
        <f aca="false">IFERROR(AVERAGE(AB31:AF31),"0")</f>
        <v>3.9</v>
      </c>
      <c r="AH31" s="131" t="n">
        <f aca="false">AG31*2</f>
        <v>7.8</v>
      </c>
      <c r="AI31" s="131" t="str">
        <f aca="false">IF(AH31&gt;=6,"Cleared","NotCleared")</f>
        <v>Cleared</v>
      </c>
    </row>
    <row r="32" customFormat="false" ht="14.25" hidden="false" customHeight="false" outlineLevel="0" collapsed="false">
      <c r="A32" s="128" t="n">
        <v>28</v>
      </c>
      <c r="B32" s="129" t="s">
        <v>74</v>
      </c>
      <c r="C32" s="130" t="s">
        <v>75</v>
      </c>
      <c r="D32" s="131" t="n">
        <v>3</v>
      </c>
      <c r="E32" s="131" t="n">
        <v>3</v>
      </c>
      <c r="F32" s="131" t="n">
        <v>3</v>
      </c>
      <c r="G32" s="131" t="n">
        <v>3</v>
      </c>
      <c r="H32" s="131" t="n">
        <v>3</v>
      </c>
      <c r="I32" s="131" t="n">
        <f aca="false">AVERAGE(D32:H32)</f>
        <v>3</v>
      </c>
      <c r="J32" s="131" t="n">
        <f aca="false">I32*2</f>
        <v>6</v>
      </c>
      <c r="K32" s="131" t="str">
        <f aca="false">IF(J32&gt;=6,"Cleared","NotCleared")</f>
        <v>Cleared</v>
      </c>
      <c r="L32" s="131" t="n">
        <v>2.5</v>
      </c>
      <c r="M32" s="131" t="n">
        <v>3</v>
      </c>
      <c r="N32" s="131" t="n">
        <v>3.25</v>
      </c>
      <c r="O32" s="131" t="n">
        <v>2.75</v>
      </c>
      <c r="P32" s="131" t="n">
        <v>2.5</v>
      </c>
      <c r="Q32" s="131" t="n">
        <f aca="false">AVERAGE(L32:P32)</f>
        <v>2.8</v>
      </c>
      <c r="R32" s="131" t="n">
        <f aca="false">Q32*2</f>
        <v>5.6</v>
      </c>
      <c r="S32" s="131" t="str">
        <f aca="false">IF(R32&gt;=6,"Cleared","NotCleared")</f>
        <v>NotCleared</v>
      </c>
      <c r="T32" s="131" t="n">
        <v>3</v>
      </c>
      <c r="U32" s="131" t="n">
        <v>3.5</v>
      </c>
      <c r="V32" s="131" t="n">
        <v>2.5</v>
      </c>
      <c r="W32" s="131" t="n">
        <v>2</v>
      </c>
      <c r="X32" s="131" t="n">
        <v>2.75</v>
      </c>
      <c r="Y32" s="131" t="n">
        <f aca="false">AVERAGE(T32:X32)</f>
        <v>2.75</v>
      </c>
      <c r="Z32" s="131" t="n">
        <f aca="false">Y32*2</f>
        <v>5.5</v>
      </c>
      <c r="AA32" s="131" t="str">
        <f aca="false">IF(Z32&gt;=6,"Cleared","NotCleared")</f>
        <v>NotCleared</v>
      </c>
      <c r="AB32" s="131" t="n">
        <v>4</v>
      </c>
      <c r="AC32" s="131" t="n">
        <v>4</v>
      </c>
      <c r="AD32" s="131" t="n">
        <v>4</v>
      </c>
      <c r="AE32" s="131" t="n">
        <v>4</v>
      </c>
      <c r="AF32" s="131" t="n">
        <v>4</v>
      </c>
      <c r="AG32" s="131" t="n">
        <f aca="false">IFERROR(AVERAGE(AB32:AF32),"0")</f>
        <v>4</v>
      </c>
      <c r="AH32" s="131" t="n">
        <f aca="false">AG32*2</f>
        <v>8</v>
      </c>
      <c r="AI32" s="131" t="str">
        <f aca="false">IF(AH32&gt;=6,"Cleared","NotCleared")</f>
        <v>Cleared</v>
      </c>
    </row>
    <row r="33" customFormat="false" ht="14.25" hidden="false" customHeight="false" outlineLevel="0" collapsed="false">
      <c r="A33" s="128" t="n">
        <v>29</v>
      </c>
      <c r="B33" s="129" t="s">
        <v>76</v>
      </c>
      <c r="C33" s="130" t="s">
        <v>77</v>
      </c>
      <c r="D33" s="131" t="n">
        <v>3</v>
      </c>
      <c r="E33" s="131" t="n">
        <v>3</v>
      </c>
      <c r="F33" s="131" t="n">
        <v>3</v>
      </c>
      <c r="G33" s="131" t="n">
        <v>3</v>
      </c>
      <c r="H33" s="131" t="n">
        <v>3</v>
      </c>
      <c r="I33" s="131" t="n">
        <f aca="false">AVERAGE(D33:H33)</f>
        <v>3</v>
      </c>
      <c r="J33" s="131" t="n">
        <f aca="false">I33*2</f>
        <v>6</v>
      </c>
      <c r="K33" s="131" t="str">
        <f aca="false">IF(J33&gt;=6,"Cleared","NotCleared")</f>
        <v>Cleared</v>
      </c>
      <c r="L33" s="131" t="n">
        <v>3</v>
      </c>
      <c r="M33" s="131" t="n">
        <v>2.5</v>
      </c>
      <c r="N33" s="131" t="n">
        <v>3</v>
      </c>
      <c r="O33" s="131" t="n">
        <v>3.5</v>
      </c>
      <c r="P33" s="131" t="n">
        <v>3.5</v>
      </c>
      <c r="Q33" s="131" t="n">
        <f aca="false">AVERAGE(L33:P33)</f>
        <v>3.1</v>
      </c>
      <c r="R33" s="131" t="n">
        <f aca="false">Q33*2</f>
        <v>6.2</v>
      </c>
      <c r="S33" s="131" t="str">
        <f aca="false">IF(R33&gt;=6,"Cleared","NotCleared")</f>
        <v>Cleared</v>
      </c>
      <c r="T33" s="131" t="n">
        <v>3</v>
      </c>
      <c r="U33" s="131" t="n">
        <v>4</v>
      </c>
      <c r="V33" s="131" t="n">
        <v>3</v>
      </c>
      <c r="W33" s="131" t="n">
        <v>3</v>
      </c>
      <c r="X33" s="131" t="n">
        <v>3.25</v>
      </c>
      <c r="Y33" s="131" t="n">
        <f aca="false">AVERAGE(T33:X33)</f>
        <v>3.25</v>
      </c>
      <c r="Z33" s="131" t="n">
        <f aca="false">Y33*2</f>
        <v>6.5</v>
      </c>
      <c r="AA33" s="131" t="str">
        <f aca="false">IF(Z33&gt;=6,"Cleared","NotCleared")</f>
        <v>Cleared</v>
      </c>
      <c r="AB33" s="131" t="n">
        <v>4</v>
      </c>
      <c r="AC33" s="131" t="n">
        <v>4</v>
      </c>
      <c r="AD33" s="131" t="n">
        <v>4</v>
      </c>
      <c r="AE33" s="131" t="n">
        <v>4</v>
      </c>
      <c r="AF33" s="131" t="n">
        <v>3</v>
      </c>
      <c r="AG33" s="131" t="n">
        <f aca="false">IFERROR(AVERAGE(AB33:AF33),"0")</f>
        <v>3.8</v>
      </c>
      <c r="AH33" s="131" t="n">
        <f aca="false">AG33*2</f>
        <v>7.6</v>
      </c>
      <c r="AI33" s="131" t="str">
        <f aca="false">IF(AH33&gt;=6,"Cleared","NotCleared")</f>
        <v>Cleared</v>
      </c>
    </row>
    <row r="34" customFormat="false" ht="14.25" hidden="false" customHeight="false" outlineLevel="0" collapsed="false">
      <c r="A34" s="128" t="n">
        <v>30</v>
      </c>
      <c r="B34" s="129" t="s">
        <v>78</v>
      </c>
      <c r="C34" s="130" t="s">
        <v>79</v>
      </c>
      <c r="D34" s="131" t="n">
        <v>3</v>
      </c>
      <c r="E34" s="131" t="n">
        <v>3</v>
      </c>
      <c r="F34" s="131" t="n">
        <v>3</v>
      </c>
      <c r="G34" s="131" t="n">
        <v>3</v>
      </c>
      <c r="H34" s="131" t="n">
        <v>3</v>
      </c>
      <c r="I34" s="131" t="n">
        <f aca="false">AVERAGE(D34:H34)</f>
        <v>3</v>
      </c>
      <c r="J34" s="131" t="n">
        <f aca="false">I34*2</f>
        <v>6</v>
      </c>
      <c r="K34" s="131" t="str">
        <f aca="false">IF(J34&gt;=6,"Cleared","NotCleared")</f>
        <v>Cleared</v>
      </c>
      <c r="L34" s="131" t="n">
        <v>2.75</v>
      </c>
      <c r="M34" s="131" t="n">
        <v>3</v>
      </c>
      <c r="N34" s="131" t="n">
        <v>3.5</v>
      </c>
      <c r="O34" s="131" t="n">
        <v>3</v>
      </c>
      <c r="P34" s="131" t="n">
        <v>3</v>
      </c>
      <c r="Q34" s="131" t="n">
        <f aca="false">AVERAGE(L34:P34)</f>
        <v>3.05</v>
      </c>
      <c r="R34" s="131" t="n">
        <f aca="false">Q34*2</f>
        <v>6.1</v>
      </c>
      <c r="S34" s="131" t="str">
        <f aca="false">IF(R34&gt;=6,"Cleared","NotCleared")</f>
        <v>Cleared</v>
      </c>
      <c r="T34" s="131" t="n">
        <v>1</v>
      </c>
      <c r="U34" s="131" t="n">
        <v>2</v>
      </c>
      <c r="V34" s="131" t="n">
        <v>1</v>
      </c>
      <c r="W34" s="131" t="n">
        <v>1</v>
      </c>
      <c r="X34" s="131" t="n">
        <v>1.25</v>
      </c>
      <c r="Y34" s="131" t="n">
        <f aca="false">AVERAGE(T34:X34)</f>
        <v>1.25</v>
      </c>
      <c r="Z34" s="131" t="n">
        <f aca="false">Y34*2</f>
        <v>2.5</v>
      </c>
      <c r="AA34" s="131" t="str">
        <f aca="false">IF(Z34&gt;=6,"Cleared","NotCleared")</f>
        <v>NotCleared</v>
      </c>
      <c r="AB34" s="131" t="n">
        <v>3</v>
      </c>
      <c r="AC34" s="131" t="n">
        <v>3</v>
      </c>
      <c r="AD34" s="131" t="n">
        <v>3</v>
      </c>
      <c r="AE34" s="131" t="n">
        <v>3</v>
      </c>
      <c r="AF34" s="131" t="n">
        <v>3</v>
      </c>
      <c r="AG34" s="131" t="n">
        <f aca="false">IFERROR(AVERAGE(AB34:AF34),"0")</f>
        <v>3</v>
      </c>
      <c r="AH34" s="131" t="n">
        <f aca="false">AG34*2</f>
        <v>6</v>
      </c>
      <c r="AI34" s="131" t="str">
        <f aca="false">IF(AH34&gt;=6,"Cleared","NotCleared")</f>
        <v>Cleared</v>
      </c>
    </row>
    <row r="35" customFormat="false" ht="14.25" hidden="false" customHeight="false" outlineLevel="0" collapsed="false">
      <c r="A35" s="128" t="n">
        <v>31</v>
      </c>
      <c r="B35" s="129" t="s">
        <v>80</v>
      </c>
      <c r="C35" s="130" t="s">
        <v>81</v>
      </c>
      <c r="D35" s="131" t="n">
        <v>3</v>
      </c>
      <c r="E35" s="131" t="n">
        <v>3</v>
      </c>
      <c r="F35" s="131" t="n">
        <v>3</v>
      </c>
      <c r="G35" s="131" t="n">
        <v>3</v>
      </c>
      <c r="H35" s="131" t="n">
        <v>3</v>
      </c>
      <c r="I35" s="131" t="n">
        <f aca="false">AVERAGE(D35:H35)</f>
        <v>3</v>
      </c>
      <c r="J35" s="131" t="n">
        <f aca="false">I35*2</f>
        <v>6</v>
      </c>
      <c r="K35" s="131" t="str">
        <f aca="false">IF(J35&gt;=6,"Cleared","NotCleared")</f>
        <v>Cleared</v>
      </c>
      <c r="L35" s="131" t="n">
        <v>2.25</v>
      </c>
      <c r="M35" s="131" t="n">
        <v>2</v>
      </c>
      <c r="N35" s="131" t="n">
        <v>3</v>
      </c>
      <c r="O35" s="131" t="n">
        <v>2.75</v>
      </c>
      <c r="P35" s="131" t="n">
        <v>2.5</v>
      </c>
      <c r="Q35" s="131" t="n">
        <f aca="false">AVERAGE(L35:P35)</f>
        <v>2.5</v>
      </c>
      <c r="R35" s="131" t="n">
        <f aca="false">Q35*2</f>
        <v>5</v>
      </c>
      <c r="S35" s="131" t="str">
        <f aca="false">IF(R35&gt;=6,"Cleared","NotCleared")</f>
        <v>NotCleared</v>
      </c>
      <c r="T35" s="131" t="n">
        <v>1</v>
      </c>
      <c r="U35" s="131" t="n">
        <v>3</v>
      </c>
      <c r="V35" s="131" t="n">
        <v>1</v>
      </c>
      <c r="W35" s="131" t="n">
        <v>2</v>
      </c>
      <c r="X35" s="131" t="n">
        <v>1.75</v>
      </c>
      <c r="Y35" s="131" t="n">
        <f aca="false">AVERAGE(T35:X35)</f>
        <v>1.75</v>
      </c>
      <c r="Z35" s="131" t="n">
        <f aca="false">Y35*2</f>
        <v>3.5</v>
      </c>
      <c r="AA35" s="131" t="str">
        <f aca="false">IF(Z35&gt;=6,"Cleared","NotCleared")</f>
        <v>NotCleared</v>
      </c>
      <c r="AB35" s="131" t="n">
        <v>4</v>
      </c>
      <c r="AC35" s="131" t="n">
        <v>4</v>
      </c>
      <c r="AD35" s="131" t="n">
        <v>4</v>
      </c>
      <c r="AE35" s="131" t="n">
        <v>4</v>
      </c>
      <c r="AF35" s="131" t="n">
        <v>4</v>
      </c>
      <c r="AG35" s="131" t="n">
        <f aca="false">IFERROR(AVERAGE(AB35:AF35),"0")</f>
        <v>4</v>
      </c>
      <c r="AH35" s="131" t="n">
        <f aca="false">AG35*2</f>
        <v>8</v>
      </c>
      <c r="AI35" s="131" t="str">
        <f aca="false">IF(AH35&gt;=6,"Cleared","NotCleared")</f>
        <v>Cleared</v>
      </c>
    </row>
    <row r="36" customFormat="false" ht="14.25" hidden="false" customHeight="false" outlineLevel="0" collapsed="false">
      <c r="A36" s="128" t="n">
        <v>32</v>
      </c>
      <c r="B36" s="129" t="s">
        <v>82</v>
      </c>
      <c r="C36" s="130" t="s">
        <v>83</v>
      </c>
      <c r="D36" s="131" t="n">
        <v>3</v>
      </c>
      <c r="E36" s="131" t="n">
        <v>3</v>
      </c>
      <c r="F36" s="131" t="n">
        <v>3</v>
      </c>
      <c r="G36" s="131" t="n">
        <v>3</v>
      </c>
      <c r="H36" s="131" t="n">
        <v>3</v>
      </c>
      <c r="I36" s="131" t="n">
        <f aca="false">AVERAGE(D36:H36)</f>
        <v>3</v>
      </c>
      <c r="J36" s="131" t="n">
        <f aca="false">I36*2</f>
        <v>6</v>
      </c>
      <c r="K36" s="131" t="str">
        <f aca="false">IF(J36&gt;=6,"Cleared","NotCleared")</f>
        <v>Cleared</v>
      </c>
      <c r="L36" s="131" t="n">
        <v>3.0625</v>
      </c>
      <c r="M36" s="131" t="n">
        <v>3</v>
      </c>
      <c r="N36" s="131" t="n">
        <v>3.5</v>
      </c>
      <c r="O36" s="131" t="n">
        <v>3.6875</v>
      </c>
      <c r="P36" s="131" t="n">
        <v>3.175</v>
      </c>
      <c r="Q36" s="131" t="n">
        <f aca="false">AVERAGE(L36:P36)</f>
        <v>3.285</v>
      </c>
      <c r="R36" s="131" t="n">
        <f aca="false">Q36*2</f>
        <v>6.57</v>
      </c>
      <c r="S36" s="131" t="str">
        <f aca="false">IF(R36&gt;=6,"Cleared","NotCleared")</f>
        <v>Cleared</v>
      </c>
      <c r="T36" s="131" t="n">
        <v>2.5</v>
      </c>
      <c r="U36" s="131" t="n">
        <v>3.5</v>
      </c>
      <c r="V36" s="131" t="n">
        <v>3.5</v>
      </c>
      <c r="W36" s="131" t="n">
        <v>3</v>
      </c>
      <c r="X36" s="131" t="n">
        <v>3.125</v>
      </c>
      <c r="Y36" s="131" t="n">
        <f aca="false">AVERAGE(T36:X36)</f>
        <v>3.125</v>
      </c>
      <c r="Z36" s="131" t="n">
        <f aca="false">Y36*2</f>
        <v>6.25</v>
      </c>
      <c r="AA36" s="131" t="str">
        <f aca="false">IF(Z36&gt;=6,"Cleared","NotCleared")</f>
        <v>Cleared</v>
      </c>
      <c r="AB36" s="131" t="n">
        <v>3</v>
      </c>
      <c r="AC36" s="131" t="n">
        <v>4</v>
      </c>
      <c r="AD36" s="131" t="n">
        <v>3</v>
      </c>
      <c r="AE36" s="131" t="n">
        <v>3</v>
      </c>
      <c r="AF36" s="131" t="n">
        <v>3</v>
      </c>
      <c r="AG36" s="131" t="n">
        <f aca="false">IFERROR(AVERAGE(AB36:AF36),"0")</f>
        <v>3.2</v>
      </c>
      <c r="AH36" s="131" t="n">
        <f aca="false">AG36*2</f>
        <v>6.4</v>
      </c>
      <c r="AI36" s="131" t="str">
        <f aca="false">IF(AH36&gt;=6,"Cleared","NotCleared")</f>
        <v>Cleared</v>
      </c>
    </row>
    <row r="37" customFormat="false" ht="14.25" hidden="false" customHeight="false" outlineLevel="0" collapsed="false">
      <c r="A37" s="128" t="n">
        <v>33</v>
      </c>
      <c r="B37" s="129" t="s">
        <v>84</v>
      </c>
      <c r="C37" s="130" t="s">
        <v>85</v>
      </c>
      <c r="D37" s="131" t="n">
        <v>3</v>
      </c>
      <c r="E37" s="131" t="n">
        <v>3</v>
      </c>
      <c r="F37" s="131" t="n">
        <v>3</v>
      </c>
      <c r="G37" s="131" t="n">
        <v>3</v>
      </c>
      <c r="H37" s="131" t="n">
        <v>3</v>
      </c>
      <c r="I37" s="131" t="n">
        <f aca="false">AVERAGE(D37:H37)</f>
        <v>3</v>
      </c>
      <c r="J37" s="131" t="n">
        <f aca="false">I37*2</f>
        <v>6</v>
      </c>
      <c r="K37" s="131" t="str">
        <f aca="false">IF(J37&gt;=6,"Cleared","NotCleared")</f>
        <v>Cleared</v>
      </c>
      <c r="L37" s="131" t="n">
        <v>3.765625</v>
      </c>
      <c r="M37" s="131" t="n">
        <v>3.5</v>
      </c>
      <c r="N37" s="131" t="n">
        <v>3.625</v>
      </c>
      <c r="O37" s="131" t="n">
        <v>3.921875</v>
      </c>
      <c r="P37" s="131" t="n">
        <v>3.54375</v>
      </c>
      <c r="Q37" s="131" t="n">
        <f aca="false">AVERAGE(L37:P37)</f>
        <v>3.67125</v>
      </c>
      <c r="R37" s="131" t="n">
        <f aca="false">Q37*2</f>
        <v>7.3425</v>
      </c>
      <c r="S37" s="131" t="str">
        <f aca="false">IF(R37&gt;=6,"Cleared","NotCleared")</f>
        <v>Cleared</v>
      </c>
      <c r="T37" s="131" t="n">
        <v>3.16666666666667</v>
      </c>
      <c r="U37" s="131" t="n">
        <v>3.83333333333333</v>
      </c>
      <c r="V37" s="131" t="n">
        <v>3.66666666666667</v>
      </c>
      <c r="W37" s="131" t="n">
        <v>3.33333333333333</v>
      </c>
      <c r="X37" s="131" t="n">
        <v>3.5</v>
      </c>
      <c r="Y37" s="131" t="n">
        <f aca="false">AVERAGE(T37:X37)</f>
        <v>3.5</v>
      </c>
      <c r="Z37" s="131" t="n">
        <f aca="false">Y37*2</f>
        <v>7</v>
      </c>
      <c r="AA37" s="131" t="str">
        <f aca="false">IF(Z37&gt;=6,"Cleared","NotCleared")</f>
        <v>Cleared</v>
      </c>
      <c r="AB37" s="131" t="n">
        <v>3</v>
      </c>
      <c r="AC37" s="131" t="n">
        <v>3</v>
      </c>
      <c r="AD37" s="131" t="n">
        <v>2.5</v>
      </c>
      <c r="AE37" s="131" t="n">
        <v>3</v>
      </c>
      <c r="AF37" s="131" t="n">
        <v>3</v>
      </c>
      <c r="AG37" s="131" t="n">
        <f aca="false">IFERROR(AVERAGE(AB37:AF37),"0")</f>
        <v>2.9</v>
      </c>
      <c r="AH37" s="131" t="n">
        <f aca="false">AG37*2</f>
        <v>5.8</v>
      </c>
      <c r="AI37" s="131" t="str">
        <f aca="false">IF(AH37&gt;=6,"Cleared","NotCleared")</f>
        <v>NotCleared</v>
      </c>
    </row>
    <row r="38" customFormat="false" ht="14.25" hidden="false" customHeight="false" outlineLevel="0" collapsed="false">
      <c r="A38" s="128" t="n">
        <v>34</v>
      </c>
      <c r="B38" s="129" t="s">
        <v>86</v>
      </c>
      <c r="C38" s="130" t="s">
        <v>87</v>
      </c>
      <c r="D38" s="131" t="n">
        <v>3</v>
      </c>
      <c r="E38" s="131" t="n">
        <v>3</v>
      </c>
      <c r="F38" s="131" t="n">
        <v>3</v>
      </c>
      <c r="G38" s="131" t="n">
        <v>3</v>
      </c>
      <c r="H38" s="131" t="n">
        <v>3</v>
      </c>
      <c r="I38" s="131" t="n">
        <f aca="false">AVERAGE(D38:H38)</f>
        <v>3</v>
      </c>
      <c r="J38" s="131" t="n">
        <f aca="false">I38*2</f>
        <v>6</v>
      </c>
      <c r="K38" s="131" t="str">
        <f aca="false">IF(J38&gt;=6,"Cleared","NotCleared")</f>
        <v>Cleared</v>
      </c>
      <c r="L38" s="131" t="n">
        <v>4.25</v>
      </c>
      <c r="M38" s="131" t="n">
        <v>4.25</v>
      </c>
      <c r="N38" s="131" t="n">
        <v>4</v>
      </c>
      <c r="O38" s="131" t="n">
        <v>4.25</v>
      </c>
      <c r="P38" s="131" t="n">
        <v>4.25</v>
      </c>
      <c r="Q38" s="131" t="n">
        <f aca="false">AVERAGE(L38:P38)</f>
        <v>4.2</v>
      </c>
      <c r="R38" s="131" t="n">
        <f aca="false">Q38*2</f>
        <v>8.4</v>
      </c>
      <c r="S38" s="131" t="str">
        <f aca="false">IF(R38&gt;=6,"Cleared","NotCleared")</f>
        <v>Cleared</v>
      </c>
      <c r="T38" s="131" t="n">
        <v>4</v>
      </c>
      <c r="U38" s="131" t="n">
        <v>3</v>
      </c>
      <c r="V38" s="131" t="n">
        <v>4</v>
      </c>
      <c r="W38" s="131" t="n">
        <v>4</v>
      </c>
      <c r="X38" s="131" t="n">
        <v>3.75</v>
      </c>
      <c r="Y38" s="131" t="n">
        <f aca="false">AVERAGE(T38:X38)</f>
        <v>3.75</v>
      </c>
      <c r="Z38" s="131" t="n">
        <f aca="false">Y38*2</f>
        <v>7.5</v>
      </c>
      <c r="AA38" s="131" t="str">
        <f aca="false">IF(Z38&gt;=6,"Cleared","NotCleared")</f>
        <v>Cleared</v>
      </c>
      <c r="AB38" s="131" t="n">
        <v>4</v>
      </c>
      <c r="AC38" s="131" t="n">
        <v>4</v>
      </c>
      <c r="AD38" s="131" t="n">
        <v>4</v>
      </c>
      <c r="AE38" s="131" t="n">
        <v>4</v>
      </c>
      <c r="AF38" s="131" t="n">
        <v>3</v>
      </c>
      <c r="AG38" s="131" t="n">
        <f aca="false">IFERROR(AVERAGE(AB38:AF38),"0")</f>
        <v>3.8</v>
      </c>
      <c r="AH38" s="131" t="n">
        <f aca="false">AG38*2</f>
        <v>7.6</v>
      </c>
      <c r="AI38" s="131" t="str">
        <f aca="false">IF(AH38&gt;=6,"Cleared","NotCleared")</f>
        <v>Cleared</v>
      </c>
    </row>
    <row r="39" customFormat="false" ht="14.25" hidden="false" customHeight="false" outlineLevel="0" collapsed="false">
      <c r="A39" s="128" t="n">
        <v>35</v>
      </c>
      <c r="B39" s="129" t="s">
        <v>88</v>
      </c>
      <c r="C39" s="130" t="s">
        <v>89</v>
      </c>
      <c r="D39" s="131" t="n">
        <v>3</v>
      </c>
      <c r="E39" s="131" t="n">
        <v>3</v>
      </c>
      <c r="F39" s="131" t="n">
        <v>3</v>
      </c>
      <c r="G39" s="131" t="n">
        <v>3</v>
      </c>
      <c r="H39" s="131" t="n">
        <v>3</v>
      </c>
      <c r="I39" s="131" t="n">
        <f aca="false">AVERAGE(D39:H39)</f>
        <v>3</v>
      </c>
      <c r="J39" s="131" t="n">
        <f aca="false">I39*2</f>
        <v>6</v>
      </c>
      <c r="K39" s="131" t="str">
        <f aca="false">IF(J39&gt;=6,"Cleared","NotCleared")</f>
        <v>Cleared</v>
      </c>
      <c r="L39" s="131" t="n">
        <v>4.0625</v>
      </c>
      <c r="M39" s="131" t="n">
        <v>3.5625</v>
      </c>
      <c r="N39" s="131" t="n">
        <v>3.5</v>
      </c>
      <c r="O39" s="131" t="n">
        <v>3.8125</v>
      </c>
      <c r="P39" s="131" t="n">
        <v>4.1625</v>
      </c>
      <c r="Q39" s="131" t="n">
        <f aca="false">AVERAGE(L39:P39)</f>
        <v>3.82</v>
      </c>
      <c r="R39" s="131" t="n">
        <f aca="false">Q39*2</f>
        <v>7.64</v>
      </c>
      <c r="S39" s="131" t="str">
        <f aca="false">IF(R39&gt;=6,"Cleared","NotCleared")</f>
        <v>Cleared</v>
      </c>
      <c r="T39" s="131" t="n">
        <v>3.33333333333333</v>
      </c>
      <c r="U39" s="131" t="n">
        <v>3.16666666666667</v>
      </c>
      <c r="V39" s="131" t="n">
        <v>3</v>
      </c>
      <c r="W39" s="131" t="n">
        <v>3.16666666666667</v>
      </c>
      <c r="X39" s="131" t="n">
        <v>3.16666666666667</v>
      </c>
      <c r="Y39" s="131" t="n">
        <f aca="false">AVERAGE(T39:X39)</f>
        <v>3.16666666666667</v>
      </c>
      <c r="Z39" s="131" t="n">
        <f aca="false">Y39*2</f>
        <v>6.33333333333333</v>
      </c>
      <c r="AA39" s="131" t="str">
        <f aca="false">IF(Z39&gt;=6,"Cleared","NotCleared")</f>
        <v>Cleared</v>
      </c>
      <c r="AB39" s="131" t="n">
        <v>3.25</v>
      </c>
      <c r="AC39" s="131" t="n">
        <v>3.25</v>
      </c>
      <c r="AD39" s="131" t="n">
        <v>3.75</v>
      </c>
      <c r="AE39" s="131" t="n">
        <v>3.75</v>
      </c>
      <c r="AF39" s="131" t="n">
        <v>3.75</v>
      </c>
      <c r="AG39" s="131" t="n">
        <f aca="false">IFERROR(AVERAGE(AB39:AF39),"0")</f>
        <v>3.55</v>
      </c>
      <c r="AH39" s="131" t="n">
        <f aca="false">AG39*2</f>
        <v>7.1</v>
      </c>
      <c r="AI39" s="131" t="str">
        <f aca="false">IF(AH39&gt;=6,"Cleared","NotCleared")</f>
        <v>Cleared</v>
      </c>
    </row>
    <row r="40" customFormat="false" ht="14.25" hidden="false" customHeight="false" outlineLevel="0" collapsed="false">
      <c r="A40" s="128" t="n">
        <v>36</v>
      </c>
      <c r="B40" s="129" t="s">
        <v>90</v>
      </c>
      <c r="C40" s="130" t="s">
        <v>91</v>
      </c>
      <c r="D40" s="131" t="n">
        <v>3</v>
      </c>
      <c r="E40" s="131" t="n">
        <v>3</v>
      </c>
      <c r="F40" s="131" t="n">
        <v>3</v>
      </c>
      <c r="G40" s="131" t="n">
        <v>3</v>
      </c>
      <c r="H40" s="131" t="n">
        <v>3</v>
      </c>
      <c r="I40" s="131" t="n">
        <f aca="false">AVERAGE(D40:H40)</f>
        <v>3</v>
      </c>
      <c r="J40" s="131" t="n">
        <f aca="false">I40*2</f>
        <v>6</v>
      </c>
      <c r="K40" s="131" t="str">
        <f aca="false">IF(J40&gt;=6,"Cleared","NotCleared")</f>
        <v>Cleared</v>
      </c>
      <c r="L40" s="131" t="n">
        <v>2.5</v>
      </c>
      <c r="M40" s="131" t="n">
        <v>2</v>
      </c>
      <c r="N40" s="131" t="n">
        <v>3</v>
      </c>
      <c r="O40" s="131" t="n">
        <v>2.75</v>
      </c>
      <c r="P40" s="131" t="n">
        <v>2.5</v>
      </c>
      <c r="Q40" s="131" t="n">
        <f aca="false">AVERAGE(L40:P40)</f>
        <v>2.55</v>
      </c>
      <c r="R40" s="131" t="n">
        <f aca="false">Q40*2</f>
        <v>5.1</v>
      </c>
      <c r="S40" s="131" t="str">
        <f aca="false">IF(R40&gt;=6,"Cleared","NotCleared")</f>
        <v>NotCleared</v>
      </c>
      <c r="T40" s="131" t="n">
        <v>2.5</v>
      </c>
      <c r="U40" s="131" t="n">
        <v>3.5</v>
      </c>
      <c r="V40" s="131" t="n">
        <v>2.5</v>
      </c>
      <c r="W40" s="131" t="n">
        <v>2</v>
      </c>
      <c r="X40" s="131" t="n">
        <v>2.625</v>
      </c>
      <c r="Y40" s="131" t="n">
        <f aca="false">AVERAGE(T40:X40)</f>
        <v>2.625</v>
      </c>
      <c r="Z40" s="131" t="n">
        <f aca="false">Y40*2</f>
        <v>5.25</v>
      </c>
      <c r="AA40" s="131" t="str">
        <f aca="false">IF(Z40&gt;=6,"Cleared","NotCleared")</f>
        <v>NotCleared</v>
      </c>
      <c r="AB40" s="131" t="n">
        <v>3</v>
      </c>
      <c r="AC40" s="131" t="n">
        <v>3</v>
      </c>
      <c r="AD40" s="131" t="n">
        <v>3.5</v>
      </c>
      <c r="AE40" s="131" t="n">
        <v>4</v>
      </c>
      <c r="AF40" s="131" t="n">
        <v>3.5</v>
      </c>
      <c r="AG40" s="131" t="n">
        <f aca="false">IFERROR(AVERAGE(AB40:AF40),"0")</f>
        <v>3.4</v>
      </c>
      <c r="AH40" s="131" t="n">
        <f aca="false">AG40*2</f>
        <v>6.8</v>
      </c>
      <c r="AI40" s="131" t="str">
        <f aca="false">IF(AH40&gt;=6,"Cleared","NotCleared")</f>
        <v>Cleared</v>
      </c>
    </row>
    <row r="41" customFormat="false" ht="14.25" hidden="false" customHeight="false" outlineLevel="0" collapsed="false">
      <c r="A41" s="128" t="n">
        <v>37</v>
      </c>
      <c r="B41" s="129" t="s">
        <v>92</v>
      </c>
      <c r="C41" s="130" t="s">
        <v>93</v>
      </c>
      <c r="D41" s="131" t="n">
        <v>3</v>
      </c>
      <c r="E41" s="131" t="n">
        <v>3</v>
      </c>
      <c r="F41" s="131" t="n">
        <v>3</v>
      </c>
      <c r="G41" s="131" t="n">
        <v>3</v>
      </c>
      <c r="H41" s="131" t="n">
        <v>3</v>
      </c>
      <c r="I41" s="131" t="n">
        <f aca="false">AVERAGE(D41:H41)</f>
        <v>3</v>
      </c>
      <c r="J41" s="131" t="n">
        <f aca="false">I41*2</f>
        <v>6</v>
      </c>
      <c r="K41" s="131" t="str">
        <f aca="false">IF(J41&gt;=6,"Cleared","NotCleared")</f>
        <v>Cleared</v>
      </c>
      <c r="L41" s="131" t="n">
        <v>4.5</v>
      </c>
      <c r="M41" s="131" t="n">
        <v>4.5</v>
      </c>
      <c r="N41" s="131" t="n">
        <v>5</v>
      </c>
      <c r="O41" s="131" t="n">
        <v>5</v>
      </c>
      <c r="P41" s="131" t="n">
        <v>5</v>
      </c>
      <c r="Q41" s="131" t="n">
        <f aca="false">AVERAGE(L41:P41)</f>
        <v>4.8</v>
      </c>
      <c r="R41" s="131" t="n">
        <f aca="false">Q41*2</f>
        <v>9.6</v>
      </c>
      <c r="S41" s="131" t="str">
        <f aca="false">IF(R41&gt;=6,"Cleared","NotCleared")</f>
        <v>Cleared</v>
      </c>
      <c r="T41" s="131" t="n">
        <v>4.5</v>
      </c>
      <c r="U41" s="131" t="n">
        <v>4.5</v>
      </c>
      <c r="V41" s="131" t="n">
        <v>4.25</v>
      </c>
      <c r="W41" s="131" t="n">
        <v>4.25</v>
      </c>
      <c r="X41" s="131" t="n">
        <v>4.375</v>
      </c>
      <c r="Y41" s="131" t="n">
        <f aca="false">AVERAGE(T41:X41)</f>
        <v>4.375</v>
      </c>
      <c r="Z41" s="131" t="n">
        <f aca="false">Y41*2</f>
        <v>8.75</v>
      </c>
      <c r="AA41" s="131" t="str">
        <f aca="false">IF(Z41&gt;=6,"Cleared","NotCleared")</f>
        <v>Cleared</v>
      </c>
      <c r="AB41" s="131" t="n">
        <v>3.6</v>
      </c>
      <c r="AC41" s="131" t="n">
        <v>4</v>
      </c>
      <c r="AD41" s="131" t="n">
        <v>4</v>
      </c>
      <c r="AE41" s="131" t="n">
        <v>3.6</v>
      </c>
      <c r="AF41" s="131" t="n">
        <v>3.4</v>
      </c>
      <c r="AG41" s="131" t="n">
        <f aca="false">IFERROR(AVERAGE(AB41:AF41),"0")</f>
        <v>3.72</v>
      </c>
      <c r="AH41" s="131" t="n">
        <f aca="false">AG41*2</f>
        <v>7.44</v>
      </c>
      <c r="AI41" s="131" t="str">
        <f aca="false">IF(AH41&gt;=6,"Cleared","NotCleared")</f>
        <v>Cleared</v>
      </c>
    </row>
    <row r="42" customFormat="false" ht="14.25" hidden="false" customHeight="false" outlineLevel="0" collapsed="false">
      <c r="A42" s="128" t="n">
        <v>38</v>
      </c>
      <c r="B42" s="129" t="s">
        <v>94</v>
      </c>
      <c r="C42" s="130" t="s">
        <v>95</v>
      </c>
      <c r="D42" s="131" t="n">
        <v>3</v>
      </c>
      <c r="E42" s="131" t="n">
        <v>3</v>
      </c>
      <c r="F42" s="131" t="n">
        <v>3</v>
      </c>
      <c r="G42" s="131" t="n">
        <v>3</v>
      </c>
      <c r="H42" s="131" t="n">
        <v>3</v>
      </c>
      <c r="I42" s="131" t="n">
        <f aca="false">AVERAGE(D42:H42)</f>
        <v>3</v>
      </c>
      <c r="J42" s="131" t="n">
        <f aca="false">I42*2</f>
        <v>6</v>
      </c>
      <c r="K42" s="131" t="str">
        <f aca="false">IF(J42&gt;=6,"Cleared","NotCleared")</f>
        <v>Cleared</v>
      </c>
      <c r="L42" s="131" t="n">
        <v>3.625</v>
      </c>
      <c r="M42" s="131" t="n">
        <v>4.125</v>
      </c>
      <c r="N42" s="131" t="n">
        <v>3.75</v>
      </c>
      <c r="O42" s="131" t="n">
        <v>4.25</v>
      </c>
      <c r="P42" s="131" t="n">
        <v>3.55</v>
      </c>
      <c r="Q42" s="131" t="n">
        <f aca="false">AVERAGE(L42:P42)</f>
        <v>3.86</v>
      </c>
      <c r="R42" s="131" t="n">
        <f aca="false">Q42*2</f>
        <v>7.72</v>
      </c>
      <c r="S42" s="131" t="str">
        <f aca="false">IF(R42&gt;=6,"Cleared","NotCleared")</f>
        <v>Cleared</v>
      </c>
      <c r="T42" s="131" t="n">
        <v>3</v>
      </c>
      <c r="U42" s="131" t="n">
        <v>4</v>
      </c>
      <c r="V42" s="131" t="n">
        <v>3.66666666666667</v>
      </c>
      <c r="W42" s="131" t="n">
        <v>3.66666666666667</v>
      </c>
      <c r="X42" s="131" t="n">
        <v>3.58333333333333</v>
      </c>
      <c r="Y42" s="131" t="n">
        <f aca="false">AVERAGE(T42:X42)</f>
        <v>3.58333333333333</v>
      </c>
      <c r="Z42" s="131" t="n">
        <f aca="false">Y42*2</f>
        <v>7.16666666666667</v>
      </c>
      <c r="AA42" s="131" t="str">
        <f aca="false">IF(Z42&gt;=6,"Cleared","NotCleared")</f>
        <v>Cleared</v>
      </c>
      <c r="AB42" s="131" t="n">
        <v>3.25</v>
      </c>
      <c r="AC42" s="131" t="n">
        <v>3</v>
      </c>
      <c r="AD42" s="131" t="n">
        <v>3.5</v>
      </c>
      <c r="AE42" s="131" t="n">
        <v>3.75</v>
      </c>
      <c r="AF42" s="131" t="n">
        <v>3.25</v>
      </c>
      <c r="AG42" s="131" t="n">
        <f aca="false">IFERROR(AVERAGE(AB42:AF42),"0")</f>
        <v>3.35</v>
      </c>
      <c r="AH42" s="131" t="n">
        <f aca="false">AG42*2</f>
        <v>6.7</v>
      </c>
      <c r="AI42" s="131" t="str">
        <f aca="false">IF(AH42&gt;=6,"Cleared","NotCleared")</f>
        <v>Cleared</v>
      </c>
    </row>
    <row r="43" customFormat="false" ht="14.25" hidden="false" customHeight="false" outlineLevel="0" collapsed="false">
      <c r="A43" s="128" t="n">
        <v>39</v>
      </c>
      <c r="B43" s="129" t="s">
        <v>96</v>
      </c>
      <c r="C43" s="130" t="s">
        <v>97</v>
      </c>
      <c r="D43" s="131" t="n">
        <v>3</v>
      </c>
      <c r="E43" s="131" t="n">
        <v>3</v>
      </c>
      <c r="F43" s="131" t="n">
        <v>3</v>
      </c>
      <c r="G43" s="131" t="n">
        <v>3</v>
      </c>
      <c r="H43" s="131" t="n">
        <v>3</v>
      </c>
      <c r="I43" s="131" t="n">
        <f aca="false">AVERAGE(D43:H43)</f>
        <v>3</v>
      </c>
      <c r="J43" s="131" t="n">
        <f aca="false">I43*2</f>
        <v>6</v>
      </c>
      <c r="K43" s="131" t="str">
        <f aca="false">IF(J43&gt;=6,"Cleared","NotCleared")</f>
        <v>Cleared</v>
      </c>
      <c r="L43" s="131" t="n">
        <v>3</v>
      </c>
      <c r="M43" s="131" t="n">
        <v>3</v>
      </c>
      <c r="N43" s="131" t="n">
        <v>4</v>
      </c>
      <c r="O43" s="131" t="n">
        <v>4.5</v>
      </c>
      <c r="P43" s="131" t="n">
        <v>3.5</v>
      </c>
      <c r="Q43" s="131" t="n">
        <f aca="false">AVERAGE(L43:P43)</f>
        <v>3.6</v>
      </c>
      <c r="R43" s="131" t="n">
        <f aca="false">Q43*2</f>
        <v>7.2</v>
      </c>
      <c r="S43" s="131" t="str">
        <f aca="false">IF(R43&gt;=6,"Cleared","NotCleared")</f>
        <v>Cleared</v>
      </c>
      <c r="T43" s="131" t="n">
        <v>5</v>
      </c>
      <c r="U43" s="131" t="n">
        <v>4</v>
      </c>
      <c r="V43" s="131" t="n">
        <v>5</v>
      </c>
      <c r="W43" s="131" t="n">
        <v>4</v>
      </c>
      <c r="X43" s="131" t="n">
        <v>4.5</v>
      </c>
      <c r="Y43" s="131" t="n">
        <f aca="false">AVERAGE(T43:X43)</f>
        <v>4.5</v>
      </c>
      <c r="Z43" s="131" t="n">
        <f aca="false">Y43*2</f>
        <v>9</v>
      </c>
      <c r="AA43" s="131" t="str">
        <f aca="false">IF(Z43&gt;=6,"Cleared","NotCleared")</f>
        <v>Cleared</v>
      </c>
      <c r="AB43" s="131" t="n">
        <v>4.5</v>
      </c>
      <c r="AC43" s="131" t="n">
        <v>4.25</v>
      </c>
      <c r="AD43" s="131" t="n">
        <v>3.75</v>
      </c>
      <c r="AE43" s="131" t="n">
        <v>4</v>
      </c>
      <c r="AF43" s="131" t="n">
        <v>4</v>
      </c>
      <c r="AG43" s="131" t="n">
        <f aca="false">IFERROR(AVERAGE(AB43:AF43),"0")</f>
        <v>4.1</v>
      </c>
      <c r="AH43" s="131" t="n">
        <f aca="false">AG43*2</f>
        <v>8.2</v>
      </c>
      <c r="AI43" s="131" t="str">
        <f aca="false">IF(AH43&gt;=6,"Cleared","NotCleared")</f>
        <v>Cleared</v>
      </c>
    </row>
    <row r="44" customFormat="false" ht="14.25" hidden="false" customHeight="false" outlineLevel="0" collapsed="false">
      <c r="A44" s="128" t="n">
        <v>40</v>
      </c>
      <c r="B44" s="129" t="s">
        <v>98</v>
      </c>
      <c r="C44" s="130" t="s">
        <v>99</v>
      </c>
      <c r="D44" s="131" t="n">
        <v>3</v>
      </c>
      <c r="E44" s="131" t="n">
        <v>3</v>
      </c>
      <c r="F44" s="131" t="n">
        <v>3</v>
      </c>
      <c r="G44" s="131" t="n">
        <v>3</v>
      </c>
      <c r="H44" s="131" t="n">
        <v>3</v>
      </c>
      <c r="I44" s="131" t="n">
        <f aca="false">AVERAGE(D44:H44)</f>
        <v>3</v>
      </c>
      <c r="J44" s="131" t="n">
        <f aca="false">I44*2</f>
        <v>6</v>
      </c>
      <c r="K44" s="131" t="str">
        <f aca="false">IF(J44&gt;=6,"Cleared","NotCleared")</f>
        <v>Cleared</v>
      </c>
      <c r="L44" s="131" t="n">
        <v>3.75</v>
      </c>
      <c r="M44" s="131" t="n">
        <v>3.5</v>
      </c>
      <c r="N44" s="131" t="n">
        <v>3.75</v>
      </c>
      <c r="O44" s="131" t="n">
        <v>4</v>
      </c>
      <c r="P44" s="131" t="n">
        <v>3.25</v>
      </c>
      <c r="Q44" s="131" t="n">
        <f aca="false">AVERAGE(L44:P44)</f>
        <v>3.65</v>
      </c>
      <c r="R44" s="131" t="n">
        <f aca="false">Q44*2</f>
        <v>7.3</v>
      </c>
      <c r="S44" s="131" t="str">
        <f aca="false">IF(R44&gt;=6,"Cleared","NotCleared")</f>
        <v>Cleared</v>
      </c>
      <c r="T44" s="131" t="n">
        <v>2.5</v>
      </c>
      <c r="U44" s="131" t="n">
        <v>3.5</v>
      </c>
      <c r="V44" s="131" t="n">
        <v>3</v>
      </c>
      <c r="W44" s="131" t="n">
        <v>2.5</v>
      </c>
      <c r="X44" s="131" t="n">
        <v>2.875</v>
      </c>
      <c r="Y44" s="131" t="n">
        <f aca="false">AVERAGE(T44:X44)</f>
        <v>2.875</v>
      </c>
      <c r="Z44" s="131" t="n">
        <f aca="false">Y44*2</f>
        <v>5.75</v>
      </c>
      <c r="AA44" s="131" t="str">
        <f aca="false">IF(Z44&gt;=6,"Cleared","NotCleared")</f>
        <v>NotCleared</v>
      </c>
      <c r="AB44" s="131" t="n">
        <v>3</v>
      </c>
      <c r="AC44" s="131" t="n">
        <v>3</v>
      </c>
      <c r="AD44" s="131" t="n">
        <v>3</v>
      </c>
      <c r="AE44" s="131" t="n">
        <v>2.5</v>
      </c>
      <c r="AF44" s="131" t="n">
        <v>2.5</v>
      </c>
      <c r="AG44" s="131" t="n">
        <f aca="false">IFERROR(AVERAGE(AB44:AF44),"0")</f>
        <v>2.8</v>
      </c>
      <c r="AH44" s="131" t="n">
        <f aca="false">AG44*2</f>
        <v>5.6</v>
      </c>
      <c r="AI44" s="131" t="str">
        <f aca="false">IF(AH44&gt;=6,"Cleared","NotCleared")</f>
        <v>NotCleared</v>
      </c>
    </row>
    <row r="45" customFormat="false" ht="14.25" hidden="false" customHeight="false" outlineLevel="0" collapsed="false">
      <c r="A45" s="128" t="n">
        <v>41</v>
      </c>
      <c r="B45" s="129" t="s">
        <v>100</v>
      </c>
      <c r="C45" s="130" t="s">
        <v>101</v>
      </c>
      <c r="D45" s="131" t="n">
        <v>3</v>
      </c>
      <c r="E45" s="131" t="n">
        <v>3</v>
      </c>
      <c r="F45" s="131" t="n">
        <v>3</v>
      </c>
      <c r="G45" s="131" t="n">
        <v>3</v>
      </c>
      <c r="H45" s="131" t="n">
        <v>3</v>
      </c>
      <c r="I45" s="131" t="n">
        <f aca="false">AVERAGE(D45:H45)</f>
        <v>3</v>
      </c>
      <c r="J45" s="131" t="n">
        <f aca="false">I45*2</f>
        <v>6</v>
      </c>
      <c r="K45" s="131" t="str">
        <f aca="false">IF(J45&gt;=6,"Cleared","NotCleared")</f>
        <v>Cleared</v>
      </c>
      <c r="L45" s="131" t="n">
        <v>3</v>
      </c>
      <c r="M45" s="131" t="n">
        <v>3.5</v>
      </c>
      <c r="N45" s="131" t="n">
        <v>3.5</v>
      </c>
      <c r="O45" s="131" t="n">
        <v>3.5</v>
      </c>
      <c r="P45" s="131" t="n">
        <v>3.5</v>
      </c>
      <c r="Q45" s="131" t="n">
        <f aca="false">AVERAGE(L45:P45)</f>
        <v>3.4</v>
      </c>
      <c r="R45" s="131" t="n">
        <f aca="false">Q45*2</f>
        <v>6.8</v>
      </c>
      <c r="S45" s="131" t="str">
        <f aca="false">IF(R45&gt;=6,"Cleared","NotCleared")</f>
        <v>Cleared</v>
      </c>
      <c r="T45" s="131" t="n">
        <v>3</v>
      </c>
      <c r="U45" s="131" t="n">
        <v>4</v>
      </c>
      <c r="V45" s="131" t="n">
        <v>4</v>
      </c>
      <c r="W45" s="131" t="n">
        <v>3</v>
      </c>
      <c r="X45" s="131" t="n">
        <v>3.5</v>
      </c>
      <c r="Y45" s="131" t="n">
        <f aca="false">AVERAGE(T45:X45)</f>
        <v>3.5</v>
      </c>
      <c r="Z45" s="131" t="n">
        <f aca="false">Y45*2</f>
        <v>7</v>
      </c>
      <c r="AA45" s="131" t="str">
        <f aca="false">IF(Z45&gt;=6,"Cleared","NotCleared")</f>
        <v>Cleared</v>
      </c>
      <c r="AB45" s="131" t="n">
        <v>3.5</v>
      </c>
      <c r="AC45" s="131" t="n">
        <v>3</v>
      </c>
      <c r="AD45" s="131" t="n">
        <v>3.75</v>
      </c>
      <c r="AE45" s="131" t="n">
        <v>4</v>
      </c>
      <c r="AF45" s="131" t="n">
        <v>3.5</v>
      </c>
      <c r="AG45" s="131" t="n">
        <f aca="false">IFERROR(AVERAGE(AB45:AF45),"0")</f>
        <v>3.55</v>
      </c>
      <c r="AH45" s="131" t="n">
        <f aca="false">AG45*2</f>
        <v>7.1</v>
      </c>
      <c r="AI45" s="131" t="str">
        <f aca="false">IF(AH45&gt;=6,"Cleared","NotCleared")</f>
        <v>Cleared</v>
      </c>
    </row>
    <row r="46" customFormat="false" ht="14.25" hidden="false" customHeight="false" outlineLevel="0" collapsed="false">
      <c r="A46" s="128" t="n">
        <v>42</v>
      </c>
      <c r="B46" s="129" t="s">
        <v>102</v>
      </c>
      <c r="C46" s="130" t="s">
        <v>103</v>
      </c>
      <c r="D46" s="131" t="n">
        <v>3</v>
      </c>
      <c r="E46" s="131" t="n">
        <v>3</v>
      </c>
      <c r="F46" s="131" t="n">
        <v>3</v>
      </c>
      <c r="G46" s="131" t="n">
        <v>3</v>
      </c>
      <c r="H46" s="131" t="n">
        <v>3</v>
      </c>
      <c r="I46" s="131" t="n">
        <f aca="false">AVERAGE(D46:H46)</f>
        <v>3</v>
      </c>
      <c r="J46" s="131" t="n">
        <f aca="false">I46*2</f>
        <v>6</v>
      </c>
      <c r="K46" s="131" t="str">
        <f aca="false">IF(J46&gt;=6,"Cleared","NotCleared")</f>
        <v>Cleared</v>
      </c>
      <c r="L46" s="131" t="n">
        <v>3.5</v>
      </c>
      <c r="M46" s="131" t="n">
        <v>3.125</v>
      </c>
      <c r="N46" s="131" t="n">
        <v>3.625</v>
      </c>
      <c r="O46" s="131" t="n">
        <v>3.625</v>
      </c>
      <c r="P46" s="131" t="n">
        <v>3.925</v>
      </c>
      <c r="Q46" s="131" t="n">
        <f aca="false">AVERAGE(L46:P46)</f>
        <v>3.56</v>
      </c>
      <c r="R46" s="131" t="n">
        <f aca="false">Q46*2</f>
        <v>7.12</v>
      </c>
      <c r="S46" s="131" t="str">
        <f aca="false">IF(R46&gt;=6,"Cleared","NotCleared")</f>
        <v>Cleared</v>
      </c>
      <c r="T46" s="131" t="n">
        <v>3.33333333333333</v>
      </c>
      <c r="U46" s="131" t="n">
        <v>4</v>
      </c>
      <c r="V46" s="131" t="n">
        <v>3.66666666666667</v>
      </c>
      <c r="W46" s="131" t="n">
        <v>3.33333333333333</v>
      </c>
      <c r="X46" s="131" t="n">
        <v>3.58333333333333</v>
      </c>
      <c r="Y46" s="131" t="n">
        <f aca="false">AVERAGE(T46:X46)</f>
        <v>3.58333333333333</v>
      </c>
      <c r="Z46" s="131" t="n">
        <f aca="false">Y46*2</f>
        <v>7.16666666666667</v>
      </c>
      <c r="AA46" s="131" t="str">
        <f aca="false">IF(Z46&gt;=6,"Cleared","NotCleared")</f>
        <v>Cleared</v>
      </c>
      <c r="AB46" s="131" t="n">
        <v>3</v>
      </c>
      <c r="AC46" s="131" t="n">
        <v>2.25</v>
      </c>
      <c r="AD46" s="131" t="n">
        <v>3.5</v>
      </c>
      <c r="AE46" s="131" t="n">
        <v>3.75</v>
      </c>
      <c r="AF46" s="131" t="n">
        <v>3.25</v>
      </c>
      <c r="AG46" s="131" t="n">
        <f aca="false">IFERROR(AVERAGE(AB46:AF46),"0")</f>
        <v>3.15</v>
      </c>
      <c r="AH46" s="131" t="n">
        <f aca="false">AG46*2</f>
        <v>6.3</v>
      </c>
      <c r="AI46" s="131" t="str">
        <f aca="false">IF(AH46&gt;=6,"Cleared","NotCleared")</f>
        <v>Cleared</v>
      </c>
    </row>
    <row r="47" customFormat="false" ht="14.25" hidden="false" customHeight="false" outlineLevel="0" collapsed="false">
      <c r="A47" s="128" t="n">
        <v>43</v>
      </c>
      <c r="B47" s="129" t="s">
        <v>104</v>
      </c>
      <c r="C47" s="130" t="s">
        <v>105</v>
      </c>
      <c r="D47" s="131" t="n">
        <v>3</v>
      </c>
      <c r="E47" s="131" t="n">
        <v>3</v>
      </c>
      <c r="F47" s="131" t="n">
        <v>3</v>
      </c>
      <c r="G47" s="131" t="n">
        <v>3</v>
      </c>
      <c r="H47" s="131" t="n">
        <v>3</v>
      </c>
      <c r="I47" s="131" t="n">
        <f aca="false">AVERAGE(D47:H47)</f>
        <v>3</v>
      </c>
      <c r="J47" s="131" t="n">
        <f aca="false">I47*2</f>
        <v>6</v>
      </c>
      <c r="K47" s="131" t="str">
        <f aca="false">IF(J47&gt;=6,"Cleared","NotCleared")</f>
        <v>Cleared</v>
      </c>
      <c r="L47" s="131" t="n">
        <v>3.5</v>
      </c>
      <c r="M47" s="131" t="n">
        <v>3.25</v>
      </c>
      <c r="N47" s="131" t="n">
        <v>3.5</v>
      </c>
      <c r="O47" s="131" t="n">
        <v>4</v>
      </c>
      <c r="P47" s="131" t="n">
        <v>3.5</v>
      </c>
      <c r="Q47" s="131" t="n">
        <f aca="false">AVERAGE(L47:P47)</f>
        <v>3.55</v>
      </c>
      <c r="R47" s="131" t="n">
        <f aca="false">Q47*2</f>
        <v>7.1</v>
      </c>
      <c r="S47" s="131" t="str">
        <f aca="false">IF(R47&gt;=6,"Cleared","NotCleared")</f>
        <v>Cleared</v>
      </c>
      <c r="T47" s="131" t="n">
        <v>3</v>
      </c>
      <c r="U47" s="131" t="n">
        <v>3</v>
      </c>
      <c r="V47" s="131" t="n">
        <v>3</v>
      </c>
      <c r="W47" s="131" t="n">
        <v>3</v>
      </c>
      <c r="X47" s="131" t="n">
        <v>3</v>
      </c>
      <c r="Y47" s="131" t="n">
        <f aca="false">AVERAGE(T47:X47)</f>
        <v>3</v>
      </c>
      <c r="Z47" s="131" t="n">
        <f aca="false">Y47*2</f>
        <v>6</v>
      </c>
      <c r="AA47" s="131" t="str">
        <f aca="false">IF(Z47&gt;=6,"Cleared","NotCleared")</f>
        <v>Cleared</v>
      </c>
      <c r="AB47" s="131" t="s">
        <v>511</v>
      </c>
      <c r="AC47" s="131" t="s">
        <v>511</v>
      </c>
      <c r="AD47" s="131" t="s">
        <v>511</v>
      </c>
      <c r="AE47" s="131" t="s">
        <v>511</v>
      </c>
      <c r="AF47" s="131" t="s">
        <v>511</v>
      </c>
      <c r="AG47" s="131" t="str">
        <f aca="false">IFERROR(AVERAGE(AB47:AF47),"0")</f>
        <v>0</v>
      </c>
      <c r="AH47" s="131" t="n">
        <f aca="false">AG47*2</f>
        <v>0</v>
      </c>
      <c r="AI47" s="131" t="str">
        <f aca="false">IF(AH47&gt;=6,"Cleared","NotCleared")</f>
        <v>NotCleared</v>
      </c>
    </row>
    <row r="48" customFormat="false" ht="14.25" hidden="false" customHeight="false" outlineLevel="0" collapsed="false">
      <c r="A48" s="128" t="n">
        <v>44</v>
      </c>
      <c r="B48" s="129" t="s">
        <v>106</v>
      </c>
      <c r="C48" s="130" t="s">
        <v>107</v>
      </c>
      <c r="D48" s="131" t="n">
        <v>3</v>
      </c>
      <c r="E48" s="131" t="n">
        <v>3</v>
      </c>
      <c r="F48" s="131" t="n">
        <v>3</v>
      </c>
      <c r="G48" s="131" t="n">
        <v>3</v>
      </c>
      <c r="H48" s="131" t="n">
        <v>3</v>
      </c>
      <c r="I48" s="131" t="n">
        <f aca="false">AVERAGE(D48:H48)</f>
        <v>3</v>
      </c>
      <c r="J48" s="131" t="n">
        <f aca="false">I48*2</f>
        <v>6</v>
      </c>
      <c r="K48" s="131" t="str">
        <f aca="false">IF(J48&gt;=6,"Cleared","NotCleared")</f>
        <v>Cleared</v>
      </c>
      <c r="L48" s="131" t="n">
        <v>3.75</v>
      </c>
      <c r="M48" s="131" t="n">
        <v>3.75</v>
      </c>
      <c r="N48" s="131" t="n">
        <v>3.75</v>
      </c>
      <c r="O48" s="131" t="n">
        <v>3.75</v>
      </c>
      <c r="P48" s="131" t="n">
        <v>3.75</v>
      </c>
      <c r="Q48" s="131" t="n">
        <f aca="false">AVERAGE(L48:P48)</f>
        <v>3.75</v>
      </c>
      <c r="R48" s="131" t="n">
        <f aca="false">Q48*2</f>
        <v>7.5</v>
      </c>
      <c r="S48" s="131" t="str">
        <f aca="false">IF(R48&gt;=6,"Cleared","NotCleared")</f>
        <v>Cleared</v>
      </c>
      <c r="T48" s="131" t="n">
        <v>4</v>
      </c>
      <c r="U48" s="131" t="n">
        <v>4</v>
      </c>
      <c r="V48" s="131" t="n">
        <v>4</v>
      </c>
      <c r="W48" s="131" t="n">
        <v>4</v>
      </c>
      <c r="X48" s="131" t="n">
        <v>4</v>
      </c>
      <c r="Y48" s="131" t="n">
        <f aca="false">AVERAGE(T48:X48)</f>
        <v>4</v>
      </c>
      <c r="Z48" s="131" t="n">
        <f aca="false">Y48*2</f>
        <v>8</v>
      </c>
      <c r="AA48" s="131" t="str">
        <f aca="false">IF(Z48&gt;=6,"Cleared","NotCleared")</f>
        <v>Cleared</v>
      </c>
      <c r="AB48" s="131" t="s">
        <v>511</v>
      </c>
      <c r="AC48" s="131" t="s">
        <v>511</v>
      </c>
      <c r="AD48" s="131" t="s">
        <v>511</v>
      </c>
      <c r="AE48" s="131" t="s">
        <v>511</v>
      </c>
      <c r="AF48" s="131" t="s">
        <v>511</v>
      </c>
      <c r="AG48" s="131" t="str">
        <f aca="false">IFERROR(AVERAGE(AB48:AF48),"0")</f>
        <v>0</v>
      </c>
      <c r="AH48" s="131" t="n">
        <f aca="false">AG48*2</f>
        <v>0</v>
      </c>
      <c r="AI48" s="131" t="str">
        <f aca="false">IF(AH48&gt;=6,"Cleared","NotCleared")</f>
        <v>NotCleared</v>
      </c>
    </row>
    <row r="49" customFormat="false" ht="14.25" hidden="false" customHeight="false" outlineLevel="0" collapsed="false">
      <c r="A49" s="128" t="n">
        <v>45</v>
      </c>
      <c r="B49" s="129" t="s">
        <v>108</v>
      </c>
      <c r="C49" s="130" t="s">
        <v>109</v>
      </c>
      <c r="D49" s="131" t="n">
        <v>3</v>
      </c>
      <c r="E49" s="131" t="n">
        <v>3</v>
      </c>
      <c r="F49" s="131" t="n">
        <v>3</v>
      </c>
      <c r="G49" s="131" t="n">
        <v>3</v>
      </c>
      <c r="H49" s="131" t="n">
        <v>3</v>
      </c>
      <c r="I49" s="131" t="n">
        <f aca="false">AVERAGE(D49:H49)</f>
        <v>3</v>
      </c>
      <c r="J49" s="131" t="n">
        <f aca="false">I49*2</f>
        <v>6</v>
      </c>
      <c r="K49" s="131" t="str">
        <f aca="false">IF(J49&gt;=6,"Cleared","NotCleared")</f>
        <v>Cleared</v>
      </c>
      <c r="L49" s="131" t="n">
        <v>2.9375</v>
      </c>
      <c r="M49" s="131" t="n">
        <v>2.9375</v>
      </c>
      <c r="N49" s="131" t="n">
        <v>4.1875</v>
      </c>
      <c r="O49" s="131" t="n">
        <v>3.9375</v>
      </c>
      <c r="P49" s="131" t="n">
        <v>3.3875</v>
      </c>
      <c r="Q49" s="131" t="n">
        <f aca="false">AVERAGE(L49:P49)</f>
        <v>3.4775</v>
      </c>
      <c r="R49" s="131" t="n">
        <f aca="false">Q49*2</f>
        <v>6.955</v>
      </c>
      <c r="S49" s="131" t="str">
        <f aca="false">IF(R49&gt;=6,"Cleared","NotCleared")</f>
        <v>Cleared</v>
      </c>
      <c r="T49" s="131" t="n">
        <v>2</v>
      </c>
      <c r="U49" s="131" t="n">
        <v>2.5</v>
      </c>
      <c r="V49" s="131" t="n">
        <v>2.33333333333333</v>
      </c>
      <c r="W49" s="131" t="n">
        <v>2.66666666666667</v>
      </c>
      <c r="X49" s="131" t="n">
        <v>2.375</v>
      </c>
      <c r="Y49" s="131" t="n">
        <f aca="false">AVERAGE(T49:X49)</f>
        <v>2.375</v>
      </c>
      <c r="Z49" s="131" t="n">
        <f aca="false">Y49*2</f>
        <v>4.75</v>
      </c>
      <c r="AA49" s="131" t="str">
        <f aca="false">IF(Z49&gt;=6,"Cleared","NotCleared")</f>
        <v>NotCleared</v>
      </c>
      <c r="AB49" s="131" t="s">
        <v>511</v>
      </c>
      <c r="AC49" s="131" t="s">
        <v>511</v>
      </c>
      <c r="AD49" s="131" t="s">
        <v>511</v>
      </c>
      <c r="AE49" s="131" t="s">
        <v>511</v>
      </c>
      <c r="AF49" s="131" t="s">
        <v>511</v>
      </c>
      <c r="AG49" s="131" t="str">
        <f aca="false">IFERROR(AVERAGE(AB49:AF49),"0")</f>
        <v>0</v>
      </c>
      <c r="AH49" s="131" t="n">
        <f aca="false">AG49*2</f>
        <v>0</v>
      </c>
      <c r="AI49" s="131" t="str">
        <f aca="false">IF(AH49&gt;=6,"Cleared","NotCleared")</f>
        <v>NotCleared</v>
      </c>
    </row>
    <row r="50" customFormat="false" ht="14.25" hidden="false" customHeight="false" outlineLevel="0" collapsed="false">
      <c r="A50" s="128" t="n">
        <v>46</v>
      </c>
      <c r="B50" s="129" t="s">
        <v>110</v>
      </c>
      <c r="C50" s="130" t="s">
        <v>111</v>
      </c>
      <c r="D50" s="131" t="n">
        <v>3</v>
      </c>
      <c r="E50" s="131" t="n">
        <v>3</v>
      </c>
      <c r="F50" s="131" t="n">
        <v>3</v>
      </c>
      <c r="G50" s="131" t="n">
        <v>3</v>
      </c>
      <c r="H50" s="131" t="n">
        <v>3</v>
      </c>
      <c r="I50" s="131" t="n">
        <f aca="false">AVERAGE(D50:H50)</f>
        <v>3</v>
      </c>
      <c r="J50" s="131" t="n">
        <f aca="false">I50*2</f>
        <v>6</v>
      </c>
      <c r="K50" s="131" t="str">
        <f aca="false">IF(J50&gt;=6,"Cleared","NotCleared")</f>
        <v>Cleared</v>
      </c>
      <c r="L50" s="131" t="n">
        <v>3</v>
      </c>
      <c r="M50" s="131" t="n">
        <v>3.5</v>
      </c>
      <c r="N50" s="131" t="n">
        <v>3.5</v>
      </c>
      <c r="O50" s="131" t="n">
        <v>3.5</v>
      </c>
      <c r="P50" s="131" t="n">
        <v>3.5</v>
      </c>
      <c r="Q50" s="131" t="n">
        <f aca="false">AVERAGE(L50:P50)</f>
        <v>3.4</v>
      </c>
      <c r="R50" s="131" t="n">
        <f aca="false">Q50*2</f>
        <v>6.8</v>
      </c>
      <c r="S50" s="131" t="str">
        <f aca="false">IF(R50&gt;=6,"Cleared","NotCleared")</f>
        <v>Cleared</v>
      </c>
      <c r="T50" s="131" t="n">
        <v>2.75</v>
      </c>
      <c r="U50" s="131" t="n">
        <v>3.5</v>
      </c>
      <c r="V50" s="131" t="n">
        <v>3.75</v>
      </c>
      <c r="W50" s="131" t="n">
        <v>3.75</v>
      </c>
      <c r="X50" s="131" t="n">
        <v>3.4375</v>
      </c>
      <c r="Y50" s="131" t="n">
        <f aca="false">AVERAGE(T50:X50)</f>
        <v>3.4375</v>
      </c>
      <c r="Z50" s="131" t="n">
        <f aca="false">Y50*2</f>
        <v>6.875</v>
      </c>
      <c r="AA50" s="131" t="str">
        <f aca="false">IF(Z50&gt;=6,"Cleared","NotCleared")</f>
        <v>Cleared</v>
      </c>
      <c r="AB50" s="131" t="n">
        <v>3.75</v>
      </c>
      <c r="AC50" s="131" t="n">
        <v>4</v>
      </c>
      <c r="AD50" s="131" t="n">
        <v>3.75</v>
      </c>
      <c r="AE50" s="131" t="n">
        <v>3.75</v>
      </c>
      <c r="AF50" s="131" t="n">
        <v>3.75</v>
      </c>
      <c r="AG50" s="131" t="n">
        <f aca="false">IFERROR(AVERAGE(AB50:AF50),"0")</f>
        <v>3.8</v>
      </c>
      <c r="AH50" s="131" t="n">
        <f aca="false">AG50*2</f>
        <v>7.6</v>
      </c>
      <c r="AI50" s="131" t="str">
        <f aca="false">IF(AH50&gt;=6,"Cleared","NotCleared")</f>
        <v>Cleared</v>
      </c>
    </row>
    <row r="51" customFormat="false" ht="14.25" hidden="false" customHeight="false" outlineLevel="0" collapsed="false">
      <c r="A51" s="128" t="n">
        <v>47</v>
      </c>
      <c r="B51" s="129" t="s">
        <v>112</v>
      </c>
      <c r="C51" s="130" t="s">
        <v>113</v>
      </c>
      <c r="D51" s="131" t="n">
        <v>3</v>
      </c>
      <c r="E51" s="131" t="n">
        <v>3</v>
      </c>
      <c r="F51" s="131" t="n">
        <v>3</v>
      </c>
      <c r="G51" s="131" t="n">
        <v>3</v>
      </c>
      <c r="H51" s="131" t="n">
        <v>3</v>
      </c>
      <c r="I51" s="131" t="n">
        <f aca="false">AVERAGE(D51:H51)</f>
        <v>3</v>
      </c>
      <c r="J51" s="131" t="n">
        <f aca="false">I51*2</f>
        <v>6</v>
      </c>
      <c r="K51" s="131" t="str">
        <f aca="false">IF(J51&gt;=6,"Cleared","NotCleared")</f>
        <v>Cleared</v>
      </c>
      <c r="L51" s="131" t="n">
        <v>3.75</v>
      </c>
      <c r="M51" s="131" t="n">
        <v>3.75</v>
      </c>
      <c r="N51" s="131" t="n">
        <v>3.75</v>
      </c>
      <c r="O51" s="131" t="n">
        <v>3.75</v>
      </c>
      <c r="P51" s="131" t="n">
        <v>3.75</v>
      </c>
      <c r="Q51" s="131" t="n">
        <f aca="false">AVERAGE(L51:P51)</f>
        <v>3.75</v>
      </c>
      <c r="R51" s="131" t="n">
        <f aca="false">Q51*2</f>
        <v>7.5</v>
      </c>
      <c r="S51" s="131" t="str">
        <f aca="false">IF(R51&gt;=6,"Cleared","NotCleared")</f>
        <v>Cleared</v>
      </c>
      <c r="T51" s="131" t="n">
        <v>1</v>
      </c>
      <c r="U51" s="131" t="n">
        <v>2</v>
      </c>
      <c r="V51" s="131" t="n">
        <v>2</v>
      </c>
      <c r="W51" s="131" t="n">
        <v>2</v>
      </c>
      <c r="X51" s="131" t="n">
        <v>1.75</v>
      </c>
      <c r="Y51" s="131" t="n">
        <f aca="false">AVERAGE(T51:X51)</f>
        <v>1.75</v>
      </c>
      <c r="Z51" s="131" t="n">
        <f aca="false">Y51*2</f>
        <v>3.5</v>
      </c>
      <c r="AA51" s="131" t="str">
        <f aca="false">IF(Z51&gt;=6,"Cleared","NotCleared")</f>
        <v>NotCleared</v>
      </c>
      <c r="AB51" s="131" t="s">
        <v>511</v>
      </c>
      <c r="AC51" s="131" t="s">
        <v>511</v>
      </c>
      <c r="AD51" s="131" t="s">
        <v>511</v>
      </c>
      <c r="AE51" s="131" t="s">
        <v>511</v>
      </c>
      <c r="AF51" s="131" t="s">
        <v>511</v>
      </c>
      <c r="AG51" s="131" t="str">
        <f aca="false">IFERROR(AVERAGE(AB51:AF51),"0")</f>
        <v>0</v>
      </c>
      <c r="AH51" s="131" t="n">
        <f aca="false">AG51*2</f>
        <v>0</v>
      </c>
      <c r="AI51" s="131" t="str">
        <f aca="false">IF(AH51&gt;=6,"Cleared","NotCleared")</f>
        <v>NotCleared</v>
      </c>
    </row>
    <row r="52" customFormat="false" ht="14.25" hidden="false" customHeight="false" outlineLevel="0" collapsed="false">
      <c r="A52" s="128" t="n">
        <v>48</v>
      </c>
      <c r="B52" s="129" t="s">
        <v>114</v>
      </c>
      <c r="C52" s="130" t="s">
        <v>115</v>
      </c>
      <c r="D52" s="131" t="n">
        <v>3</v>
      </c>
      <c r="E52" s="131" t="n">
        <v>3</v>
      </c>
      <c r="F52" s="131" t="n">
        <v>3</v>
      </c>
      <c r="G52" s="131" t="n">
        <v>3</v>
      </c>
      <c r="H52" s="131" t="n">
        <v>3</v>
      </c>
      <c r="I52" s="131" t="n">
        <f aca="false">AVERAGE(D52:H52)</f>
        <v>3</v>
      </c>
      <c r="J52" s="131" t="n">
        <f aca="false">I52*2</f>
        <v>6</v>
      </c>
      <c r="K52" s="131" t="str">
        <f aca="false">IF(J52&gt;=6,"Cleared","NotCleared")</f>
        <v>Cleared</v>
      </c>
      <c r="L52" s="131" t="n">
        <v>3.25</v>
      </c>
      <c r="M52" s="131" t="n">
        <v>3</v>
      </c>
      <c r="N52" s="131" t="n">
        <v>3.5</v>
      </c>
      <c r="O52" s="131" t="n">
        <v>3</v>
      </c>
      <c r="P52" s="131" t="n">
        <v>4</v>
      </c>
      <c r="Q52" s="131" t="n">
        <f aca="false">AVERAGE(L52:P52)</f>
        <v>3.35</v>
      </c>
      <c r="R52" s="131" t="n">
        <f aca="false">Q52*2</f>
        <v>6.7</v>
      </c>
      <c r="S52" s="131" t="str">
        <f aca="false">IF(R52&gt;=6,"Cleared","NotCleared")</f>
        <v>Cleared</v>
      </c>
      <c r="T52" s="131" t="n">
        <v>2.66666666666667</v>
      </c>
      <c r="U52" s="131" t="n">
        <v>3.66666666666667</v>
      </c>
      <c r="V52" s="131" t="n">
        <v>3</v>
      </c>
      <c r="W52" s="131" t="n">
        <v>3.33333333333333</v>
      </c>
      <c r="X52" s="131" t="n">
        <v>3.16666666666667</v>
      </c>
      <c r="Y52" s="131" t="n">
        <f aca="false">AVERAGE(T52:X52)</f>
        <v>3.16666666666667</v>
      </c>
      <c r="Z52" s="131" t="n">
        <f aca="false">Y52*2</f>
        <v>6.33333333333333</v>
      </c>
      <c r="AA52" s="131" t="str">
        <f aca="false">IF(Z52&gt;=6,"Cleared","NotCleared")</f>
        <v>Cleared</v>
      </c>
      <c r="AB52" s="131" t="n">
        <v>2.25</v>
      </c>
      <c r="AC52" s="131" t="n">
        <v>2.5</v>
      </c>
      <c r="AD52" s="131" t="n">
        <v>3.5</v>
      </c>
      <c r="AE52" s="131" t="n">
        <v>3.25</v>
      </c>
      <c r="AF52" s="131" t="n">
        <v>3.5</v>
      </c>
      <c r="AG52" s="131" t="n">
        <f aca="false">IFERROR(AVERAGE(AB52:AF52),"0")</f>
        <v>3</v>
      </c>
      <c r="AH52" s="131" t="n">
        <f aca="false">AG52*2</f>
        <v>6</v>
      </c>
      <c r="AI52" s="131" t="str">
        <f aca="false">IF(AH52&gt;=6,"Cleared","NotCleared")</f>
        <v>Cleared</v>
      </c>
    </row>
    <row r="53" customFormat="false" ht="14.25" hidden="false" customHeight="false" outlineLevel="0" collapsed="false">
      <c r="A53" s="128" t="n">
        <v>49</v>
      </c>
      <c r="B53" s="129" t="s">
        <v>116</v>
      </c>
      <c r="C53" s="130" t="s">
        <v>117</v>
      </c>
      <c r="D53" s="131" t="n">
        <v>3</v>
      </c>
      <c r="E53" s="131" t="n">
        <v>3</v>
      </c>
      <c r="F53" s="131" t="n">
        <v>3</v>
      </c>
      <c r="G53" s="131" t="n">
        <v>3</v>
      </c>
      <c r="H53" s="131" t="n">
        <v>3</v>
      </c>
      <c r="I53" s="131" t="n">
        <f aca="false">AVERAGE(D53:H53)</f>
        <v>3</v>
      </c>
      <c r="J53" s="131" t="n">
        <f aca="false">I53*2</f>
        <v>6</v>
      </c>
      <c r="K53" s="131" t="str">
        <f aca="false">IF(J53&gt;=6,"Cleared","NotCleared")</f>
        <v>Cleared</v>
      </c>
      <c r="L53" s="131" t="n">
        <v>3</v>
      </c>
      <c r="M53" s="131" t="n">
        <v>4</v>
      </c>
      <c r="N53" s="131" t="n">
        <v>4.5</v>
      </c>
      <c r="O53" s="131" t="n">
        <v>3.5</v>
      </c>
      <c r="P53" s="131" t="n">
        <v>3.5</v>
      </c>
      <c r="Q53" s="131" t="n">
        <f aca="false">AVERAGE(L53:P53)</f>
        <v>3.7</v>
      </c>
      <c r="R53" s="131" t="n">
        <f aca="false">Q53*2</f>
        <v>7.4</v>
      </c>
      <c r="S53" s="131" t="str">
        <f aca="false">IF(R53&gt;=6,"Cleared","NotCleared")</f>
        <v>Cleared</v>
      </c>
      <c r="T53" s="131" t="n">
        <v>4</v>
      </c>
      <c r="U53" s="131" t="n">
        <v>4</v>
      </c>
      <c r="V53" s="131" t="n">
        <v>4</v>
      </c>
      <c r="W53" s="131" t="n">
        <v>4</v>
      </c>
      <c r="X53" s="131" t="n">
        <v>4</v>
      </c>
      <c r="Y53" s="131" t="n">
        <f aca="false">AVERAGE(T53:X53)</f>
        <v>4</v>
      </c>
      <c r="Z53" s="131" t="n">
        <f aca="false">Y53*2</f>
        <v>8</v>
      </c>
      <c r="AA53" s="131" t="str">
        <f aca="false">IF(Z53&gt;=6,"Cleared","NotCleared")</f>
        <v>Cleared</v>
      </c>
      <c r="AB53" s="131" t="n">
        <v>4</v>
      </c>
      <c r="AC53" s="131" t="n">
        <v>4</v>
      </c>
      <c r="AD53" s="131" t="n">
        <v>4</v>
      </c>
      <c r="AE53" s="131" t="n">
        <v>4</v>
      </c>
      <c r="AF53" s="131" t="n">
        <v>2</v>
      </c>
      <c r="AG53" s="131" t="n">
        <f aca="false">IFERROR(AVERAGE(AB53:AF53),"0")</f>
        <v>3.6</v>
      </c>
      <c r="AH53" s="131" t="n">
        <f aca="false">AG53*2</f>
        <v>7.2</v>
      </c>
      <c r="AI53" s="131" t="str">
        <f aca="false">IF(AH53&gt;=6,"Cleared","NotCleared")</f>
        <v>Cleared</v>
      </c>
    </row>
    <row r="54" customFormat="false" ht="14.25" hidden="false" customHeight="false" outlineLevel="0" collapsed="false">
      <c r="A54" s="128" t="n">
        <v>50</v>
      </c>
      <c r="B54" s="129" t="s">
        <v>118</v>
      </c>
      <c r="C54" s="130" t="s">
        <v>119</v>
      </c>
      <c r="D54" s="131" t="n">
        <v>3</v>
      </c>
      <c r="E54" s="131" t="n">
        <v>3</v>
      </c>
      <c r="F54" s="131" t="n">
        <v>3</v>
      </c>
      <c r="G54" s="131" t="n">
        <v>3</v>
      </c>
      <c r="H54" s="131" t="n">
        <v>3</v>
      </c>
      <c r="I54" s="131" t="n">
        <f aca="false">AVERAGE(D54:H54)</f>
        <v>3</v>
      </c>
      <c r="J54" s="131" t="n">
        <f aca="false">I54*2</f>
        <v>6</v>
      </c>
      <c r="K54" s="131" t="str">
        <f aca="false">IF(J54&gt;=6,"Cleared","NotCleared")</f>
        <v>Cleared</v>
      </c>
      <c r="L54" s="131" t="n">
        <v>3.75</v>
      </c>
      <c r="M54" s="131" t="n">
        <v>3.75</v>
      </c>
      <c r="N54" s="131" t="n">
        <v>3.75</v>
      </c>
      <c r="O54" s="131" t="n">
        <v>3.75</v>
      </c>
      <c r="P54" s="131" t="n">
        <v>3.75</v>
      </c>
      <c r="Q54" s="131" t="n">
        <f aca="false">AVERAGE(L54:P54)</f>
        <v>3.75</v>
      </c>
      <c r="R54" s="131" t="n">
        <f aca="false">Q54*2</f>
        <v>7.5</v>
      </c>
      <c r="S54" s="131" t="str">
        <f aca="false">IF(R54&gt;=6,"Cleared","NotCleared")</f>
        <v>Cleared</v>
      </c>
      <c r="T54" s="131" t="n">
        <v>2</v>
      </c>
      <c r="U54" s="131" t="n">
        <v>2.25</v>
      </c>
      <c r="V54" s="131" t="n">
        <v>2.25</v>
      </c>
      <c r="W54" s="131" t="n">
        <v>2</v>
      </c>
      <c r="X54" s="131" t="n">
        <v>2.125</v>
      </c>
      <c r="Y54" s="131" t="n">
        <f aca="false">AVERAGE(T54:X54)</f>
        <v>2.125</v>
      </c>
      <c r="Z54" s="131" t="n">
        <f aca="false">Y54*2</f>
        <v>4.25</v>
      </c>
      <c r="AA54" s="131" t="str">
        <f aca="false">IF(Z54&gt;=6,"Cleared","NotCleared")</f>
        <v>NotCleared</v>
      </c>
      <c r="AB54" s="131" t="n">
        <v>2.5</v>
      </c>
      <c r="AC54" s="131" t="n">
        <v>2</v>
      </c>
      <c r="AD54" s="131" t="n">
        <v>1.5</v>
      </c>
      <c r="AE54" s="131" t="n">
        <v>2</v>
      </c>
      <c r="AF54" s="131" t="n">
        <v>2.5</v>
      </c>
      <c r="AG54" s="131" t="n">
        <f aca="false">IFERROR(AVERAGE(AB54:AF54),"0")</f>
        <v>2.1</v>
      </c>
      <c r="AH54" s="131" t="n">
        <f aca="false">AG54*2</f>
        <v>4.2</v>
      </c>
      <c r="AI54" s="131" t="str">
        <f aca="false">IF(AH54&gt;=6,"Cleared","NotCleared")</f>
        <v>NotCleared</v>
      </c>
    </row>
    <row r="55" customFormat="false" ht="14.25" hidden="false" customHeight="false" outlineLevel="0" collapsed="false">
      <c r="A55" s="128" t="n">
        <v>51</v>
      </c>
      <c r="B55" s="129" t="s">
        <v>120</v>
      </c>
      <c r="C55" s="130" t="s">
        <v>121</v>
      </c>
      <c r="D55" s="131" t="n">
        <v>3</v>
      </c>
      <c r="E55" s="131" t="n">
        <v>3</v>
      </c>
      <c r="F55" s="131" t="n">
        <v>3</v>
      </c>
      <c r="G55" s="131" t="n">
        <v>3</v>
      </c>
      <c r="H55" s="131" t="n">
        <v>3</v>
      </c>
      <c r="I55" s="131" t="n">
        <f aca="false">AVERAGE(D55:H55)</f>
        <v>3</v>
      </c>
      <c r="J55" s="131" t="n">
        <f aca="false">I55*2</f>
        <v>6</v>
      </c>
      <c r="K55" s="131" t="str">
        <f aca="false">IF(J55&gt;=6,"Cleared","NotCleared")</f>
        <v>Cleared</v>
      </c>
      <c r="L55" s="131" t="n">
        <v>3.4375</v>
      </c>
      <c r="M55" s="131" t="n">
        <v>3.9375</v>
      </c>
      <c r="N55" s="131" t="n">
        <v>4.1875</v>
      </c>
      <c r="O55" s="131" t="n">
        <v>4.1875</v>
      </c>
      <c r="P55" s="131" t="n">
        <v>3.4375</v>
      </c>
      <c r="Q55" s="131" t="n">
        <f aca="false">AVERAGE(L55:P55)</f>
        <v>3.8375</v>
      </c>
      <c r="R55" s="131" t="n">
        <f aca="false">Q55*2</f>
        <v>7.675</v>
      </c>
      <c r="S55" s="131" t="str">
        <f aca="false">IF(R55&gt;=6,"Cleared","NotCleared")</f>
        <v>Cleared</v>
      </c>
      <c r="T55" s="131" t="n">
        <v>3.5</v>
      </c>
      <c r="U55" s="131" t="n">
        <v>4</v>
      </c>
      <c r="V55" s="131" t="n">
        <v>4.16666666666667</v>
      </c>
      <c r="W55" s="131" t="n">
        <v>3.83333333333333</v>
      </c>
      <c r="X55" s="131" t="n">
        <v>3.875</v>
      </c>
      <c r="Y55" s="131" t="n">
        <f aca="false">AVERAGE(T55:X55)</f>
        <v>3.875</v>
      </c>
      <c r="Z55" s="131" t="n">
        <f aca="false">Y55*2</f>
        <v>7.75</v>
      </c>
      <c r="AA55" s="131" t="str">
        <f aca="false">IF(Z55&gt;=6,"Cleared","NotCleared")</f>
        <v>Cleared</v>
      </c>
      <c r="AB55" s="131" t="n">
        <v>3.75</v>
      </c>
      <c r="AC55" s="131" t="n">
        <v>3.75</v>
      </c>
      <c r="AD55" s="131" t="n">
        <v>4</v>
      </c>
      <c r="AE55" s="131" t="n">
        <v>4</v>
      </c>
      <c r="AF55" s="131" t="n">
        <v>3.75</v>
      </c>
      <c r="AG55" s="131" t="n">
        <f aca="false">IFERROR(AVERAGE(AB55:AF55),"0")</f>
        <v>3.85</v>
      </c>
      <c r="AH55" s="131" t="n">
        <f aca="false">AG55*2</f>
        <v>7.7</v>
      </c>
      <c r="AI55" s="131" t="str">
        <f aca="false">IF(AH55&gt;=6,"Cleared","NotCleared")</f>
        <v>Cleared</v>
      </c>
    </row>
    <row r="56" customFormat="false" ht="14.25" hidden="false" customHeight="false" outlineLevel="0" collapsed="false">
      <c r="A56" s="128" t="n">
        <v>52</v>
      </c>
      <c r="B56" s="129" t="s">
        <v>122</v>
      </c>
      <c r="C56" s="130" t="s">
        <v>123</v>
      </c>
      <c r="D56" s="131" t="n">
        <v>3</v>
      </c>
      <c r="E56" s="131" t="n">
        <v>3</v>
      </c>
      <c r="F56" s="131" t="n">
        <v>3</v>
      </c>
      <c r="G56" s="131" t="n">
        <v>3</v>
      </c>
      <c r="H56" s="131" t="n">
        <v>3</v>
      </c>
      <c r="I56" s="131" t="n">
        <f aca="false">AVERAGE(D56:H56)</f>
        <v>3</v>
      </c>
      <c r="J56" s="131" t="n">
        <f aca="false">I56*2</f>
        <v>6</v>
      </c>
      <c r="K56" s="131" t="str">
        <f aca="false">IF(J56&gt;=6,"Cleared","NotCleared")</f>
        <v>Cleared</v>
      </c>
      <c r="L56" s="131" t="n">
        <v>3.609375</v>
      </c>
      <c r="M56" s="131" t="n">
        <v>3.484375</v>
      </c>
      <c r="N56" s="131" t="n">
        <v>3.546875</v>
      </c>
      <c r="O56" s="131" t="n">
        <v>3.796875</v>
      </c>
      <c r="P56" s="131" t="n">
        <v>3.384375</v>
      </c>
      <c r="Q56" s="131" t="n">
        <f aca="false">AVERAGE(L56:P56)</f>
        <v>3.564375</v>
      </c>
      <c r="R56" s="131" t="n">
        <f aca="false">Q56*2</f>
        <v>7.12875</v>
      </c>
      <c r="S56" s="131" t="str">
        <f aca="false">IF(R56&gt;=6,"Cleared","NotCleared")</f>
        <v>Cleared</v>
      </c>
      <c r="T56" s="131" t="n">
        <v>3</v>
      </c>
      <c r="U56" s="131" t="n">
        <v>3.5</v>
      </c>
      <c r="V56" s="131" t="n">
        <v>3.5</v>
      </c>
      <c r="W56" s="131" t="n">
        <v>3</v>
      </c>
      <c r="X56" s="131" t="n">
        <v>3.25</v>
      </c>
      <c r="Y56" s="131" t="n">
        <f aca="false">AVERAGE(T56:X56)</f>
        <v>3.25</v>
      </c>
      <c r="Z56" s="131" t="n">
        <f aca="false">Y56*2</f>
        <v>6.5</v>
      </c>
      <c r="AA56" s="131" t="str">
        <f aca="false">IF(Z56&gt;=6,"Cleared","NotCleared")</f>
        <v>Cleared</v>
      </c>
      <c r="AB56" s="131" t="n">
        <v>3</v>
      </c>
      <c r="AC56" s="131" t="n">
        <v>3</v>
      </c>
      <c r="AD56" s="131" t="n">
        <v>3</v>
      </c>
      <c r="AE56" s="131" t="n">
        <v>3</v>
      </c>
      <c r="AF56" s="131" t="n">
        <v>3</v>
      </c>
      <c r="AG56" s="131" t="n">
        <f aca="false">IFERROR(AVERAGE(AB56:AF56),"0")</f>
        <v>3</v>
      </c>
      <c r="AH56" s="131" t="n">
        <f aca="false">AG56*2</f>
        <v>6</v>
      </c>
      <c r="AI56" s="131" t="str">
        <f aca="false">IF(AH56&gt;=6,"Cleared","NotCleared")</f>
        <v>Cleared</v>
      </c>
    </row>
    <row r="57" customFormat="false" ht="14.25" hidden="false" customHeight="false" outlineLevel="0" collapsed="false">
      <c r="A57" s="128" t="n">
        <v>53</v>
      </c>
      <c r="B57" s="129" t="s">
        <v>124</v>
      </c>
      <c r="C57" s="130" t="s">
        <v>125</v>
      </c>
      <c r="D57" s="131" t="n">
        <v>3</v>
      </c>
      <c r="E57" s="131" t="n">
        <v>3</v>
      </c>
      <c r="F57" s="131" t="n">
        <v>3</v>
      </c>
      <c r="G57" s="131" t="n">
        <v>3</v>
      </c>
      <c r="H57" s="131" t="n">
        <v>3</v>
      </c>
      <c r="I57" s="131" t="n">
        <f aca="false">AVERAGE(D57:H57)</f>
        <v>3</v>
      </c>
      <c r="J57" s="131" t="n">
        <f aca="false">I57*2</f>
        <v>6</v>
      </c>
      <c r="K57" s="131" t="str">
        <f aca="false">IF(J57&gt;=6,"Cleared","NotCleared")</f>
        <v>Cleared</v>
      </c>
      <c r="L57" s="131" t="n">
        <v>3.65234375</v>
      </c>
      <c r="M57" s="131" t="n">
        <v>3.62109375</v>
      </c>
      <c r="N57" s="131" t="n">
        <v>3.38671875</v>
      </c>
      <c r="O57" s="131" t="n">
        <v>3.69921875</v>
      </c>
      <c r="P57" s="131" t="n">
        <v>3.24609375</v>
      </c>
      <c r="Q57" s="131" t="n">
        <f aca="false">AVERAGE(L57:P57)</f>
        <v>3.52109375</v>
      </c>
      <c r="R57" s="131" t="n">
        <f aca="false">Q57*2</f>
        <v>7.0421875</v>
      </c>
      <c r="S57" s="131" t="str">
        <f aca="false">IF(R57&gt;=6,"Cleared","NotCleared")</f>
        <v>Cleared</v>
      </c>
      <c r="T57" s="131" t="n">
        <v>3.33333333333333</v>
      </c>
      <c r="U57" s="131" t="n">
        <v>3.16666666666667</v>
      </c>
      <c r="V57" s="131" t="n">
        <v>3</v>
      </c>
      <c r="W57" s="131" t="n">
        <v>3.5</v>
      </c>
      <c r="X57" s="131" t="n">
        <v>3.25</v>
      </c>
      <c r="Y57" s="131" t="n">
        <f aca="false">AVERAGE(T57:X57)</f>
        <v>3.25</v>
      </c>
      <c r="Z57" s="131" t="n">
        <f aca="false">Y57*2</f>
        <v>6.5</v>
      </c>
      <c r="AA57" s="131" t="str">
        <f aca="false">IF(Z57&gt;=6,"Cleared","NotCleared")</f>
        <v>Cleared</v>
      </c>
      <c r="AB57" s="131" t="n">
        <v>3.4</v>
      </c>
      <c r="AC57" s="131" t="n">
        <v>3</v>
      </c>
      <c r="AD57" s="131" t="n">
        <v>3.6</v>
      </c>
      <c r="AE57" s="131" t="n">
        <v>3.6</v>
      </c>
      <c r="AF57" s="131" t="n">
        <v>3.4</v>
      </c>
      <c r="AG57" s="131" t="n">
        <f aca="false">IFERROR(AVERAGE(AB57:AF57),"0")</f>
        <v>3.4</v>
      </c>
      <c r="AH57" s="131" t="n">
        <f aca="false">AG57*2</f>
        <v>6.8</v>
      </c>
      <c r="AI57" s="131" t="str">
        <f aca="false">IF(AH57&gt;=6,"Cleared","NotCleared")</f>
        <v>Cleared</v>
      </c>
    </row>
    <row r="58" customFormat="false" ht="14.25" hidden="false" customHeight="false" outlineLevel="0" collapsed="false">
      <c r="A58" s="128" t="n">
        <v>54</v>
      </c>
      <c r="B58" s="129" t="s">
        <v>126</v>
      </c>
      <c r="C58" s="130" t="s">
        <v>127</v>
      </c>
      <c r="D58" s="131" t="n">
        <v>3</v>
      </c>
      <c r="E58" s="131" t="n">
        <v>3</v>
      </c>
      <c r="F58" s="131" t="n">
        <v>3</v>
      </c>
      <c r="G58" s="131" t="n">
        <v>3</v>
      </c>
      <c r="H58" s="131" t="n">
        <v>3</v>
      </c>
      <c r="I58" s="131" t="n">
        <f aca="false">AVERAGE(D58:H58)</f>
        <v>3</v>
      </c>
      <c r="J58" s="131" t="n">
        <f aca="false">I58*2</f>
        <v>6</v>
      </c>
      <c r="K58" s="131" t="str">
        <f aca="false">IF(J58&gt;=6,"Cleared","NotCleared")</f>
        <v>Cleared</v>
      </c>
      <c r="L58" s="131" t="n">
        <v>3.5</v>
      </c>
      <c r="M58" s="131" t="n">
        <v>3</v>
      </c>
      <c r="N58" s="131" t="n">
        <v>3.5</v>
      </c>
      <c r="O58" s="131" t="n">
        <v>3.5</v>
      </c>
      <c r="P58" s="131" t="n">
        <v>3.5</v>
      </c>
      <c r="Q58" s="131" t="n">
        <f aca="false">AVERAGE(L58:P58)</f>
        <v>3.4</v>
      </c>
      <c r="R58" s="131" t="n">
        <f aca="false">Q58*2</f>
        <v>6.8</v>
      </c>
      <c r="S58" s="131" t="str">
        <f aca="false">IF(R58&gt;=6,"Cleared","NotCleared")</f>
        <v>Cleared</v>
      </c>
      <c r="T58" s="131" t="n">
        <v>3</v>
      </c>
      <c r="U58" s="131" t="n">
        <v>3</v>
      </c>
      <c r="V58" s="131" t="n">
        <v>4</v>
      </c>
      <c r="W58" s="131" t="n">
        <v>4</v>
      </c>
      <c r="X58" s="131" t="n">
        <v>3.5</v>
      </c>
      <c r="Y58" s="131" t="n">
        <f aca="false">AVERAGE(T58:X58)</f>
        <v>3.5</v>
      </c>
      <c r="Z58" s="131" t="n">
        <f aca="false">Y58*2</f>
        <v>7</v>
      </c>
      <c r="AA58" s="131" t="str">
        <f aca="false">IF(Z58&gt;=6,"Cleared","NotCleared")</f>
        <v>Cleared</v>
      </c>
      <c r="AB58" s="131" t="n">
        <v>4</v>
      </c>
      <c r="AC58" s="131" t="n">
        <v>4</v>
      </c>
      <c r="AD58" s="131" t="n">
        <v>3</v>
      </c>
      <c r="AE58" s="131" t="n">
        <v>2</v>
      </c>
      <c r="AF58" s="131" t="n">
        <v>2</v>
      </c>
      <c r="AG58" s="131" t="n">
        <f aca="false">IFERROR(AVERAGE(AB58:AF58),"0")</f>
        <v>3</v>
      </c>
      <c r="AH58" s="131" t="n">
        <f aca="false">AG58*2</f>
        <v>6</v>
      </c>
      <c r="AI58" s="131" t="str">
        <f aca="false">IF(AH58&gt;=6,"Cleared","NotCleared")</f>
        <v>Cleared</v>
      </c>
    </row>
    <row r="59" customFormat="false" ht="14.25" hidden="false" customHeight="false" outlineLevel="0" collapsed="false">
      <c r="A59" s="128" t="n">
        <v>55</v>
      </c>
      <c r="B59" s="129" t="s">
        <v>128</v>
      </c>
      <c r="C59" s="130" t="s">
        <v>129</v>
      </c>
      <c r="D59" s="131" t="n">
        <v>3</v>
      </c>
      <c r="E59" s="131" t="n">
        <v>3</v>
      </c>
      <c r="F59" s="131" t="n">
        <v>3</v>
      </c>
      <c r="G59" s="131" t="n">
        <v>3</v>
      </c>
      <c r="H59" s="131" t="n">
        <v>3</v>
      </c>
      <c r="I59" s="131" t="n">
        <f aca="false">AVERAGE(D59:H59)</f>
        <v>3</v>
      </c>
      <c r="J59" s="131" t="n">
        <f aca="false">I59*2</f>
        <v>6</v>
      </c>
      <c r="K59" s="131" t="str">
        <f aca="false">IF(J59&gt;=6,"Cleared","NotCleared")</f>
        <v>Cleared</v>
      </c>
      <c r="L59" s="131" t="n">
        <v>3.125</v>
      </c>
      <c r="M59" s="131" t="n">
        <v>3.25</v>
      </c>
      <c r="N59" s="131" t="n">
        <v>3.125</v>
      </c>
      <c r="O59" s="131" t="n">
        <v>3.375</v>
      </c>
      <c r="P59" s="131" t="n">
        <v>3.175</v>
      </c>
      <c r="Q59" s="131" t="n">
        <f aca="false">AVERAGE(L59:P59)</f>
        <v>3.21</v>
      </c>
      <c r="R59" s="131" t="n">
        <f aca="false">Q59*2</f>
        <v>6.42</v>
      </c>
      <c r="S59" s="131" t="str">
        <f aca="false">IF(R59&gt;=6,"Cleared","NotCleared")</f>
        <v>Cleared</v>
      </c>
      <c r="T59" s="131" t="n">
        <v>3.33333333333333</v>
      </c>
      <c r="U59" s="131" t="n">
        <v>3.66666666666667</v>
      </c>
      <c r="V59" s="131" t="n">
        <v>3.66666666666667</v>
      </c>
      <c r="W59" s="131" t="n">
        <v>3</v>
      </c>
      <c r="X59" s="131" t="n">
        <v>3.41666666666667</v>
      </c>
      <c r="Y59" s="131" t="n">
        <f aca="false">AVERAGE(T59:X59)</f>
        <v>3.41666666666667</v>
      </c>
      <c r="Z59" s="131" t="n">
        <f aca="false">Y59*2</f>
        <v>6.83333333333333</v>
      </c>
      <c r="AA59" s="131" t="str">
        <f aca="false">IF(Z59&gt;=6,"Cleared","NotCleared")</f>
        <v>Cleared</v>
      </c>
      <c r="AB59" s="131" t="n">
        <v>2</v>
      </c>
      <c r="AC59" s="131" t="n">
        <v>2</v>
      </c>
      <c r="AD59" s="131" t="n">
        <v>2</v>
      </c>
      <c r="AE59" s="131" t="n">
        <v>2</v>
      </c>
      <c r="AF59" s="131" t="n">
        <v>2</v>
      </c>
      <c r="AG59" s="131" t="n">
        <f aca="false">IFERROR(AVERAGE(AB59:AF59),"0")</f>
        <v>2</v>
      </c>
      <c r="AH59" s="131" t="n">
        <f aca="false">AG59*2</f>
        <v>4</v>
      </c>
      <c r="AI59" s="131" t="str">
        <f aca="false">IF(AH59&gt;=6,"Cleared","NotCleared")</f>
        <v>NotCleared</v>
      </c>
    </row>
    <row r="60" customFormat="false" ht="14.25" hidden="false" customHeight="false" outlineLevel="0" collapsed="false">
      <c r="A60" s="128" t="n">
        <v>56</v>
      </c>
      <c r="B60" s="129" t="s">
        <v>130</v>
      </c>
      <c r="C60" s="130" t="s">
        <v>131</v>
      </c>
      <c r="D60" s="131" t="n">
        <v>3</v>
      </c>
      <c r="E60" s="131" t="n">
        <v>3</v>
      </c>
      <c r="F60" s="131" t="n">
        <v>3</v>
      </c>
      <c r="G60" s="131" t="n">
        <v>3</v>
      </c>
      <c r="H60" s="131" t="n">
        <v>3</v>
      </c>
      <c r="I60" s="131" t="n">
        <f aca="false">AVERAGE(D60:H60)</f>
        <v>3</v>
      </c>
      <c r="J60" s="131" t="n">
        <f aca="false">I60*2</f>
        <v>6</v>
      </c>
      <c r="K60" s="131" t="str">
        <f aca="false">IF(J60&gt;=6,"Cleared","NotCleared")</f>
        <v>Cleared</v>
      </c>
      <c r="L60" s="131" t="n">
        <v>3.75</v>
      </c>
      <c r="M60" s="131" t="n">
        <v>3.75</v>
      </c>
      <c r="N60" s="131" t="n">
        <v>3.75</v>
      </c>
      <c r="O60" s="131" t="n">
        <v>3.75</v>
      </c>
      <c r="P60" s="131" t="n">
        <v>3.75</v>
      </c>
      <c r="Q60" s="131" t="n">
        <f aca="false">AVERAGE(L60:P60)</f>
        <v>3.75</v>
      </c>
      <c r="R60" s="131" t="n">
        <f aca="false">Q60*2</f>
        <v>7.5</v>
      </c>
      <c r="S60" s="131" t="str">
        <f aca="false">IF(R60&gt;=6,"Cleared","NotCleared")</f>
        <v>Cleared</v>
      </c>
      <c r="T60" s="131" t="n">
        <v>2</v>
      </c>
      <c r="U60" s="131" t="n">
        <v>2</v>
      </c>
      <c r="V60" s="131" t="n">
        <v>2</v>
      </c>
      <c r="W60" s="131" t="n">
        <v>2</v>
      </c>
      <c r="X60" s="131" t="n">
        <v>2</v>
      </c>
      <c r="Y60" s="131" t="n">
        <f aca="false">AVERAGE(T60:X60)</f>
        <v>2</v>
      </c>
      <c r="Z60" s="131" t="n">
        <f aca="false">Y60*2</f>
        <v>4</v>
      </c>
      <c r="AA60" s="131" t="str">
        <f aca="false">IF(Z60&gt;=6,"Cleared","NotCleared")</f>
        <v>NotCleared</v>
      </c>
      <c r="AB60" s="131" t="n">
        <v>4</v>
      </c>
      <c r="AC60" s="131" t="n">
        <v>4</v>
      </c>
      <c r="AD60" s="131" t="n">
        <v>4</v>
      </c>
      <c r="AE60" s="131" t="n">
        <v>4</v>
      </c>
      <c r="AF60" s="131" t="n">
        <v>4</v>
      </c>
      <c r="AG60" s="131" t="n">
        <f aca="false">IFERROR(AVERAGE(AB60:AF60),"0")</f>
        <v>4</v>
      </c>
      <c r="AH60" s="131" t="n">
        <f aca="false">AG60*2</f>
        <v>8</v>
      </c>
      <c r="AI60" s="131" t="str">
        <f aca="false">IF(AH60&gt;=6,"Cleared","NotCleared")</f>
        <v>Cleared</v>
      </c>
    </row>
    <row r="61" customFormat="false" ht="14.25" hidden="false" customHeight="false" outlineLevel="0" collapsed="false">
      <c r="A61" s="128" t="n">
        <v>57</v>
      </c>
      <c r="B61" s="129" t="s">
        <v>132</v>
      </c>
      <c r="C61" s="130" t="s">
        <v>133</v>
      </c>
      <c r="D61" s="131" t="n">
        <v>3</v>
      </c>
      <c r="E61" s="131" t="n">
        <v>3</v>
      </c>
      <c r="F61" s="131" t="n">
        <v>3</v>
      </c>
      <c r="G61" s="131" t="n">
        <v>3</v>
      </c>
      <c r="H61" s="131" t="n">
        <v>3</v>
      </c>
      <c r="I61" s="131" t="n">
        <f aca="false">AVERAGE(D61:H61)</f>
        <v>3</v>
      </c>
      <c r="J61" s="131" t="n">
        <f aca="false">I61*2</f>
        <v>6</v>
      </c>
      <c r="K61" s="131" t="str">
        <f aca="false">IF(J61&gt;=6,"Cleared","NotCleared")</f>
        <v>Cleared</v>
      </c>
      <c r="L61" s="131" t="n">
        <v>3</v>
      </c>
      <c r="M61" s="131" t="n">
        <v>3.5</v>
      </c>
      <c r="N61" s="131" t="n">
        <v>3.5</v>
      </c>
      <c r="O61" s="131" t="n">
        <v>3.5</v>
      </c>
      <c r="P61" s="131" t="n">
        <v>3.5</v>
      </c>
      <c r="Q61" s="131" t="n">
        <f aca="false">AVERAGE(L61:P61)</f>
        <v>3.4</v>
      </c>
      <c r="R61" s="131" t="n">
        <f aca="false">Q61*2</f>
        <v>6.8</v>
      </c>
      <c r="S61" s="131" t="str">
        <f aca="false">IF(R61&gt;=6,"Cleared","NotCleared")</f>
        <v>Cleared</v>
      </c>
      <c r="T61" s="131" t="n">
        <v>4</v>
      </c>
      <c r="U61" s="131" t="n">
        <v>4</v>
      </c>
      <c r="V61" s="131" t="n">
        <v>4</v>
      </c>
      <c r="W61" s="131" t="n">
        <v>1</v>
      </c>
      <c r="X61" s="131" t="n">
        <v>3.25</v>
      </c>
      <c r="Y61" s="131" t="n">
        <f aca="false">AVERAGE(T61:X61)</f>
        <v>3.25</v>
      </c>
      <c r="Z61" s="131" t="n">
        <f aca="false">Y61*2</f>
        <v>6.5</v>
      </c>
      <c r="AA61" s="131" t="str">
        <f aca="false">IF(Z61&gt;=6,"Cleared","NotCleared")</f>
        <v>Cleared</v>
      </c>
      <c r="AB61" s="131" t="n">
        <v>3.6</v>
      </c>
      <c r="AC61" s="131" t="n">
        <v>3.6</v>
      </c>
      <c r="AD61" s="131" t="n">
        <v>3.8</v>
      </c>
      <c r="AE61" s="131" t="n">
        <v>3.8</v>
      </c>
      <c r="AF61" s="131" t="n">
        <v>3.6</v>
      </c>
      <c r="AG61" s="131" t="n">
        <f aca="false">IFERROR(AVERAGE(AB61:AF61),"0")</f>
        <v>3.68</v>
      </c>
      <c r="AH61" s="131" t="n">
        <f aca="false">AG61*2</f>
        <v>7.36</v>
      </c>
      <c r="AI61" s="131" t="str">
        <f aca="false">IF(AH61&gt;=6,"Cleared","NotCleared")</f>
        <v>Cleared</v>
      </c>
    </row>
    <row r="62" customFormat="false" ht="14.25" hidden="false" customHeight="false" outlineLevel="0" collapsed="false">
      <c r="A62" s="128" t="n">
        <v>58</v>
      </c>
      <c r="B62" s="129" t="s">
        <v>134</v>
      </c>
      <c r="C62" s="130" t="s">
        <v>135</v>
      </c>
      <c r="D62" s="131" t="n">
        <v>3</v>
      </c>
      <c r="E62" s="131" t="n">
        <v>3</v>
      </c>
      <c r="F62" s="131" t="n">
        <v>3</v>
      </c>
      <c r="G62" s="131" t="n">
        <v>3</v>
      </c>
      <c r="H62" s="131" t="n">
        <v>3</v>
      </c>
      <c r="I62" s="131" t="n">
        <f aca="false">AVERAGE(D62:H62)</f>
        <v>3</v>
      </c>
      <c r="J62" s="131" t="n">
        <f aca="false">I62*2</f>
        <v>6</v>
      </c>
      <c r="K62" s="131" t="str">
        <f aca="false">IF(J62&gt;=6,"Cleared","NotCleared")</f>
        <v>Cleared</v>
      </c>
      <c r="L62" s="131" t="n">
        <v>2</v>
      </c>
      <c r="M62" s="131" t="n">
        <v>2</v>
      </c>
      <c r="N62" s="131" t="n">
        <v>3.5</v>
      </c>
      <c r="O62" s="131" t="n">
        <v>3</v>
      </c>
      <c r="P62" s="131" t="n">
        <v>3.5</v>
      </c>
      <c r="Q62" s="131" t="n">
        <f aca="false">AVERAGE(L62:P62)</f>
        <v>2.8</v>
      </c>
      <c r="R62" s="131" t="n">
        <f aca="false">Q62*2</f>
        <v>5.6</v>
      </c>
      <c r="S62" s="131" t="str">
        <f aca="false">IF(R62&gt;=6,"Cleared","NotCleared")</f>
        <v>NotCleared</v>
      </c>
      <c r="T62" s="131" t="n">
        <v>3</v>
      </c>
      <c r="U62" s="131" t="n">
        <v>3</v>
      </c>
      <c r="V62" s="131" t="n">
        <v>1</v>
      </c>
      <c r="W62" s="131" t="n">
        <v>2</v>
      </c>
      <c r="X62" s="131" t="n">
        <v>2.25</v>
      </c>
      <c r="Y62" s="131" t="n">
        <f aca="false">AVERAGE(T62:X62)</f>
        <v>2.25</v>
      </c>
      <c r="Z62" s="131" t="n">
        <f aca="false">Y62*2</f>
        <v>4.5</v>
      </c>
      <c r="AA62" s="131" t="str">
        <f aca="false">IF(Z62&gt;=6,"Cleared","NotCleared")</f>
        <v>NotCleared</v>
      </c>
      <c r="AB62" s="131" t="n">
        <v>2</v>
      </c>
      <c r="AC62" s="131" t="n">
        <v>2</v>
      </c>
      <c r="AD62" s="131" t="n">
        <v>3</v>
      </c>
      <c r="AE62" s="131" t="n">
        <v>3</v>
      </c>
      <c r="AF62" s="131" t="n">
        <v>3</v>
      </c>
      <c r="AG62" s="131" t="n">
        <f aca="false">IFERROR(AVERAGE(AB62:AF62),"0")</f>
        <v>2.6</v>
      </c>
      <c r="AH62" s="131" t="n">
        <f aca="false">AG62*2</f>
        <v>5.2</v>
      </c>
      <c r="AI62" s="131" t="str">
        <f aca="false">IF(AH62&gt;=6,"Cleared","NotCleared")</f>
        <v>NotCleared</v>
      </c>
    </row>
    <row r="63" customFormat="false" ht="14.25" hidden="false" customHeight="false" outlineLevel="0" collapsed="false">
      <c r="A63" s="128" t="n">
        <v>59</v>
      </c>
      <c r="B63" s="129" t="s">
        <v>136</v>
      </c>
      <c r="C63" s="130" t="s">
        <v>137</v>
      </c>
      <c r="D63" s="131" t="n">
        <v>3</v>
      </c>
      <c r="E63" s="131" t="n">
        <v>3</v>
      </c>
      <c r="F63" s="131" t="n">
        <v>3</v>
      </c>
      <c r="G63" s="131" t="n">
        <v>3</v>
      </c>
      <c r="H63" s="131" t="n">
        <v>3</v>
      </c>
      <c r="I63" s="131" t="n">
        <f aca="false">AVERAGE(D63:H63)</f>
        <v>3</v>
      </c>
      <c r="J63" s="131" t="n">
        <f aca="false">I63*2</f>
        <v>6</v>
      </c>
      <c r="K63" s="131" t="str">
        <f aca="false">IF(J63&gt;=6,"Cleared","NotCleared")</f>
        <v>Cleared</v>
      </c>
      <c r="L63" s="131" t="n">
        <v>3.75</v>
      </c>
      <c r="M63" s="131" t="n">
        <v>3.75</v>
      </c>
      <c r="N63" s="131" t="n">
        <v>3.75</v>
      </c>
      <c r="O63" s="131" t="n">
        <v>3.75</v>
      </c>
      <c r="P63" s="131" t="n">
        <v>3.75</v>
      </c>
      <c r="Q63" s="131" t="n">
        <f aca="false">AVERAGE(L63:P63)</f>
        <v>3.75</v>
      </c>
      <c r="R63" s="131" t="n">
        <f aca="false">Q63*2</f>
        <v>7.5</v>
      </c>
      <c r="S63" s="131" t="str">
        <f aca="false">IF(R63&gt;=6,"Cleared","NotCleared")</f>
        <v>Cleared</v>
      </c>
      <c r="T63" s="131" t="n">
        <v>3</v>
      </c>
      <c r="U63" s="131" t="n">
        <v>4</v>
      </c>
      <c r="V63" s="131" t="n">
        <v>3</v>
      </c>
      <c r="W63" s="131" t="n">
        <v>3</v>
      </c>
      <c r="X63" s="131" t="n">
        <v>3.25</v>
      </c>
      <c r="Y63" s="131" t="n">
        <f aca="false">AVERAGE(T63:X63)</f>
        <v>3.25</v>
      </c>
      <c r="Z63" s="131" t="n">
        <f aca="false">Y63*2</f>
        <v>6.5</v>
      </c>
      <c r="AA63" s="131" t="str">
        <f aca="false">IF(Z63&gt;=6,"Cleared","NotCleared")</f>
        <v>Cleared</v>
      </c>
      <c r="AB63" s="131" t="n">
        <v>4</v>
      </c>
      <c r="AC63" s="131" t="n">
        <v>4</v>
      </c>
      <c r="AD63" s="131" t="n">
        <v>4</v>
      </c>
      <c r="AE63" s="131" t="n">
        <v>4</v>
      </c>
      <c r="AF63" s="131" t="n">
        <v>2</v>
      </c>
      <c r="AG63" s="131" t="n">
        <f aca="false">IFERROR(AVERAGE(AB63:AF63),"0")</f>
        <v>3.6</v>
      </c>
      <c r="AH63" s="131" t="n">
        <f aca="false">AG63*2</f>
        <v>7.2</v>
      </c>
      <c r="AI63" s="131" t="str">
        <f aca="false">IF(AH63&gt;=6,"Cleared","NotCleared")</f>
        <v>Cleared</v>
      </c>
    </row>
    <row r="64" customFormat="false" ht="14.25" hidden="false" customHeight="false" outlineLevel="0" collapsed="false">
      <c r="A64" s="128" t="n">
        <v>60</v>
      </c>
      <c r="B64" s="129" t="s">
        <v>138</v>
      </c>
      <c r="C64" s="130" t="s">
        <v>139</v>
      </c>
      <c r="D64" s="131" t="n">
        <v>3</v>
      </c>
      <c r="E64" s="131" t="n">
        <v>3</v>
      </c>
      <c r="F64" s="131" t="n">
        <v>3</v>
      </c>
      <c r="G64" s="131" t="n">
        <v>3</v>
      </c>
      <c r="H64" s="131" t="n">
        <v>3</v>
      </c>
      <c r="I64" s="131" t="n">
        <f aca="false">AVERAGE(D64:H64)</f>
        <v>3</v>
      </c>
      <c r="J64" s="131" t="n">
        <f aca="false">I64*2</f>
        <v>6</v>
      </c>
      <c r="K64" s="131" t="str">
        <f aca="false">IF(J64&gt;=6,"Cleared","NotCleared")</f>
        <v>Cleared</v>
      </c>
      <c r="L64" s="131" t="n">
        <v>3.75</v>
      </c>
      <c r="M64" s="131" t="n">
        <v>3.75</v>
      </c>
      <c r="N64" s="131" t="n">
        <v>3.75</v>
      </c>
      <c r="O64" s="131" t="n">
        <v>3.75</v>
      </c>
      <c r="P64" s="131" t="n">
        <v>3.75</v>
      </c>
      <c r="Q64" s="131" t="n">
        <f aca="false">AVERAGE(L64:P64)</f>
        <v>3.75</v>
      </c>
      <c r="R64" s="131" t="n">
        <f aca="false">Q64*2</f>
        <v>7.5</v>
      </c>
      <c r="S64" s="131" t="str">
        <f aca="false">IF(R64&gt;=6,"Cleared","NotCleared")</f>
        <v>Cleared</v>
      </c>
      <c r="T64" s="131" t="n">
        <v>3.2</v>
      </c>
      <c r="U64" s="131" t="n">
        <v>3.8</v>
      </c>
      <c r="V64" s="131" t="n">
        <v>4.2</v>
      </c>
      <c r="W64" s="131" t="n">
        <v>3.4</v>
      </c>
      <c r="X64" s="131" t="n">
        <v>3.65</v>
      </c>
      <c r="Y64" s="131" t="n">
        <f aca="false">AVERAGE(T64:X64)</f>
        <v>3.65</v>
      </c>
      <c r="Z64" s="131" t="n">
        <f aca="false">Y64*2</f>
        <v>7.3</v>
      </c>
      <c r="AA64" s="131" t="str">
        <f aca="false">IF(Z64&gt;=6,"Cleared","NotCleared")</f>
        <v>Cleared</v>
      </c>
      <c r="AB64" s="131" t="n">
        <v>3</v>
      </c>
      <c r="AC64" s="131" t="n">
        <v>3</v>
      </c>
      <c r="AD64" s="131" t="n">
        <v>3</v>
      </c>
      <c r="AE64" s="131" t="n">
        <v>2.5</v>
      </c>
      <c r="AF64" s="131" t="n">
        <v>3</v>
      </c>
      <c r="AG64" s="131" t="n">
        <f aca="false">IFERROR(AVERAGE(AB64:AF64),"0")</f>
        <v>2.9</v>
      </c>
      <c r="AH64" s="131" t="n">
        <f aca="false">AG64*2</f>
        <v>5.8</v>
      </c>
      <c r="AI64" s="131" t="str">
        <f aca="false">IF(AH64&gt;=6,"Cleared","NotCleared")</f>
        <v>NotCleared</v>
      </c>
    </row>
    <row r="65" customFormat="false" ht="14.25" hidden="false" customHeight="false" outlineLevel="0" collapsed="false">
      <c r="A65" s="128" t="n">
        <v>61</v>
      </c>
      <c r="B65" s="129" t="s">
        <v>140</v>
      </c>
      <c r="C65" s="130" t="s">
        <v>141</v>
      </c>
      <c r="D65" s="131" t="n">
        <v>3</v>
      </c>
      <c r="E65" s="131" t="n">
        <v>3</v>
      </c>
      <c r="F65" s="131" t="n">
        <v>3</v>
      </c>
      <c r="G65" s="131" t="n">
        <v>3</v>
      </c>
      <c r="H65" s="131" t="n">
        <v>3</v>
      </c>
      <c r="I65" s="131" t="n">
        <f aca="false">AVERAGE(D65:H65)</f>
        <v>3</v>
      </c>
      <c r="J65" s="131" t="n">
        <f aca="false">I65*2</f>
        <v>6</v>
      </c>
      <c r="K65" s="131" t="str">
        <f aca="false">IF(J65&gt;=6,"Cleared","NotCleared")</f>
        <v>Cleared</v>
      </c>
      <c r="L65" s="131" t="n">
        <v>3.75</v>
      </c>
      <c r="M65" s="131" t="n">
        <v>3.75</v>
      </c>
      <c r="N65" s="131" t="n">
        <v>3.75</v>
      </c>
      <c r="O65" s="131" t="n">
        <v>3.75</v>
      </c>
      <c r="P65" s="131" t="n">
        <v>3.75</v>
      </c>
      <c r="Q65" s="131" t="n">
        <f aca="false">AVERAGE(L65:P65)</f>
        <v>3.75</v>
      </c>
      <c r="R65" s="131" t="n">
        <f aca="false">Q65*2</f>
        <v>7.5</v>
      </c>
      <c r="S65" s="131" t="str">
        <f aca="false">IF(R65&gt;=6,"Cleared","NotCleared")</f>
        <v>Cleared</v>
      </c>
      <c r="T65" s="131" t="n">
        <v>2.6</v>
      </c>
      <c r="U65" s="131" t="n">
        <v>3</v>
      </c>
      <c r="V65" s="131" t="n">
        <v>2.8</v>
      </c>
      <c r="W65" s="131" t="n">
        <v>3</v>
      </c>
      <c r="X65" s="131" t="n">
        <v>2.85</v>
      </c>
      <c r="Y65" s="131" t="n">
        <f aca="false">AVERAGE(T65:X65)</f>
        <v>2.85</v>
      </c>
      <c r="Z65" s="131" t="n">
        <f aca="false">Y65*2</f>
        <v>5.7</v>
      </c>
      <c r="AA65" s="131" t="str">
        <f aca="false">IF(Z65&gt;=6,"Cleared","NotCleared")</f>
        <v>NotCleared</v>
      </c>
      <c r="AB65" s="131" t="n">
        <v>3.6</v>
      </c>
      <c r="AC65" s="131" t="n">
        <v>3.4</v>
      </c>
      <c r="AD65" s="131" t="n">
        <v>3.6</v>
      </c>
      <c r="AE65" s="131" t="n">
        <v>3.6</v>
      </c>
      <c r="AF65" s="131" t="n">
        <v>3.6</v>
      </c>
      <c r="AG65" s="131" t="n">
        <f aca="false">IFERROR(AVERAGE(AB65:AF65),"0")</f>
        <v>3.56</v>
      </c>
      <c r="AH65" s="131" t="n">
        <f aca="false">AG65*2</f>
        <v>7.12</v>
      </c>
      <c r="AI65" s="131" t="str">
        <f aca="false">IF(AH65&gt;=6,"Cleared","NotCleared")</f>
        <v>Cleared</v>
      </c>
    </row>
    <row r="66" customFormat="false" ht="14.25" hidden="false" customHeight="false" outlineLevel="0" collapsed="false">
      <c r="A66" s="128" t="n">
        <v>62</v>
      </c>
      <c r="B66" s="129" t="s">
        <v>142</v>
      </c>
      <c r="C66" s="130" t="s">
        <v>143</v>
      </c>
      <c r="D66" s="131" t="n">
        <v>3</v>
      </c>
      <c r="E66" s="131" t="n">
        <v>3</v>
      </c>
      <c r="F66" s="131" t="n">
        <v>3</v>
      </c>
      <c r="G66" s="131" t="n">
        <v>3</v>
      </c>
      <c r="H66" s="131" t="n">
        <v>3</v>
      </c>
      <c r="I66" s="131" t="n">
        <f aca="false">AVERAGE(D66:H66)</f>
        <v>3</v>
      </c>
      <c r="J66" s="131" t="n">
        <f aca="false">I66*2</f>
        <v>6</v>
      </c>
      <c r="K66" s="131" t="str">
        <f aca="false">IF(J66&gt;=6,"Cleared","NotCleared")</f>
        <v>Cleared</v>
      </c>
      <c r="L66" s="131" t="n">
        <v>3.4375</v>
      </c>
      <c r="M66" s="131" t="n">
        <v>3.9375</v>
      </c>
      <c r="N66" s="131" t="n">
        <v>3.6875</v>
      </c>
      <c r="O66" s="131" t="n">
        <v>3.4375</v>
      </c>
      <c r="P66" s="131" t="n">
        <v>3.6375</v>
      </c>
      <c r="Q66" s="131" t="n">
        <f aca="false">AVERAGE(L66:P66)</f>
        <v>3.6275</v>
      </c>
      <c r="R66" s="131" t="n">
        <f aca="false">Q66*2</f>
        <v>7.255</v>
      </c>
      <c r="S66" s="131" t="str">
        <f aca="false">IF(R66&gt;=6,"Cleared","NotCleared")</f>
        <v>Cleared</v>
      </c>
      <c r="T66" s="131" t="n">
        <v>3.5</v>
      </c>
      <c r="U66" s="131" t="n">
        <v>4</v>
      </c>
      <c r="V66" s="131" t="n">
        <v>4</v>
      </c>
      <c r="W66" s="131" t="n">
        <v>3.5</v>
      </c>
      <c r="X66" s="131" t="n">
        <v>3.75</v>
      </c>
      <c r="Y66" s="131" t="n">
        <f aca="false">AVERAGE(T66:X66)</f>
        <v>3.75</v>
      </c>
      <c r="Z66" s="131" t="n">
        <f aca="false">Y66*2</f>
        <v>7.5</v>
      </c>
      <c r="AA66" s="131" t="str">
        <f aca="false">IF(Z66&gt;=6,"Cleared","NotCleared")</f>
        <v>Cleared</v>
      </c>
      <c r="AB66" s="131" t="n">
        <v>4</v>
      </c>
      <c r="AC66" s="131" t="n">
        <v>4</v>
      </c>
      <c r="AD66" s="131" t="n">
        <v>4</v>
      </c>
      <c r="AE66" s="131" t="n">
        <v>3</v>
      </c>
      <c r="AF66" s="131" t="n">
        <v>3</v>
      </c>
      <c r="AG66" s="131" t="n">
        <f aca="false">IFERROR(AVERAGE(AB66:AF66),"0")</f>
        <v>3.6</v>
      </c>
      <c r="AH66" s="131" t="n">
        <f aca="false">AG66*2</f>
        <v>7.2</v>
      </c>
      <c r="AI66" s="131" t="str">
        <f aca="false">IF(AH66&gt;=6,"Cleared","NotCleared")</f>
        <v>Cleared</v>
      </c>
    </row>
    <row r="67" customFormat="false" ht="14.25" hidden="false" customHeight="false" outlineLevel="0" collapsed="false">
      <c r="A67" s="128" t="n">
        <v>63</v>
      </c>
      <c r="B67" s="129" t="s">
        <v>144</v>
      </c>
      <c r="C67" s="130" t="s">
        <v>145</v>
      </c>
      <c r="D67" s="131" t="n">
        <v>3</v>
      </c>
      <c r="E67" s="131" t="n">
        <v>3</v>
      </c>
      <c r="F67" s="131" t="n">
        <v>3</v>
      </c>
      <c r="G67" s="131" t="n">
        <v>3</v>
      </c>
      <c r="H67" s="131" t="n">
        <v>3</v>
      </c>
      <c r="I67" s="131" t="n">
        <f aca="false">AVERAGE(D67:H67)</f>
        <v>3</v>
      </c>
      <c r="J67" s="131" t="n">
        <f aca="false">I67*2</f>
        <v>6</v>
      </c>
      <c r="K67" s="131" t="str">
        <f aca="false">IF(J67&gt;=6,"Cleared","NotCleared")</f>
        <v>Cleared</v>
      </c>
      <c r="L67" s="131" t="n">
        <v>3.75</v>
      </c>
      <c r="M67" s="131" t="n">
        <v>3.75</v>
      </c>
      <c r="N67" s="131" t="n">
        <v>3.75</v>
      </c>
      <c r="O67" s="131" t="n">
        <v>3.75</v>
      </c>
      <c r="P67" s="131" t="n">
        <v>3.75</v>
      </c>
      <c r="Q67" s="131" t="n">
        <f aca="false">AVERAGE(L67:P67)</f>
        <v>3.75</v>
      </c>
      <c r="R67" s="131" t="n">
        <f aca="false">Q67*2</f>
        <v>7.5</v>
      </c>
      <c r="S67" s="131" t="str">
        <f aca="false">IF(R67&gt;=6,"Cleared","NotCleared")</f>
        <v>Cleared</v>
      </c>
      <c r="T67" s="131" t="n">
        <v>4</v>
      </c>
      <c r="U67" s="131" t="n">
        <v>4.4</v>
      </c>
      <c r="V67" s="131" t="n">
        <v>4.4</v>
      </c>
      <c r="W67" s="131" t="n">
        <v>4.2</v>
      </c>
      <c r="X67" s="131" t="n">
        <v>4.25</v>
      </c>
      <c r="Y67" s="131" t="n">
        <f aca="false">AVERAGE(T67:X67)</f>
        <v>4.25</v>
      </c>
      <c r="Z67" s="131" t="n">
        <f aca="false">Y67*2</f>
        <v>8.5</v>
      </c>
      <c r="AA67" s="131" t="str">
        <f aca="false">IF(Z67&gt;=6,"Cleared","NotCleared")</f>
        <v>Cleared</v>
      </c>
      <c r="AB67" s="131" t="n">
        <v>4.25</v>
      </c>
      <c r="AC67" s="131" t="n">
        <v>4.5</v>
      </c>
      <c r="AD67" s="131" t="n">
        <v>4.5</v>
      </c>
      <c r="AE67" s="131" t="n">
        <v>4.5</v>
      </c>
      <c r="AF67" s="131" t="n">
        <v>4.25</v>
      </c>
      <c r="AG67" s="131" t="n">
        <f aca="false">IFERROR(AVERAGE(AB67:AF67),"0")</f>
        <v>4.4</v>
      </c>
      <c r="AH67" s="131" t="n">
        <f aca="false">AG67*2</f>
        <v>8.8</v>
      </c>
      <c r="AI67" s="131" t="str">
        <f aca="false">IF(AH67&gt;=6,"Cleared","NotCleared")</f>
        <v>Cleared</v>
      </c>
    </row>
    <row r="68" customFormat="false" ht="14.25" hidden="false" customHeight="false" outlineLevel="0" collapsed="false">
      <c r="A68" s="128" t="n">
        <v>64</v>
      </c>
      <c r="B68" s="129" t="s">
        <v>146</v>
      </c>
      <c r="C68" s="130" t="s">
        <v>147</v>
      </c>
      <c r="D68" s="131" t="n">
        <v>3</v>
      </c>
      <c r="E68" s="131" t="n">
        <v>3</v>
      </c>
      <c r="F68" s="131" t="n">
        <v>3</v>
      </c>
      <c r="G68" s="131" t="n">
        <v>3</v>
      </c>
      <c r="H68" s="131" t="n">
        <v>3</v>
      </c>
      <c r="I68" s="131" t="n">
        <f aca="false">AVERAGE(D68:H68)</f>
        <v>3</v>
      </c>
      <c r="J68" s="131" t="n">
        <f aca="false">I68*2</f>
        <v>6</v>
      </c>
      <c r="K68" s="131" t="str">
        <f aca="false">IF(J68&gt;=6,"Cleared","NotCleared")</f>
        <v>Cleared</v>
      </c>
      <c r="L68" s="131" t="n">
        <v>3</v>
      </c>
      <c r="M68" s="131" t="n">
        <v>3.5</v>
      </c>
      <c r="N68" s="131" t="n">
        <v>3.5</v>
      </c>
      <c r="O68" s="131" t="n">
        <v>3</v>
      </c>
      <c r="P68" s="131" t="n">
        <v>3.5</v>
      </c>
      <c r="Q68" s="131" t="n">
        <f aca="false">AVERAGE(L68:P68)</f>
        <v>3.3</v>
      </c>
      <c r="R68" s="131" t="n">
        <f aca="false">Q68*2</f>
        <v>6.6</v>
      </c>
      <c r="S68" s="131" t="str">
        <f aca="false">IF(R68&gt;=6,"Cleared","NotCleared")</f>
        <v>Cleared</v>
      </c>
      <c r="T68" s="131" t="n">
        <v>3.5</v>
      </c>
      <c r="U68" s="131" t="n">
        <v>3.75</v>
      </c>
      <c r="V68" s="131" t="n">
        <v>3.5</v>
      </c>
      <c r="W68" s="131" t="n">
        <v>3.75</v>
      </c>
      <c r="X68" s="131" t="n">
        <v>3.625</v>
      </c>
      <c r="Y68" s="131" t="n">
        <f aca="false">AVERAGE(T68:X68)</f>
        <v>3.625</v>
      </c>
      <c r="Z68" s="131" t="n">
        <f aca="false">Y68*2</f>
        <v>7.25</v>
      </c>
      <c r="AA68" s="131" t="str">
        <f aca="false">IF(Z68&gt;=6,"Cleared","NotCleared")</f>
        <v>Cleared</v>
      </c>
      <c r="AB68" s="131" t="n">
        <v>3.75</v>
      </c>
      <c r="AC68" s="131" t="n">
        <v>3.5</v>
      </c>
      <c r="AD68" s="131" t="n">
        <v>3.75</v>
      </c>
      <c r="AE68" s="131" t="n">
        <v>3.75</v>
      </c>
      <c r="AF68" s="131" t="n">
        <v>3.75</v>
      </c>
      <c r="AG68" s="131" t="n">
        <f aca="false">IFERROR(AVERAGE(AB68:AF68),"0")</f>
        <v>3.7</v>
      </c>
      <c r="AH68" s="131" t="n">
        <f aca="false">AG68*2</f>
        <v>7.4</v>
      </c>
      <c r="AI68" s="131" t="str">
        <f aca="false">IF(AH68&gt;=6,"Cleared","NotCleared")</f>
        <v>Cleared</v>
      </c>
    </row>
    <row r="69" customFormat="false" ht="14.25" hidden="false" customHeight="false" outlineLevel="0" collapsed="false">
      <c r="A69" s="128" t="n">
        <v>65</v>
      </c>
      <c r="B69" s="129" t="s">
        <v>148</v>
      </c>
      <c r="C69" s="130" t="s">
        <v>149</v>
      </c>
      <c r="D69" s="131" t="n">
        <v>3</v>
      </c>
      <c r="E69" s="131" t="n">
        <v>3</v>
      </c>
      <c r="F69" s="131" t="n">
        <v>3</v>
      </c>
      <c r="G69" s="131" t="n">
        <v>3</v>
      </c>
      <c r="H69" s="131" t="n">
        <v>3</v>
      </c>
      <c r="I69" s="131" t="n">
        <f aca="false">AVERAGE(D69:H69)</f>
        <v>3</v>
      </c>
      <c r="J69" s="131" t="n">
        <f aca="false">I69*2</f>
        <v>6</v>
      </c>
      <c r="K69" s="131" t="str">
        <f aca="false">IF(J69&gt;=6,"Cleared","NotCleared")</f>
        <v>Cleared</v>
      </c>
      <c r="L69" s="131" t="n">
        <v>3.75</v>
      </c>
      <c r="M69" s="131" t="n">
        <v>3.75</v>
      </c>
      <c r="N69" s="131" t="n">
        <v>3.75</v>
      </c>
      <c r="O69" s="131" t="n">
        <v>3.75</v>
      </c>
      <c r="P69" s="131" t="n">
        <v>3.75</v>
      </c>
      <c r="Q69" s="131" t="n">
        <f aca="false">AVERAGE(L69:P69)</f>
        <v>3.75</v>
      </c>
      <c r="R69" s="131" t="n">
        <f aca="false">Q69*2</f>
        <v>7.5</v>
      </c>
      <c r="S69" s="131" t="str">
        <f aca="false">IF(R69&gt;=6,"Cleared","NotCleared")</f>
        <v>Cleared</v>
      </c>
      <c r="T69" s="131" t="n">
        <v>3</v>
      </c>
      <c r="U69" s="131" t="n">
        <v>3</v>
      </c>
      <c r="V69" s="131" t="n">
        <v>3</v>
      </c>
      <c r="W69" s="131" t="n">
        <v>3</v>
      </c>
      <c r="X69" s="131" t="n">
        <v>3</v>
      </c>
      <c r="Y69" s="131" t="n">
        <f aca="false">AVERAGE(T69:X69)</f>
        <v>3</v>
      </c>
      <c r="Z69" s="131" t="n">
        <f aca="false">Y69*2</f>
        <v>6</v>
      </c>
      <c r="AA69" s="131" t="str">
        <f aca="false">IF(Z69&gt;=6,"Cleared","NotCleared")</f>
        <v>Cleared</v>
      </c>
      <c r="AB69" s="131" t="n">
        <v>4</v>
      </c>
      <c r="AC69" s="131" t="n">
        <v>4</v>
      </c>
      <c r="AD69" s="131" t="n">
        <v>3</v>
      </c>
      <c r="AE69" s="131" t="n">
        <v>4</v>
      </c>
      <c r="AF69" s="131" t="n">
        <v>4</v>
      </c>
      <c r="AG69" s="131" t="n">
        <f aca="false">IFERROR(AVERAGE(AB69:AF69),"0")</f>
        <v>3.8</v>
      </c>
      <c r="AH69" s="131" t="n">
        <f aca="false">AG69*2</f>
        <v>7.6</v>
      </c>
      <c r="AI69" s="131" t="str">
        <f aca="false">IF(AH69&gt;=6,"Cleared","NotCleared")</f>
        <v>Cleared</v>
      </c>
    </row>
    <row r="70" customFormat="false" ht="14.25" hidden="false" customHeight="false" outlineLevel="0" collapsed="false">
      <c r="A70" s="128" t="n">
        <v>66</v>
      </c>
      <c r="B70" s="129" t="s">
        <v>150</v>
      </c>
      <c r="C70" s="130" t="s">
        <v>151</v>
      </c>
      <c r="D70" s="131" t="n">
        <v>3</v>
      </c>
      <c r="E70" s="131" t="n">
        <v>3</v>
      </c>
      <c r="F70" s="131" t="n">
        <v>3</v>
      </c>
      <c r="G70" s="131" t="n">
        <v>3</v>
      </c>
      <c r="H70" s="131" t="n">
        <v>3</v>
      </c>
      <c r="I70" s="131" t="n">
        <f aca="false">AVERAGE(D70:H70)</f>
        <v>3</v>
      </c>
      <c r="J70" s="131" t="n">
        <f aca="false">I70*2</f>
        <v>6</v>
      </c>
      <c r="K70" s="131" t="str">
        <f aca="false">IF(J70&gt;=6,"Cleared","NotCleared")</f>
        <v>Cleared</v>
      </c>
      <c r="L70" s="131" t="n">
        <v>2.9375</v>
      </c>
      <c r="M70" s="131" t="n">
        <v>3.1875</v>
      </c>
      <c r="N70" s="131" t="n">
        <v>3.1875</v>
      </c>
      <c r="O70" s="131" t="n">
        <v>3.4375</v>
      </c>
      <c r="P70" s="131" t="n">
        <v>3.4875</v>
      </c>
      <c r="Q70" s="131" t="n">
        <f aca="false">AVERAGE(L70:P70)</f>
        <v>3.2475</v>
      </c>
      <c r="R70" s="131" t="n">
        <f aca="false">Q70*2</f>
        <v>6.495</v>
      </c>
      <c r="S70" s="131" t="str">
        <f aca="false">IF(R70&gt;=6,"Cleared","NotCleared")</f>
        <v>Cleared</v>
      </c>
      <c r="T70" s="131" t="n">
        <v>1.5</v>
      </c>
      <c r="U70" s="131" t="n">
        <v>2.5</v>
      </c>
      <c r="V70" s="131" t="n">
        <v>2</v>
      </c>
      <c r="W70" s="131" t="n">
        <v>2</v>
      </c>
      <c r="X70" s="131" t="n">
        <v>2</v>
      </c>
      <c r="Y70" s="131" t="n">
        <f aca="false">AVERAGE(T70:X70)</f>
        <v>2</v>
      </c>
      <c r="Z70" s="131" t="n">
        <f aca="false">Y70*2</f>
        <v>4</v>
      </c>
      <c r="AA70" s="131" t="str">
        <f aca="false">IF(Z70&gt;=6,"Cleared","NotCleared")</f>
        <v>NotCleared</v>
      </c>
      <c r="AB70" s="131" t="s">
        <v>511</v>
      </c>
      <c r="AC70" s="131" t="s">
        <v>511</v>
      </c>
      <c r="AD70" s="131" t="s">
        <v>511</v>
      </c>
      <c r="AE70" s="131" t="s">
        <v>511</v>
      </c>
      <c r="AF70" s="131" t="s">
        <v>511</v>
      </c>
      <c r="AG70" s="131" t="str">
        <f aca="false">IFERROR(AVERAGE(AB70:AF70),"0")</f>
        <v>0</v>
      </c>
      <c r="AH70" s="131" t="n">
        <f aca="false">AG70*2</f>
        <v>0</v>
      </c>
      <c r="AI70" s="131" t="str">
        <f aca="false">IF(AH70&gt;=6,"Cleared","NotCleared")</f>
        <v>NotCleared</v>
      </c>
    </row>
    <row r="71" customFormat="false" ht="14.25" hidden="false" customHeight="false" outlineLevel="0" collapsed="false">
      <c r="A71" s="128" t="n">
        <v>67</v>
      </c>
      <c r="B71" s="129" t="s">
        <v>152</v>
      </c>
      <c r="C71" s="130" t="s">
        <v>153</v>
      </c>
      <c r="D71" s="131" t="n">
        <v>3</v>
      </c>
      <c r="E71" s="131" t="n">
        <v>3</v>
      </c>
      <c r="F71" s="131" t="n">
        <v>3</v>
      </c>
      <c r="G71" s="131" t="n">
        <v>3</v>
      </c>
      <c r="H71" s="131" t="n">
        <v>3</v>
      </c>
      <c r="I71" s="131" t="n">
        <f aca="false">AVERAGE(D71:H71)</f>
        <v>3</v>
      </c>
      <c r="J71" s="131" t="n">
        <f aca="false">I71*2</f>
        <v>6</v>
      </c>
      <c r="K71" s="131" t="str">
        <f aca="false">IF(J71&gt;=6,"Cleared","NotCleared")</f>
        <v>Cleared</v>
      </c>
      <c r="L71" s="131" t="n">
        <v>3.234375</v>
      </c>
      <c r="M71" s="131" t="n">
        <v>3.546875</v>
      </c>
      <c r="N71" s="131" t="n">
        <v>3.546875</v>
      </c>
      <c r="O71" s="131" t="n">
        <v>4.109375</v>
      </c>
      <c r="P71" s="131" t="n">
        <v>3.721875</v>
      </c>
      <c r="Q71" s="131" t="n">
        <f aca="false">AVERAGE(L71:P71)</f>
        <v>3.631875</v>
      </c>
      <c r="R71" s="131" t="n">
        <f aca="false">Q71*2</f>
        <v>7.26375</v>
      </c>
      <c r="S71" s="131" t="str">
        <f aca="false">IF(R71&gt;=6,"Cleared","NotCleared")</f>
        <v>Cleared</v>
      </c>
      <c r="T71" s="131" t="n">
        <v>4.14285714285714</v>
      </c>
      <c r="U71" s="131" t="n">
        <v>4.42857142857143</v>
      </c>
      <c r="V71" s="131" t="n">
        <v>4.28571428571429</v>
      </c>
      <c r="W71" s="131" t="n">
        <v>4</v>
      </c>
      <c r="X71" s="131" t="n">
        <v>4.21428571428571</v>
      </c>
      <c r="Y71" s="131" t="n">
        <f aca="false">AVERAGE(T71:X71)</f>
        <v>4.21428571428571</v>
      </c>
      <c r="Z71" s="131" t="n">
        <f aca="false">Y71*2</f>
        <v>8.42857142857143</v>
      </c>
      <c r="AA71" s="131" t="str">
        <f aca="false">IF(Z71&gt;=6,"Cleared","NotCleared")</f>
        <v>Cleared</v>
      </c>
      <c r="AB71" s="131" t="n">
        <v>4.75</v>
      </c>
      <c r="AC71" s="131" t="n">
        <v>4.5</v>
      </c>
      <c r="AD71" s="131" t="n">
        <v>4.5</v>
      </c>
      <c r="AE71" s="131" t="n">
        <v>4.5</v>
      </c>
      <c r="AF71" s="131" t="n">
        <v>4.75</v>
      </c>
      <c r="AG71" s="131" t="n">
        <f aca="false">IFERROR(AVERAGE(AB71:AF71),"0")</f>
        <v>4.6</v>
      </c>
      <c r="AH71" s="131" t="n">
        <f aca="false">AG71*2</f>
        <v>9.2</v>
      </c>
      <c r="AI71" s="131" t="str">
        <f aca="false">IF(AH71&gt;=6,"Cleared","NotCleared")</f>
        <v>Cleared</v>
      </c>
    </row>
    <row r="72" customFormat="false" ht="14.25" hidden="false" customHeight="false" outlineLevel="0" collapsed="false">
      <c r="A72" s="128" t="n">
        <v>68</v>
      </c>
      <c r="B72" s="129" t="s">
        <v>154</v>
      </c>
      <c r="C72" s="130" t="s">
        <v>155</v>
      </c>
      <c r="D72" s="131" t="n">
        <v>3</v>
      </c>
      <c r="E72" s="131" t="n">
        <v>3</v>
      </c>
      <c r="F72" s="131" t="n">
        <v>3</v>
      </c>
      <c r="G72" s="131" t="n">
        <v>3</v>
      </c>
      <c r="H72" s="131" t="n">
        <v>3</v>
      </c>
      <c r="I72" s="131" t="n">
        <f aca="false">AVERAGE(D72:H72)</f>
        <v>3</v>
      </c>
      <c r="J72" s="131" t="n">
        <f aca="false">I72*2</f>
        <v>6</v>
      </c>
      <c r="K72" s="131" t="str">
        <f aca="false">IF(J72&gt;=6,"Cleared","NotCleared")</f>
        <v>Cleared</v>
      </c>
      <c r="L72" s="131" t="n">
        <v>2.80859375</v>
      </c>
      <c r="M72" s="131" t="n">
        <v>3.38671875</v>
      </c>
      <c r="N72" s="131" t="n">
        <v>3.38671875</v>
      </c>
      <c r="O72" s="131" t="n">
        <v>3.27734375</v>
      </c>
      <c r="P72" s="131" t="n">
        <v>3.88046875</v>
      </c>
      <c r="Q72" s="131" t="n">
        <f aca="false">AVERAGE(L72:P72)</f>
        <v>3.34796875</v>
      </c>
      <c r="R72" s="131" t="n">
        <f aca="false">Q72*2</f>
        <v>6.6959375</v>
      </c>
      <c r="S72" s="131" t="str">
        <f aca="false">IF(R72&gt;=6,"Cleared","NotCleared")</f>
        <v>Cleared</v>
      </c>
      <c r="T72" s="131" t="n">
        <v>3.16666666666667</v>
      </c>
      <c r="U72" s="131" t="n">
        <v>3.66666666666667</v>
      </c>
      <c r="V72" s="131" t="n">
        <v>3.5</v>
      </c>
      <c r="W72" s="131" t="n">
        <v>3.5</v>
      </c>
      <c r="X72" s="131" t="n">
        <v>3.45833333333333</v>
      </c>
      <c r="Y72" s="131" t="n">
        <f aca="false">AVERAGE(T72:X72)</f>
        <v>3.45833333333333</v>
      </c>
      <c r="Z72" s="131" t="n">
        <f aca="false">Y72*2</f>
        <v>6.91666666666667</v>
      </c>
      <c r="AA72" s="131" t="str">
        <f aca="false">IF(Z72&gt;=6,"Cleared","NotCleared")</f>
        <v>Cleared</v>
      </c>
      <c r="AB72" s="131" t="n">
        <v>3.75</v>
      </c>
      <c r="AC72" s="131" t="n">
        <v>3.75</v>
      </c>
      <c r="AD72" s="131" t="n">
        <v>3.75</v>
      </c>
      <c r="AE72" s="131" t="n">
        <v>3.75</v>
      </c>
      <c r="AF72" s="131" t="n">
        <v>3.75</v>
      </c>
      <c r="AG72" s="131" t="n">
        <f aca="false">IFERROR(AVERAGE(AB72:AF72),"0")</f>
        <v>3.75</v>
      </c>
      <c r="AH72" s="131" t="n">
        <f aca="false">AG72*2</f>
        <v>7.5</v>
      </c>
      <c r="AI72" s="131" t="str">
        <f aca="false">IF(AH72&gt;=6,"Cleared","NotCleared")</f>
        <v>Cleared</v>
      </c>
    </row>
    <row r="73" customFormat="false" ht="14.25" hidden="false" customHeight="false" outlineLevel="0" collapsed="false">
      <c r="A73" s="128" t="n">
        <v>69</v>
      </c>
      <c r="B73" s="129" t="s">
        <v>156</v>
      </c>
      <c r="C73" s="130" t="s">
        <v>157</v>
      </c>
      <c r="D73" s="131" t="n">
        <v>3</v>
      </c>
      <c r="E73" s="131" t="n">
        <v>3</v>
      </c>
      <c r="F73" s="131" t="n">
        <v>3</v>
      </c>
      <c r="G73" s="131" t="n">
        <v>3</v>
      </c>
      <c r="H73" s="131" t="n">
        <v>3</v>
      </c>
      <c r="I73" s="131" t="n">
        <f aca="false">AVERAGE(D73:H73)</f>
        <v>3</v>
      </c>
      <c r="J73" s="131" t="n">
        <f aca="false">I73*2</f>
        <v>6</v>
      </c>
      <c r="K73" s="131" t="str">
        <f aca="false">IF(J73&gt;=6,"Cleared","NotCleared")</f>
        <v>Cleared</v>
      </c>
      <c r="L73" s="131" t="n">
        <v>3.75</v>
      </c>
      <c r="M73" s="131" t="n">
        <v>3.75</v>
      </c>
      <c r="N73" s="131" t="n">
        <v>3.75</v>
      </c>
      <c r="O73" s="131" t="n">
        <v>3.75</v>
      </c>
      <c r="P73" s="131" t="n">
        <v>3.75</v>
      </c>
      <c r="Q73" s="131" t="n">
        <f aca="false">AVERAGE(L73:P73)</f>
        <v>3.75</v>
      </c>
      <c r="R73" s="131" t="n">
        <f aca="false">Q73*2</f>
        <v>7.5</v>
      </c>
      <c r="S73" s="131" t="str">
        <f aca="false">IF(R73&gt;=6,"Cleared","NotCleared")</f>
        <v>Cleared</v>
      </c>
      <c r="T73" s="131" t="n">
        <v>1</v>
      </c>
      <c r="U73" s="131" t="n">
        <v>1</v>
      </c>
      <c r="V73" s="131" t="n">
        <v>1</v>
      </c>
      <c r="W73" s="131" t="n">
        <v>1</v>
      </c>
      <c r="X73" s="131" t="n">
        <v>1</v>
      </c>
      <c r="Y73" s="131" t="n">
        <f aca="false">AVERAGE(T73:X73)</f>
        <v>1</v>
      </c>
      <c r="Z73" s="131" t="n">
        <f aca="false">Y73*2</f>
        <v>2</v>
      </c>
      <c r="AA73" s="131" t="str">
        <f aca="false">IF(Z73&gt;=6,"Cleared","NotCleared")</f>
        <v>NotCleared</v>
      </c>
      <c r="AB73" s="131" t="n">
        <v>3</v>
      </c>
      <c r="AC73" s="131" t="n">
        <v>3</v>
      </c>
      <c r="AD73" s="131" t="n">
        <v>3</v>
      </c>
      <c r="AE73" s="131" t="n">
        <v>3</v>
      </c>
      <c r="AF73" s="131" t="n">
        <v>1</v>
      </c>
      <c r="AG73" s="131" t="n">
        <f aca="false">IFERROR(AVERAGE(AB73:AF73),"0")</f>
        <v>2.6</v>
      </c>
      <c r="AH73" s="131" t="n">
        <f aca="false">AG73*2</f>
        <v>5.2</v>
      </c>
      <c r="AI73" s="131" t="str">
        <f aca="false">IF(AH73&gt;=6,"Cleared","NotCleared")</f>
        <v>NotCleared</v>
      </c>
    </row>
    <row r="74" customFormat="false" ht="14.25" hidden="false" customHeight="false" outlineLevel="0" collapsed="false">
      <c r="A74" s="128" t="n">
        <v>70</v>
      </c>
      <c r="B74" s="129" t="s">
        <v>158</v>
      </c>
      <c r="C74" s="130" t="s">
        <v>159</v>
      </c>
      <c r="D74" s="131" t="n">
        <v>3</v>
      </c>
      <c r="E74" s="131" t="n">
        <v>3</v>
      </c>
      <c r="F74" s="131" t="n">
        <v>3</v>
      </c>
      <c r="G74" s="131" t="n">
        <v>3</v>
      </c>
      <c r="H74" s="131" t="n">
        <v>3</v>
      </c>
      <c r="I74" s="131" t="n">
        <f aca="false">AVERAGE(D74:H74)</f>
        <v>3</v>
      </c>
      <c r="J74" s="131" t="n">
        <f aca="false">I74*2</f>
        <v>6</v>
      </c>
      <c r="K74" s="131" t="str">
        <f aca="false">IF(J74&gt;=6,"Cleared","NotCleared")</f>
        <v>Cleared</v>
      </c>
      <c r="L74" s="131" t="n">
        <v>3.5</v>
      </c>
      <c r="M74" s="131" t="n">
        <v>3.5</v>
      </c>
      <c r="N74" s="131" t="n">
        <v>3.5</v>
      </c>
      <c r="O74" s="131" t="n">
        <v>3.5</v>
      </c>
      <c r="P74" s="131" t="n">
        <v>3.5</v>
      </c>
      <c r="Q74" s="131" t="n">
        <f aca="false">AVERAGE(L74:P74)</f>
        <v>3.5</v>
      </c>
      <c r="R74" s="131" t="n">
        <f aca="false">Q74*2</f>
        <v>7</v>
      </c>
      <c r="S74" s="131" t="str">
        <f aca="false">IF(R74&gt;=6,"Cleared","NotCleared")</f>
        <v>Cleared</v>
      </c>
      <c r="T74" s="131" t="n">
        <v>3.75</v>
      </c>
      <c r="U74" s="131" t="n">
        <v>4</v>
      </c>
      <c r="V74" s="131" t="n">
        <v>4</v>
      </c>
      <c r="W74" s="131" t="n">
        <v>4</v>
      </c>
      <c r="X74" s="131" t="n">
        <v>3.9375</v>
      </c>
      <c r="Y74" s="131" t="n">
        <f aca="false">AVERAGE(T74:X74)</f>
        <v>3.9375</v>
      </c>
      <c r="Z74" s="131" t="n">
        <f aca="false">Y74*2</f>
        <v>7.875</v>
      </c>
      <c r="AA74" s="131" t="str">
        <f aca="false">IF(Z74&gt;=6,"Cleared","NotCleared")</f>
        <v>Cleared</v>
      </c>
      <c r="AB74" s="131" t="n">
        <v>4</v>
      </c>
      <c r="AC74" s="131" t="n">
        <v>3.75</v>
      </c>
      <c r="AD74" s="131" t="n">
        <v>3.75</v>
      </c>
      <c r="AE74" s="131" t="n">
        <v>3.75</v>
      </c>
      <c r="AF74" s="131" t="n">
        <v>4</v>
      </c>
      <c r="AG74" s="131" t="n">
        <f aca="false">IFERROR(AVERAGE(AB74:AF74),"0")</f>
        <v>3.85</v>
      </c>
      <c r="AH74" s="131" t="n">
        <f aca="false">AG74*2</f>
        <v>7.7</v>
      </c>
      <c r="AI74" s="131" t="str">
        <f aca="false">IF(AH74&gt;=6,"Cleared","NotCleared")</f>
        <v>Cleared</v>
      </c>
    </row>
    <row r="75" customFormat="false" ht="14.25" hidden="false" customHeight="false" outlineLevel="0" collapsed="false">
      <c r="A75" s="128" t="n">
        <v>71</v>
      </c>
      <c r="B75" s="129" t="s">
        <v>160</v>
      </c>
      <c r="C75" s="130" t="s">
        <v>161</v>
      </c>
      <c r="D75" s="131" t="n">
        <v>3</v>
      </c>
      <c r="E75" s="131" t="n">
        <v>3</v>
      </c>
      <c r="F75" s="131" t="n">
        <v>3</v>
      </c>
      <c r="G75" s="131" t="n">
        <v>3</v>
      </c>
      <c r="H75" s="131" t="n">
        <v>3</v>
      </c>
      <c r="I75" s="131" t="n">
        <f aca="false">AVERAGE(D75:H75)</f>
        <v>3</v>
      </c>
      <c r="J75" s="131" t="n">
        <f aca="false">I75*2</f>
        <v>6</v>
      </c>
      <c r="K75" s="131" t="str">
        <f aca="false">IF(J75&gt;=6,"Cleared","NotCleared")</f>
        <v>Cleared</v>
      </c>
      <c r="L75" s="131" t="n">
        <v>3.75</v>
      </c>
      <c r="M75" s="131" t="n">
        <v>3.75</v>
      </c>
      <c r="N75" s="131" t="n">
        <v>3.75</v>
      </c>
      <c r="O75" s="131" t="n">
        <v>3.75</v>
      </c>
      <c r="P75" s="131" t="n">
        <v>3.75</v>
      </c>
      <c r="Q75" s="131" t="n">
        <f aca="false">AVERAGE(L75:P75)</f>
        <v>3.75</v>
      </c>
      <c r="R75" s="131" t="n">
        <f aca="false">Q75*2</f>
        <v>7.5</v>
      </c>
      <c r="S75" s="131" t="str">
        <f aca="false">IF(R75&gt;=6,"Cleared","NotCleared")</f>
        <v>Cleared</v>
      </c>
      <c r="T75" s="131" t="n">
        <v>3</v>
      </c>
      <c r="U75" s="131" t="n">
        <v>3</v>
      </c>
      <c r="V75" s="131" t="n">
        <v>3</v>
      </c>
      <c r="W75" s="131" t="n">
        <v>3</v>
      </c>
      <c r="X75" s="131" t="n">
        <v>3</v>
      </c>
      <c r="Y75" s="131" t="n">
        <f aca="false">AVERAGE(T75:X75)</f>
        <v>3</v>
      </c>
      <c r="Z75" s="131" t="n">
        <f aca="false">Y75*2</f>
        <v>6</v>
      </c>
      <c r="AA75" s="131" t="str">
        <f aca="false">IF(Z75&gt;=6,"Cleared","NotCleared")</f>
        <v>Cleared</v>
      </c>
      <c r="AB75" s="131" t="n">
        <v>1</v>
      </c>
      <c r="AC75" s="131" t="n">
        <v>1</v>
      </c>
      <c r="AD75" s="131" t="n">
        <v>4</v>
      </c>
      <c r="AE75" s="131" t="n">
        <v>2</v>
      </c>
      <c r="AF75" s="131" t="n">
        <v>1</v>
      </c>
      <c r="AG75" s="131" t="n">
        <f aca="false">IFERROR(AVERAGE(AB75:AF75),"0")</f>
        <v>1.8</v>
      </c>
      <c r="AH75" s="131" t="n">
        <f aca="false">AG75*2</f>
        <v>3.6</v>
      </c>
      <c r="AI75" s="131" t="str">
        <f aca="false">IF(AH75&gt;=6,"Cleared","NotCleared")</f>
        <v>NotCleared</v>
      </c>
    </row>
    <row r="76" customFormat="false" ht="14.25" hidden="false" customHeight="false" outlineLevel="0" collapsed="false">
      <c r="A76" s="128" t="n">
        <v>72</v>
      </c>
      <c r="B76" s="129" t="s">
        <v>162</v>
      </c>
      <c r="C76" s="130" t="s">
        <v>163</v>
      </c>
      <c r="D76" s="131" t="n">
        <v>3</v>
      </c>
      <c r="E76" s="131" t="n">
        <v>3</v>
      </c>
      <c r="F76" s="131" t="n">
        <v>3</v>
      </c>
      <c r="G76" s="131" t="n">
        <v>3</v>
      </c>
      <c r="H76" s="131" t="n">
        <v>3</v>
      </c>
      <c r="I76" s="131" t="n">
        <f aca="false">AVERAGE(D76:H76)</f>
        <v>3</v>
      </c>
      <c r="J76" s="131" t="n">
        <f aca="false">I76*2</f>
        <v>6</v>
      </c>
      <c r="K76" s="131" t="str">
        <f aca="false">IF(J76&gt;=6,"Cleared","NotCleared")</f>
        <v>Cleared</v>
      </c>
      <c r="L76" s="131" t="n">
        <v>3.1875</v>
      </c>
      <c r="M76" s="131" t="n">
        <v>3.4375</v>
      </c>
      <c r="N76" s="131" t="n">
        <v>3.4375</v>
      </c>
      <c r="O76" s="131" t="n">
        <v>3.1875</v>
      </c>
      <c r="P76" s="131" t="n">
        <v>3.7875</v>
      </c>
      <c r="Q76" s="131" t="n">
        <f aca="false">AVERAGE(L76:P76)</f>
        <v>3.4075</v>
      </c>
      <c r="R76" s="131" t="n">
        <f aca="false">Q76*2</f>
        <v>6.815</v>
      </c>
      <c r="S76" s="131" t="str">
        <f aca="false">IF(R76&gt;=6,"Cleared","NotCleared")</f>
        <v>Cleared</v>
      </c>
      <c r="T76" s="131" t="n">
        <v>2.66666666666667</v>
      </c>
      <c r="U76" s="131" t="n">
        <v>3.5</v>
      </c>
      <c r="V76" s="131" t="n">
        <v>3.16666666666667</v>
      </c>
      <c r="W76" s="131" t="n">
        <v>2.66666666666667</v>
      </c>
      <c r="X76" s="131" t="n">
        <v>3</v>
      </c>
      <c r="Y76" s="131" t="n">
        <f aca="false">AVERAGE(T76:X76)</f>
        <v>3</v>
      </c>
      <c r="Z76" s="131" t="n">
        <f aca="false">Y76*2</f>
        <v>6</v>
      </c>
      <c r="AA76" s="131" t="str">
        <f aca="false">IF(Z76&gt;=6,"Cleared","NotCleared")</f>
        <v>Cleared</v>
      </c>
      <c r="AB76" s="131" t="n">
        <v>2.5</v>
      </c>
      <c r="AC76" s="131" t="n">
        <v>2</v>
      </c>
      <c r="AD76" s="131" t="n">
        <v>2</v>
      </c>
      <c r="AE76" s="131" t="n">
        <v>2</v>
      </c>
      <c r="AF76" s="131" t="n">
        <v>2.5</v>
      </c>
      <c r="AG76" s="131" t="n">
        <f aca="false">IFERROR(AVERAGE(AB76:AF76),"0")</f>
        <v>2.2</v>
      </c>
      <c r="AH76" s="131" t="n">
        <f aca="false">AG76*2</f>
        <v>4.4</v>
      </c>
      <c r="AI76" s="131" t="str">
        <f aca="false">IF(AH76&gt;=6,"Cleared","NotCleared")</f>
        <v>NotCleared</v>
      </c>
    </row>
    <row r="77" customFormat="false" ht="14.25" hidden="false" customHeight="false" outlineLevel="0" collapsed="false">
      <c r="A77" s="128" t="n">
        <v>73</v>
      </c>
      <c r="B77" s="129" t="s">
        <v>164</v>
      </c>
      <c r="C77" s="130" t="s">
        <v>165</v>
      </c>
      <c r="D77" s="131" t="n">
        <v>3</v>
      </c>
      <c r="E77" s="131" t="n">
        <v>3</v>
      </c>
      <c r="F77" s="131" t="n">
        <v>3</v>
      </c>
      <c r="G77" s="131" t="n">
        <v>3</v>
      </c>
      <c r="H77" s="131" t="n">
        <v>3</v>
      </c>
      <c r="I77" s="131" t="n">
        <f aca="false">AVERAGE(D77:H77)</f>
        <v>3</v>
      </c>
      <c r="J77" s="131" t="n">
        <f aca="false">I77*2</f>
        <v>6</v>
      </c>
      <c r="K77" s="131" t="str">
        <f aca="false">IF(J77&gt;=6,"Cleared","NotCleared")</f>
        <v>Cleared</v>
      </c>
      <c r="L77" s="131" t="n">
        <v>3.046875</v>
      </c>
      <c r="M77" s="131" t="n">
        <v>2.859375</v>
      </c>
      <c r="N77" s="131" t="n">
        <v>3.609375</v>
      </c>
      <c r="O77" s="131" t="n">
        <v>3.546875</v>
      </c>
      <c r="P77" s="131" t="n">
        <v>3.496875</v>
      </c>
      <c r="Q77" s="131" t="n">
        <f aca="false">AVERAGE(L77:P77)</f>
        <v>3.311875</v>
      </c>
      <c r="R77" s="131" t="n">
        <f aca="false">Q77*2</f>
        <v>6.62375</v>
      </c>
      <c r="S77" s="131" t="str">
        <f aca="false">IF(R77&gt;=6,"Cleared","NotCleared")</f>
        <v>Cleared</v>
      </c>
      <c r="T77" s="131" t="n">
        <v>3</v>
      </c>
      <c r="U77" s="131" t="n">
        <v>3.5</v>
      </c>
      <c r="V77" s="131" t="n">
        <v>3.5</v>
      </c>
      <c r="W77" s="131" t="n">
        <v>3.5</v>
      </c>
      <c r="X77" s="131" t="n">
        <v>3.375</v>
      </c>
      <c r="Y77" s="131" t="n">
        <f aca="false">AVERAGE(T77:X77)</f>
        <v>3.375</v>
      </c>
      <c r="Z77" s="131" t="n">
        <f aca="false">Y77*2</f>
        <v>6.75</v>
      </c>
      <c r="AA77" s="131" t="str">
        <f aca="false">IF(Z77&gt;=6,"Cleared","NotCleared")</f>
        <v>Cleared</v>
      </c>
      <c r="AB77" s="131" t="n">
        <v>2</v>
      </c>
      <c r="AC77" s="131" t="n">
        <v>3</v>
      </c>
      <c r="AD77" s="131" t="n">
        <v>4</v>
      </c>
      <c r="AE77" s="131" t="n">
        <v>3</v>
      </c>
      <c r="AF77" s="131" t="n">
        <v>3</v>
      </c>
      <c r="AG77" s="131" t="n">
        <f aca="false">IFERROR(AVERAGE(AB77:AF77),"0")</f>
        <v>3</v>
      </c>
      <c r="AH77" s="131" t="n">
        <f aca="false">AG77*2</f>
        <v>6</v>
      </c>
      <c r="AI77" s="131" t="str">
        <f aca="false">IF(AH77&gt;=6,"Cleared","NotCleared")</f>
        <v>Cleared</v>
      </c>
    </row>
    <row r="78" customFormat="false" ht="14.25" hidden="false" customHeight="false" outlineLevel="0" collapsed="false">
      <c r="A78" s="128" t="n">
        <v>74</v>
      </c>
      <c r="B78" s="129" t="s">
        <v>166</v>
      </c>
      <c r="C78" s="130" t="s">
        <v>167</v>
      </c>
      <c r="D78" s="131" t="n">
        <v>3</v>
      </c>
      <c r="E78" s="131" t="n">
        <v>3</v>
      </c>
      <c r="F78" s="131" t="n">
        <v>3</v>
      </c>
      <c r="G78" s="131" t="n">
        <v>3</v>
      </c>
      <c r="H78" s="131" t="n">
        <v>3</v>
      </c>
      <c r="I78" s="131" t="n">
        <f aca="false">AVERAGE(D78:H78)</f>
        <v>3</v>
      </c>
      <c r="J78" s="131" t="n">
        <f aca="false">I78*2</f>
        <v>6</v>
      </c>
      <c r="K78" s="131" t="str">
        <f aca="false">IF(J78&gt;=6,"Cleared","NotCleared")</f>
        <v>Cleared</v>
      </c>
      <c r="L78" s="131" t="n">
        <v>4</v>
      </c>
      <c r="M78" s="131" t="n">
        <v>4</v>
      </c>
      <c r="N78" s="131" t="n">
        <v>5</v>
      </c>
      <c r="O78" s="131" t="n">
        <v>5</v>
      </c>
      <c r="P78" s="131" t="n">
        <v>5</v>
      </c>
      <c r="Q78" s="131" t="n">
        <f aca="false">AVERAGE(L78:P78)</f>
        <v>4.6</v>
      </c>
      <c r="R78" s="131" t="n">
        <f aca="false">Q78*2</f>
        <v>9.2</v>
      </c>
      <c r="S78" s="131" t="str">
        <f aca="false">IF(R78&gt;=6,"Cleared","NotCleared")</f>
        <v>Cleared</v>
      </c>
      <c r="T78" s="131" t="n">
        <v>3.75</v>
      </c>
      <c r="U78" s="131" t="n">
        <v>4</v>
      </c>
      <c r="V78" s="131" t="n">
        <v>4</v>
      </c>
      <c r="W78" s="131" t="n">
        <v>4</v>
      </c>
      <c r="X78" s="131" t="n">
        <v>3.9375</v>
      </c>
      <c r="Y78" s="131" t="n">
        <f aca="false">AVERAGE(T78:X78)</f>
        <v>3.9375</v>
      </c>
      <c r="Z78" s="131" t="n">
        <f aca="false">Y78*2</f>
        <v>7.875</v>
      </c>
      <c r="AA78" s="131" t="str">
        <f aca="false">IF(Z78&gt;=6,"Cleared","NotCleared")</f>
        <v>Cleared</v>
      </c>
      <c r="AB78" s="131" t="n">
        <v>4.5</v>
      </c>
      <c r="AC78" s="131" t="n">
        <v>4.5</v>
      </c>
      <c r="AD78" s="131" t="n">
        <v>4.25</v>
      </c>
      <c r="AE78" s="131" t="n">
        <v>4.5</v>
      </c>
      <c r="AF78" s="131" t="n">
        <v>4.75</v>
      </c>
      <c r="AG78" s="131" t="n">
        <f aca="false">IFERROR(AVERAGE(AB78:AF78),"0")</f>
        <v>4.5</v>
      </c>
      <c r="AH78" s="131" t="n">
        <f aca="false">AG78*2</f>
        <v>9</v>
      </c>
      <c r="AI78" s="131" t="str">
        <f aca="false">IF(AH78&gt;=6,"Cleared","NotCleared")</f>
        <v>Cleared</v>
      </c>
    </row>
    <row r="79" customFormat="false" ht="14.25" hidden="false" customHeight="false" outlineLevel="0" collapsed="false">
      <c r="A79" s="128" t="n">
        <v>75</v>
      </c>
      <c r="B79" s="129" t="s">
        <v>168</v>
      </c>
      <c r="C79" s="130" t="s">
        <v>169</v>
      </c>
      <c r="D79" s="131" t="n">
        <v>3</v>
      </c>
      <c r="E79" s="131" t="n">
        <v>3</v>
      </c>
      <c r="F79" s="131" t="n">
        <v>3</v>
      </c>
      <c r="G79" s="131" t="n">
        <v>3</v>
      </c>
      <c r="H79" s="131" t="n">
        <v>3</v>
      </c>
      <c r="I79" s="131" t="n">
        <f aca="false">AVERAGE(D79:H79)</f>
        <v>3</v>
      </c>
      <c r="J79" s="131" t="n">
        <f aca="false">I79*2</f>
        <v>6</v>
      </c>
      <c r="K79" s="131" t="str">
        <f aca="false">IF(J79&gt;=6,"Cleared","NotCleared")</f>
        <v>Cleared</v>
      </c>
      <c r="L79" s="131" t="n">
        <v>3.5</v>
      </c>
      <c r="M79" s="131" t="n">
        <v>2.5</v>
      </c>
      <c r="N79" s="131" t="n">
        <v>3.5</v>
      </c>
      <c r="O79" s="131" t="n">
        <v>3.5</v>
      </c>
      <c r="P79" s="131" t="n">
        <v>3.5</v>
      </c>
      <c r="Q79" s="131" t="n">
        <f aca="false">AVERAGE(L79:P79)</f>
        <v>3.3</v>
      </c>
      <c r="R79" s="131" t="n">
        <f aca="false">Q79*2</f>
        <v>6.6</v>
      </c>
      <c r="S79" s="131" t="str">
        <f aca="false">IF(R79&gt;=6,"Cleared","NotCleared")</f>
        <v>Cleared</v>
      </c>
      <c r="T79" s="131" t="n">
        <v>3</v>
      </c>
      <c r="U79" s="131" t="n">
        <v>3</v>
      </c>
      <c r="V79" s="131" t="n">
        <v>3</v>
      </c>
      <c r="W79" s="131" t="n">
        <v>2</v>
      </c>
      <c r="X79" s="131" t="n">
        <v>2.75</v>
      </c>
      <c r="Y79" s="131" t="n">
        <f aca="false">AVERAGE(T79:X79)</f>
        <v>2.75</v>
      </c>
      <c r="Z79" s="131" t="n">
        <f aca="false">Y79*2</f>
        <v>5.5</v>
      </c>
      <c r="AA79" s="131" t="str">
        <f aca="false">IF(Z79&gt;=6,"Cleared","NotCleared")</f>
        <v>NotCleared</v>
      </c>
      <c r="AB79" s="131" t="n">
        <v>3.16666666666667</v>
      </c>
      <c r="AC79" s="131" t="n">
        <v>3</v>
      </c>
      <c r="AD79" s="131" t="n">
        <v>3.16666666666667</v>
      </c>
      <c r="AE79" s="131" t="n">
        <v>3.33333333333333</v>
      </c>
      <c r="AF79" s="131" t="n">
        <v>3.33333333333333</v>
      </c>
      <c r="AG79" s="131" t="n">
        <f aca="false">IFERROR(AVERAGE(AB79:AF79),"0")</f>
        <v>3.2</v>
      </c>
      <c r="AH79" s="131" t="n">
        <f aca="false">AG79*2</f>
        <v>6.4</v>
      </c>
      <c r="AI79" s="131" t="str">
        <f aca="false">IF(AH79&gt;=6,"Cleared","NotCleared")</f>
        <v>Cleared</v>
      </c>
    </row>
    <row r="80" customFormat="false" ht="14.25" hidden="false" customHeight="false" outlineLevel="0" collapsed="false">
      <c r="A80" s="128" t="n">
        <v>76</v>
      </c>
      <c r="B80" s="129" t="s">
        <v>170</v>
      </c>
      <c r="C80" s="130" t="s">
        <v>171</v>
      </c>
      <c r="D80" s="131" t="n">
        <v>3</v>
      </c>
      <c r="E80" s="131" t="n">
        <v>3</v>
      </c>
      <c r="F80" s="131" t="n">
        <v>3</v>
      </c>
      <c r="G80" s="131" t="n">
        <v>3</v>
      </c>
      <c r="H80" s="131" t="n">
        <v>3</v>
      </c>
      <c r="I80" s="131" t="n">
        <f aca="false">AVERAGE(D80:H80)</f>
        <v>3</v>
      </c>
      <c r="J80" s="131" t="n">
        <f aca="false">I80*2</f>
        <v>6</v>
      </c>
      <c r="K80" s="131" t="str">
        <f aca="false">IF(J80&gt;=6,"Cleared","NotCleared")</f>
        <v>Cleared</v>
      </c>
      <c r="L80" s="131" t="n">
        <v>3.5</v>
      </c>
      <c r="M80" s="131" t="n">
        <v>3.5</v>
      </c>
      <c r="N80" s="131" t="n">
        <v>4.5</v>
      </c>
      <c r="O80" s="131" t="n">
        <v>4</v>
      </c>
      <c r="P80" s="131" t="n">
        <v>4</v>
      </c>
      <c r="Q80" s="131" t="n">
        <f aca="false">AVERAGE(L80:P80)</f>
        <v>3.9</v>
      </c>
      <c r="R80" s="131" t="n">
        <f aca="false">Q80*2</f>
        <v>7.8</v>
      </c>
      <c r="S80" s="131" t="str">
        <f aca="false">IF(R80&gt;=6,"Cleared","NotCleared")</f>
        <v>Cleared</v>
      </c>
      <c r="T80" s="131" t="n">
        <v>4</v>
      </c>
      <c r="U80" s="131" t="n">
        <v>3</v>
      </c>
      <c r="V80" s="131" t="n">
        <v>4</v>
      </c>
      <c r="W80" s="131" t="n">
        <v>4</v>
      </c>
      <c r="X80" s="131" t="n">
        <v>3.75</v>
      </c>
      <c r="Y80" s="131" t="n">
        <f aca="false">AVERAGE(T80:X80)</f>
        <v>3.75</v>
      </c>
      <c r="Z80" s="131" t="n">
        <f aca="false">Y80*2</f>
        <v>7.5</v>
      </c>
      <c r="AA80" s="131" t="str">
        <f aca="false">IF(Z80&gt;=6,"Cleared","NotCleared")</f>
        <v>Cleared</v>
      </c>
      <c r="AB80" s="131" t="s">
        <v>511</v>
      </c>
      <c r="AC80" s="131" t="s">
        <v>511</v>
      </c>
      <c r="AD80" s="131" t="s">
        <v>511</v>
      </c>
      <c r="AE80" s="131" t="s">
        <v>511</v>
      </c>
      <c r="AF80" s="131" t="s">
        <v>511</v>
      </c>
      <c r="AG80" s="131" t="str">
        <f aca="false">IFERROR(AVERAGE(AB80:AF80),"0")</f>
        <v>0</v>
      </c>
      <c r="AH80" s="131" t="n">
        <f aca="false">AG80*2</f>
        <v>0</v>
      </c>
      <c r="AI80" s="131" t="str">
        <f aca="false">IF(AH80&gt;=6,"Cleared","NotCleared")</f>
        <v>NotCleared</v>
      </c>
    </row>
    <row r="81" customFormat="false" ht="14.25" hidden="false" customHeight="false" outlineLevel="0" collapsed="false">
      <c r="A81" s="128" t="n">
        <v>77</v>
      </c>
      <c r="B81" s="129" t="s">
        <v>172</v>
      </c>
      <c r="C81" s="130" t="s">
        <v>173</v>
      </c>
      <c r="D81" s="131" t="n">
        <v>3</v>
      </c>
      <c r="E81" s="131" t="n">
        <v>3</v>
      </c>
      <c r="F81" s="131" t="n">
        <v>3</v>
      </c>
      <c r="G81" s="131" t="n">
        <v>3</v>
      </c>
      <c r="H81" s="131" t="n">
        <v>3</v>
      </c>
      <c r="I81" s="131" t="n">
        <f aca="false">AVERAGE(D81:H81)</f>
        <v>3</v>
      </c>
      <c r="J81" s="131" t="n">
        <f aca="false">I81*2</f>
        <v>6</v>
      </c>
      <c r="K81" s="131" t="str">
        <f aca="false">IF(J81&gt;=6,"Cleared","NotCleared")</f>
        <v>Cleared</v>
      </c>
      <c r="L81" s="131" t="n">
        <v>2</v>
      </c>
      <c r="M81" s="131" t="n">
        <v>2</v>
      </c>
      <c r="N81" s="131" t="n">
        <v>3.5</v>
      </c>
      <c r="O81" s="131" t="n">
        <v>2.5</v>
      </c>
      <c r="P81" s="131" t="n">
        <v>3.5</v>
      </c>
      <c r="Q81" s="131" t="n">
        <f aca="false">AVERAGE(L81:P81)</f>
        <v>2.7</v>
      </c>
      <c r="R81" s="131" t="n">
        <f aca="false">Q81*2</f>
        <v>5.4</v>
      </c>
      <c r="S81" s="131" t="str">
        <f aca="false">IF(R81&gt;=6,"Cleared","NotCleared")</f>
        <v>NotCleared</v>
      </c>
      <c r="T81" s="131" t="n">
        <v>1</v>
      </c>
      <c r="U81" s="131" t="n">
        <v>4</v>
      </c>
      <c r="V81" s="131" t="n">
        <v>2</v>
      </c>
      <c r="W81" s="131" t="n">
        <v>1</v>
      </c>
      <c r="X81" s="131" t="n">
        <v>2</v>
      </c>
      <c r="Y81" s="131" t="n">
        <f aca="false">AVERAGE(T81:X81)</f>
        <v>2</v>
      </c>
      <c r="Z81" s="131" t="n">
        <f aca="false">Y81*2</f>
        <v>4</v>
      </c>
      <c r="AA81" s="131" t="str">
        <f aca="false">IF(Z81&gt;=6,"Cleared","NotCleared")</f>
        <v>NotCleared</v>
      </c>
      <c r="AB81" s="131" t="n">
        <v>3</v>
      </c>
      <c r="AC81" s="131" t="n">
        <v>3</v>
      </c>
      <c r="AD81" s="131" t="n">
        <v>3</v>
      </c>
      <c r="AE81" s="131" t="n">
        <v>3</v>
      </c>
      <c r="AF81" s="131" t="n">
        <v>1</v>
      </c>
      <c r="AG81" s="131" t="n">
        <f aca="false">IFERROR(AVERAGE(AB81:AF81),"0")</f>
        <v>2.6</v>
      </c>
      <c r="AH81" s="131" t="n">
        <f aca="false">AG81*2</f>
        <v>5.2</v>
      </c>
      <c r="AI81" s="131" t="str">
        <f aca="false">IF(AH81&gt;=6,"Cleared","NotCleared")</f>
        <v>NotCleared</v>
      </c>
    </row>
    <row r="82" customFormat="false" ht="14.25" hidden="false" customHeight="false" outlineLevel="0" collapsed="false">
      <c r="A82" s="128" t="n">
        <v>78</v>
      </c>
      <c r="B82" s="129" t="s">
        <v>174</v>
      </c>
      <c r="C82" s="130" t="s">
        <v>175</v>
      </c>
      <c r="D82" s="131" t="n">
        <v>3</v>
      </c>
      <c r="E82" s="131" t="n">
        <v>3</v>
      </c>
      <c r="F82" s="131" t="n">
        <v>3</v>
      </c>
      <c r="G82" s="131" t="n">
        <v>3</v>
      </c>
      <c r="H82" s="131" t="n">
        <v>3</v>
      </c>
      <c r="I82" s="131" t="n">
        <f aca="false">AVERAGE(D82:H82)</f>
        <v>3</v>
      </c>
      <c r="J82" s="131" t="n">
        <f aca="false">I82*2</f>
        <v>6</v>
      </c>
      <c r="K82" s="131" t="str">
        <f aca="false">IF(J82&gt;=6,"Cleared","NotCleared")</f>
        <v>Cleared</v>
      </c>
      <c r="L82" s="131" t="n">
        <v>3</v>
      </c>
      <c r="M82" s="131" t="n">
        <v>2</v>
      </c>
      <c r="N82" s="131" t="n">
        <v>3.5</v>
      </c>
      <c r="O82" s="131" t="n">
        <v>4.5</v>
      </c>
      <c r="P82" s="131" t="n">
        <v>3.5</v>
      </c>
      <c r="Q82" s="131" t="n">
        <f aca="false">AVERAGE(L82:P82)</f>
        <v>3.3</v>
      </c>
      <c r="R82" s="131" t="n">
        <f aca="false">Q82*2</f>
        <v>6.6</v>
      </c>
      <c r="S82" s="131" t="str">
        <f aca="false">IF(R82&gt;=6,"Cleared","NotCleared")</f>
        <v>Cleared</v>
      </c>
      <c r="T82" s="131" t="n">
        <v>4</v>
      </c>
      <c r="U82" s="131" t="n">
        <v>4</v>
      </c>
      <c r="V82" s="131" t="n">
        <v>4</v>
      </c>
      <c r="W82" s="131" t="n">
        <v>2</v>
      </c>
      <c r="X82" s="131" t="n">
        <v>3.5</v>
      </c>
      <c r="Y82" s="131" t="n">
        <f aca="false">AVERAGE(T82:X82)</f>
        <v>3.5</v>
      </c>
      <c r="Z82" s="131" t="n">
        <f aca="false">Y82*2</f>
        <v>7</v>
      </c>
      <c r="AA82" s="131" t="str">
        <f aca="false">IF(Z82&gt;=6,"Cleared","NotCleared")</f>
        <v>Cleared</v>
      </c>
      <c r="AB82" s="131" t="n">
        <v>3</v>
      </c>
      <c r="AC82" s="131" t="n">
        <v>3</v>
      </c>
      <c r="AD82" s="131" t="n">
        <v>2</v>
      </c>
      <c r="AE82" s="131" t="n">
        <v>3</v>
      </c>
      <c r="AF82" s="131" t="n">
        <v>3</v>
      </c>
      <c r="AG82" s="131" t="n">
        <f aca="false">IFERROR(AVERAGE(AB82:AF82),"0")</f>
        <v>2.8</v>
      </c>
      <c r="AH82" s="131" t="n">
        <f aca="false">AG82*2</f>
        <v>5.6</v>
      </c>
      <c r="AI82" s="131" t="str">
        <f aca="false">IF(AH82&gt;=6,"Cleared","NotCleared")</f>
        <v>NotCleared</v>
      </c>
    </row>
    <row r="83" customFormat="false" ht="14.25" hidden="false" customHeight="false" outlineLevel="0" collapsed="false">
      <c r="A83" s="128" t="n">
        <v>79</v>
      </c>
      <c r="B83" s="129" t="s">
        <v>176</v>
      </c>
      <c r="C83" s="130" t="s">
        <v>177</v>
      </c>
      <c r="D83" s="131" t="n">
        <v>3</v>
      </c>
      <c r="E83" s="131" t="n">
        <v>3</v>
      </c>
      <c r="F83" s="131" t="n">
        <v>3</v>
      </c>
      <c r="G83" s="131" t="n">
        <v>3</v>
      </c>
      <c r="H83" s="131" t="n">
        <v>3</v>
      </c>
      <c r="I83" s="131" t="n">
        <f aca="false">AVERAGE(D83:H83)</f>
        <v>3</v>
      </c>
      <c r="J83" s="131" t="n">
        <f aca="false">I83*2</f>
        <v>6</v>
      </c>
      <c r="K83" s="131" t="str">
        <f aca="false">IF(J83&gt;=6,"Cleared","NotCleared")</f>
        <v>Cleared</v>
      </c>
      <c r="L83" s="131" t="n">
        <v>3</v>
      </c>
      <c r="M83" s="131" t="n">
        <v>3</v>
      </c>
      <c r="N83" s="131" t="n">
        <v>3.125</v>
      </c>
      <c r="O83" s="131" t="n">
        <v>3.375</v>
      </c>
      <c r="P83" s="131" t="n">
        <v>3.675</v>
      </c>
      <c r="Q83" s="131" t="n">
        <f aca="false">AVERAGE(L83:P83)</f>
        <v>3.235</v>
      </c>
      <c r="R83" s="131" t="n">
        <f aca="false">Q83*2</f>
        <v>6.47</v>
      </c>
      <c r="S83" s="131" t="str">
        <f aca="false">IF(R83&gt;=6,"Cleared","NotCleared")</f>
        <v>Cleared</v>
      </c>
      <c r="T83" s="131" t="n">
        <v>3</v>
      </c>
      <c r="U83" s="131" t="n">
        <v>3.5</v>
      </c>
      <c r="V83" s="131" t="n">
        <v>3.16666666666667</v>
      </c>
      <c r="W83" s="131" t="n">
        <v>3.5</v>
      </c>
      <c r="X83" s="131" t="n">
        <v>3.29166666666667</v>
      </c>
      <c r="Y83" s="131" t="n">
        <f aca="false">AVERAGE(T83:X83)</f>
        <v>3.29166666666667</v>
      </c>
      <c r="Z83" s="131" t="n">
        <f aca="false">Y83*2</f>
        <v>6.58333333333333</v>
      </c>
      <c r="AA83" s="131" t="str">
        <f aca="false">IF(Z83&gt;=6,"Cleared","NotCleared")</f>
        <v>Cleared</v>
      </c>
      <c r="AB83" s="131" t="n">
        <v>3.75</v>
      </c>
      <c r="AC83" s="131" t="n">
        <v>3.75</v>
      </c>
      <c r="AD83" s="131" t="n">
        <v>3.75</v>
      </c>
      <c r="AE83" s="131" t="n">
        <v>3.75</v>
      </c>
      <c r="AF83" s="131" t="n">
        <v>3.75</v>
      </c>
      <c r="AG83" s="131" t="n">
        <f aca="false">IFERROR(AVERAGE(AB83:AF83),"0")</f>
        <v>3.75</v>
      </c>
      <c r="AH83" s="131" t="n">
        <f aca="false">AG83*2</f>
        <v>7.5</v>
      </c>
      <c r="AI83" s="131" t="str">
        <f aca="false">IF(AH83&gt;=6,"Cleared","NotCleared")</f>
        <v>Cleared</v>
      </c>
    </row>
    <row r="84" customFormat="false" ht="14.25" hidden="false" customHeight="false" outlineLevel="0" collapsed="false">
      <c r="A84" s="128" t="n">
        <v>80</v>
      </c>
      <c r="B84" s="129" t="s">
        <v>178</v>
      </c>
      <c r="C84" s="130" t="s">
        <v>179</v>
      </c>
      <c r="D84" s="131" t="n">
        <v>3</v>
      </c>
      <c r="E84" s="131" t="n">
        <v>3</v>
      </c>
      <c r="F84" s="131" t="n">
        <v>3</v>
      </c>
      <c r="G84" s="131" t="n">
        <v>3</v>
      </c>
      <c r="H84" s="131" t="n">
        <v>3</v>
      </c>
      <c r="I84" s="131" t="n">
        <f aca="false">AVERAGE(D84:H84)</f>
        <v>3</v>
      </c>
      <c r="J84" s="131" t="n">
        <f aca="false">I84*2</f>
        <v>6</v>
      </c>
      <c r="K84" s="131" t="str">
        <f aca="false">IF(J84&gt;=6,"Cleared","NotCleared")</f>
        <v>Cleared</v>
      </c>
      <c r="L84" s="131" t="n">
        <v>4</v>
      </c>
      <c r="M84" s="131" t="n">
        <v>3.5</v>
      </c>
      <c r="N84" s="131" t="n">
        <v>4</v>
      </c>
      <c r="O84" s="131" t="n">
        <v>4</v>
      </c>
      <c r="P84" s="131" t="n">
        <v>4</v>
      </c>
      <c r="Q84" s="131" t="n">
        <f aca="false">AVERAGE(L84:P84)</f>
        <v>3.9</v>
      </c>
      <c r="R84" s="131" t="n">
        <f aca="false">Q84*2</f>
        <v>7.8</v>
      </c>
      <c r="S84" s="131" t="str">
        <f aca="false">IF(R84&gt;=6,"Cleared","NotCleared")</f>
        <v>Cleared</v>
      </c>
      <c r="T84" s="131" t="n">
        <v>4.25</v>
      </c>
      <c r="U84" s="131" t="n">
        <v>4.25</v>
      </c>
      <c r="V84" s="131" t="n">
        <v>4</v>
      </c>
      <c r="W84" s="131" t="n">
        <v>4.25</v>
      </c>
      <c r="X84" s="131" t="n">
        <v>4.1875</v>
      </c>
      <c r="Y84" s="131" t="n">
        <f aca="false">AVERAGE(T84:X84)</f>
        <v>4.1875</v>
      </c>
      <c r="Z84" s="131" t="n">
        <f aca="false">Y84*2</f>
        <v>8.375</v>
      </c>
      <c r="AA84" s="131" t="str">
        <f aca="false">IF(Z84&gt;=6,"Cleared","NotCleared")</f>
        <v>Cleared</v>
      </c>
      <c r="AB84" s="131" t="n">
        <v>3.75</v>
      </c>
      <c r="AC84" s="131" t="n">
        <v>3.75</v>
      </c>
      <c r="AD84" s="131" t="n">
        <v>4.25</v>
      </c>
      <c r="AE84" s="131" t="n">
        <v>4.25</v>
      </c>
      <c r="AF84" s="131" t="n">
        <v>4.5</v>
      </c>
      <c r="AG84" s="131" t="n">
        <f aca="false">IFERROR(AVERAGE(AB84:AF84),"0")</f>
        <v>4.1</v>
      </c>
      <c r="AH84" s="131" t="n">
        <f aca="false">AG84*2</f>
        <v>8.2</v>
      </c>
      <c r="AI84" s="131" t="str">
        <f aca="false">IF(AH84&gt;=6,"Cleared","NotCleared")</f>
        <v>Cleared</v>
      </c>
    </row>
    <row r="85" customFormat="false" ht="14.25" hidden="false" customHeight="false" outlineLevel="0" collapsed="false">
      <c r="A85" s="128" t="n">
        <v>81</v>
      </c>
      <c r="B85" s="129" t="s">
        <v>180</v>
      </c>
      <c r="C85" s="130" t="s">
        <v>181</v>
      </c>
      <c r="D85" s="131" t="n">
        <v>3</v>
      </c>
      <c r="E85" s="131" t="n">
        <v>3</v>
      </c>
      <c r="F85" s="131" t="n">
        <v>3</v>
      </c>
      <c r="G85" s="131" t="n">
        <v>3</v>
      </c>
      <c r="H85" s="131" t="n">
        <v>3</v>
      </c>
      <c r="I85" s="131" t="n">
        <f aca="false">AVERAGE(D85:H85)</f>
        <v>3</v>
      </c>
      <c r="J85" s="131" t="n">
        <f aca="false">I85*2</f>
        <v>6</v>
      </c>
      <c r="K85" s="131" t="str">
        <f aca="false">IF(J85&gt;=6,"Cleared","NotCleared")</f>
        <v>Cleared</v>
      </c>
      <c r="L85" s="131" t="n">
        <v>2.5</v>
      </c>
      <c r="M85" s="131" t="n">
        <v>2.5</v>
      </c>
      <c r="N85" s="131" t="n">
        <v>3.5</v>
      </c>
      <c r="O85" s="131" t="n">
        <v>4</v>
      </c>
      <c r="P85" s="131" t="n">
        <v>3.5</v>
      </c>
      <c r="Q85" s="131" t="n">
        <f aca="false">AVERAGE(L85:P85)</f>
        <v>3.2</v>
      </c>
      <c r="R85" s="131" t="n">
        <f aca="false">Q85*2</f>
        <v>6.4</v>
      </c>
      <c r="S85" s="131" t="str">
        <f aca="false">IF(R85&gt;=6,"Cleared","NotCleared")</f>
        <v>Cleared</v>
      </c>
      <c r="T85" s="131" t="n">
        <v>2</v>
      </c>
      <c r="U85" s="131" t="n">
        <v>2</v>
      </c>
      <c r="V85" s="131" t="n">
        <v>2</v>
      </c>
      <c r="W85" s="131" t="n">
        <v>2</v>
      </c>
      <c r="X85" s="131" t="n">
        <v>2</v>
      </c>
      <c r="Y85" s="131" t="n">
        <f aca="false">AVERAGE(T85:X85)</f>
        <v>2</v>
      </c>
      <c r="Z85" s="131" t="n">
        <f aca="false">Y85*2</f>
        <v>4</v>
      </c>
      <c r="AA85" s="131" t="str">
        <f aca="false">IF(Z85&gt;=6,"Cleared","NotCleared")</f>
        <v>NotCleared</v>
      </c>
      <c r="AB85" s="131" t="n">
        <v>3</v>
      </c>
      <c r="AC85" s="131" t="n">
        <v>3</v>
      </c>
      <c r="AD85" s="131" t="n">
        <v>3</v>
      </c>
      <c r="AE85" s="131" t="n">
        <v>3</v>
      </c>
      <c r="AF85" s="131" t="n">
        <v>3</v>
      </c>
      <c r="AG85" s="131" t="n">
        <f aca="false">IFERROR(AVERAGE(AB85:AF85),"0")</f>
        <v>3</v>
      </c>
      <c r="AH85" s="131" t="n">
        <f aca="false">AG85*2</f>
        <v>6</v>
      </c>
      <c r="AI85" s="131" t="str">
        <f aca="false">IF(AH85&gt;=6,"Cleared","NotCleared")</f>
        <v>Cleared</v>
      </c>
    </row>
    <row r="86" customFormat="false" ht="14.25" hidden="false" customHeight="false" outlineLevel="0" collapsed="false">
      <c r="A86" s="128" t="n">
        <v>82</v>
      </c>
      <c r="B86" s="129" t="s">
        <v>182</v>
      </c>
      <c r="C86" s="130" t="s">
        <v>183</v>
      </c>
      <c r="D86" s="131" t="n">
        <v>3</v>
      </c>
      <c r="E86" s="131" t="n">
        <v>3</v>
      </c>
      <c r="F86" s="131" t="n">
        <v>3</v>
      </c>
      <c r="G86" s="131" t="n">
        <v>3</v>
      </c>
      <c r="H86" s="131" t="n">
        <v>3</v>
      </c>
      <c r="I86" s="131" t="n">
        <f aca="false">AVERAGE(D86:H86)</f>
        <v>3</v>
      </c>
      <c r="J86" s="131" t="n">
        <f aca="false">I86*2</f>
        <v>6</v>
      </c>
      <c r="K86" s="131" t="str">
        <f aca="false">IF(J86&gt;=6,"Cleared","NotCleared")</f>
        <v>Cleared</v>
      </c>
      <c r="L86" s="131" t="n">
        <v>3.75</v>
      </c>
      <c r="M86" s="131" t="n">
        <v>3.75</v>
      </c>
      <c r="N86" s="131" t="n">
        <v>3.75</v>
      </c>
      <c r="O86" s="131" t="n">
        <v>3.75</v>
      </c>
      <c r="P86" s="131" t="n">
        <v>3.75</v>
      </c>
      <c r="Q86" s="131" t="n">
        <f aca="false">AVERAGE(L86:P86)</f>
        <v>3.75</v>
      </c>
      <c r="R86" s="131" t="n">
        <f aca="false">Q86*2</f>
        <v>7.5</v>
      </c>
      <c r="S86" s="131" t="str">
        <f aca="false">IF(R86&gt;=6,"Cleared","NotCleared")</f>
        <v>Cleared</v>
      </c>
      <c r="T86" s="131" t="n">
        <v>4.5</v>
      </c>
      <c r="U86" s="131" t="n">
        <v>4.5</v>
      </c>
      <c r="V86" s="131" t="n">
        <v>4</v>
      </c>
      <c r="W86" s="131" t="n">
        <v>3.5</v>
      </c>
      <c r="X86" s="131" t="n">
        <v>4.125</v>
      </c>
      <c r="Y86" s="131" t="n">
        <f aca="false">AVERAGE(T86:X86)</f>
        <v>4.125</v>
      </c>
      <c r="Z86" s="131" t="n">
        <f aca="false">Y86*2</f>
        <v>8.25</v>
      </c>
      <c r="AA86" s="131" t="str">
        <f aca="false">IF(Z86&gt;=6,"Cleared","NotCleared")</f>
        <v>Cleared</v>
      </c>
      <c r="AB86" s="131" t="n">
        <v>4.75</v>
      </c>
      <c r="AC86" s="131" t="n">
        <v>4.5</v>
      </c>
      <c r="AD86" s="131" t="n">
        <v>3.75</v>
      </c>
      <c r="AE86" s="131" t="n">
        <v>4</v>
      </c>
      <c r="AF86" s="131" t="n">
        <v>4.5</v>
      </c>
      <c r="AG86" s="131" t="n">
        <f aca="false">IFERROR(AVERAGE(AB86:AF86),"0")</f>
        <v>4.3</v>
      </c>
      <c r="AH86" s="131" t="n">
        <f aca="false">AG86*2</f>
        <v>8.6</v>
      </c>
      <c r="AI86" s="131" t="str">
        <f aca="false">IF(AH86&gt;=6,"Cleared","NotCleared")</f>
        <v>Cleared</v>
      </c>
    </row>
    <row r="87" customFormat="false" ht="14.25" hidden="false" customHeight="false" outlineLevel="0" collapsed="false">
      <c r="A87" s="128" t="n">
        <v>83</v>
      </c>
      <c r="B87" s="129" t="s">
        <v>184</v>
      </c>
      <c r="C87" s="130" t="s">
        <v>185</v>
      </c>
      <c r="D87" s="131" t="n">
        <v>3</v>
      </c>
      <c r="E87" s="131" t="n">
        <v>3</v>
      </c>
      <c r="F87" s="131" t="n">
        <v>3</v>
      </c>
      <c r="G87" s="131" t="n">
        <v>3</v>
      </c>
      <c r="H87" s="131" t="n">
        <v>3</v>
      </c>
      <c r="I87" s="131" t="n">
        <f aca="false">AVERAGE(D87:H87)</f>
        <v>3</v>
      </c>
      <c r="J87" s="131" t="n">
        <f aca="false">I87*2</f>
        <v>6</v>
      </c>
      <c r="K87" s="131" t="str">
        <f aca="false">IF(J87&gt;=6,"Cleared","NotCleared")</f>
        <v>Cleared</v>
      </c>
      <c r="L87" s="131" t="n">
        <v>3.75</v>
      </c>
      <c r="M87" s="131" t="n">
        <v>3.75</v>
      </c>
      <c r="N87" s="131" t="n">
        <v>3.75</v>
      </c>
      <c r="O87" s="131" t="n">
        <v>3.75</v>
      </c>
      <c r="P87" s="131" t="n">
        <v>3.75</v>
      </c>
      <c r="Q87" s="131" t="n">
        <f aca="false">AVERAGE(L87:P87)</f>
        <v>3.75</v>
      </c>
      <c r="R87" s="131" t="n">
        <f aca="false">Q87*2</f>
        <v>7.5</v>
      </c>
      <c r="S87" s="131" t="str">
        <f aca="false">IF(R87&gt;=6,"Cleared","NotCleared")</f>
        <v>Cleared</v>
      </c>
      <c r="T87" s="131" t="n">
        <v>3</v>
      </c>
      <c r="U87" s="131" t="n">
        <v>4</v>
      </c>
      <c r="V87" s="131" t="n">
        <v>4</v>
      </c>
      <c r="W87" s="131" t="n">
        <v>3</v>
      </c>
      <c r="X87" s="131" t="n">
        <v>3.5</v>
      </c>
      <c r="Y87" s="131" t="n">
        <f aca="false">AVERAGE(T87:X87)</f>
        <v>3.5</v>
      </c>
      <c r="Z87" s="131" t="n">
        <f aca="false">Y87*2</f>
        <v>7</v>
      </c>
      <c r="AA87" s="131" t="str">
        <f aca="false">IF(Z87&gt;=6,"Cleared","NotCleared")</f>
        <v>Cleared</v>
      </c>
      <c r="AB87" s="131" t="n">
        <v>4</v>
      </c>
      <c r="AC87" s="131" t="n">
        <v>4</v>
      </c>
      <c r="AD87" s="131" t="n">
        <v>4</v>
      </c>
      <c r="AE87" s="131" t="n">
        <v>3</v>
      </c>
      <c r="AF87" s="131" t="n">
        <v>3</v>
      </c>
      <c r="AG87" s="131" t="n">
        <f aca="false">IFERROR(AVERAGE(AB87:AF87),"0")</f>
        <v>3.6</v>
      </c>
      <c r="AH87" s="131" t="n">
        <f aca="false">AG87*2</f>
        <v>7.2</v>
      </c>
      <c r="AI87" s="131" t="str">
        <f aca="false">IF(AH87&gt;=6,"Cleared","NotCleared")</f>
        <v>Cleared</v>
      </c>
    </row>
    <row r="88" customFormat="false" ht="14.25" hidden="false" customHeight="false" outlineLevel="0" collapsed="false">
      <c r="A88" s="128" t="n">
        <v>84</v>
      </c>
      <c r="B88" s="129" t="s">
        <v>186</v>
      </c>
      <c r="C88" s="130" t="s">
        <v>187</v>
      </c>
      <c r="D88" s="131" t="n">
        <v>3</v>
      </c>
      <c r="E88" s="131" t="n">
        <v>3</v>
      </c>
      <c r="F88" s="131" t="n">
        <v>3</v>
      </c>
      <c r="G88" s="131" t="n">
        <v>3</v>
      </c>
      <c r="H88" s="131" t="n">
        <v>3</v>
      </c>
      <c r="I88" s="131" t="n">
        <f aca="false">AVERAGE(D88:H88)</f>
        <v>3</v>
      </c>
      <c r="J88" s="131" t="n">
        <f aca="false">I88*2</f>
        <v>6</v>
      </c>
      <c r="K88" s="131" t="str">
        <f aca="false">IF(J88&gt;=6,"Cleared","NotCleared")</f>
        <v>Cleared</v>
      </c>
      <c r="L88" s="131" t="n">
        <v>2.5</v>
      </c>
      <c r="M88" s="131" t="n">
        <v>3.5</v>
      </c>
      <c r="N88" s="131" t="n">
        <v>3</v>
      </c>
      <c r="O88" s="131" t="n">
        <v>4</v>
      </c>
      <c r="P88" s="131" t="n">
        <v>3.5</v>
      </c>
      <c r="Q88" s="131" t="n">
        <f aca="false">AVERAGE(L88:P88)</f>
        <v>3.3</v>
      </c>
      <c r="R88" s="131" t="n">
        <f aca="false">Q88*2</f>
        <v>6.6</v>
      </c>
      <c r="S88" s="131" t="str">
        <f aca="false">IF(R88&gt;=6,"Cleared","NotCleared")</f>
        <v>Cleared</v>
      </c>
      <c r="T88" s="131" t="n">
        <v>4</v>
      </c>
      <c r="U88" s="131" t="n">
        <v>3</v>
      </c>
      <c r="V88" s="131" t="n">
        <v>2</v>
      </c>
      <c r="W88" s="131" t="n">
        <v>2</v>
      </c>
      <c r="X88" s="131" t="n">
        <v>2.75</v>
      </c>
      <c r="Y88" s="131" t="n">
        <f aca="false">AVERAGE(T88:X88)</f>
        <v>2.75</v>
      </c>
      <c r="Z88" s="131" t="n">
        <f aca="false">Y88*2</f>
        <v>5.5</v>
      </c>
      <c r="AA88" s="131" t="str">
        <f aca="false">IF(Z88&gt;=6,"Cleared","NotCleared")</f>
        <v>NotCleared</v>
      </c>
      <c r="AB88" s="131" t="n">
        <v>3</v>
      </c>
      <c r="AC88" s="131" t="n">
        <v>3.5</v>
      </c>
      <c r="AD88" s="131" t="n">
        <v>3</v>
      </c>
      <c r="AE88" s="131" t="n">
        <v>3.5</v>
      </c>
      <c r="AF88" s="131" t="n">
        <v>3</v>
      </c>
      <c r="AG88" s="131" t="n">
        <f aca="false">IFERROR(AVERAGE(AB88:AF88),"0")</f>
        <v>3.2</v>
      </c>
      <c r="AH88" s="131" t="n">
        <f aca="false">AG88*2</f>
        <v>6.4</v>
      </c>
      <c r="AI88" s="131" t="str">
        <f aca="false">IF(AH88&gt;=6,"Cleared","NotCleared")</f>
        <v>Cleared</v>
      </c>
    </row>
    <row r="89" customFormat="false" ht="14.25" hidden="false" customHeight="false" outlineLevel="0" collapsed="false">
      <c r="A89" s="128" t="n">
        <v>85</v>
      </c>
      <c r="B89" s="129" t="s">
        <v>188</v>
      </c>
      <c r="C89" s="130" t="s">
        <v>189</v>
      </c>
      <c r="D89" s="131" t="n">
        <v>3</v>
      </c>
      <c r="E89" s="131" t="n">
        <v>3</v>
      </c>
      <c r="F89" s="131" t="n">
        <v>3</v>
      </c>
      <c r="G89" s="131" t="n">
        <v>3</v>
      </c>
      <c r="H89" s="131" t="n">
        <v>3</v>
      </c>
      <c r="I89" s="131" t="n">
        <f aca="false">AVERAGE(D89:H89)</f>
        <v>3</v>
      </c>
      <c r="J89" s="131" t="n">
        <f aca="false">I89*2</f>
        <v>6</v>
      </c>
      <c r="K89" s="131" t="str">
        <f aca="false">IF(J89&gt;=6,"Cleared","NotCleared")</f>
        <v>Cleared</v>
      </c>
      <c r="L89" s="131" t="n">
        <v>3.75</v>
      </c>
      <c r="M89" s="131" t="n">
        <v>3.75</v>
      </c>
      <c r="N89" s="131" t="n">
        <v>3.75</v>
      </c>
      <c r="O89" s="131" t="n">
        <v>3.75</v>
      </c>
      <c r="P89" s="131" t="n">
        <v>3.75</v>
      </c>
      <c r="Q89" s="131" t="n">
        <f aca="false">AVERAGE(L89:P89)</f>
        <v>3.75</v>
      </c>
      <c r="R89" s="131" t="n">
        <f aca="false">Q89*2</f>
        <v>7.5</v>
      </c>
      <c r="S89" s="131" t="str">
        <f aca="false">IF(R89&gt;=6,"Cleared","NotCleared")</f>
        <v>Cleared</v>
      </c>
      <c r="T89" s="131" t="n">
        <v>1</v>
      </c>
      <c r="U89" s="131" t="n">
        <v>2</v>
      </c>
      <c r="V89" s="131" t="n">
        <v>1</v>
      </c>
      <c r="W89" s="131" t="n">
        <v>2</v>
      </c>
      <c r="X89" s="131" t="n">
        <v>1.5</v>
      </c>
      <c r="Y89" s="131" t="n">
        <f aca="false">AVERAGE(T89:X89)</f>
        <v>1.5</v>
      </c>
      <c r="Z89" s="131" t="n">
        <f aca="false">Y89*2</f>
        <v>3</v>
      </c>
      <c r="AA89" s="131" t="str">
        <f aca="false">IF(Z89&gt;=6,"Cleared","NotCleared")</f>
        <v>NotCleared</v>
      </c>
      <c r="AB89" s="131" t="s">
        <v>511</v>
      </c>
      <c r="AC89" s="131" t="s">
        <v>511</v>
      </c>
      <c r="AD89" s="131" t="s">
        <v>511</v>
      </c>
      <c r="AE89" s="131" t="s">
        <v>511</v>
      </c>
      <c r="AF89" s="131" t="s">
        <v>511</v>
      </c>
      <c r="AG89" s="131" t="str">
        <f aca="false">IFERROR(AVERAGE(AB89:AF89),"0")</f>
        <v>0</v>
      </c>
      <c r="AH89" s="131" t="n">
        <f aca="false">AG89*2</f>
        <v>0</v>
      </c>
      <c r="AI89" s="131" t="str">
        <f aca="false">IF(AH89&gt;=6,"Cleared","NotCleared")</f>
        <v>NotCleared</v>
      </c>
    </row>
    <row r="90" customFormat="false" ht="14.25" hidden="false" customHeight="false" outlineLevel="0" collapsed="false">
      <c r="A90" s="128" t="n">
        <v>86</v>
      </c>
      <c r="B90" s="129" t="s">
        <v>190</v>
      </c>
      <c r="C90" s="130" t="s">
        <v>191</v>
      </c>
      <c r="D90" s="131" t="n">
        <v>3</v>
      </c>
      <c r="E90" s="131" t="n">
        <v>3</v>
      </c>
      <c r="F90" s="131" t="n">
        <v>3</v>
      </c>
      <c r="G90" s="131" t="n">
        <v>3</v>
      </c>
      <c r="H90" s="131" t="n">
        <v>3</v>
      </c>
      <c r="I90" s="131" t="n">
        <f aca="false">AVERAGE(D90:H90)</f>
        <v>3</v>
      </c>
      <c r="J90" s="131" t="n">
        <f aca="false">I90*2</f>
        <v>6</v>
      </c>
      <c r="K90" s="131" t="str">
        <f aca="false">IF(J90&gt;=6,"Cleared","NotCleared")</f>
        <v>Cleared</v>
      </c>
      <c r="L90" s="131" t="n">
        <v>3.9375</v>
      </c>
      <c r="M90" s="131" t="n">
        <v>3.9375</v>
      </c>
      <c r="N90" s="131" t="n">
        <v>4.1875</v>
      </c>
      <c r="O90" s="131" t="n">
        <v>3.9375</v>
      </c>
      <c r="P90" s="131" t="n">
        <v>3.4875</v>
      </c>
      <c r="Q90" s="131" t="n">
        <f aca="false">AVERAGE(L90:P90)</f>
        <v>3.8975</v>
      </c>
      <c r="R90" s="131" t="n">
        <f aca="false">Q90*2</f>
        <v>7.795</v>
      </c>
      <c r="S90" s="131" t="str">
        <f aca="false">IF(R90&gt;=6,"Cleared","NotCleared")</f>
        <v>Cleared</v>
      </c>
      <c r="T90" s="131" t="n">
        <v>4.33333333333333</v>
      </c>
      <c r="U90" s="131" t="n">
        <v>4.33333333333333</v>
      </c>
      <c r="V90" s="131" t="n">
        <v>4.33333333333333</v>
      </c>
      <c r="W90" s="131" t="n">
        <v>4.16666666666667</v>
      </c>
      <c r="X90" s="131" t="n">
        <v>4.29166666666667</v>
      </c>
      <c r="Y90" s="131" t="n">
        <f aca="false">AVERAGE(T90:X90)</f>
        <v>4.29166666666667</v>
      </c>
      <c r="Z90" s="131" t="n">
        <f aca="false">Y90*2</f>
        <v>8.58333333333333</v>
      </c>
      <c r="AA90" s="131" t="str">
        <f aca="false">IF(Z90&gt;=6,"Cleared","NotCleared")</f>
        <v>Cleared</v>
      </c>
      <c r="AB90" s="131" t="n">
        <v>4.75</v>
      </c>
      <c r="AC90" s="131" t="n">
        <v>4.5</v>
      </c>
      <c r="AD90" s="131" t="n">
        <v>4.75</v>
      </c>
      <c r="AE90" s="131" t="n">
        <v>4.5</v>
      </c>
      <c r="AF90" s="131" t="n">
        <v>4.75</v>
      </c>
      <c r="AG90" s="131" t="n">
        <f aca="false">IFERROR(AVERAGE(AB90:AF90),"0")</f>
        <v>4.65</v>
      </c>
      <c r="AH90" s="131" t="n">
        <f aca="false">AG90*2</f>
        <v>9.3</v>
      </c>
      <c r="AI90" s="131" t="str">
        <f aca="false">IF(AH90&gt;=6,"Cleared","NotCleared")</f>
        <v>Cleared</v>
      </c>
    </row>
    <row r="91" customFormat="false" ht="14.25" hidden="false" customHeight="false" outlineLevel="0" collapsed="false">
      <c r="A91" s="128" t="n">
        <v>87</v>
      </c>
      <c r="B91" s="129" t="s">
        <v>192</v>
      </c>
      <c r="C91" s="130" t="s">
        <v>193</v>
      </c>
      <c r="D91" s="131" t="n">
        <v>3</v>
      </c>
      <c r="E91" s="131" t="n">
        <v>3</v>
      </c>
      <c r="F91" s="131" t="n">
        <v>3</v>
      </c>
      <c r="G91" s="131" t="n">
        <v>3</v>
      </c>
      <c r="H91" s="131" t="n">
        <v>3</v>
      </c>
      <c r="I91" s="131" t="n">
        <f aca="false">AVERAGE(D91:H91)</f>
        <v>3</v>
      </c>
      <c r="J91" s="131" t="n">
        <f aca="false">I91*2</f>
        <v>6</v>
      </c>
      <c r="K91" s="131" t="str">
        <f aca="false">IF(J91&gt;=6,"Cleared","NotCleared")</f>
        <v>Cleared</v>
      </c>
      <c r="L91" s="131" t="n">
        <v>3.5</v>
      </c>
      <c r="M91" s="131" t="n">
        <v>3.5</v>
      </c>
      <c r="N91" s="131" t="n">
        <v>4.5</v>
      </c>
      <c r="O91" s="131" t="n">
        <v>4</v>
      </c>
      <c r="P91" s="131" t="n">
        <v>3.5</v>
      </c>
      <c r="Q91" s="131" t="n">
        <f aca="false">AVERAGE(L91:P91)</f>
        <v>3.8</v>
      </c>
      <c r="R91" s="131" t="n">
        <f aca="false">Q91*2</f>
        <v>7.6</v>
      </c>
      <c r="S91" s="131" t="str">
        <f aca="false">IF(R91&gt;=6,"Cleared","NotCleared")</f>
        <v>Cleared</v>
      </c>
      <c r="T91" s="131" t="n">
        <v>3</v>
      </c>
      <c r="U91" s="131" t="n">
        <v>4</v>
      </c>
      <c r="V91" s="131" t="n">
        <v>4</v>
      </c>
      <c r="W91" s="131" t="n">
        <v>4</v>
      </c>
      <c r="X91" s="131" t="n">
        <v>3.75</v>
      </c>
      <c r="Y91" s="131" t="n">
        <f aca="false">AVERAGE(T91:X91)</f>
        <v>3.75</v>
      </c>
      <c r="Z91" s="131" t="n">
        <f aca="false">Y91*2</f>
        <v>7.5</v>
      </c>
      <c r="AA91" s="131" t="str">
        <f aca="false">IF(Z91&gt;=6,"Cleared","NotCleared")</f>
        <v>Cleared</v>
      </c>
      <c r="AB91" s="131" t="n">
        <v>3</v>
      </c>
      <c r="AC91" s="131" t="n">
        <v>3</v>
      </c>
      <c r="AD91" s="131" t="n">
        <v>3</v>
      </c>
      <c r="AE91" s="131" t="n">
        <v>3</v>
      </c>
      <c r="AF91" s="131" t="n">
        <v>3</v>
      </c>
      <c r="AG91" s="131" t="n">
        <f aca="false">IFERROR(AVERAGE(AB91:AF91),"0")</f>
        <v>3</v>
      </c>
      <c r="AH91" s="131" t="n">
        <f aca="false">AG91*2</f>
        <v>6</v>
      </c>
      <c r="AI91" s="131" t="str">
        <f aca="false">IF(AH91&gt;=6,"Cleared","NotCleared")</f>
        <v>Cleared</v>
      </c>
    </row>
    <row r="92" customFormat="false" ht="14.25" hidden="false" customHeight="false" outlineLevel="0" collapsed="false">
      <c r="A92" s="128" t="n">
        <v>88</v>
      </c>
      <c r="B92" s="129" t="s">
        <v>194</v>
      </c>
      <c r="C92" s="130" t="s">
        <v>195</v>
      </c>
      <c r="D92" s="131" t="n">
        <v>3</v>
      </c>
      <c r="E92" s="131" t="n">
        <v>3</v>
      </c>
      <c r="F92" s="131" t="n">
        <v>3</v>
      </c>
      <c r="G92" s="131" t="n">
        <v>3</v>
      </c>
      <c r="H92" s="131" t="n">
        <v>3</v>
      </c>
      <c r="I92" s="131" t="n">
        <f aca="false">AVERAGE(D92:H92)</f>
        <v>3</v>
      </c>
      <c r="J92" s="131" t="n">
        <f aca="false">I92*2</f>
        <v>6</v>
      </c>
      <c r="K92" s="131" t="str">
        <f aca="false">IF(J92&gt;=6,"Cleared","NotCleared")</f>
        <v>Cleared</v>
      </c>
      <c r="L92" s="131" t="n">
        <v>2.75</v>
      </c>
      <c r="M92" s="131" t="n">
        <v>1.75</v>
      </c>
      <c r="N92" s="131" t="n">
        <v>2.5</v>
      </c>
      <c r="O92" s="131" t="n">
        <v>2.5</v>
      </c>
      <c r="P92" s="131" t="n">
        <v>2.5</v>
      </c>
      <c r="Q92" s="131" t="n">
        <f aca="false">AVERAGE(L92:P92)</f>
        <v>2.4</v>
      </c>
      <c r="R92" s="131" t="n">
        <f aca="false">Q92*2</f>
        <v>4.8</v>
      </c>
      <c r="S92" s="131" t="str">
        <f aca="false">IF(R92&gt;=6,"Cleared","NotCleared")</f>
        <v>NotCleared</v>
      </c>
      <c r="T92" s="131" t="n">
        <v>1</v>
      </c>
      <c r="U92" s="131" t="n">
        <v>1</v>
      </c>
      <c r="V92" s="131" t="n">
        <v>1</v>
      </c>
      <c r="W92" s="131" t="n">
        <v>1</v>
      </c>
      <c r="X92" s="131" t="n">
        <v>1</v>
      </c>
      <c r="Y92" s="131" t="n">
        <f aca="false">AVERAGE(T92:X92)</f>
        <v>1</v>
      </c>
      <c r="Z92" s="131" t="n">
        <f aca="false">Y92*2</f>
        <v>2</v>
      </c>
      <c r="AA92" s="131" t="str">
        <f aca="false">IF(Z92&gt;=6,"Cleared","NotCleared")</f>
        <v>NotCleared</v>
      </c>
      <c r="AB92" s="131" t="n">
        <v>4</v>
      </c>
      <c r="AC92" s="131" t="n">
        <v>4</v>
      </c>
      <c r="AD92" s="131" t="n">
        <v>4</v>
      </c>
      <c r="AE92" s="131" t="n">
        <v>4</v>
      </c>
      <c r="AF92" s="131" t="n">
        <v>4</v>
      </c>
      <c r="AG92" s="131" t="n">
        <f aca="false">IFERROR(AVERAGE(AB92:AF92),"0")</f>
        <v>4</v>
      </c>
      <c r="AH92" s="131" t="n">
        <f aca="false">AG92*2</f>
        <v>8</v>
      </c>
      <c r="AI92" s="131" t="str">
        <f aca="false">IF(AH92&gt;=6,"Cleared","NotCleared")</f>
        <v>Cleared</v>
      </c>
    </row>
    <row r="93" customFormat="false" ht="14.25" hidden="false" customHeight="false" outlineLevel="0" collapsed="false">
      <c r="A93" s="128" t="n">
        <v>89</v>
      </c>
      <c r="B93" s="129" t="s">
        <v>196</v>
      </c>
      <c r="C93" s="130" t="s">
        <v>197</v>
      </c>
      <c r="D93" s="131" t="n">
        <v>3</v>
      </c>
      <c r="E93" s="131" t="n">
        <v>3</v>
      </c>
      <c r="F93" s="131" t="n">
        <v>3</v>
      </c>
      <c r="G93" s="131" t="n">
        <v>3</v>
      </c>
      <c r="H93" s="131" t="n">
        <v>3</v>
      </c>
      <c r="I93" s="131" t="n">
        <f aca="false">AVERAGE(D93:H93)</f>
        <v>3</v>
      </c>
      <c r="J93" s="131" t="n">
        <f aca="false">I93*2</f>
        <v>6</v>
      </c>
      <c r="K93" s="131" t="str">
        <f aca="false">IF(J93&gt;=6,"Cleared","NotCleared")</f>
        <v>Cleared</v>
      </c>
      <c r="L93" s="131" t="n">
        <v>3.5</v>
      </c>
      <c r="M93" s="131" t="n">
        <v>3.5</v>
      </c>
      <c r="N93" s="131" t="n">
        <v>3.75</v>
      </c>
      <c r="O93" s="131" t="n">
        <v>4</v>
      </c>
      <c r="P93" s="131" t="n">
        <v>3.5</v>
      </c>
      <c r="Q93" s="131" t="n">
        <f aca="false">AVERAGE(L93:P93)</f>
        <v>3.65</v>
      </c>
      <c r="R93" s="131" t="n">
        <f aca="false">Q93*2</f>
        <v>7.3</v>
      </c>
      <c r="S93" s="131" t="str">
        <f aca="false">IF(R93&gt;=6,"Cleared","NotCleared")</f>
        <v>Cleared</v>
      </c>
      <c r="T93" s="131" t="n">
        <v>2</v>
      </c>
      <c r="U93" s="131" t="n">
        <v>3</v>
      </c>
      <c r="V93" s="131" t="n">
        <v>3</v>
      </c>
      <c r="W93" s="131" t="n">
        <v>3</v>
      </c>
      <c r="X93" s="131" t="n">
        <v>2.75</v>
      </c>
      <c r="Y93" s="131" t="n">
        <f aca="false">AVERAGE(T93:X93)</f>
        <v>2.75</v>
      </c>
      <c r="Z93" s="131" t="n">
        <f aca="false">Y93*2</f>
        <v>5.5</v>
      </c>
      <c r="AA93" s="131" t="str">
        <f aca="false">IF(Z93&gt;=6,"Cleared","NotCleared")</f>
        <v>NotCleared</v>
      </c>
      <c r="AB93" s="131" t="n">
        <v>3</v>
      </c>
      <c r="AC93" s="131" t="n">
        <v>3</v>
      </c>
      <c r="AD93" s="131" t="n">
        <v>4</v>
      </c>
      <c r="AE93" s="131" t="n">
        <v>4</v>
      </c>
      <c r="AF93" s="131" t="n">
        <v>4</v>
      </c>
      <c r="AG93" s="131" t="n">
        <f aca="false">IFERROR(AVERAGE(AB93:AF93),"0")</f>
        <v>3.6</v>
      </c>
      <c r="AH93" s="131" t="n">
        <f aca="false">AG93*2</f>
        <v>7.2</v>
      </c>
      <c r="AI93" s="131" t="str">
        <f aca="false">IF(AH93&gt;=6,"Cleared","NotCleared")</f>
        <v>Cleared</v>
      </c>
    </row>
    <row r="94" customFormat="false" ht="14.25" hidden="false" customHeight="false" outlineLevel="0" collapsed="false">
      <c r="A94" s="128" t="n">
        <v>90</v>
      </c>
      <c r="B94" s="129" t="s">
        <v>199</v>
      </c>
      <c r="C94" s="130" t="s">
        <v>200</v>
      </c>
      <c r="D94" s="131" t="n">
        <v>3</v>
      </c>
      <c r="E94" s="131" t="n">
        <v>3</v>
      </c>
      <c r="F94" s="131" t="n">
        <v>3</v>
      </c>
      <c r="G94" s="131" t="n">
        <v>3</v>
      </c>
      <c r="H94" s="131" t="n">
        <v>3</v>
      </c>
      <c r="I94" s="131" t="n">
        <f aca="false">AVERAGE(D94:H94)</f>
        <v>3</v>
      </c>
      <c r="J94" s="131" t="n">
        <f aca="false">I94*2</f>
        <v>6</v>
      </c>
      <c r="K94" s="131" t="str">
        <f aca="false">IF(J94&gt;=6,"Cleared","NotCleared")</f>
        <v>Cleared</v>
      </c>
      <c r="L94" s="131" t="n">
        <v>2.75</v>
      </c>
      <c r="M94" s="131" t="n">
        <v>2.75</v>
      </c>
      <c r="N94" s="131" t="n">
        <v>2.75</v>
      </c>
      <c r="O94" s="131" t="n">
        <v>3.25</v>
      </c>
      <c r="P94" s="131" t="n">
        <v>2.75</v>
      </c>
      <c r="Q94" s="131" t="n">
        <f aca="false">AVERAGE(L94:P94)</f>
        <v>2.85</v>
      </c>
      <c r="R94" s="131" t="n">
        <f aca="false">Q94*2</f>
        <v>5.7</v>
      </c>
      <c r="S94" s="131" t="str">
        <f aca="false">IF(R94&gt;=6,"Cleared","NotCleared")</f>
        <v>NotCleared</v>
      </c>
      <c r="T94" s="131" t="n">
        <v>3</v>
      </c>
      <c r="U94" s="131" t="n">
        <v>3.2</v>
      </c>
      <c r="V94" s="131" t="n">
        <v>3.4</v>
      </c>
      <c r="W94" s="131" t="n">
        <v>3.6</v>
      </c>
      <c r="X94" s="131" t="n">
        <v>3.3</v>
      </c>
      <c r="Y94" s="131" t="n">
        <f aca="false">AVERAGE(T94:X94)</f>
        <v>3.3</v>
      </c>
      <c r="Z94" s="131" t="n">
        <f aca="false">Y94*2</f>
        <v>6.6</v>
      </c>
      <c r="AA94" s="131" t="str">
        <f aca="false">IF(Z94&gt;=6,"Cleared","NotCleared")</f>
        <v>Cleared</v>
      </c>
      <c r="AB94" s="131" t="n">
        <v>3.75</v>
      </c>
      <c r="AC94" s="131" t="n">
        <v>3.75</v>
      </c>
      <c r="AD94" s="131" t="n">
        <v>3.75</v>
      </c>
      <c r="AE94" s="131" t="n">
        <v>4</v>
      </c>
      <c r="AF94" s="131" t="n">
        <v>3.75</v>
      </c>
      <c r="AG94" s="131" t="n">
        <f aca="false">IFERROR(AVERAGE(AB94:AF94),"0")</f>
        <v>3.8</v>
      </c>
      <c r="AH94" s="131" t="n">
        <f aca="false">AG94*2</f>
        <v>7.6</v>
      </c>
      <c r="AI94" s="131" t="str">
        <f aca="false">IF(AH94&gt;=6,"Cleared","NotCleared")</f>
        <v>Cleared</v>
      </c>
    </row>
    <row r="95" customFormat="false" ht="14.25" hidden="false" customHeight="false" outlineLevel="0" collapsed="false">
      <c r="A95" s="128" t="n">
        <v>91</v>
      </c>
      <c r="B95" s="129" t="s">
        <v>201</v>
      </c>
      <c r="C95" s="130" t="s">
        <v>202</v>
      </c>
      <c r="D95" s="131" t="n">
        <v>3</v>
      </c>
      <c r="E95" s="131" t="n">
        <v>3</v>
      </c>
      <c r="F95" s="131" t="n">
        <v>3</v>
      </c>
      <c r="G95" s="131" t="n">
        <v>3</v>
      </c>
      <c r="H95" s="131" t="n">
        <v>3</v>
      </c>
      <c r="I95" s="131" t="n">
        <f aca="false">AVERAGE(D95:H95)</f>
        <v>3</v>
      </c>
      <c r="J95" s="131" t="n">
        <f aca="false">I95*2</f>
        <v>6</v>
      </c>
      <c r="K95" s="131" t="str">
        <f aca="false">IF(J95&gt;=6,"Cleared","NotCleared")</f>
        <v>Cleared</v>
      </c>
      <c r="L95" s="131" t="n">
        <v>2.5</v>
      </c>
      <c r="M95" s="131" t="n">
        <v>2.5</v>
      </c>
      <c r="N95" s="131" t="n">
        <v>3</v>
      </c>
      <c r="O95" s="131" t="n">
        <v>2</v>
      </c>
      <c r="P95" s="131" t="n">
        <v>2.5</v>
      </c>
      <c r="Q95" s="131" t="n">
        <f aca="false">AVERAGE(L95:P95)</f>
        <v>2.5</v>
      </c>
      <c r="R95" s="131" t="n">
        <f aca="false">Q95*2</f>
        <v>5</v>
      </c>
      <c r="S95" s="131" t="str">
        <f aca="false">IF(R95&gt;=6,"Cleared","NotCleared")</f>
        <v>NotCleared</v>
      </c>
      <c r="T95" s="131" t="n">
        <v>2.6</v>
      </c>
      <c r="U95" s="131" t="n">
        <v>3</v>
      </c>
      <c r="V95" s="131" t="n">
        <v>2.8</v>
      </c>
      <c r="W95" s="131" t="n">
        <v>3</v>
      </c>
      <c r="X95" s="131" t="n">
        <v>2.85</v>
      </c>
      <c r="Y95" s="131" t="n">
        <f aca="false">AVERAGE(T95:X95)</f>
        <v>2.85</v>
      </c>
      <c r="Z95" s="131" t="n">
        <f aca="false">Y95*2</f>
        <v>5.7</v>
      </c>
      <c r="AA95" s="131" t="str">
        <f aca="false">IF(Z95&gt;=6,"Cleared","NotCleared")</f>
        <v>NotCleared</v>
      </c>
      <c r="AB95" s="131" t="n">
        <v>3.2</v>
      </c>
      <c r="AC95" s="131" t="n">
        <v>3.6</v>
      </c>
      <c r="AD95" s="131" t="n">
        <v>3.6</v>
      </c>
      <c r="AE95" s="131" t="n">
        <v>3.4</v>
      </c>
      <c r="AF95" s="131" t="n">
        <v>3.2</v>
      </c>
      <c r="AG95" s="131" t="n">
        <f aca="false">IFERROR(AVERAGE(AB95:AF95),"0")</f>
        <v>3.4</v>
      </c>
      <c r="AH95" s="131" t="n">
        <f aca="false">AG95*2</f>
        <v>6.8</v>
      </c>
      <c r="AI95" s="131" t="str">
        <f aca="false">IF(AH95&gt;=6,"Cleared","NotCleared")</f>
        <v>Cleared</v>
      </c>
    </row>
    <row r="96" customFormat="false" ht="14.25" hidden="false" customHeight="false" outlineLevel="0" collapsed="false">
      <c r="A96" s="128" t="n">
        <v>92</v>
      </c>
      <c r="B96" s="129" t="s">
        <v>203</v>
      </c>
      <c r="C96" s="130" t="s">
        <v>204</v>
      </c>
      <c r="D96" s="131" t="n">
        <v>3</v>
      </c>
      <c r="E96" s="131" t="n">
        <v>3</v>
      </c>
      <c r="F96" s="131" t="n">
        <v>3</v>
      </c>
      <c r="G96" s="131" t="n">
        <v>3</v>
      </c>
      <c r="H96" s="131" t="n">
        <v>3</v>
      </c>
      <c r="I96" s="131" t="n">
        <f aca="false">AVERAGE(D96:H96)</f>
        <v>3</v>
      </c>
      <c r="J96" s="131" t="n">
        <f aca="false">I96*2</f>
        <v>6</v>
      </c>
      <c r="K96" s="131" t="str">
        <f aca="false">IF(J96&gt;=6,"Cleared","NotCleared")</f>
        <v>Cleared</v>
      </c>
      <c r="L96" s="131" t="n">
        <v>3</v>
      </c>
      <c r="M96" s="131" t="n">
        <v>4</v>
      </c>
      <c r="N96" s="131" t="n">
        <v>2</v>
      </c>
      <c r="O96" s="131" t="n">
        <v>4</v>
      </c>
      <c r="P96" s="131" t="n">
        <v>2</v>
      </c>
      <c r="Q96" s="131" t="n">
        <f aca="false">AVERAGE(L96:P96)</f>
        <v>3</v>
      </c>
      <c r="R96" s="131" t="n">
        <f aca="false">Q96*2</f>
        <v>6</v>
      </c>
      <c r="S96" s="131" t="str">
        <f aca="false">IF(R96&gt;=6,"Cleared","NotCleared")</f>
        <v>Cleared</v>
      </c>
      <c r="T96" s="131" t="n">
        <v>4</v>
      </c>
      <c r="U96" s="131" t="n">
        <v>4</v>
      </c>
      <c r="V96" s="131" t="n">
        <v>4</v>
      </c>
      <c r="W96" s="131" t="n">
        <v>4</v>
      </c>
      <c r="X96" s="131" t="n">
        <v>4</v>
      </c>
      <c r="Y96" s="131" t="n">
        <f aca="false">AVERAGE(T96:X96)</f>
        <v>4</v>
      </c>
      <c r="Z96" s="131" t="n">
        <f aca="false">Y96*2</f>
        <v>8</v>
      </c>
      <c r="AA96" s="131" t="str">
        <f aca="false">IF(Z96&gt;=6,"Cleared","NotCleared")</f>
        <v>Cleared</v>
      </c>
      <c r="AB96" s="131" t="n">
        <v>3.5</v>
      </c>
      <c r="AC96" s="131" t="n">
        <v>3.66666666666667</v>
      </c>
      <c r="AD96" s="131" t="n">
        <v>3.66666666666667</v>
      </c>
      <c r="AE96" s="131" t="n">
        <v>3.66666666666667</v>
      </c>
      <c r="AF96" s="131" t="n">
        <v>3.66666666666667</v>
      </c>
      <c r="AG96" s="131" t="n">
        <f aca="false">IFERROR(AVERAGE(AB96:AF96),"0")</f>
        <v>3.63333333333333</v>
      </c>
      <c r="AH96" s="131" t="n">
        <f aca="false">AG96*2</f>
        <v>7.26666666666667</v>
      </c>
      <c r="AI96" s="131" t="str">
        <f aca="false">IF(AH96&gt;=6,"Cleared","NotCleared")</f>
        <v>Cleared</v>
      </c>
    </row>
    <row r="97" customFormat="false" ht="14.25" hidden="false" customHeight="false" outlineLevel="0" collapsed="false">
      <c r="A97" s="128" t="n">
        <v>93</v>
      </c>
      <c r="B97" s="129" t="s">
        <v>205</v>
      </c>
      <c r="C97" s="130" t="s">
        <v>206</v>
      </c>
      <c r="D97" s="131" t="n">
        <v>3</v>
      </c>
      <c r="E97" s="131" t="n">
        <v>3</v>
      </c>
      <c r="F97" s="131" t="n">
        <v>3</v>
      </c>
      <c r="G97" s="131" t="n">
        <v>3</v>
      </c>
      <c r="H97" s="131" t="n">
        <v>3</v>
      </c>
      <c r="I97" s="131" t="n">
        <f aca="false">AVERAGE(D97:H97)</f>
        <v>3</v>
      </c>
      <c r="J97" s="131" t="n">
        <f aca="false">I97*2</f>
        <v>6</v>
      </c>
      <c r="K97" s="131" t="str">
        <f aca="false">IF(J97&gt;=6,"Cleared","NotCleared")</f>
        <v>Cleared</v>
      </c>
      <c r="L97" s="131" t="n">
        <v>2</v>
      </c>
      <c r="M97" s="131" t="n">
        <v>2.5</v>
      </c>
      <c r="N97" s="131" t="n">
        <v>3</v>
      </c>
      <c r="O97" s="131" t="n">
        <v>3</v>
      </c>
      <c r="P97" s="131" t="n">
        <v>3</v>
      </c>
      <c r="Q97" s="131" t="n">
        <f aca="false">AVERAGE(L97:P97)</f>
        <v>2.7</v>
      </c>
      <c r="R97" s="131" t="n">
        <f aca="false">Q97*2</f>
        <v>5.4</v>
      </c>
      <c r="S97" s="131" t="str">
        <f aca="false">IF(R97&gt;=6,"Cleared","NotCleared")</f>
        <v>NotCleared</v>
      </c>
      <c r="T97" s="131" t="n">
        <v>2</v>
      </c>
      <c r="U97" s="131" t="n">
        <v>2</v>
      </c>
      <c r="V97" s="131" t="n">
        <v>2</v>
      </c>
      <c r="W97" s="131" t="n">
        <v>2</v>
      </c>
      <c r="X97" s="131" t="n">
        <v>2</v>
      </c>
      <c r="Y97" s="131" t="n">
        <f aca="false">AVERAGE(T97:X97)</f>
        <v>2</v>
      </c>
      <c r="Z97" s="131" t="n">
        <f aca="false">Y97*2</f>
        <v>4</v>
      </c>
      <c r="AA97" s="131" t="str">
        <f aca="false">IF(Z97&gt;=6,"Cleared","NotCleared")</f>
        <v>NotCleared</v>
      </c>
      <c r="AB97" s="131" t="s">
        <v>511</v>
      </c>
      <c r="AC97" s="131" t="s">
        <v>511</v>
      </c>
      <c r="AD97" s="131" t="s">
        <v>511</v>
      </c>
      <c r="AE97" s="131" t="s">
        <v>511</v>
      </c>
      <c r="AF97" s="131" t="s">
        <v>511</v>
      </c>
      <c r="AG97" s="131" t="str">
        <f aca="false">IFERROR(AVERAGE(AB97:AF97),"0")</f>
        <v>0</v>
      </c>
      <c r="AH97" s="131" t="n">
        <f aca="false">AG97*2</f>
        <v>0</v>
      </c>
      <c r="AI97" s="131" t="str">
        <f aca="false">IF(AH97&gt;=6,"Cleared","NotCleared")</f>
        <v>NotCleared</v>
      </c>
    </row>
    <row r="98" customFormat="false" ht="14.25" hidden="false" customHeight="false" outlineLevel="0" collapsed="false">
      <c r="A98" s="128" t="n">
        <v>94</v>
      </c>
      <c r="B98" s="129" t="s">
        <v>207</v>
      </c>
      <c r="C98" s="130" t="s">
        <v>208</v>
      </c>
      <c r="D98" s="131" t="n">
        <v>3</v>
      </c>
      <c r="E98" s="131" t="n">
        <v>3</v>
      </c>
      <c r="F98" s="131" t="n">
        <v>3</v>
      </c>
      <c r="G98" s="131" t="n">
        <v>3</v>
      </c>
      <c r="H98" s="131" t="n">
        <v>3</v>
      </c>
      <c r="I98" s="131" t="n">
        <f aca="false">AVERAGE(D98:H98)</f>
        <v>3</v>
      </c>
      <c r="J98" s="131" t="n">
        <f aca="false">I98*2</f>
        <v>6</v>
      </c>
      <c r="K98" s="131" t="str">
        <f aca="false">IF(J98&gt;=6,"Cleared","NotCleared")</f>
        <v>Cleared</v>
      </c>
      <c r="L98" s="131" t="n">
        <v>3.5</v>
      </c>
      <c r="M98" s="131" t="n">
        <v>3.5</v>
      </c>
      <c r="N98" s="131" t="n">
        <v>3.5</v>
      </c>
      <c r="O98" s="131" t="n">
        <v>3.5</v>
      </c>
      <c r="P98" s="131" t="n">
        <v>3.25</v>
      </c>
      <c r="Q98" s="131" t="n">
        <f aca="false">AVERAGE(L98:P98)</f>
        <v>3.45</v>
      </c>
      <c r="R98" s="131" t="n">
        <f aca="false">Q98*2</f>
        <v>6.9</v>
      </c>
      <c r="S98" s="131" t="str">
        <f aca="false">IF(R98&gt;=6,"Cleared","NotCleared")</f>
        <v>Cleared</v>
      </c>
      <c r="T98" s="131" t="n">
        <v>3</v>
      </c>
      <c r="U98" s="131" t="n">
        <v>3</v>
      </c>
      <c r="V98" s="131" t="n">
        <v>4</v>
      </c>
      <c r="W98" s="131" t="n">
        <v>4</v>
      </c>
      <c r="X98" s="131" t="n">
        <v>3.5</v>
      </c>
      <c r="Y98" s="131" t="n">
        <f aca="false">AVERAGE(T98:X98)</f>
        <v>3.5</v>
      </c>
      <c r="Z98" s="131" t="n">
        <f aca="false">Y98*2</f>
        <v>7</v>
      </c>
      <c r="AA98" s="131" t="str">
        <f aca="false">IF(Z98&gt;=6,"Cleared","NotCleared")</f>
        <v>Cleared</v>
      </c>
      <c r="AB98" s="131" t="n">
        <v>3</v>
      </c>
      <c r="AC98" s="131" t="n">
        <v>3</v>
      </c>
      <c r="AD98" s="131" t="n">
        <v>3</v>
      </c>
      <c r="AE98" s="131" t="n">
        <v>3</v>
      </c>
      <c r="AF98" s="131" t="n">
        <v>3</v>
      </c>
      <c r="AG98" s="131" t="n">
        <f aca="false">IFERROR(AVERAGE(AB98:AF98),"0")</f>
        <v>3</v>
      </c>
      <c r="AH98" s="131" t="n">
        <f aca="false">AG98*2</f>
        <v>6</v>
      </c>
      <c r="AI98" s="131" t="str">
        <f aca="false">IF(AH98&gt;=6,"Cleared","NotCleared")</f>
        <v>Cleared</v>
      </c>
    </row>
    <row r="99" customFormat="false" ht="14.25" hidden="false" customHeight="false" outlineLevel="0" collapsed="false">
      <c r="A99" s="128" t="n">
        <v>95</v>
      </c>
      <c r="B99" s="129" t="s">
        <v>209</v>
      </c>
      <c r="C99" s="130" t="s">
        <v>210</v>
      </c>
      <c r="D99" s="131" t="n">
        <v>3</v>
      </c>
      <c r="E99" s="131" t="n">
        <v>3</v>
      </c>
      <c r="F99" s="131" t="n">
        <v>3</v>
      </c>
      <c r="G99" s="131" t="n">
        <v>3</v>
      </c>
      <c r="H99" s="131" t="n">
        <v>3</v>
      </c>
      <c r="I99" s="131" t="n">
        <f aca="false">AVERAGE(D99:H99)</f>
        <v>3</v>
      </c>
      <c r="J99" s="131" t="n">
        <f aca="false">I99*2</f>
        <v>6</v>
      </c>
      <c r="K99" s="131" t="str">
        <f aca="false">IF(J99&gt;=6,"Cleared","NotCleared")</f>
        <v>Cleared</v>
      </c>
      <c r="L99" s="131" t="n">
        <v>3.375</v>
      </c>
      <c r="M99" s="131" t="n">
        <v>3.625</v>
      </c>
      <c r="N99" s="131" t="n">
        <v>3.875</v>
      </c>
      <c r="O99" s="131" t="n">
        <v>3.875</v>
      </c>
      <c r="P99" s="131" t="n">
        <v>3.5125</v>
      </c>
      <c r="Q99" s="131" t="n">
        <f aca="false">AVERAGE(L99:P99)</f>
        <v>3.6525</v>
      </c>
      <c r="R99" s="131" t="n">
        <f aca="false">Q99*2</f>
        <v>7.305</v>
      </c>
      <c r="S99" s="131" t="str">
        <f aca="false">IF(R99&gt;=6,"Cleared","NotCleared")</f>
        <v>Cleared</v>
      </c>
      <c r="T99" s="131" t="n">
        <v>4.5</v>
      </c>
      <c r="U99" s="131" t="n">
        <v>4.5</v>
      </c>
      <c r="V99" s="131" t="n">
        <v>4</v>
      </c>
      <c r="W99" s="131" t="n">
        <v>4.5</v>
      </c>
      <c r="X99" s="131" t="n">
        <v>4.375</v>
      </c>
      <c r="Y99" s="131" t="n">
        <f aca="false">AVERAGE(T99:X99)</f>
        <v>4.375</v>
      </c>
      <c r="Z99" s="131" t="n">
        <f aca="false">Y99*2</f>
        <v>8.75</v>
      </c>
      <c r="AA99" s="131" t="str">
        <f aca="false">IF(Z99&gt;=6,"Cleared","NotCleared")</f>
        <v>Cleared</v>
      </c>
      <c r="AB99" s="131" t="n">
        <v>3</v>
      </c>
      <c r="AC99" s="131" t="n">
        <v>4</v>
      </c>
      <c r="AD99" s="131" t="n">
        <v>4</v>
      </c>
      <c r="AE99" s="131" t="n">
        <v>3</v>
      </c>
      <c r="AF99" s="131" t="n">
        <v>2</v>
      </c>
      <c r="AG99" s="131" t="n">
        <f aca="false">IFERROR(AVERAGE(AB99:AF99),"0")</f>
        <v>3.2</v>
      </c>
      <c r="AH99" s="131" t="n">
        <f aca="false">AG99*2</f>
        <v>6.4</v>
      </c>
      <c r="AI99" s="131" t="str">
        <f aca="false">IF(AH99&gt;=6,"Cleared","NotCleared")</f>
        <v>Cleared</v>
      </c>
    </row>
    <row r="100" customFormat="false" ht="14.25" hidden="false" customHeight="false" outlineLevel="0" collapsed="false">
      <c r="A100" s="128" t="n">
        <v>96</v>
      </c>
      <c r="B100" s="129" t="s">
        <v>211</v>
      </c>
      <c r="C100" s="130" t="s">
        <v>212</v>
      </c>
      <c r="D100" s="131" t="n">
        <v>3</v>
      </c>
      <c r="E100" s="131" t="n">
        <v>3</v>
      </c>
      <c r="F100" s="131" t="n">
        <v>3</v>
      </c>
      <c r="G100" s="131" t="n">
        <v>3</v>
      </c>
      <c r="H100" s="131" t="n">
        <v>3</v>
      </c>
      <c r="I100" s="131" t="n">
        <f aca="false">AVERAGE(D100:H100)</f>
        <v>3</v>
      </c>
      <c r="J100" s="131" t="n">
        <f aca="false">I100*2</f>
        <v>6</v>
      </c>
      <c r="K100" s="131" t="str">
        <f aca="false">IF(J100&gt;=6,"Cleared","NotCleared")</f>
        <v>Cleared</v>
      </c>
      <c r="L100" s="131" t="n">
        <v>3.5</v>
      </c>
      <c r="M100" s="131" t="n">
        <v>3</v>
      </c>
      <c r="N100" s="131" t="n">
        <v>3.5</v>
      </c>
      <c r="O100" s="131" t="n">
        <v>3.5</v>
      </c>
      <c r="P100" s="131" t="n">
        <v>3.5</v>
      </c>
      <c r="Q100" s="131" t="n">
        <f aca="false">AVERAGE(L100:P100)</f>
        <v>3.4</v>
      </c>
      <c r="R100" s="131" t="n">
        <f aca="false">Q100*2</f>
        <v>6.8</v>
      </c>
      <c r="S100" s="131" t="str">
        <f aca="false">IF(R100&gt;=6,"Cleared","NotCleared")</f>
        <v>Cleared</v>
      </c>
      <c r="T100" s="131" t="n">
        <v>2</v>
      </c>
      <c r="U100" s="131" t="n">
        <v>3</v>
      </c>
      <c r="V100" s="131" t="n">
        <v>3</v>
      </c>
      <c r="W100" s="131" t="n">
        <v>2</v>
      </c>
      <c r="X100" s="131" t="n">
        <v>2.5</v>
      </c>
      <c r="Y100" s="131" t="n">
        <f aca="false">AVERAGE(T100:X100)</f>
        <v>2.5</v>
      </c>
      <c r="Z100" s="131" t="n">
        <f aca="false">Y100*2</f>
        <v>5</v>
      </c>
      <c r="AA100" s="131" t="str">
        <f aca="false">IF(Z100&gt;=6,"Cleared","NotCleared")</f>
        <v>NotCleared</v>
      </c>
      <c r="AB100" s="131" t="n">
        <v>3</v>
      </c>
      <c r="AC100" s="131" t="n">
        <v>3</v>
      </c>
      <c r="AD100" s="131" t="n">
        <v>4</v>
      </c>
      <c r="AE100" s="131" t="n">
        <v>4</v>
      </c>
      <c r="AF100" s="131" t="n">
        <v>4</v>
      </c>
      <c r="AG100" s="131" t="n">
        <f aca="false">IFERROR(AVERAGE(AB100:AF100),"0")</f>
        <v>3.6</v>
      </c>
      <c r="AH100" s="131" t="n">
        <f aca="false">AG100*2</f>
        <v>7.2</v>
      </c>
      <c r="AI100" s="131" t="str">
        <f aca="false">IF(AH100&gt;=6,"Cleared","NotCleared")</f>
        <v>Cleared</v>
      </c>
    </row>
    <row r="101" customFormat="false" ht="14.25" hidden="false" customHeight="false" outlineLevel="0" collapsed="false">
      <c r="A101" s="128" t="n">
        <v>97</v>
      </c>
      <c r="B101" s="129" t="s">
        <v>213</v>
      </c>
      <c r="C101" s="130" t="s">
        <v>214</v>
      </c>
      <c r="D101" s="131" t="n">
        <v>3</v>
      </c>
      <c r="E101" s="131" t="n">
        <v>3</v>
      </c>
      <c r="F101" s="131" t="n">
        <v>3</v>
      </c>
      <c r="G101" s="131" t="n">
        <v>3</v>
      </c>
      <c r="H101" s="131" t="n">
        <v>3</v>
      </c>
      <c r="I101" s="131" t="n">
        <f aca="false">AVERAGE(D101:H101)</f>
        <v>3</v>
      </c>
      <c r="J101" s="131" t="n">
        <f aca="false">I101*2</f>
        <v>6</v>
      </c>
      <c r="K101" s="131" t="str">
        <f aca="false">IF(J101&gt;=6,"Cleared","NotCleared")</f>
        <v>Cleared</v>
      </c>
      <c r="L101" s="131" t="n">
        <v>3.875</v>
      </c>
      <c r="M101" s="131" t="n">
        <v>3.5</v>
      </c>
      <c r="N101" s="131" t="n">
        <v>3.875</v>
      </c>
      <c r="O101" s="131" t="n">
        <v>4.125</v>
      </c>
      <c r="P101" s="131" t="n">
        <v>3.725</v>
      </c>
      <c r="Q101" s="131" t="n">
        <f aca="false">AVERAGE(L101:P101)</f>
        <v>3.82</v>
      </c>
      <c r="R101" s="131" t="n">
        <f aca="false">Q101*2</f>
        <v>7.64</v>
      </c>
      <c r="S101" s="131" t="str">
        <f aca="false">IF(R101&gt;=6,"Cleared","NotCleared")</f>
        <v>Cleared</v>
      </c>
      <c r="T101" s="131" t="n">
        <v>4</v>
      </c>
      <c r="U101" s="131" t="n">
        <v>4.66666666666667</v>
      </c>
      <c r="V101" s="131" t="n">
        <v>4.66666666666667</v>
      </c>
      <c r="W101" s="131" t="n">
        <v>4.66666666666667</v>
      </c>
      <c r="X101" s="131" t="n">
        <v>4.5</v>
      </c>
      <c r="Y101" s="131" t="n">
        <f aca="false">AVERAGE(T101:X101)</f>
        <v>4.5</v>
      </c>
      <c r="Z101" s="131" t="n">
        <f aca="false">Y101*2</f>
        <v>9</v>
      </c>
      <c r="AA101" s="131" t="str">
        <f aca="false">IF(Z101&gt;=6,"Cleared","NotCleared")</f>
        <v>Cleared</v>
      </c>
      <c r="AB101" s="131" t="n">
        <v>4.25</v>
      </c>
      <c r="AC101" s="131" t="n">
        <v>4</v>
      </c>
      <c r="AD101" s="131" t="n">
        <v>3.75</v>
      </c>
      <c r="AE101" s="131" t="n">
        <v>4</v>
      </c>
      <c r="AF101" s="131" t="n">
        <v>4</v>
      </c>
      <c r="AG101" s="131" t="n">
        <f aca="false">IFERROR(AVERAGE(AB101:AF101),"0")</f>
        <v>4</v>
      </c>
      <c r="AH101" s="131" t="n">
        <f aca="false">AG101*2</f>
        <v>8</v>
      </c>
      <c r="AI101" s="131" t="str">
        <f aca="false">IF(AH101&gt;=6,"Cleared","NotCleared")</f>
        <v>Cleared</v>
      </c>
    </row>
    <row r="102" customFormat="false" ht="14.25" hidden="false" customHeight="false" outlineLevel="0" collapsed="false">
      <c r="A102" s="128" t="n">
        <v>98</v>
      </c>
      <c r="B102" s="129" t="s">
        <v>215</v>
      </c>
      <c r="C102" s="130" t="s">
        <v>216</v>
      </c>
      <c r="D102" s="131" t="n">
        <v>3</v>
      </c>
      <c r="E102" s="131" t="n">
        <v>3</v>
      </c>
      <c r="F102" s="131" t="n">
        <v>3</v>
      </c>
      <c r="G102" s="131" t="n">
        <v>3</v>
      </c>
      <c r="H102" s="131" t="n">
        <v>3</v>
      </c>
      <c r="I102" s="131" t="n">
        <f aca="false">AVERAGE(D102:H102)</f>
        <v>3</v>
      </c>
      <c r="J102" s="131" t="n">
        <f aca="false">I102*2</f>
        <v>6</v>
      </c>
      <c r="K102" s="131" t="str">
        <f aca="false">IF(J102&gt;=6,"Cleared","NotCleared")</f>
        <v>Cleared</v>
      </c>
      <c r="L102" s="131" t="n">
        <v>3.5</v>
      </c>
      <c r="M102" s="131" t="n">
        <v>3</v>
      </c>
      <c r="N102" s="131" t="n">
        <v>3.5</v>
      </c>
      <c r="O102" s="131" t="n">
        <v>3.5</v>
      </c>
      <c r="P102" s="131" t="n">
        <v>3.5</v>
      </c>
      <c r="Q102" s="131" t="n">
        <f aca="false">AVERAGE(L102:P102)</f>
        <v>3.4</v>
      </c>
      <c r="R102" s="131" t="n">
        <f aca="false">Q102*2</f>
        <v>6.8</v>
      </c>
      <c r="S102" s="131" t="str">
        <f aca="false">IF(R102&gt;=6,"Cleared","NotCleared")</f>
        <v>Cleared</v>
      </c>
      <c r="T102" s="131" t="n">
        <v>3</v>
      </c>
      <c r="U102" s="131" t="n">
        <v>3.25</v>
      </c>
      <c r="V102" s="131" t="n">
        <v>3.5</v>
      </c>
      <c r="W102" s="131" t="n">
        <v>3.5</v>
      </c>
      <c r="X102" s="131" t="n">
        <v>3.3125</v>
      </c>
      <c r="Y102" s="131" t="n">
        <f aca="false">AVERAGE(T102:X102)</f>
        <v>3.3125</v>
      </c>
      <c r="Z102" s="131" t="n">
        <f aca="false">Y102*2</f>
        <v>6.625</v>
      </c>
      <c r="AA102" s="131" t="str">
        <f aca="false">IF(Z102&gt;=6,"Cleared","NotCleared")</f>
        <v>Cleared</v>
      </c>
      <c r="AB102" s="131" t="n">
        <v>3.75</v>
      </c>
      <c r="AC102" s="131" t="n">
        <v>3.75</v>
      </c>
      <c r="AD102" s="131" t="n">
        <v>3.75</v>
      </c>
      <c r="AE102" s="131" t="n">
        <v>4</v>
      </c>
      <c r="AF102" s="131" t="n">
        <v>3.75</v>
      </c>
      <c r="AG102" s="131" t="n">
        <f aca="false">IFERROR(AVERAGE(AB102:AF102),"0")</f>
        <v>3.8</v>
      </c>
      <c r="AH102" s="131" t="n">
        <f aca="false">AG102*2</f>
        <v>7.6</v>
      </c>
      <c r="AI102" s="131" t="str">
        <f aca="false">IF(AH102&gt;=6,"Cleared","NotCleared")</f>
        <v>Cleared</v>
      </c>
    </row>
    <row r="103" customFormat="false" ht="14.25" hidden="false" customHeight="false" outlineLevel="0" collapsed="false">
      <c r="A103" s="128" t="n">
        <v>99</v>
      </c>
      <c r="B103" s="129" t="s">
        <v>217</v>
      </c>
      <c r="C103" s="130" t="s">
        <v>218</v>
      </c>
      <c r="D103" s="131" t="n">
        <v>3</v>
      </c>
      <c r="E103" s="131" t="n">
        <v>3</v>
      </c>
      <c r="F103" s="131" t="n">
        <v>3</v>
      </c>
      <c r="G103" s="131" t="n">
        <v>3</v>
      </c>
      <c r="H103" s="131" t="n">
        <v>3</v>
      </c>
      <c r="I103" s="131" t="n">
        <f aca="false">AVERAGE(D103:H103)</f>
        <v>3</v>
      </c>
      <c r="J103" s="131" t="n">
        <f aca="false">I103*2</f>
        <v>6</v>
      </c>
      <c r="K103" s="131" t="str">
        <f aca="false">IF(J103&gt;=6,"Cleared","NotCleared")</f>
        <v>Cleared</v>
      </c>
      <c r="L103" s="131" t="n">
        <v>3.125</v>
      </c>
      <c r="M103" s="131" t="n">
        <v>4</v>
      </c>
      <c r="N103" s="131" t="n">
        <v>4.125</v>
      </c>
      <c r="O103" s="131" t="n">
        <v>3.625</v>
      </c>
      <c r="P103" s="131" t="n">
        <v>3.625</v>
      </c>
      <c r="Q103" s="131" t="n">
        <f aca="false">AVERAGE(L103:P103)</f>
        <v>3.7</v>
      </c>
      <c r="R103" s="131" t="n">
        <f aca="false">Q103*2</f>
        <v>7.4</v>
      </c>
      <c r="S103" s="131" t="str">
        <f aca="false">IF(R103&gt;=6,"Cleared","NotCleared")</f>
        <v>Cleared</v>
      </c>
      <c r="T103" s="131" t="n">
        <v>3.16666666666667</v>
      </c>
      <c r="U103" s="131" t="n">
        <v>3.33333333333333</v>
      </c>
      <c r="V103" s="131" t="n">
        <v>3.33333333333333</v>
      </c>
      <c r="W103" s="131" t="n">
        <v>3</v>
      </c>
      <c r="X103" s="131" t="n">
        <v>3.20833333333333</v>
      </c>
      <c r="Y103" s="131" t="n">
        <f aca="false">AVERAGE(T103:X103)</f>
        <v>3.20833333333333</v>
      </c>
      <c r="Z103" s="131" t="n">
        <f aca="false">Y103*2</f>
        <v>6.41666666666667</v>
      </c>
      <c r="AA103" s="131" t="str">
        <f aca="false">IF(Z103&gt;=6,"Cleared","NotCleared")</f>
        <v>Cleared</v>
      </c>
      <c r="AB103" s="131" t="n">
        <v>3.25</v>
      </c>
      <c r="AC103" s="131" t="n">
        <v>3.25</v>
      </c>
      <c r="AD103" s="131" t="n">
        <v>3.25</v>
      </c>
      <c r="AE103" s="131" t="n">
        <v>3.25</v>
      </c>
      <c r="AF103" s="131" t="n">
        <v>3.25</v>
      </c>
      <c r="AG103" s="131" t="n">
        <f aca="false">IFERROR(AVERAGE(AB103:AF103),"0")</f>
        <v>3.25</v>
      </c>
      <c r="AH103" s="131" t="n">
        <f aca="false">AG103*2</f>
        <v>6.5</v>
      </c>
      <c r="AI103" s="131" t="str">
        <f aca="false">IF(AH103&gt;=6,"Cleared","NotCleared")</f>
        <v>Cleared</v>
      </c>
    </row>
    <row r="104" customFormat="false" ht="14.25" hidden="false" customHeight="false" outlineLevel="0" collapsed="false">
      <c r="A104" s="128" t="n">
        <v>100</v>
      </c>
      <c r="B104" s="129" t="s">
        <v>219</v>
      </c>
      <c r="C104" s="130" t="s">
        <v>220</v>
      </c>
      <c r="D104" s="131" t="n">
        <v>3</v>
      </c>
      <c r="E104" s="131" t="n">
        <v>3</v>
      </c>
      <c r="F104" s="131" t="n">
        <v>3</v>
      </c>
      <c r="G104" s="131" t="n">
        <v>3</v>
      </c>
      <c r="H104" s="131" t="n">
        <v>3</v>
      </c>
      <c r="I104" s="131" t="n">
        <f aca="false">AVERAGE(D104:H104)</f>
        <v>3</v>
      </c>
      <c r="J104" s="131" t="n">
        <f aca="false">I104*2</f>
        <v>6</v>
      </c>
      <c r="K104" s="131" t="str">
        <f aca="false">IF(J104&gt;=6,"Cleared","NotCleared")</f>
        <v>Cleared</v>
      </c>
      <c r="L104" s="131" t="n">
        <v>2.5</v>
      </c>
      <c r="M104" s="131" t="n">
        <v>2.5</v>
      </c>
      <c r="N104" s="131" t="n">
        <v>2.5</v>
      </c>
      <c r="O104" s="131" t="n">
        <v>2.25</v>
      </c>
      <c r="P104" s="131" t="n">
        <v>2.25</v>
      </c>
      <c r="Q104" s="131" t="n">
        <f aca="false">AVERAGE(L104:P104)</f>
        <v>2.4</v>
      </c>
      <c r="R104" s="131" t="n">
        <f aca="false">Q104*2</f>
        <v>4.8</v>
      </c>
      <c r="S104" s="131" t="str">
        <f aca="false">IF(R104&gt;=6,"Cleared","NotCleared")</f>
        <v>NotCleared</v>
      </c>
      <c r="T104" s="131" t="n">
        <v>2.66666666666667</v>
      </c>
      <c r="U104" s="131" t="n">
        <v>3</v>
      </c>
      <c r="V104" s="131" t="n">
        <v>2.83333333333333</v>
      </c>
      <c r="W104" s="131" t="n">
        <v>3.16666666666667</v>
      </c>
      <c r="X104" s="131" t="n">
        <v>2.91666666666667</v>
      </c>
      <c r="Y104" s="131" t="n">
        <f aca="false">AVERAGE(T104:X104)</f>
        <v>2.91666666666667</v>
      </c>
      <c r="Z104" s="131" t="n">
        <f aca="false">Y104*2</f>
        <v>5.83333333333333</v>
      </c>
      <c r="AA104" s="131" t="str">
        <f aca="false">IF(Z104&gt;=6,"Cleared","NotCleared")</f>
        <v>NotCleared</v>
      </c>
      <c r="AB104" s="131" t="n">
        <v>3</v>
      </c>
      <c r="AC104" s="131" t="n">
        <v>3</v>
      </c>
      <c r="AD104" s="131" t="n">
        <v>3</v>
      </c>
      <c r="AE104" s="131" t="n">
        <v>3</v>
      </c>
      <c r="AF104" s="131" t="n">
        <v>3.2</v>
      </c>
      <c r="AG104" s="131" t="n">
        <f aca="false">IFERROR(AVERAGE(AB104:AF104),"0")</f>
        <v>3.04</v>
      </c>
      <c r="AH104" s="131" t="n">
        <f aca="false">AG104*2</f>
        <v>6.08</v>
      </c>
      <c r="AI104" s="131" t="str">
        <f aca="false">IF(AH104&gt;=6,"Cleared","NotCleared")</f>
        <v>Cleared</v>
      </c>
    </row>
    <row r="105" customFormat="false" ht="14.25" hidden="false" customHeight="false" outlineLevel="0" collapsed="false">
      <c r="A105" s="128" t="n">
        <v>101</v>
      </c>
      <c r="B105" s="129" t="s">
        <v>221</v>
      </c>
      <c r="C105" s="130" t="s">
        <v>222</v>
      </c>
      <c r="D105" s="131" t="n">
        <v>3</v>
      </c>
      <c r="E105" s="131" t="n">
        <v>3</v>
      </c>
      <c r="F105" s="131" t="n">
        <v>3</v>
      </c>
      <c r="G105" s="131" t="n">
        <v>3</v>
      </c>
      <c r="H105" s="131" t="n">
        <v>3</v>
      </c>
      <c r="I105" s="131" t="n">
        <f aca="false">AVERAGE(D105:H105)</f>
        <v>3</v>
      </c>
      <c r="J105" s="131" t="n">
        <f aca="false">I105*2</f>
        <v>6</v>
      </c>
      <c r="K105" s="131" t="str">
        <f aca="false">IF(J105&gt;=6,"Cleared","NotCleared")</f>
        <v>Cleared</v>
      </c>
      <c r="L105" s="131" t="n">
        <v>3.5</v>
      </c>
      <c r="M105" s="131" t="n">
        <v>3</v>
      </c>
      <c r="N105" s="131" t="n">
        <v>4</v>
      </c>
      <c r="O105" s="131" t="n">
        <v>3.5</v>
      </c>
      <c r="P105" s="131" t="n">
        <v>3.5</v>
      </c>
      <c r="Q105" s="131" t="n">
        <f aca="false">AVERAGE(L105:P105)</f>
        <v>3.5</v>
      </c>
      <c r="R105" s="131" t="n">
        <f aca="false">Q105*2</f>
        <v>7</v>
      </c>
      <c r="S105" s="131" t="str">
        <f aca="false">IF(R105&gt;=6,"Cleared","NotCleared")</f>
        <v>Cleared</v>
      </c>
      <c r="T105" s="131" t="n">
        <v>5</v>
      </c>
      <c r="U105" s="131" t="n">
        <v>5</v>
      </c>
      <c r="V105" s="131" t="n">
        <v>5</v>
      </c>
      <c r="W105" s="131" t="n">
        <v>5</v>
      </c>
      <c r="X105" s="131" t="n">
        <v>5</v>
      </c>
      <c r="Y105" s="131" t="n">
        <f aca="false">AVERAGE(T105:X105)</f>
        <v>5</v>
      </c>
      <c r="Z105" s="131" t="n">
        <f aca="false">Y105*2</f>
        <v>10</v>
      </c>
      <c r="AA105" s="131" t="str">
        <f aca="false">IF(Z105&gt;=6,"Cleared","NotCleared")</f>
        <v>Cleared</v>
      </c>
      <c r="AB105" s="131" t="n">
        <v>3</v>
      </c>
      <c r="AC105" s="131" t="n">
        <v>3</v>
      </c>
      <c r="AD105" s="131" t="n">
        <v>3</v>
      </c>
      <c r="AE105" s="131" t="n">
        <v>3</v>
      </c>
      <c r="AF105" s="131" t="n">
        <v>3</v>
      </c>
      <c r="AG105" s="131" t="n">
        <f aca="false">IFERROR(AVERAGE(AB105:AF105),"0")</f>
        <v>3</v>
      </c>
      <c r="AH105" s="131" t="n">
        <f aca="false">AG105*2</f>
        <v>6</v>
      </c>
      <c r="AI105" s="131" t="str">
        <f aca="false">IF(AH105&gt;=6,"Cleared","NotCleared")</f>
        <v>Cleared</v>
      </c>
    </row>
    <row r="106" customFormat="false" ht="14.25" hidden="false" customHeight="false" outlineLevel="0" collapsed="false">
      <c r="A106" s="128" t="n">
        <v>102</v>
      </c>
      <c r="B106" s="129" t="s">
        <v>223</v>
      </c>
      <c r="C106" s="130" t="s">
        <v>224</v>
      </c>
      <c r="D106" s="131" t="n">
        <v>3</v>
      </c>
      <c r="E106" s="131" t="n">
        <v>3</v>
      </c>
      <c r="F106" s="131" t="n">
        <v>3</v>
      </c>
      <c r="G106" s="131" t="n">
        <v>3</v>
      </c>
      <c r="H106" s="131" t="n">
        <v>3</v>
      </c>
      <c r="I106" s="131" t="n">
        <f aca="false">AVERAGE(D106:H106)</f>
        <v>3</v>
      </c>
      <c r="J106" s="131" t="n">
        <f aca="false">I106*2</f>
        <v>6</v>
      </c>
      <c r="K106" s="131" t="str">
        <f aca="false">IF(J106&gt;=6,"Cleared","NotCleared")</f>
        <v>Cleared</v>
      </c>
      <c r="L106" s="131" t="n">
        <v>3.5</v>
      </c>
      <c r="M106" s="131" t="n">
        <v>4</v>
      </c>
      <c r="N106" s="131" t="n">
        <v>3.5</v>
      </c>
      <c r="O106" s="131" t="n">
        <v>4</v>
      </c>
      <c r="P106" s="131" t="n">
        <v>3.5</v>
      </c>
      <c r="Q106" s="131" t="n">
        <f aca="false">AVERAGE(L106:P106)</f>
        <v>3.7</v>
      </c>
      <c r="R106" s="131" t="n">
        <f aca="false">Q106*2</f>
        <v>7.4</v>
      </c>
      <c r="S106" s="131" t="str">
        <f aca="false">IF(R106&gt;=6,"Cleared","NotCleared")</f>
        <v>Cleared</v>
      </c>
      <c r="T106" s="131" t="n">
        <v>3.75</v>
      </c>
      <c r="U106" s="131" t="n">
        <v>4.25</v>
      </c>
      <c r="V106" s="131" t="n">
        <v>4.25</v>
      </c>
      <c r="W106" s="131" t="n">
        <v>4</v>
      </c>
      <c r="X106" s="131" t="n">
        <v>4.0625</v>
      </c>
      <c r="Y106" s="131" t="n">
        <f aca="false">AVERAGE(T106:X106)</f>
        <v>4.0625</v>
      </c>
      <c r="Z106" s="131" t="n">
        <f aca="false">Y106*2</f>
        <v>8.125</v>
      </c>
      <c r="AA106" s="131" t="str">
        <f aca="false">IF(Z106&gt;=6,"Cleared","NotCleared")</f>
        <v>Cleared</v>
      </c>
      <c r="AB106" s="131" t="n">
        <v>3.8</v>
      </c>
      <c r="AC106" s="131" t="n">
        <v>3.8</v>
      </c>
      <c r="AD106" s="131" t="n">
        <v>3.8</v>
      </c>
      <c r="AE106" s="131" t="n">
        <v>4</v>
      </c>
      <c r="AF106" s="131" t="n">
        <v>3.8</v>
      </c>
      <c r="AG106" s="131" t="n">
        <f aca="false">IFERROR(AVERAGE(AB106:AF106),"0")</f>
        <v>3.84</v>
      </c>
      <c r="AH106" s="131" t="n">
        <f aca="false">AG106*2</f>
        <v>7.68</v>
      </c>
      <c r="AI106" s="131" t="str">
        <f aca="false">IF(AH106&gt;=6,"Cleared","NotCleared")</f>
        <v>Cleared</v>
      </c>
    </row>
    <row r="107" customFormat="false" ht="14.25" hidden="false" customHeight="false" outlineLevel="0" collapsed="false">
      <c r="A107" s="128" t="n">
        <v>103</v>
      </c>
      <c r="B107" s="129" t="s">
        <v>225</v>
      </c>
      <c r="C107" s="130" t="s">
        <v>226</v>
      </c>
      <c r="D107" s="131" t="n">
        <v>3</v>
      </c>
      <c r="E107" s="131" t="n">
        <v>3</v>
      </c>
      <c r="F107" s="131" t="n">
        <v>3</v>
      </c>
      <c r="G107" s="131" t="n">
        <v>3</v>
      </c>
      <c r="H107" s="131" t="n">
        <v>3</v>
      </c>
      <c r="I107" s="131" t="n">
        <f aca="false">AVERAGE(D107:H107)</f>
        <v>3</v>
      </c>
      <c r="J107" s="131" t="n">
        <f aca="false">I107*2</f>
        <v>6</v>
      </c>
      <c r="K107" s="131" t="str">
        <f aca="false">IF(J107&gt;=6,"Cleared","NotCleared")</f>
        <v>Cleared</v>
      </c>
      <c r="L107" s="131" t="n">
        <v>2.75</v>
      </c>
      <c r="M107" s="131" t="n">
        <v>2</v>
      </c>
      <c r="N107" s="131" t="n">
        <v>2.5</v>
      </c>
      <c r="O107" s="131" t="n">
        <v>2.75</v>
      </c>
      <c r="P107" s="131" t="n">
        <v>2.5</v>
      </c>
      <c r="Q107" s="131" t="n">
        <f aca="false">AVERAGE(L107:P107)</f>
        <v>2.5</v>
      </c>
      <c r="R107" s="131" t="n">
        <f aca="false">Q107*2</f>
        <v>5</v>
      </c>
      <c r="S107" s="131" t="str">
        <f aca="false">IF(R107&gt;=6,"Cleared","NotCleared")</f>
        <v>NotCleared</v>
      </c>
      <c r="T107" s="131" t="n">
        <v>2.75</v>
      </c>
      <c r="U107" s="131" t="n">
        <v>3.25</v>
      </c>
      <c r="V107" s="131" t="n">
        <v>3.25</v>
      </c>
      <c r="W107" s="131" t="n">
        <v>3</v>
      </c>
      <c r="X107" s="131" t="n">
        <v>3.0625</v>
      </c>
      <c r="Y107" s="131" t="n">
        <f aca="false">AVERAGE(T107:X107)</f>
        <v>3.0625</v>
      </c>
      <c r="Z107" s="131" t="n">
        <f aca="false">Y107*2</f>
        <v>6.125</v>
      </c>
      <c r="AA107" s="131" t="str">
        <f aca="false">IF(Z107&gt;=6,"Cleared","NotCleared")</f>
        <v>Cleared</v>
      </c>
      <c r="AB107" s="131" t="n">
        <v>3.4</v>
      </c>
      <c r="AC107" s="131" t="n">
        <v>3.4</v>
      </c>
      <c r="AD107" s="131" t="n">
        <v>3.6</v>
      </c>
      <c r="AE107" s="131" t="n">
        <v>3.8</v>
      </c>
      <c r="AF107" s="131" t="n">
        <v>3.6</v>
      </c>
      <c r="AG107" s="131" t="n">
        <f aca="false">IFERROR(AVERAGE(AB107:AF107),"0")</f>
        <v>3.56</v>
      </c>
      <c r="AH107" s="131" t="n">
        <f aca="false">AG107*2</f>
        <v>7.12</v>
      </c>
      <c r="AI107" s="131" t="str">
        <f aca="false">IF(AH107&gt;=6,"Cleared","NotCleared")</f>
        <v>Cleared</v>
      </c>
    </row>
    <row r="108" customFormat="false" ht="14.25" hidden="false" customHeight="false" outlineLevel="0" collapsed="false">
      <c r="A108" s="128" t="n">
        <v>104</v>
      </c>
      <c r="B108" s="129" t="s">
        <v>227</v>
      </c>
      <c r="C108" s="130" t="s">
        <v>228</v>
      </c>
      <c r="D108" s="131" t="n">
        <v>3</v>
      </c>
      <c r="E108" s="131" t="n">
        <v>3</v>
      </c>
      <c r="F108" s="131" t="n">
        <v>3</v>
      </c>
      <c r="G108" s="131" t="n">
        <v>3</v>
      </c>
      <c r="H108" s="131" t="n">
        <v>3</v>
      </c>
      <c r="I108" s="131" t="n">
        <f aca="false">AVERAGE(D108:H108)</f>
        <v>3</v>
      </c>
      <c r="J108" s="131" t="n">
        <f aca="false">I108*2</f>
        <v>6</v>
      </c>
      <c r="K108" s="131" t="str">
        <f aca="false">IF(J108&gt;=6,"Cleared","NotCleared")</f>
        <v>Cleared</v>
      </c>
      <c r="L108" s="131" t="n">
        <v>4</v>
      </c>
      <c r="M108" s="131" t="n">
        <v>4</v>
      </c>
      <c r="N108" s="131" t="n">
        <v>4</v>
      </c>
      <c r="O108" s="131" t="n">
        <v>4.25</v>
      </c>
      <c r="P108" s="131" t="n">
        <v>4</v>
      </c>
      <c r="Q108" s="131" t="n">
        <f aca="false">AVERAGE(L108:P108)</f>
        <v>4.05</v>
      </c>
      <c r="R108" s="131" t="n">
        <f aca="false">Q108*2</f>
        <v>8.1</v>
      </c>
      <c r="S108" s="131" t="str">
        <f aca="false">IF(R108&gt;=6,"Cleared","NotCleared")</f>
        <v>Cleared</v>
      </c>
      <c r="T108" s="131" t="n">
        <v>3</v>
      </c>
      <c r="U108" s="131" t="n">
        <v>2.5</v>
      </c>
      <c r="V108" s="131" t="n">
        <v>3.25</v>
      </c>
      <c r="W108" s="131" t="n">
        <v>3.25</v>
      </c>
      <c r="X108" s="131" t="n">
        <v>3</v>
      </c>
      <c r="Y108" s="131" t="n">
        <f aca="false">AVERAGE(T108:X108)</f>
        <v>3</v>
      </c>
      <c r="Z108" s="131" t="n">
        <f aca="false">Y108*2</f>
        <v>6</v>
      </c>
      <c r="AA108" s="131" t="str">
        <f aca="false">IF(Z108&gt;=6,"Cleared","NotCleared")</f>
        <v>Cleared</v>
      </c>
      <c r="AB108" s="131" t="n">
        <v>4.2</v>
      </c>
      <c r="AC108" s="131" t="n">
        <v>4.2</v>
      </c>
      <c r="AD108" s="131" t="n">
        <v>4</v>
      </c>
      <c r="AE108" s="131" t="n">
        <v>4.2</v>
      </c>
      <c r="AF108" s="131" t="n">
        <v>4.2</v>
      </c>
      <c r="AG108" s="131" t="n">
        <f aca="false">IFERROR(AVERAGE(AB108:AF108),"0")</f>
        <v>4.16</v>
      </c>
      <c r="AH108" s="131" t="n">
        <f aca="false">AG108*2</f>
        <v>8.32</v>
      </c>
      <c r="AI108" s="131" t="str">
        <f aca="false">IF(AH108&gt;=6,"Cleared","NotCleared")</f>
        <v>Cleared</v>
      </c>
    </row>
    <row r="109" customFormat="false" ht="14.25" hidden="false" customHeight="false" outlineLevel="0" collapsed="false">
      <c r="A109" s="128" t="n">
        <v>105</v>
      </c>
      <c r="B109" s="129" t="s">
        <v>229</v>
      </c>
      <c r="C109" s="130" t="s">
        <v>230</v>
      </c>
      <c r="D109" s="131" t="n">
        <v>3</v>
      </c>
      <c r="E109" s="131" t="n">
        <v>3</v>
      </c>
      <c r="F109" s="131" t="n">
        <v>3</v>
      </c>
      <c r="G109" s="131" t="n">
        <v>3</v>
      </c>
      <c r="H109" s="131" t="n">
        <v>3</v>
      </c>
      <c r="I109" s="131" t="n">
        <f aca="false">AVERAGE(D109:H109)</f>
        <v>3</v>
      </c>
      <c r="J109" s="131" t="n">
        <f aca="false">I109*2</f>
        <v>6</v>
      </c>
      <c r="K109" s="131" t="str">
        <f aca="false">IF(J109&gt;=6,"Cleared","NotCleared")</f>
        <v>Cleared</v>
      </c>
      <c r="L109" s="131" t="n">
        <v>3.75</v>
      </c>
      <c r="M109" s="131" t="n">
        <v>3.75</v>
      </c>
      <c r="N109" s="131" t="n">
        <v>3.5</v>
      </c>
      <c r="O109" s="131" t="n">
        <v>3.75</v>
      </c>
      <c r="P109" s="131" t="n">
        <v>4</v>
      </c>
      <c r="Q109" s="131" t="n">
        <f aca="false">AVERAGE(L109:P109)</f>
        <v>3.75</v>
      </c>
      <c r="R109" s="131" t="n">
        <f aca="false">Q109*2</f>
        <v>7.5</v>
      </c>
      <c r="S109" s="131" t="str">
        <f aca="false">IF(R109&gt;=6,"Cleared","NotCleared")</f>
        <v>Cleared</v>
      </c>
      <c r="T109" s="131" t="n">
        <v>4</v>
      </c>
      <c r="U109" s="131" t="n">
        <v>4</v>
      </c>
      <c r="V109" s="131" t="n">
        <v>4</v>
      </c>
      <c r="W109" s="131" t="n">
        <v>4</v>
      </c>
      <c r="X109" s="131" t="n">
        <v>4</v>
      </c>
      <c r="Y109" s="131" t="n">
        <f aca="false">AVERAGE(T109:X109)</f>
        <v>4</v>
      </c>
      <c r="Z109" s="131" t="n">
        <f aca="false">Y109*2</f>
        <v>8</v>
      </c>
      <c r="AA109" s="131" t="str">
        <f aca="false">IF(Z109&gt;=6,"Cleared","NotCleared")</f>
        <v>Cleared</v>
      </c>
      <c r="AB109" s="131" t="n">
        <v>4</v>
      </c>
      <c r="AC109" s="131" t="n">
        <v>4</v>
      </c>
      <c r="AD109" s="131" t="n">
        <v>4</v>
      </c>
      <c r="AE109" s="131" t="n">
        <v>4</v>
      </c>
      <c r="AF109" s="131" t="n">
        <v>3</v>
      </c>
      <c r="AG109" s="131" t="n">
        <f aca="false">IFERROR(AVERAGE(AB109:AF109),"0")</f>
        <v>3.8</v>
      </c>
      <c r="AH109" s="131" t="n">
        <f aca="false">AG109*2</f>
        <v>7.6</v>
      </c>
      <c r="AI109" s="131" t="str">
        <f aca="false">IF(AH109&gt;=6,"Cleared","NotCleared")</f>
        <v>Cleared</v>
      </c>
    </row>
    <row r="110" customFormat="false" ht="14.25" hidden="false" customHeight="false" outlineLevel="0" collapsed="false">
      <c r="A110" s="128" t="n">
        <v>106</v>
      </c>
      <c r="B110" s="129" t="s">
        <v>231</v>
      </c>
      <c r="C110" s="130" t="s">
        <v>232</v>
      </c>
      <c r="D110" s="131" t="n">
        <v>3</v>
      </c>
      <c r="E110" s="131" t="n">
        <v>3</v>
      </c>
      <c r="F110" s="131" t="n">
        <v>3</v>
      </c>
      <c r="G110" s="131" t="n">
        <v>3</v>
      </c>
      <c r="H110" s="131" t="n">
        <v>3</v>
      </c>
      <c r="I110" s="131" t="n">
        <f aca="false">AVERAGE(D110:H110)</f>
        <v>3</v>
      </c>
      <c r="J110" s="131" t="n">
        <f aca="false">I110*2</f>
        <v>6</v>
      </c>
      <c r="K110" s="131" t="str">
        <f aca="false">IF(J110&gt;=6,"Cleared","NotCleared")</f>
        <v>Cleared</v>
      </c>
      <c r="L110" s="131" t="n">
        <v>3.5</v>
      </c>
      <c r="M110" s="131" t="n">
        <v>3.5</v>
      </c>
      <c r="N110" s="131" t="n">
        <v>4.5</v>
      </c>
      <c r="O110" s="131" t="n">
        <v>4.5</v>
      </c>
      <c r="P110" s="131" t="n">
        <v>3.5</v>
      </c>
      <c r="Q110" s="131" t="n">
        <f aca="false">AVERAGE(L110:P110)</f>
        <v>3.9</v>
      </c>
      <c r="R110" s="131" t="n">
        <f aca="false">Q110*2</f>
        <v>7.8</v>
      </c>
      <c r="S110" s="131" t="str">
        <f aca="false">IF(R110&gt;=6,"Cleared","NotCleared")</f>
        <v>Cleared</v>
      </c>
      <c r="T110" s="131" t="n">
        <v>4</v>
      </c>
      <c r="U110" s="131" t="n">
        <v>3</v>
      </c>
      <c r="V110" s="131" t="n">
        <v>3</v>
      </c>
      <c r="W110" s="131" t="n">
        <v>2</v>
      </c>
      <c r="X110" s="131" t="n">
        <v>3</v>
      </c>
      <c r="Y110" s="131" t="n">
        <f aca="false">AVERAGE(T110:X110)</f>
        <v>3</v>
      </c>
      <c r="Z110" s="131" t="n">
        <f aca="false">Y110*2</f>
        <v>6</v>
      </c>
      <c r="AA110" s="131" t="str">
        <f aca="false">IF(Z110&gt;=6,"Cleared","NotCleared")</f>
        <v>Cleared</v>
      </c>
      <c r="AB110" s="131" t="n">
        <v>4</v>
      </c>
      <c r="AC110" s="131" t="n">
        <v>4</v>
      </c>
      <c r="AD110" s="131" t="n">
        <v>4</v>
      </c>
      <c r="AE110" s="131" t="n">
        <v>4</v>
      </c>
      <c r="AF110" s="131" t="n">
        <v>4</v>
      </c>
      <c r="AG110" s="131" t="n">
        <f aca="false">IFERROR(AVERAGE(AB110:AF110),"0")</f>
        <v>4</v>
      </c>
      <c r="AH110" s="131" t="n">
        <f aca="false">AG110*2</f>
        <v>8</v>
      </c>
      <c r="AI110" s="131" t="str">
        <f aca="false">IF(AH110&gt;=6,"Cleared","NotCleared")</f>
        <v>Cleared</v>
      </c>
    </row>
    <row r="111" customFormat="false" ht="14.25" hidden="false" customHeight="false" outlineLevel="0" collapsed="false">
      <c r="A111" s="128" t="n">
        <v>107</v>
      </c>
      <c r="B111" s="129" t="s">
        <v>233</v>
      </c>
      <c r="C111" s="130" t="s">
        <v>234</v>
      </c>
      <c r="D111" s="131" t="n">
        <v>3</v>
      </c>
      <c r="E111" s="131" t="n">
        <v>3</v>
      </c>
      <c r="F111" s="131" t="n">
        <v>3</v>
      </c>
      <c r="G111" s="131" t="n">
        <v>3</v>
      </c>
      <c r="H111" s="131" t="n">
        <v>3</v>
      </c>
      <c r="I111" s="131" t="n">
        <f aca="false">AVERAGE(D111:H111)</f>
        <v>3</v>
      </c>
      <c r="J111" s="131" t="n">
        <f aca="false">I111*2</f>
        <v>6</v>
      </c>
      <c r="K111" s="131" t="str">
        <f aca="false">IF(J111&gt;=6,"Cleared","NotCleared")</f>
        <v>Cleared</v>
      </c>
      <c r="L111" s="131" t="n">
        <v>4</v>
      </c>
      <c r="M111" s="131" t="n">
        <v>4</v>
      </c>
      <c r="N111" s="131" t="n">
        <v>4</v>
      </c>
      <c r="O111" s="131" t="n">
        <v>4</v>
      </c>
      <c r="P111" s="131" t="n">
        <v>4</v>
      </c>
      <c r="Q111" s="131" t="n">
        <f aca="false">AVERAGE(L111:P111)</f>
        <v>4</v>
      </c>
      <c r="R111" s="131" t="n">
        <f aca="false">Q111*2</f>
        <v>8</v>
      </c>
      <c r="S111" s="131" t="str">
        <f aca="false">IF(R111&gt;=6,"Cleared","NotCleared")</f>
        <v>Cleared</v>
      </c>
      <c r="T111" s="131" t="n">
        <v>4.5</v>
      </c>
      <c r="U111" s="131" t="n">
        <v>4.5</v>
      </c>
      <c r="V111" s="131" t="n">
        <v>4.5</v>
      </c>
      <c r="W111" s="131" t="n">
        <v>4.25</v>
      </c>
      <c r="X111" s="131" t="n">
        <v>4.4375</v>
      </c>
      <c r="Y111" s="131" t="n">
        <f aca="false">AVERAGE(T111:X111)</f>
        <v>4.4375</v>
      </c>
      <c r="Z111" s="131" t="n">
        <f aca="false">Y111*2</f>
        <v>8.875</v>
      </c>
      <c r="AA111" s="131" t="str">
        <f aca="false">IF(Z111&gt;=6,"Cleared","NotCleared")</f>
        <v>Cleared</v>
      </c>
      <c r="AB111" s="131" t="n">
        <v>4</v>
      </c>
      <c r="AC111" s="131" t="n">
        <v>4.25</v>
      </c>
      <c r="AD111" s="131" t="n">
        <v>4.25</v>
      </c>
      <c r="AE111" s="131" t="n">
        <v>4.25</v>
      </c>
      <c r="AF111" s="131" t="n">
        <v>4</v>
      </c>
      <c r="AG111" s="131" t="n">
        <f aca="false">IFERROR(AVERAGE(AB111:AF111),"0")</f>
        <v>4.15</v>
      </c>
      <c r="AH111" s="131" t="n">
        <f aca="false">AG111*2</f>
        <v>8.3</v>
      </c>
      <c r="AI111" s="131" t="str">
        <f aca="false">IF(AH111&gt;=6,"Cleared","NotCleared")</f>
        <v>Cleared</v>
      </c>
    </row>
    <row r="112" customFormat="false" ht="14.25" hidden="false" customHeight="false" outlineLevel="0" collapsed="false">
      <c r="A112" s="128" t="n">
        <v>108</v>
      </c>
      <c r="B112" s="129" t="s">
        <v>235</v>
      </c>
      <c r="C112" s="130" t="s">
        <v>236</v>
      </c>
      <c r="D112" s="131" t="n">
        <v>3</v>
      </c>
      <c r="E112" s="131" t="n">
        <v>3</v>
      </c>
      <c r="F112" s="131" t="n">
        <v>3</v>
      </c>
      <c r="G112" s="131" t="n">
        <v>3</v>
      </c>
      <c r="H112" s="131" t="n">
        <v>3</v>
      </c>
      <c r="I112" s="131" t="n">
        <f aca="false">AVERAGE(D112:H112)</f>
        <v>3</v>
      </c>
      <c r="J112" s="131" t="n">
        <f aca="false">I112*2</f>
        <v>6</v>
      </c>
      <c r="K112" s="131" t="str">
        <f aca="false">IF(J112&gt;=6,"Cleared","NotCleared")</f>
        <v>Cleared</v>
      </c>
      <c r="L112" s="131" t="n">
        <v>3.75</v>
      </c>
      <c r="M112" s="131" t="n">
        <v>3.75</v>
      </c>
      <c r="N112" s="131" t="n">
        <v>4</v>
      </c>
      <c r="O112" s="131" t="n">
        <v>4.25</v>
      </c>
      <c r="P112" s="131" t="n">
        <v>3.5</v>
      </c>
      <c r="Q112" s="131" t="n">
        <f aca="false">AVERAGE(L112:P112)</f>
        <v>3.85</v>
      </c>
      <c r="R112" s="131" t="n">
        <f aca="false">Q112*2</f>
        <v>7.7</v>
      </c>
      <c r="S112" s="131" t="str">
        <f aca="false">IF(R112&gt;=6,"Cleared","NotCleared")</f>
        <v>Cleared</v>
      </c>
      <c r="T112" s="131" t="n">
        <v>3.83333333333333</v>
      </c>
      <c r="U112" s="131" t="n">
        <v>3.83333333333333</v>
      </c>
      <c r="V112" s="131" t="n">
        <v>3.66666666666667</v>
      </c>
      <c r="W112" s="131" t="n">
        <v>4</v>
      </c>
      <c r="X112" s="131" t="n">
        <v>3.83333333333333</v>
      </c>
      <c r="Y112" s="131" t="n">
        <f aca="false">AVERAGE(T112:X112)</f>
        <v>3.83333333333333</v>
      </c>
      <c r="Z112" s="131" t="n">
        <f aca="false">Y112*2</f>
        <v>7.66666666666667</v>
      </c>
      <c r="AA112" s="131" t="str">
        <f aca="false">IF(Z112&gt;=6,"Cleared","NotCleared")</f>
        <v>Cleared</v>
      </c>
      <c r="AB112" s="131" t="n">
        <v>3.75</v>
      </c>
      <c r="AC112" s="131" t="n">
        <v>3.75</v>
      </c>
      <c r="AD112" s="131" t="n">
        <v>3.75</v>
      </c>
      <c r="AE112" s="131" t="n">
        <v>4</v>
      </c>
      <c r="AF112" s="131" t="n">
        <v>3.75</v>
      </c>
      <c r="AG112" s="131" t="n">
        <f aca="false">IFERROR(AVERAGE(AB112:AF112),"0")</f>
        <v>3.8</v>
      </c>
      <c r="AH112" s="131" t="n">
        <f aca="false">AG112*2</f>
        <v>7.6</v>
      </c>
      <c r="AI112" s="131" t="str">
        <f aca="false">IF(AH112&gt;=6,"Cleared","NotCleared")</f>
        <v>Cleared</v>
      </c>
    </row>
    <row r="113" customFormat="false" ht="14.25" hidden="false" customHeight="false" outlineLevel="0" collapsed="false">
      <c r="A113" s="128" t="n">
        <v>109</v>
      </c>
      <c r="B113" s="129" t="s">
        <v>237</v>
      </c>
      <c r="C113" s="130" t="s">
        <v>238</v>
      </c>
      <c r="D113" s="131" t="n">
        <v>3</v>
      </c>
      <c r="E113" s="131" t="n">
        <v>3</v>
      </c>
      <c r="F113" s="131" t="n">
        <v>3</v>
      </c>
      <c r="G113" s="131" t="n">
        <v>3</v>
      </c>
      <c r="H113" s="131" t="n">
        <v>3</v>
      </c>
      <c r="I113" s="131" t="n">
        <f aca="false">AVERAGE(D113:H113)</f>
        <v>3</v>
      </c>
      <c r="J113" s="131" t="n">
        <f aca="false">I113*2</f>
        <v>6</v>
      </c>
      <c r="K113" s="131" t="str">
        <f aca="false">IF(J113&gt;=6,"Cleared","NotCleared")</f>
        <v>Cleared</v>
      </c>
      <c r="L113" s="131" t="n">
        <v>3.4375</v>
      </c>
      <c r="M113" s="131" t="n">
        <v>3.9375</v>
      </c>
      <c r="N113" s="131" t="n">
        <v>4</v>
      </c>
      <c r="O113" s="131" t="n">
        <v>4.0625</v>
      </c>
      <c r="P113" s="131" t="n">
        <v>3.425</v>
      </c>
      <c r="Q113" s="131" t="n">
        <f aca="false">AVERAGE(L113:P113)</f>
        <v>3.7725</v>
      </c>
      <c r="R113" s="131" t="n">
        <f aca="false">Q113*2</f>
        <v>7.545</v>
      </c>
      <c r="S113" s="131" t="str">
        <f aca="false">IF(R113&gt;=6,"Cleared","NotCleared")</f>
        <v>Cleared</v>
      </c>
      <c r="T113" s="131" t="n">
        <v>4.33333333333333</v>
      </c>
      <c r="U113" s="131" t="n">
        <v>3.66666666666667</v>
      </c>
      <c r="V113" s="131" t="n">
        <v>3.33333333333333</v>
      </c>
      <c r="W113" s="131" t="n">
        <v>3.66666666666667</v>
      </c>
      <c r="X113" s="131" t="n">
        <v>3.75</v>
      </c>
      <c r="Y113" s="131" t="n">
        <f aca="false">AVERAGE(T113:X113)</f>
        <v>3.75</v>
      </c>
      <c r="Z113" s="131" t="n">
        <f aca="false">Y113*2</f>
        <v>7.5</v>
      </c>
      <c r="AA113" s="131" t="str">
        <f aca="false">IF(Z113&gt;=6,"Cleared","NotCleared")</f>
        <v>Cleared</v>
      </c>
      <c r="AB113" s="131" t="n">
        <v>3</v>
      </c>
      <c r="AC113" s="131" t="n">
        <v>3</v>
      </c>
      <c r="AD113" s="131" t="n">
        <v>3.5</v>
      </c>
      <c r="AE113" s="131" t="n">
        <v>2.5</v>
      </c>
      <c r="AF113" s="131" t="n">
        <v>3</v>
      </c>
      <c r="AG113" s="131" t="n">
        <f aca="false">IFERROR(AVERAGE(AB113:AF113),"0")</f>
        <v>3</v>
      </c>
      <c r="AH113" s="131" t="n">
        <f aca="false">AG113*2</f>
        <v>6</v>
      </c>
      <c r="AI113" s="131" t="str">
        <f aca="false">IF(AH113&gt;=6,"Cleared","NotCleared")</f>
        <v>Cleared</v>
      </c>
    </row>
    <row r="114" customFormat="false" ht="14.25" hidden="false" customHeight="false" outlineLevel="0" collapsed="false">
      <c r="A114" s="128" t="n">
        <v>110</v>
      </c>
      <c r="B114" s="129" t="s">
        <v>239</v>
      </c>
      <c r="C114" s="130" t="s">
        <v>240</v>
      </c>
      <c r="D114" s="131" t="n">
        <v>3</v>
      </c>
      <c r="E114" s="131" t="n">
        <v>3</v>
      </c>
      <c r="F114" s="131" t="n">
        <v>3</v>
      </c>
      <c r="G114" s="131" t="n">
        <v>3</v>
      </c>
      <c r="H114" s="131" t="n">
        <v>3</v>
      </c>
      <c r="I114" s="131" t="n">
        <f aca="false">AVERAGE(D114:H114)</f>
        <v>3</v>
      </c>
      <c r="J114" s="131" t="n">
        <f aca="false">I114*2</f>
        <v>6</v>
      </c>
      <c r="K114" s="131" t="str">
        <f aca="false">IF(J114&gt;=6,"Cleared","NotCleared")</f>
        <v>Cleared</v>
      </c>
      <c r="L114" s="131" t="n">
        <v>3.609375</v>
      </c>
      <c r="M114" s="131" t="n">
        <v>3.984375</v>
      </c>
      <c r="N114" s="131" t="n">
        <v>3.5</v>
      </c>
      <c r="O114" s="131" t="n">
        <v>4.015625</v>
      </c>
      <c r="P114" s="131" t="n">
        <v>3.30625</v>
      </c>
      <c r="Q114" s="131" t="n">
        <f aca="false">AVERAGE(L114:P114)</f>
        <v>3.683125</v>
      </c>
      <c r="R114" s="131" t="n">
        <f aca="false">Q114*2</f>
        <v>7.36625</v>
      </c>
      <c r="S114" s="131" t="str">
        <f aca="false">IF(R114&gt;=6,"Cleared","NotCleared")</f>
        <v>Cleared</v>
      </c>
      <c r="T114" s="131" t="n">
        <v>4</v>
      </c>
      <c r="U114" s="131" t="n">
        <v>4</v>
      </c>
      <c r="V114" s="131" t="n">
        <v>3.5</v>
      </c>
      <c r="W114" s="131" t="n">
        <v>3.5</v>
      </c>
      <c r="X114" s="131" t="n">
        <v>3.75</v>
      </c>
      <c r="Y114" s="131" t="n">
        <f aca="false">AVERAGE(T114:X114)</f>
        <v>3.75</v>
      </c>
      <c r="Z114" s="131" t="n">
        <f aca="false">Y114*2</f>
        <v>7.5</v>
      </c>
      <c r="AA114" s="131" t="str">
        <f aca="false">IF(Z114&gt;=6,"Cleared","NotCleared")</f>
        <v>Cleared</v>
      </c>
      <c r="AB114" s="131" t="s">
        <v>511</v>
      </c>
      <c r="AC114" s="131" t="s">
        <v>511</v>
      </c>
      <c r="AD114" s="131" t="s">
        <v>511</v>
      </c>
      <c r="AE114" s="131" t="s">
        <v>511</v>
      </c>
      <c r="AF114" s="131" t="s">
        <v>511</v>
      </c>
      <c r="AG114" s="131" t="str">
        <f aca="false">IFERROR(AVERAGE(AB114:AF114),"0")</f>
        <v>0</v>
      </c>
      <c r="AH114" s="131" t="n">
        <f aca="false">AG114*2</f>
        <v>0</v>
      </c>
      <c r="AI114" s="131" t="str">
        <f aca="false">IF(AH114&gt;=6,"Cleared","NotCleared")</f>
        <v>NotCleared</v>
      </c>
    </row>
    <row r="115" customFormat="false" ht="14.25" hidden="false" customHeight="false" outlineLevel="0" collapsed="false">
      <c r="A115" s="128" t="n">
        <v>111</v>
      </c>
      <c r="B115" s="129" t="s">
        <v>241</v>
      </c>
      <c r="C115" s="130" t="s">
        <v>242</v>
      </c>
      <c r="D115" s="131" t="n">
        <v>3</v>
      </c>
      <c r="E115" s="131" t="n">
        <v>3</v>
      </c>
      <c r="F115" s="131" t="n">
        <v>3</v>
      </c>
      <c r="G115" s="131" t="n">
        <v>3</v>
      </c>
      <c r="H115" s="131" t="n">
        <v>3</v>
      </c>
      <c r="I115" s="131" t="n">
        <f aca="false">AVERAGE(D115:H115)</f>
        <v>3</v>
      </c>
      <c r="J115" s="131" t="n">
        <f aca="false">I115*2</f>
        <v>6</v>
      </c>
      <c r="K115" s="131" t="str">
        <f aca="false">IF(J115&gt;=6,"Cleared","NotCleared")</f>
        <v>Cleared</v>
      </c>
      <c r="L115" s="131" t="n">
        <v>3.15234375</v>
      </c>
      <c r="M115" s="131" t="n">
        <v>3.24609375</v>
      </c>
      <c r="N115" s="131" t="n">
        <v>2.625</v>
      </c>
      <c r="O115" s="131" t="n">
        <v>3.25390625</v>
      </c>
      <c r="P115" s="131" t="n">
        <v>3.0265625</v>
      </c>
      <c r="Q115" s="131" t="n">
        <f aca="false">AVERAGE(L115:P115)</f>
        <v>3.06078125</v>
      </c>
      <c r="R115" s="131" t="n">
        <f aca="false">Q115*2</f>
        <v>6.1215625</v>
      </c>
      <c r="S115" s="131" t="str">
        <f aca="false">IF(R115&gt;=6,"Cleared","NotCleared")</f>
        <v>Cleared</v>
      </c>
      <c r="T115" s="131" t="n">
        <v>2.5</v>
      </c>
      <c r="U115" s="131" t="n">
        <v>3.5</v>
      </c>
      <c r="V115" s="131" t="n">
        <v>2.5</v>
      </c>
      <c r="W115" s="131" t="n">
        <v>2.5</v>
      </c>
      <c r="X115" s="131" t="n">
        <v>2.75</v>
      </c>
      <c r="Y115" s="131" t="n">
        <f aca="false">AVERAGE(T115:X115)</f>
        <v>2.75</v>
      </c>
      <c r="Z115" s="131" t="n">
        <f aca="false">Y115*2</f>
        <v>5.5</v>
      </c>
      <c r="AA115" s="131" t="str">
        <f aca="false">IF(Z115&gt;=6,"Cleared","NotCleared")</f>
        <v>NotCleared</v>
      </c>
      <c r="AB115" s="131" t="n">
        <v>3</v>
      </c>
      <c r="AC115" s="131" t="n">
        <v>2</v>
      </c>
      <c r="AD115" s="131" t="n">
        <v>2</v>
      </c>
      <c r="AE115" s="131" t="n">
        <v>2</v>
      </c>
      <c r="AF115" s="131" t="n">
        <v>3</v>
      </c>
      <c r="AG115" s="131" t="n">
        <f aca="false">IFERROR(AVERAGE(AB115:AF115),"0")</f>
        <v>2.4</v>
      </c>
      <c r="AH115" s="131" t="n">
        <f aca="false">AG115*2</f>
        <v>4.8</v>
      </c>
      <c r="AI115" s="131" t="str">
        <f aca="false">IF(AH115&gt;=6,"Cleared","NotCleared")</f>
        <v>NotCleared</v>
      </c>
    </row>
    <row r="116" customFormat="false" ht="14.25" hidden="false" customHeight="false" outlineLevel="0" collapsed="false">
      <c r="A116" s="128" t="n">
        <v>112</v>
      </c>
      <c r="B116" s="129" t="s">
        <v>243</v>
      </c>
      <c r="C116" s="130" t="s">
        <v>244</v>
      </c>
      <c r="D116" s="131" t="n">
        <v>3</v>
      </c>
      <c r="E116" s="131" t="n">
        <v>3</v>
      </c>
      <c r="F116" s="131" t="n">
        <v>3</v>
      </c>
      <c r="G116" s="131" t="n">
        <v>3</v>
      </c>
      <c r="H116" s="131" t="n">
        <v>3</v>
      </c>
      <c r="I116" s="131" t="n">
        <f aca="false">AVERAGE(D116:H116)</f>
        <v>3</v>
      </c>
      <c r="J116" s="131" t="n">
        <f aca="false">I116*2</f>
        <v>6</v>
      </c>
      <c r="K116" s="131" t="str">
        <f aca="false">IF(J116&gt;=6,"Cleared","NotCleared")</f>
        <v>Cleared</v>
      </c>
      <c r="L116" s="131" t="n">
        <v>3.25</v>
      </c>
      <c r="M116" s="131" t="n">
        <v>3.25</v>
      </c>
      <c r="N116" s="131" t="n">
        <v>3.25</v>
      </c>
      <c r="O116" s="131" t="n">
        <v>3.75</v>
      </c>
      <c r="P116" s="131" t="n">
        <v>3.25</v>
      </c>
      <c r="Q116" s="131" t="n">
        <f aca="false">AVERAGE(L116:P116)</f>
        <v>3.35</v>
      </c>
      <c r="R116" s="131" t="n">
        <f aca="false">Q116*2</f>
        <v>6.7</v>
      </c>
      <c r="S116" s="131" t="str">
        <f aca="false">IF(R116&gt;=6,"Cleared","NotCleared")</f>
        <v>Cleared</v>
      </c>
      <c r="T116" s="131" t="n">
        <v>3.4</v>
      </c>
      <c r="U116" s="131" t="n">
        <v>3.6</v>
      </c>
      <c r="V116" s="131" t="n">
        <v>3.8</v>
      </c>
      <c r="W116" s="131" t="n">
        <v>3.4</v>
      </c>
      <c r="X116" s="131" t="n">
        <v>3.55</v>
      </c>
      <c r="Y116" s="131" t="n">
        <f aca="false">AVERAGE(T116:X116)</f>
        <v>3.55</v>
      </c>
      <c r="Z116" s="131" t="n">
        <f aca="false">Y116*2</f>
        <v>7.1</v>
      </c>
      <c r="AA116" s="131" t="str">
        <f aca="false">IF(Z116&gt;=6,"Cleared","NotCleared")</f>
        <v>Cleared</v>
      </c>
      <c r="AB116" s="131" t="n">
        <v>3.75</v>
      </c>
      <c r="AC116" s="131" t="n">
        <v>3.75</v>
      </c>
      <c r="AD116" s="131" t="n">
        <v>4</v>
      </c>
      <c r="AE116" s="131" t="n">
        <v>4</v>
      </c>
      <c r="AF116" s="131" t="n">
        <v>3.75</v>
      </c>
      <c r="AG116" s="131" t="n">
        <f aca="false">IFERROR(AVERAGE(AB116:AF116),"0")</f>
        <v>3.85</v>
      </c>
      <c r="AH116" s="131" t="n">
        <f aca="false">AG116*2</f>
        <v>7.7</v>
      </c>
      <c r="AI116" s="131" t="str">
        <f aca="false">IF(AH116&gt;=6,"Cleared","NotCleared")</f>
        <v>Cleared</v>
      </c>
    </row>
    <row r="117" customFormat="false" ht="14.25" hidden="false" customHeight="false" outlineLevel="0" collapsed="false">
      <c r="A117" s="128" t="n">
        <v>113</v>
      </c>
      <c r="B117" s="129" t="s">
        <v>245</v>
      </c>
      <c r="C117" s="130" t="s">
        <v>246</v>
      </c>
      <c r="D117" s="131" t="n">
        <v>3</v>
      </c>
      <c r="E117" s="131" t="n">
        <v>3</v>
      </c>
      <c r="F117" s="131" t="n">
        <v>3</v>
      </c>
      <c r="G117" s="131" t="n">
        <v>3</v>
      </c>
      <c r="H117" s="131" t="n">
        <v>3</v>
      </c>
      <c r="I117" s="131" t="n">
        <f aca="false">AVERAGE(D117:H117)</f>
        <v>3</v>
      </c>
      <c r="J117" s="131" t="n">
        <f aca="false">I117*2</f>
        <v>6</v>
      </c>
      <c r="K117" s="131" t="str">
        <f aca="false">IF(J117&gt;=6,"Cleared","NotCleared")</f>
        <v>Cleared</v>
      </c>
      <c r="L117" s="131" t="n">
        <v>3.8125</v>
      </c>
      <c r="M117" s="131" t="n">
        <v>3.3125</v>
      </c>
      <c r="N117" s="131" t="n">
        <v>3.5625</v>
      </c>
      <c r="O117" s="131" t="n">
        <v>3.6875</v>
      </c>
      <c r="P117" s="131" t="n">
        <v>3.6625</v>
      </c>
      <c r="Q117" s="131" t="n">
        <f aca="false">AVERAGE(L117:P117)</f>
        <v>3.6075</v>
      </c>
      <c r="R117" s="131" t="n">
        <f aca="false">Q117*2</f>
        <v>7.215</v>
      </c>
      <c r="S117" s="131" t="str">
        <f aca="false">IF(R117&gt;=6,"Cleared","NotCleared")</f>
        <v>Cleared</v>
      </c>
      <c r="T117" s="131" t="n">
        <v>3.83333333333333</v>
      </c>
      <c r="U117" s="131" t="n">
        <v>3.83333333333333</v>
      </c>
      <c r="V117" s="131" t="n">
        <v>4</v>
      </c>
      <c r="W117" s="131" t="n">
        <v>4</v>
      </c>
      <c r="X117" s="131" t="n">
        <v>3.91666666666667</v>
      </c>
      <c r="Y117" s="131" t="n">
        <f aca="false">AVERAGE(T117:X117)</f>
        <v>3.91666666666667</v>
      </c>
      <c r="Z117" s="131" t="n">
        <f aca="false">Y117*2</f>
        <v>7.83333333333333</v>
      </c>
      <c r="AA117" s="131" t="str">
        <f aca="false">IF(Z117&gt;=6,"Cleared","NotCleared")</f>
        <v>Cleared</v>
      </c>
      <c r="AB117" s="131" t="n">
        <v>4.5</v>
      </c>
      <c r="AC117" s="131" t="n">
        <v>5</v>
      </c>
      <c r="AD117" s="131" t="n">
        <v>4.75</v>
      </c>
      <c r="AE117" s="131" t="n">
        <v>5</v>
      </c>
      <c r="AF117" s="131" t="n">
        <v>4.5</v>
      </c>
      <c r="AG117" s="131" t="n">
        <f aca="false">IFERROR(AVERAGE(AB117:AF117),"0")</f>
        <v>4.75</v>
      </c>
      <c r="AH117" s="131" t="n">
        <f aca="false">AG117*2</f>
        <v>9.5</v>
      </c>
      <c r="AI117" s="131" t="str">
        <f aca="false">IF(AH117&gt;=6,"Cleared","NotCleared")</f>
        <v>Cleared</v>
      </c>
    </row>
    <row r="118" customFormat="false" ht="14.25" hidden="false" customHeight="false" outlineLevel="0" collapsed="false">
      <c r="A118" s="128" t="n">
        <v>114</v>
      </c>
      <c r="B118" s="129" t="s">
        <v>247</v>
      </c>
      <c r="C118" s="130" t="s">
        <v>248</v>
      </c>
      <c r="D118" s="131" t="n">
        <v>3</v>
      </c>
      <c r="E118" s="131" t="n">
        <v>3</v>
      </c>
      <c r="F118" s="131" t="n">
        <v>3</v>
      </c>
      <c r="G118" s="131" t="n">
        <v>3</v>
      </c>
      <c r="H118" s="131" t="n">
        <v>3</v>
      </c>
      <c r="I118" s="131" t="n">
        <f aca="false">AVERAGE(D118:H118)</f>
        <v>3</v>
      </c>
      <c r="J118" s="131" t="n">
        <f aca="false">I118*2</f>
        <v>6</v>
      </c>
      <c r="K118" s="131" t="str">
        <f aca="false">IF(J118&gt;=6,"Cleared","NotCleared")</f>
        <v>Cleared</v>
      </c>
      <c r="L118" s="131" t="n">
        <v>2.953125</v>
      </c>
      <c r="M118" s="131" t="n">
        <v>3.578125</v>
      </c>
      <c r="N118" s="131" t="n">
        <v>3.640625</v>
      </c>
      <c r="O118" s="131" t="n">
        <v>3.921875</v>
      </c>
      <c r="P118" s="131" t="n">
        <v>3.615625</v>
      </c>
      <c r="Q118" s="131" t="n">
        <f aca="false">AVERAGE(L118:P118)</f>
        <v>3.541875</v>
      </c>
      <c r="R118" s="131" t="n">
        <f aca="false">Q118*2</f>
        <v>7.08375</v>
      </c>
      <c r="S118" s="131" t="str">
        <f aca="false">IF(R118&gt;=6,"Cleared","NotCleared")</f>
        <v>Cleared</v>
      </c>
      <c r="T118" s="131" t="n">
        <v>3</v>
      </c>
      <c r="U118" s="131" t="n">
        <v>3.5</v>
      </c>
      <c r="V118" s="131" t="n">
        <v>3</v>
      </c>
      <c r="W118" s="131" t="n">
        <v>3</v>
      </c>
      <c r="X118" s="131" t="n">
        <v>3.125</v>
      </c>
      <c r="Y118" s="131" t="n">
        <f aca="false">AVERAGE(T118:X118)</f>
        <v>3.125</v>
      </c>
      <c r="Z118" s="131" t="n">
        <f aca="false">Y118*2</f>
        <v>6.25</v>
      </c>
      <c r="AA118" s="131" t="str">
        <f aca="false">IF(Z118&gt;=6,"Cleared","NotCleared")</f>
        <v>Cleared</v>
      </c>
      <c r="AB118" s="131" t="n">
        <v>2</v>
      </c>
      <c r="AC118" s="131" t="n">
        <v>2.5</v>
      </c>
      <c r="AD118" s="131" t="n">
        <v>3.5</v>
      </c>
      <c r="AE118" s="131" t="n">
        <v>1.5</v>
      </c>
      <c r="AF118" s="131" t="n">
        <v>2.5</v>
      </c>
      <c r="AG118" s="131" t="n">
        <f aca="false">IFERROR(AVERAGE(AB118:AF118),"0")</f>
        <v>2.4</v>
      </c>
      <c r="AH118" s="131" t="n">
        <f aca="false">AG118*2</f>
        <v>4.8</v>
      </c>
      <c r="AI118" s="131" t="str">
        <f aca="false">IF(AH118&gt;=6,"Cleared","NotCleared")</f>
        <v>NotCleared</v>
      </c>
    </row>
    <row r="119" customFormat="false" ht="14.25" hidden="false" customHeight="false" outlineLevel="0" collapsed="false">
      <c r="A119" s="128" t="n">
        <v>115</v>
      </c>
      <c r="B119" s="129" t="s">
        <v>249</v>
      </c>
      <c r="C119" s="130" t="s">
        <v>250</v>
      </c>
      <c r="D119" s="131" t="n">
        <v>3</v>
      </c>
      <c r="E119" s="131" t="n">
        <v>3</v>
      </c>
      <c r="F119" s="131" t="n">
        <v>3</v>
      </c>
      <c r="G119" s="131" t="n">
        <v>3</v>
      </c>
      <c r="H119" s="131" t="n">
        <v>3</v>
      </c>
      <c r="I119" s="131" t="n">
        <f aca="false">AVERAGE(D119:H119)</f>
        <v>3</v>
      </c>
      <c r="J119" s="131" t="n">
        <f aca="false">I119*2</f>
        <v>6</v>
      </c>
      <c r="K119" s="131" t="str">
        <f aca="false">IF(J119&gt;=6,"Cleared","NotCleared")</f>
        <v>Cleared</v>
      </c>
      <c r="L119" s="131" t="n">
        <v>3.23828125</v>
      </c>
      <c r="M119" s="131" t="n">
        <v>3.64453125</v>
      </c>
      <c r="N119" s="131" t="n">
        <v>3.91015625</v>
      </c>
      <c r="O119" s="131" t="n">
        <v>3.48046875</v>
      </c>
      <c r="P119" s="131" t="n">
        <v>3.30390625</v>
      </c>
      <c r="Q119" s="131" t="n">
        <f aca="false">AVERAGE(L119:P119)</f>
        <v>3.51546875</v>
      </c>
      <c r="R119" s="131" t="n">
        <f aca="false">Q119*2</f>
        <v>7.0309375</v>
      </c>
      <c r="S119" s="131" t="str">
        <f aca="false">IF(R119&gt;=6,"Cleared","NotCleared")</f>
        <v>Cleared</v>
      </c>
      <c r="T119" s="131" t="n">
        <v>2.66666666666667</v>
      </c>
      <c r="U119" s="131" t="n">
        <v>3.5</v>
      </c>
      <c r="V119" s="131" t="n">
        <v>3.66666666666667</v>
      </c>
      <c r="W119" s="131" t="n">
        <v>3</v>
      </c>
      <c r="X119" s="131" t="n">
        <v>3.20833333333333</v>
      </c>
      <c r="Y119" s="131" t="n">
        <f aca="false">AVERAGE(T119:X119)</f>
        <v>3.20833333333333</v>
      </c>
      <c r="Z119" s="131" t="n">
        <f aca="false">Y119*2</f>
        <v>6.41666666666667</v>
      </c>
      <c r="AA119" s="131" t="str">
        <f aca="false">IF(Z119&gt;=6,"Cleared","NotCleared")</f>
        <v>Cleared</v>
      </c>
      <c r="AB119" s="131" t="n">
        <v>2.5</v>
      </c>
      <c r="AC119" s="131" t="n">
        <v>2.5</v>
      </c>
      <c r="AD119" s="131" t="n">
        <v>2.5</v>
      </c>
      <c r="AE119" s="131" t="n">
        <v>2.5</v>
      </c>
      <c r="AF119" s="131" t="n">
        <v>2.5</v>
      </c>
      <c r="AG119" s="131" t="n">
        <f aca="false">IFERROR(AVERAGE(AB119:AF119),"0")</f>
        <v>2.5</v>
      </c>
      <c r="AH119" s="131" t="n">
        <f aca="false">AG119*2</f>
        <v>5</v>
      </c>
      <c r="AI119" s="131" t="str">
        <f aca="false">IF(AH119&gt;=6,"Cleared","NotCleared")</f>
        <v>NotCleared</v>
      </c>
    </row>
    <row r="120" customFormat="false" ht="14.25" hidden="false" customHeight="false" outlineLevel="0" collapsed="false">
      <c r="A120" s="128" t="n">
        <v>116</v>
      </c>
      <c r="B120" s="129" t="s">
        <v>251</v>
      </c>
      <c r="C120" s="130" t="s">
        <v>252</v>
      </c>
      <c r="D120" s="131" t="n">
        <v>3</v>
      </c>
      <c r="E120" s="131" t="n">
        <v>3</v>
      </c>
      <c r="F120" s="131" t="n">
        <v>3</v>
      </c>
      <c r="G120" s="131" t="n">
        <v>3</v>
      </c>
      <c r="H120" s="131" t="n">
        <v>3</v>
      </c>
      <c r="I120" s="131" t="n">
        <f aca="false">AVERAGE(D120:H120)</f>
        <v>3</v>
      </c>
      <c r="J120" s="131" t="n">
        <f aca="false">I120*2</f>
        <v>6</v>
      </c>
      <c r="K120" s="131" t="str">
        <f aca="false">IF(J120&gt;=6,"Cleared","NotCleared")</f>
        <v>Cleared</v>
      </c>
      <c r="L120" s="131" t="n">
        <v>3.5</v>
      </c>
      <c r="M120" s="131" t="n">
        <v>3.5</v>
      </c>
      <c r="N120" s="131" t="n">
        <v>3.5</v>
      </c>
      <c r="O120" s="131" t="n">
        <v>3.5</v>
      </c>
      <c r="P120" s="131" t="n">
        <v>3.5</v>
      </c>
      <c r="Q120" s="131" t="n">
        <f aca="false">AVERAGE(L120:P120)</f>
        <v>3.5</v>
      </c>
      <c r="R120" s="131" t="n">
        <f aca="false">Q120*2</f>
        <v>7</v>
      </c>
      <c r="S120" s="131" t="str">
        <f aca="false">IF(R120&gt;=6,"Cleared","NotCleared")</f>
        <v>Cleared</v>
      </c>
      <c r="T120" s="131" t="n">
        <v>4</v>
      </c>
      <c r="U120" s="131" t="n">
        <v>4.2</v>
      </c>
      <c r="V120" s="131" t="n">
        <v>4.2</v>
      </c>
      <c r="W120" s="131" t="n">
        <v>4</v>
      </c>
      <c r="X120" s="131" t="n">
        <v>4.1</v>
      </c>
      <c r="Y120" s="131" t="n">
        <f aca="false">AVERAGE(T120:X120)</f>
        <v>4.1</v>
      </c>
      <c r="Z120" s="131" t="n">
        <f aca="false">Y120*2</f>
        <v>8.2</v>
      </c>
      <c r="AA120" s="131" t="str">
        <f aca="false">IF(Z120&gt;=6,"Cleared","NotCleared")</f>
        <v>Cleared</v>
      </c>
      <c r="AB120" s="131" t="n">
        <v>4.2</v>
      </c>
      <c r="AC120" s="131" t="n">
        <v>4</v>
      </c>
      <c r="AD120" s="131" t="n">
        <v>4</v>
      </c>
      <c r="AE120" s="131" t="n">
        <v>4.4</v>
      </c>
      <c r="AF120" s="131" t="n">
        <v>4.4</v>
      </c>
      <c r="AG120" s="131" t="n">
        <f aca="false">IFERROR(AVERAGE(AB120:AF120),"0")</f>
        <v>4.2</v>
      </c>
      <c r="AH120" s="131" t="n">
        <f aca="false">AG120*2</f>
        <v>8.4</v>
      </c>
      <c r="AI120" s="131" t="str">
        <f aca="false">IF(AH120&gt;=6,"Cleared","NotCleared")</f>
        <v>Cleared</v>
      </c>
    </row>
    <row r="121" customFormat="false" ht="14.25" hidden="false" customHeight="false" outlineLevel="0" collapsed="false">
      <c r="A121" s="128" t="n">
        <v>117</v>
      </c>
      <c r="B121" s="129" t="s">
        <v>253</v>
      </c>
      <c r="C121" s="130" t="s">
        <v>254</v>
      </c>
      <c r="D121" s="131" t="n">
        <v>3</v>
      </c>
      <c r="E121" s="131" t="n">
        <v>3</v>
      </c>
      <c r="F121" s="131" t="n">
        <v>3</v>
      </c>
      <c r="G121" s="131" t="n">
        <v>3</v>
      </c>
      <c r="H121" s="131" t="n">
        <v>3</v>
      </c>
      <c r="I121" s="131" t="n">
        <f aca="false">AVERAGE(D121:H121)</f>
        <v>3</v>
      </c>
      <c r="J121" s="131" t="n">
        <f aca="false">I121*2</f>
        <v>6</v>
      </c>
      <c r="K121" s="131" t="str">
        <f aca="false">IF(J121&gt;=6,"Cleared","NotCleared")</f>
        <v>Cleared</v>
      </c>
      <c r="L121" s="131" t="n">
        <v>3</v>
      </c>
      <c r="M121" s="131" t="n">
        <v>2</v>
      </c>
      <c r="N121" s="131" t="n">
        <v>2</v>
      </c>
      <c r="O121" s="131" t="n">
        <v>2</v>
      </c>
      <c r="P121" s="131" t="n">
        <v>3</v>
      </c>
      <c r="Q121" s="131" t="n">
        <f aca="false">AVERAGE(L121:P121)</f>
        <v>2.4</v>
      </c>
      <c r="R121" s="131" t="n">
        <f aca="false">Q121*2</f>
        <v>4.8</v>
      </c>
      <c r="S121" s="131" t="str">
        <f aca="false">IF(R121&gt;=6,"Cleared","NotCleared")</f>
        <v>NotCleared</v>
      </c>
      <c r="T121" s="131" t="n">
        <v>4</v>
      </c>
      <c r="U121" s="131" t="n">
        <v>4.5</v>
      </c>
      <c r="V121" s="131" t="n">
        <v>4</v>
      </c>
      <c r="W121" s="131" t="n">
        <v>4.5</v>
      </c>
      <c r="X121" s="131" t="n">
        <v>4.25</v>
      </c>
      <c r="Y121" s="131" t="n">
        <f aca="false">AVERAGE(T121:X121)</f>
        <v>4.25</v>
      </c>
      <c r="Z121" s="131" t="n">
        <f aca="false">Y121*2</f>
        <v>8.5</v>
      </c>
      <c r="AA121" s="131" t="str">
        <f aca="false">IF(Z121&gt;=6,"Cleared","NotCleared")</f>
        <v>Cleared</v>
      </c>
      <c r="AB121" s="131" t="n">
        <v>4.6</v>
      </c>
      <c r="AC121" s="131" t="n">
        <v>4.8</v>
      </c>
      <c r="AD121" s="131" t="n">
        <v>4.8</v>
      </c>
      <c r="AE121" s="131" t="n">
        <v>4.8</v>
      </c>
      <c r="AF121" s="131" t="n">
        <v>4.6</v>
      </c>
      <c r="AG121" s="131" t="n">
        <f aca="false">IFERROR(AVERAGE(AB121:AF121),"0")</f>
        <v>4.72</v>
      </c>
      <c r="AH121" s="131" t="n">
        <f aca="false">AG121*2</f>
        <v>9.44</v>
      </c>
      <c r="AI121" s="131" t="str">
        <f aca="false">IF(AH121&gt;=6,"Cleared","NotCleared")</f>
        <v>Cleared</v>
      </c>
    </row>
    <row r="122" customFormat="false" ht="14.25" hidden="false" customHeight="false" outlineLevel="0" collapsed="false">
      <c r="A122" s="128" t="n">
        <v>118</v>
      </c>
      <c r="B122" s="129" t="s">
        <v>255</v>
      </c>
      <c r="C122" s="130" t="s">
        <v>256</v>
      </c>
      <c r="D122" s="131" t="n">
        <v>3</v>
      </c>
      <c r="E122" s="131" t="n">
        <v>3</v>
      </c>
      <c r="F122" s="131" t="n">
        <v>3</v>
      </c>
      <c r="G122" s="131" t="n">
        <v>3</v>
      </c>
      <c r="H122" s="131" t="n">
        <v>3</v>
      </c>
      <c r="I122" s="131" t="n">
        <f aca="false">AVERAGE(D122:H122)</f>
        <v>3</v>
      </c>
      <c r="J122" s="131" t="n">
        <f aca="false">I122*2</f>
        <v>6</v>
      </c>
      <c r="K122" s="131" t="str">
        <f aca="false">IF(J122&gt;=6,"Cleared","NotCleared")</f>
        <v>Cleared</v>
      </c>
      <c r="L122" s="131" t="n">
        <v>3</v>
      </c>
      <c r="M122" s="131" t="n">
        <v>3</v>
      </c>
      <c r="N122" s="131" t="n">
        <v>3.5</v>
      </c>
      <c r="O122" s="131" t="n">
        <v>4.5</v>
      </c>
      <c r="P122" s="131" t="n">
        <v>3.5</v>
      </c>
      <c r="Q122" s="131" t="n">
        <f aca="false">AVERAGE(L122:P122)</f>
        <v>3.5</v>
      </c>
      <c r="R122" s="131" t="n">
        <f aca="false">Q122*2</f>
        <v>7</v>
      </c>
      <c r="S122" s="131" t="str">
        <f aca="false">IF(R122&gt;=6,"Cleared","NotCleared")</f>
        <v>Cleared</v>
      </c>
      <c r="T122" s="131" t="n">
        <v>4</v>
      </c>
      <c r="U122" s="131" t="n">
        <v>4</v>
      </c>
      <c r="V122" s="131" t="n">
        <v>3</v>
      </c>
      <c r="W122" s="131" t="n">
        <v>2</v>
      </c>
      <c r="X122" s="131" t="n">
        <v>3.25</v>
      </c>
      <c r="Y122" s="131" t="n">
        <f aca="false">AVERAGE(T122:X122)</f>
        <v>3.25</v>
      </c>
      <c r="Z122" s="131" t="n">
        <f aca="false">Y122*2</f>
        <v>6.5</v>
      </c>
      <c r="AA122" s="131" t="str">
        <f aca="false">IF(Z122&gt;=6,"Cleared","NotCleared")</f>
        <v>Cleared</v>
      </c>
      <c r="AB122" s="131" t="n">
        <v>3</v>
      </c>
      <c r="AC122" s="131" t="n">
        <v>3</v>
      </c>
      <c r="AD122" s="131" t="n">
        <v>3</v>
      </c>
      <c r="AE122" s="131" t="n">
        <v>3</v>
      </c>
      <c r="AF122" s="131" t="n">
        <v>3</v>
      </c>
      <c r="AG122" s="131" t="n">
        <f aca="false">IFERROR(AVERAGE(AB122:AF122),"0")</f>
        <v>3</v>
      </c>
      <c r="AH122" s="131" t="n">
        <f aca="false">AG122*2</f>
        <v>6</v>
      </c>
      <c r="AI122" s="131" t="str">
        <f aca="false">IF(AH122&gt;=6,"Cleared","NotCleared")</f>
        <v>Cleared</v>
      </c>
    </row>
    <row r="123" customFormat="false" ht="14.25" hidden="false" customHeight="false" outlineLevel="0" collapsed="false">
      <c r="A123" s="128" t="n">
        <v>119</v>
      </c>
      <c r="B123" s="129" t="s">
        <v>257</v>
      </c>
      <c r="C123" s="130" t="s">
        <v>258</v>
      </c>
      <c r="D123" s="131" t="n">
        <v>3</v>
      </c>
      <c r="E123" s="131" t="n">
        <v>3</v>
      </c>
      <c r="F123" s="131" t="n">
        <v>3</v>
      </c>
      <c r="G123" s="131" t="n">
        <v>3</v>
      </c>
      <c r="H123" s="131" t="n">
        <v>3</v>
      </c>
      <c r="I123" s="131" t="n">
        <f aca="false">AVERAGE(D123:H123)</f>
        <v>3</v>
      </c>
      <c r="J123" s="131" t="n">
        <f aca="false">I123*2</f>
        <v>6</v>
      </c>
      <c r="K123" s="131" t="str">
        <f aca="false">IF(J123&gt;=6,"Cleared","NotCleared")</f>
        <v>Cleared</v>
      </c>
      <c r="L123" s="131" t="n">
        <v>3.5</v>
      </c>
      <c r="M123" s="131" t="n">
        <v>3.5</v>
      </c>
      <c r="N123" s="131" t="n">
        <v>4</v>
      </c>
      <c r="O123" s="131" t="n">
        <v>3.5</v>
      </c>
      <c r="P123" s="131" t="n">
        <v>3.5</v>
      </c>
      <c r="Q123" s="131" t="n">
        <f aca="false">AVERAGE(L123:P123)</f>
        <v>3.6</v>
      </c>
      <c r="R123" s="131" t="n">
        <f aca="false">Q123*2</f>
        <v>7.2</v>
      </c>
      <c r="S123" s="131" t="str">
        <f aca="false">IF(R123&gt;=6,"Cleared","NotCleared")</f>
        <v>Cleared</v>
      </c>
      <c r="T123" s="131" t="n">
        <v>4</v>
      </c>
      <c r="U123" s="131" t="n">
        <v>4</v>
      </c>
      <c r="V123" s="131" t="n">
        <v>4</v>
      </c>
      <c r="W123" s="131" t="n">
        <v>3.5</v>
      </c>
      <c r="X123" s="131" t="n">
        <v>3.875</v>
      </c>
      <c r="Y123" s="131" t="n">
        <f aca="false">AVERAGE(T123:X123)</f>
        <v>3.875</v>
      </c>
      <c r="Z123" s="131" t="n">
        <f aca="false">Y123*2</f>
        <v>7.75</v>
      </c>
      <c r="AA123" s="131" t="str">
        <f aca="false">IF(Z123&gt;=6,"Cleared","NotCleared")</f>
        <v>Cleared</v>
      </c>
      <c r="AB123" s="131" t="n">
        <v>3.5</v>
      </c>
      <c r="AC123" s="131" t="n">
        <v>3.25</v>
      </c>
      <c r="AD123" s="131" t="n">
        <v>4</v>
      </c>
      <c r="AE123" s="131" t="n">
        <v>3.75</v>
      </c>
      <c r="AF123" s="131" t="n">
        <v>3.75</v>
      </c>
      <c r="AG123" s="131" t="n">
        <f aca="false">IFERROR(AVERAGE(AB123:AF123),"0")</f>
        <v>3.65</v>
      </c>
      <c r="AH123" s="131" t="n">
        <f aca="false">AG123*2</f>
        <v>7.3</v>
      </c>
      <c r="AI123" s="131" t="str">
        <f aca="false">IF(AH123&gt;=6,"Cleared","NotCleared")</f>
        <v>Cleared</v>
      </c>
    </row>
    <row r="124" customFormat="false" ht="14.25" hidden="false" customHeight="false" outlineLevel="0" collapsed="false">
      <c r="A124" s="128" t="n">
        <v>120</v>
      </c>
      <c r="B124" s="129" t="s">
        <v>259</v>
      </c>
      <c r="C124" s="130" t="s">
        <v>260</v>
      </c>
      <c r="D124" s="131" t="n">
        <v>3</v>
      </c>
      <c r="E124" s="131" t="n">
        <v>3</v>
      </c>
      <c r="F124" s="131" t="n">
        <v>3</v>
      </c>
      <c r="G124" s="131" t="n">
        <v>3</v>
      </c>
      <c r="H124" s="131" t="n">
        <v>3</v>
      </c>
      <c r="I124" s="131" t="n">
        <f aca="false">AVERAGE(D124:H124)</f>
        <v>3</v>
      </c>
      <c r="J124" s="131" t="n">
        <f aca="false">I124*2</f>
        <v>6</v>
      </c>
      <c r="K124" s="131" t="str">
        <f aca="false">IF(J124&gt;=6,"Cleared","NotCleared")</f>
        <v>Cleared</v>
      </c>
      <c r="L124" s="131" t="n">
        <v>2.5</v>
      </c>
      <c r="M124" s="131" t="n">
        <v>3.25</v>
      </c>
      <c r="N124" s="131" t="n">
        <v>3.25</v>
      </c>
      <c r="O124" s="131" t="n">
        <v>2.75</v>
      </c>
      <c r="P124" s="131" t="n">
        <v>3</v>
      </c>
      <c r="Q124" s="131" t="n">
        <f aca="false">AVERAGE(L124:P124)</f>
        <v>2.95</v>
      </c>
      <c r="R124" s="131" t="n">
        <f aca="false">Q124*2</f>
        <v>5.9</v>
      </c>
      <c r="S124" s="131" t="str">
        <f aca="false">IF(R124&gt;=6,"Cleared","NotCleared")</f>
        <v>NotCleared</v>
      </c>
      <c r="T124" s="131" t="n">
        <v>3.4</v>
      </c>
      <c r="U124" s="131" t="n">
        <v>3.8</v>
      </c>
      <c r="V124" s="131" t="n">
        <v>3</v>
      </c>
      <c r="W124" s="131" t="n">
        <v>3.2</v>
      </c>
      <c r="X124" s="131" t="n">
        <v>3.35</v>
      </c>
      <c r="Y124" s="131" t="n">
        <f aca="false">AVERAGE(T124:X124)</f>
        <v>3.35</v>
      </c>
      <c r="Z124" s="131" t="n">
        <f aca="false">Y124*2</f>
        <v>6.7</v>
      </c>
      <c r="AA124" s="131" t="str">
        <f aca="false">IF(Z124&gt;=6,"Cleared","NotCleared")</f>
        <v>Cleared</v>
      </c>
      <c r="AB124" s="131" t="n">
        <v>2.6</v>
      </c>
      <c r="AC124" s="131" t="n">
        <v>3.6</v>
      </c>
      <c r="AD124" s="131" t="n">
        <v>3.2</v>
      </c>
      <c r="AE124" s="131" t="n">
        <v>3.6</v>
      </c>
      <c r="AF124" s="131" t="n">
        <v>3.6</v>
      </c>
      <c r="AG124" s="131" t="n">
        <f aca="false">IFERROR(AVERAGE(AB124:AF124),"0")</f>
        <v>3.32</v>
      </c>
      <c r="AH124" s="131" t="n">
        <f aca="false">AG124*2</f>
        <v>6.64</v>
      </c>
      <c r="AI124" s="131" t="str">
        <f aca="false">IF(AH124&gt;=6,"Cleared","NotCleared")</f>
        <v>Cleared</v>
      </c>
    </row>
    <row r="125" customFormat="false" ht="14.25" hidden="false" customHeight="false" outlineLevel="0" collapsed="false">
      <c r="A125" s="128" t="n">
        <v>121</v>
      </c>
      <c r="B125" s="129" t="s">
        <v>261</v>
      </c>
      <c r="C125" s="130" t="s">
        <v>262</v>
      </c>
      <c r="D125" s="131" t="n">
        <v>3</v>
      </c>
      <c r="E125" s="131" t="n">
        <v>3</v>
      </c>
      <c r="F125" s="131" t="n">
        <v>3</v>
      </c>
      <c r="G125" s="131" t="n">
        <v>3</v>
      </c>
      <c r="H125" s="131" t="n">
        <v>3</v>
      </c>
      <c r="I125" s="131" t="n">
        <f aca="false">AVERAGE(D125:H125)</f>
        <v>3</v>
      </c>
      <c r="J125" s="131" t="n">
        <f aca="false">I125*2</f>
        <v>6</v>
      </c>
      <c r="K125" s="131" t="str">
        <f aca="false">IF(J125&gt;=6,"Cleared","NotCleared")</f>
        <v>Cleared</v>
      </c>
      <c r="L125" s="131" t="n">
        <v>3</v>
      </c>
      <c r="M125" s="131" t="n">
        <v>3</v>
      </c>
      <c r="N125" s="131" t="n">
        <v>3.5</v>
      </c>
      <c r="O125" s="131" t="n">
        <v>3.5</v>
      </c>
      <c r="P125" s="131" t="n">
        <v>3.5</v>
      </c>
      <c r="Q125" s="131" t="n">
        <f aca="false">AVERAGE(L125:P125)</f>
        <v>3.3</v>
      </c>
      <c r="R125" s="131" t="n">
        <f aca="false">Q125*2</f>
        <v>6.6</v>
      </c>
      <c r="S125" s="131" t="str">
        <f aca="false">IF(R125&gt;=6,"Cleared","NotCleared")</f>
        <v>Cleared</v>
      </c>
      <c r="T125" s="131" t="n">
        <v>3</v>
      </c>
      <c r="U125" s="131" t="n">
        <v>3</v>
      </c>
      <c r="V125" s="131" t="n">
        <v>3</v>
      </c>
      <c r="W125" s="131" t="n">
        <v>3</v>
      </c>
      <c r="X125" s="131" t="n">
        <v>3</v>
      </c>
      <c r="Y125" s="131" t="n">
        <f aca="false">AVERAGE(T125:X125)</f>
        <v>3</v>
      </c>
      <c r="Z125" s="131" t="n">
        <f aca="false">Y125*2</f>
        <v>6</v>
      </c>
      <c r="AA125" s="131" t="str">
        <f aca="false">IF(Z125&gt;=6,"Cleared","NotCleared")</f>
        <v>Cleared</v>
      </c>
      <c r="AB125" s="131" t="n">
        <v>2.5</v>
      </c>
      <c r="AC125" s="131" t="n">
        <v>2.5</v>
      </c>
      <c r="AD125" s="131" t="n">
        <v>3</v>
      </c>
      <c r="AE125" s="131" t="n">
        <v>2.5</v>
      </c>
      <c r="AF125" s="131" t="n">
        <v>2.5</v>
      </c>
      <c r="AG125" s="131" t="n">
        <f aca="false">IFERROR(AVERAGE(AB125:AF125),"0")</f>
        <v>2.6</v>
      </c>
      <c r="AH125" s="131" t="n">
        <f aca="false">AG125*2</f>
        <v>5.2</v>
      </c>
      <c r="AI125" s="131" t="str">
        <f aca="false">IF(AH125&gt;=6,"Cleared","NotCleared")</f>
        <v>NotCleared</v>
      </c>
    </row>
    <row r="126" customFormat="false" ht="14.25" hidden="false" customHeight="false" outlineLevel="0" collapsed="false">
      <c r="A126" s="128" t="n">
        <v>122</v>
      </c>
      <c r="B126" s="129" t="s">
        <v>263</v>
      </c>
      <c r="C126" s="130" t="s">
        <v>264</v>
      </c>
      <c r="D126" s="131" t="n">
        <v>3</v>
      </c>
      <c r="E126" s="131" t="n">
        <v>3</v>
      </c>
      <c r="F126" s="131" t="n">
        <v>3</v>
      </c>
      <c r="G126" s="131" t="n">
        <v>3</v>
      </c>
      <c r="H126" s="131" t="n">
        <v>3</v>
      </c>
      <c r="I126" s="131" t="n">
        <f aca="false">AVERAGE(D126:H126)</f>
        <v>3</v>
      </c>
      <c r="J126" s="131" t="n">
        <f aca="false">I126*2</f>
        <v>6</v>
      </c>
      <c r="K126" s="131" t="str">
        <f aca="false">IF(J126&gt;=6,"Cleared","NotCleared")</f>
        <v>Cleared</v>
      </c>
      <c r="L126" s="131" t="n">
        <v>3</v>
      </c>
      <c r="M126" s="131" t="n">
        <v>3.5</v>
      </c>
      <c r="N126" s="131" t="n">
        <v>4</v>
      </c>
      <c r="O126" s="131" t="n">
        <v>4</v>
      </c>
      <c r="P126" s="131" t="n">
        <v>3.5</v>
      </c>
      <c r="Q126" s="131" t="n">
        <f aca="false">AVERAGE(L126:P126)</f>
        <v>3.6</v>
      </c>
      <c r="R126" s="131" t="n">
        <f aca="false">Q126*2</f>
        <v>7.2</v>
      </c>
      <c r="S126" s="131" t="str">
        <f aca="false">IF(R126&gt;=6,"Cleared","NotCleared")</f>
        <v>Cleared</v>
      </c>
      <c r="T126" s="131" t="n">
        <v>4</v>
      </c>
      <c r="U126" s="131" t="n">
        <v>4</v>
      </c>
      <c r="V126" s="131" t="n">
        <v>4</v>
      </c>
      <c r="W126" s="131" t="n">
        <v>4</v>
      </c>
      <c r="X126" s="131" t="n">
        <v>4</v>
      </c>
      <c r="Y126" s="131" t="n">
        <f aca="false">AVERAGE(T126:X126)</f>
        <v>4</v>
      </c>
      <c r="Z126" s="131" t="n">
        <f aca="false">Y126*2</f>
        <v>8</v>
      </c>
      <c r="AA126" s="131" t="str">
        <f aca="false">IF(Z126&gt;=6,"Cleared","NotCleared")</f>
        <v>Cleared</v>
      </c>
      <c r="AB126" s="131" t="s">
        <v>511</v>
      </c>
      <c r="AC126" s="131" t="s">
        <v>511</v>
      </c>
      <c r="AD126" s="131" t="s">
        <v>511</v>
      </c>
      <c r="AE126" s="131" t="s">
        <v>511</v>
      </c>
      <c r="AF126" s="131" t="s">
        <v>511</v>
      </c>
      <c r="AG126" s="131" t="str">
        <f aca="false">IFERROR(AVERAGE(AB126:AF126),"0")</f>
        <v>0</v>
      </c>
      <c r="AH126" s="131" t="n">
        <f aca="false">AG126*2</f>
        <v>0</v>
      </c>
      <c r="AI126" s="131" t="str">
        <f aca="false">IF(AH126&gt;=6,"Cleared","NotCleared")</f>
        <v>NotCleared</v>
      </c>
    </row>
    <row r="127" customFormat="false" ht="14.25" hidden="false" customHeight="false" outlineLevel="0" collapsed="false">
      <c r="A127" s="128" t="n">
        <v>123</v>
      </c>
      <c r="B127" s="129" t="s">
        <v>265</v>
      </c>
      <c r="C127" s="130" t="s">
        <v>266</v>
      </c>
      <c r="D127" s="131" t="n">
        <v>3</v>
      </c>
      <c r="E127" s="131" t="n">
        <v>3</v>
      </c>
      <c r="F127" s="131" t="n">
        <v>3</v>
      </c>
      <c r="G127" s="131" t="n">
        <v>3</v>
      </c>
      <c r="H127" s="131" t="n">
        <v>3</v>
      </c>
      <c r="I127" s="131" t="n">
        <f aca="false">AVERAGE(D127:H127)</f>
        <v>3</v>
      </c>
      <c r="J127" s="131" t="n">
        <f aca="false">I127*2</f>
        <v>6</v>
      </c>
      <c r="K127" s="131" t="str">
        <f aca="false">IF(J127&gt;=6,"Cleared","NotCleared")</f>
        <v>Cleared</v>
      </c>
      <c r="L127" s="131" t="n">
        <v>5</v>
      </c>
      <c r="M127" s="131" t="n">
        <v>5</v>
      </c>
      <c r="N127" s="131" t="n">
        <v>4.5</v>
      </c>
      <c r="O127" s="131" t="n">
        <v>5</v>
      </c>
      <c r="P127" s="131" t="n">
        <v>4.5</v>
      </c>
      <c r="Q127" s="131" t="n">
        <f aca="false">AVERAGE(L127:P127)</f>
        <v>4.8</v>
      </c>
      <c r="R127" s="131" t="n">
        <f aca="false">Q127*2</f>
        <v>9.6</v>
      </c>
      <c r="S127" s="131" t="str">
        <f aca="false">IF(R127&gt;=6,"Cleared","NotCleared")</f>
        <v>Cleared</v>
      </c>
      <c r="T127" s="131" t="n">
        <v>4.75</v>
      </c>
      <c r="U127" s="131" t="n">
        <v>4.75</v>
      </c>
      <c r="V127" s="131" t="n">
        <v>4.75</v>
      </c>
      <c r="W127" s="131" t="n">
        <v>4.75</v>
      </c>
      <c r="X127" s="131" t="n">
        <v>4.75</v>
      </c>
      <c r="Y127" s="131" t="n">
        <f aca="false">AVERAGE(T127:X127)</f>
        <v>4.75</v>
      </c>
      <c r="Z127" s="131" t="n">
        <f aca="false">Y127*2</f>
        <v>9.5</v>
      </c>
      <c r="AA127" s="131" t="str">
        <f aca="false">IF(Z127&gt;=6,"Cleared","NotCleared")</f>
        <v>Cleared</v>
      </c>
      <c r="AB127" s="131" t="n">
        <v>5</v>
      </c>
      <c r="AC127" s="131" t="n">
        <v>5</v>
      </c>
      <c r="AD127" s="131" t="n">
        <v>5</v>
      </c>
      <c r="AE127" s="131" t="n">
        <v>4.25</v>
      </c>
      <c r="AF127" s="131" t="n">
        <v>5</v>
      </c>
      <c r="AG127" s="131" t="n">
        <f aca="false">IFERROR(AVERAGE(AB127:AF127),"0")</f>
        <v>4.85</v>
      </c>
      <c r="AH127" s="131" t="n">
        <f aca="false">AG127*2</f>
        <v>9.7</v>
      </c>
      <c r="AI127" s="131" t="str">
        <f aca="false">IF(AH127&gt;=6,"Cleared","NotCleared")</f>
        <v>Cleared</v>
      </c>
    </row>
    <row r="128" customFormat="false" ht="14.25" hidden="false" customHeight="false" outlineLevel="0" collapsed="false">
      <c r="A128" s="128" t="n">
        <v>124</v>
      </c>
      <c r="B128" s="129" t="s">
        <v>267</v>
      </c>
      <c r="C128" s="130" t="s">
        <v>268</v>
      </c>
      <c r="D128" s="131" t="n">
        <v>3</v>
      </c>
      <c r="E128" s="131" t="n">
        <v>3</v>
      </c>
      <c r="F128" s="131" t="n">
        <v>3</v>
      </c>
      <c r="G128" s="131" t="n">
        <v>3</v>
      </c>
      <c r="H128" s="131" t="n">
        <v>3</v>
      </c>
      <c r="I128" s="131" t="n">
        <f aca="false">AVERAGE(D128:H128)</f>
        <v>3</v>
      </c>
      <c r="J128" s="131" t="n">
        <f aca="false">I128*2</f>
        <v>6</v>
      </c>
      <c r="K128" s="131" t="str">
        <f aca="false">IF(J128&gt;=6,"Cleared","NotCleared")</f>
        <v>Cleared</v>
      </c>
      <c r="L128" s="131" t="n">
        <v>3.25</v>
      </c>
      <c r="M128" s="131" t="n">
        <v>3.25</v>
      </c>
      <c r="N128" s="131" t="n">
        <v>3.25</v>
      </c>
      <c r="O128" s="131" t="n">
        <v>3</v>
      </c>
      <c r="P128" s="131" t="n">
        <v>3</v>
      </c>
      <c r="Q128" s="131" t="n">
        <f aca="false">AVERAGE(L128:P128)</f>
        <v>3.15</v>
      </c>
      <c r="R128" s="131" t="n">
        <f aca="false">Q128*2</f>
        <v>6.3</v>
      </c>
      <c r="S128" s="131" t="str">
        <f aca="false">IF(R128&gt;=6,"Cleared","NotCleared")</f>
        <v>Cleared</v>
      </c>
      <c r="T128" s="131" t="n">
        <v>3.6</v>
      </c>
      <c r="U128" s="131" t="n">
        <v>3.2</v>
      </c>
      <c r="V128" s="131" t="n">
        <v>3.6</v>
      </c>
      <c r="W128" s="131" t="n">
        <v>3.2</v>
      </c>
      <c r="X128" s="131" t="n">
        <v>3.4</v>
      </c>
      <c r="Y128" s="131" t="n">
        <f aca="false">AVERAGE(T128:X128)</f>
        <v>3.4</v>
      </c>
      <c r="Z128" s="131" t="n">
        <f aca="false">Y128*2</f>
        <v>6.8</v>
      </c>
      <c r="AA128" s="131" t="str">
        <f aca="false">IF(Z128&gt;=6,"Cleared","NotCleared")</f>
        <v>Cleared</v>
      </c>
      <c r="AB128" s="131" t="n">
        <v>3.5</v>
      </c>
      <c r="AC128" s="131" t="n">
        <v>3.5</v>
      </c>
      <c r="AD128" s="131" t="n">
        <v>3</v>
      </c>
      <c r="AE128" s="131" t="n">
        <v>3</v>
      </c>
      <c r="AF128" s="131" t="n">
        <v>3.5</v>
      </c>
      <c r="AG128" s="131" t="n">
        <f aca="false">IFERROR(AVERAGE(AB128:AF128),"0")</f>
        <v>3.3</v>
      </c>
      <c r="AH128" s="131" t="n">
        <f aca="false">AG128*2</f>
        <v>6.6</v>
      </c>
      <c r="AI128" s="131" t="str">
        <f aca="false">IF(AH128&gt;=6,"Cleared","NotCleared")</f>
        <v>Cleared</v>
      </c>
    </row>
    <row r="129" customFormat="false" ht="14.25" hidden="false" customHeight="false" outlineLevel="0" collapsed="false">
      <c r="A129" s="128" t="n">
        <v>125</v>
      </c>
      <c r="B129" s="129" t="s">
        <v>269</v>
      </c>
      <c r="C129" s="130" t="s">
        <v>270</v>
      </c>
      <c r="D129" s="131" t="n">
        <v>3</v>
      </c>
      <c r="E129" s="131" t="n">
        <v>3</v>
      </c>
      <c r="F129" s="131" t="n">
        <v>3</v>
      </c>
      <c r="G129" s="131" t="n">
        <v>3</v>
      </c>
      <c r="H129" s="131" t="n">
        <v>3</v>
      </c>
      <c r="I129" s="131" t="n">
        <f aca="false">AVERAGE(D129:H129)</f>
        <v>3</v>
      </c>
      <c r="J129" s="131" t="n">
        <f aca="false">I129*2</f>
        <v>6</v>
      </c>
      <c r="K129" s="131" t="str">
        <f aca="false">IF(J129&gt;=6,"Cleared","NotCleared")</f>
        <v>Cleared</v>
      </c>
      <c r="L129" s="131" t="n">
        <v>3.33333333333333</v>
      </c>
      <c r="M129" s="131" t="n">
        <v>3.33333333333333</v>
      </c>
      <c r="N129" s="131" t="n">
        <v>3.33333333333333</v>
      </c>
      <c r="O129" s="131" t="n">
        <v>4</v>
      </c>
      <c r="P129" s="131" t="n">
        <v>3.8</v>
      </c>
      <c r="Q129" s="131" t="n">
        <f aca="false">AVERAGE(L129:P129)</f>
        <v>3.56</v>
      </c>
      <c r="R129" s="131" t="n">
        <f aca="false">Q129*2</f>
        <v>7.12</v>
      </c>
      <c r="S129" s="131" t="str">
        <f aca="false">IF(R129&gt;=6,"Cleared","NotCleared")</f>
        <v>Cleared</v>
      </c>
      <c r="T129" s="131" t="n">
        <v>4.66666666666667</v>
      </c>
      <c r="U129" s="131" t="n">
        <v>4.66666666666667</v>
      </c>
      <c r="V129" s="131" t="n">
        <v>4.66666666666667</v>
      </c>
      <c r="W129" s="131" t="n">
        <v>4.33333333333333</v>
      </c>
      <c r="X129" s="131" t="n">
        <v>4.58333333333333</v>
      </c>
      <c r="Y129" s="131" t="n">
        <f aca="false">AVERAGE(T129:X129)</f>
        <v>4.58333333333333</v>
      </c>
      <c r="Z129" s="131" t="n">
        <f aca="false">Y129*2</f>
        <v>9.16666666666667</v>
      </c>
      <c r="AA129" s="131" t="str">
        <f aca="false">IF(Z129&gt;=6,"Cleared","NotCleared")</f>
        <v>Cleared</v>
      </c>
      <c r="AB129" s="131" t="n">
        <v>4.25</v>
      </c>
      <c r="AC129" s="131" t="n">
        <v>4.25</v>
      </c>
      <c r="AD129" s="131" t="n">
        <v>4.5</v>
      </c>
      <c r="AE129" s="131" t="n">
        <v>4</v>
      </c>
      <c r="AF129" s="131" t="n">
        <v>4.25</v>
      </c>
      <c r="AG129" s="131" t="n">
        <f aca="false">IFERROR(AVERAGE(AB129:AF129),"0")</f>
        <v>4.25</v>
      </c>
      <c r="AH129" s="131" t="n">
        <f aca="false">AG129*2</f>
        <v>8.5</v>
      </c>
      <c r="AI129" s="131" t="str">
        <f aca="false">IF(AH129&gt;=6,"Cleared","NotCleared")</f>
        <v>Cleared</v>
      </c>
    </row>
    <row r="130" customFormat="false" ht="14.25" hidden="false" customHeight="false" outlineLevel="0" collapsed="false">
      <c r="A130" s="128" t="n">
        <v>126</v>
      </c>
      <c r="B130" s="129" t="s">
        <v>271</v>
      </c>
      <c r="C130" s="130" t="s">
        <v>272</v>
      </c>
      <c r="D130" s="131" t="n">
        <v>3</v>
      </c>
      <c r="E130" s="131" t="n">
        <v>3</v>
      </c>
      <c r="F130" s="131" t="n">
        <v>3</v>
      </c>
      <c r="G130" s="131" t="n">
        <v>3</v>
      </c>
      <c r="H130" s="131" t="n">
        <v>3</v>
      </c>
      <c r="I130" s="131" t="n">
        <f aca="false">AVERAGE(D130:H130)</f>
        <v>3</v>
      </c>
      <c r="J130" s="131" t="n">
        <f aca="false">I130*2</f>
        <v>6</v>
      </c>
      <c r="K130" s="131" t="str">
        <f aca="false">IF(J130&gt;=6,"Cleared","NotCleared")</f>
        <v>Cleared</v>
      </c>
      <c r="L130" s="131" t="n">
        <v>3</v>
      </c>
      <c r="M130" s="131" t="n">
        <v>2.66666666666667</v>
      </c>
      <c r="N130" s="131" t="n">
        <v>3</v>
      </c>
      <c r="O130" s="131" t="n">
        <v>3.66666666666667</v>
      </c>
      <c r="P130" s="131" t="n">
        <v>3.26666666666667</v>
      </c>
      <c r="Q130" s="131" t="n">
        <f aca="false">AVERAGE(L130:P130)</f>
        <v>3.12</v>
      </c>
      <c r="R130" s="131" t="n">
        <f aca="false">Q130*2</f>
        <v>6.24</v>
      </c>
      <c r="S130" s="131" t="str">
        <f aca="false">IF(R130&gt;=6,"Cleared","NotCleared")</f>
        <v>Cleared</v>
      </c>
      <c r="T130" s="131" t="n">
        <v>2.5</v>
      </c>
      <c r="U130" s="131" t="n">
        <v>3.5</v>
      </c>
      <c r="V130" s="131" t="n">
        <v>3</v>
      </c>
      <c r="W130" s="131" t="n">
        <v>3</v>
      </c>
      <c r="X130" s="131" t="n">
        <v>3</v>
      </c>
      <c r="Y130" s="131" t="n">
        <f aca="false">AVERAGE(T130:X130)</f>
        <v>3</v>
      </c>
      <c r="Z130" s="131" t="n">
        <f aca="false">Y130*2</f>
        <v>6</v>
      </c>
      <c r="AA130" s="131" t="str">
        <f aca="false">IF(Z130&gt;=6,"Cleared","NotCleared")</f>
        <v>Cleared</v>
      </c>
      <c r="AB130" s="131" t="s">
        <v>511</v>
      </c>
      <c r="AC130" s="131" t="s">
        <v>511</v>
      </c>
      <c r="AD130" s="131" t="s">
        <v>511</v>
      </c>
      <c r="AE130" s="131" t="s">
        <v>511</v>
      </c>
      <c r="AF130" s="131" t="s">
        <v>511</v>
      </c>
      <c r="AG130" s="131" t="str">
        <f aca="false">IFERROR(AVERAGE(AB130:AF130),"0")</f>
        <v>0</v>
      </c>
      <c r="AH130" s="131" t="n">
        <f aca="false">AG130*2</f>
        <v>0</v>
      </c>
      <c r="AI130" s="131" t="str">
        <f aca="false">IF(AH130&gt;=6,"Cleared","NotCleared")</f>
        <v>NotCleared</v>
      </c>
    </row>
    <row r="131" customFormat="false" ht="14.25" hidden="false" customHeight="false" outlineLevel="0" collapsed="false">
      <c r="A131" s="128" t="n">
        <v>127</v>
      </c>
      <c r="B131" s="129" t="s">
        <v>273</v>
      </c>
      <c r="C131" s="130" t="s">
        <v>274</v>
      </c>
      <c r="D131" s="131" t="n">
        <v>3</v>
      </c>
      <c r="E131" s="131" t="n">
        <v>3</v>
      </c>
      <c r="F131" s="131" t="n">
        <v>3</v>
      </c>
      <c r="G131" s="131" t="n">
        <v>3</v>
      </c>
      <c r="H131" s="131" t="n">
        <v>3</v>
      </c>
      <c r="I131" s="131" t="n">
        <f aca="false">AVERAGE(D131:H131)</f>
        <v>3</v>
      </c>
      <c r="J131" s="131" t="n">
        <f aca="false">I131*2</f>
        <v>6</v>
      </c>
      <c r="K131" s="131" t="str">
        <f aca="false">IF(J131&gt;=6,"Cleared","NotCleared")</f>
        <v>Cleared</v>
      </c>
      <c r="L131" s="131" t="n">
        <v>3.5</v>
      </c>
      <c r="M131" s="131" t="n">
        <v>3</v>
      </c>
      <c r="N131" s="131" t="n">
        <v>3.5</v>
      </c>
      <c r="O131" s="131" t="n">
        <v>3.5</v>
      </c>
      <c r="P131" s="131" t="n">
        <v>3.5</v>
      </c>
      <c r="Q131" s="131" t="n">
        <f aca="false">AVERAGE(L131:P131)</f>
        <v>3.4</v>
      </c>
      <c r="R131" s="131" t="n">
        <f aca="false">Q131*2</f>
        <v>6.8</v>
      </c>
      <c r="S131" s="131" t="str">
        <f aca="false">IF(R131&gt;=6,"Cleared","NotCleared")</f>
        <v>Cleared</v>
      </c>
      <c r="T131" s="131" t="n">
        <v>3</v>
      </c>
      <c r="U131" s="131" t="n">
        <v>3.6</v>
      </c>
      <c r="V131" s="131" t="n">
        <v>4</v>
      </c>
      <c r="W131" s="131" t="n">
        <v>3</v>
      </c>
      <c r="X131" s="131" t="n">
        <v>3.4</v>
      </c>
      <c r="Y131" s="131" t="n">
        <f aca="false">AVERAGE(T131:X131)</f>
        <v>3.4</v>
      </c>
      <c r="Z131" s="131" t="n">
        <f aca="false">Y131*2</f>
        <v>6.8</v>
      </c>
      <c r="AA131" s="131" t="str">
        <f aca="false">IF(Z131&gt;=6,"Cleared","NotCleared")</f>
        <v>Cleared</v>
      </c>
      <c r="AB131" s="131" t="n">
        <v>2</v>
      </c>
      <c r="AC131" s="131" t="n">
        <v>2</v>
      </c>
      <c r="AD131" s="131" t="n">
        <v>2.5</v>
      </c>
      <c r="AE131" s="131" t="n">
        <v>2.5</v>
      </c>
      <c r="AF131" s="131" t="n">
        <v>2</v>
      </c>
      <c r="AG131" s="131" t="n">
        <f aca="false">IFERROR(AVERAGE(AB131:AF131),"0")</f>
        <v>2.2</v>
      </c>
      <c r="AH131" s="131" t="n">
        <f aca="false">AG131*2</f>
        <v>4.4</v>
      </c>
      <c r="AI131" s="131" t="str">
        <f aca="false">IF(AH131&gt;=6,"Cleared","NotCleared")</f>
        <v>NotCleared</v>
      </c>
    </row>
    <row r="132" customFormat="false" ht="14.25" hidden="false" customHeight="false" outlineLevel="0" collapsed="false">
      <c r="A132" s="128" t="n">
        <v>128</v>
      </c>
      <c r="B132" s="129" t="s">
        <v>275</v>
      </c>
      <c r="C132" s="130" t="s">
        <v>276</v>
      </c>
      <c r="D132" s="131" t="n">
        <v>3</v>
      </c>
      <c r="E132" s="131" t="n">
        <v>3</v>
      </c>
      <c r="F132" s="131" t="n">
        <v>3</v>
      </c>
      <c r="G132" s="131" t="n">
        <v>3</v>
      </c>
      <c r="H132" s="131" t="n">
        <v>3</v>
      </c>
      <c r="I132" s="131" t="n">
        <f aca="false">AVERAGE(D132:H132)</f>
        <v>3</v>
      </c>
      <c r="J132" s="131" t="n">
        <f aca="false">I132*2</f>
        <v>6</v>
      </c>
      <c r="K132" s="131" t="str">
        <f aca="false">IF(J132&gt;=6,"Cleared","NotCleared")</f>
        <v>Cleared</v>
      </c>
      <c r="L132" s="131" t="n">
        <v>3.5</v>
      </c>
      <c r="M132" s="131" t="n">
        <v>2</v>
      </c>
      <c r="N132" s="131" t="n">
        <v>3.5</v>
      </c>
      <c r="O132" s="131" t="n">
        <v>3</v>
      </c>
      <c r="P132" s="131" t="n">
        <v>3.5</v>
      </c>
      <c r="Q132" s="131" t="n">
        <f aca="false">AVERAGE(L132:P132)</f>
        <v>3.1</v>
      </c>
      <c r="R132" s="131" t="n">
        <f aca="false">Q132*2</f>
        <v>6.2</v>
      </c>
      <c r="S132" s="131" t="str">
        <f aca="false">IF(R132&gt;=6,"Cleared","NotCleared")</f>
        <v>Cleared</v>
      </c>
      <c r="T132" s="131" t="n">
        <v>3.5</v>
      </c>
      <c r="U132" s="131" t="n">
        <v>3.5</v>
      </c>
      <c r="V132" s="131" t="n">
        <v>3.5</v>
      </c>
      <c r="W132" s="131" t="n">
        <v>3.75</v>
      </c>
      <c r="X132" s="131" t="n">
        <v>3.5625</v>
      </c>
      <c r="Y132" s="131" t="n">
        <f aca="false">AVERAGE(T132:X132)</f>
        <v>3.5625</v>
      </c>
      <c r="Z132" s="131" t="n">
        <f aca="false">Y132*2</f>
        <v>7.125</v>
      </c>
      <c r="AA132" s="131" t="str">
        <f aca="false">IF(Z132&gt;=6,"Cleared","NotCleared")</f>
        <v>Cleared</v>
      </c>
      <c r="AB132" s="131" t="n">
        <v>3.75</v>
      </c>
      <c r="AC132" s="131" t="n">
        <v>3.5</v>
      </c>
      <c r="AD132" s="131" t="n">
        <v>3.75</v>
      </c>
      <c r="AE132" s="131" t="n">
        <v>3.75</v>
      </c>
      <c r="AF132" s="131" t="n">
        <v>3.75</v>
      </c>
      <c r="AG132" s="131" t="n">
        <f aca="false">IFERROR(AVERAGE(AB132:AF132),"0")</f>
        <v>3.7</v>
      </c>
      <c r="AH132" s="131" t="n">
        <f aca="false">AG132*2</f>
        <v>7.4</v>
      </c>
      <c r="AI132" s="131" t="str">
        <f aca="false">IF(AH132&gt;=6,"Cleared","NotCleared")</f>
        <v>Cleared</v>
      </c>
    </row>
    <row r="133" customFormat="false" ht="14.25" hidden="false" customHeight="false" outlineLevel="0" collapsed="false">
      <c r="A133" s="128" t="n">
        <v>129</v>
      </c>
      <c r="B133" s="129" t="s">
        <v>277</v>
      </c>
      <c r="C133" s="130" t="s">
        <v>278</v>
      </c>
      <c r="D133" s="131" t="n">
        <v>3</v>
      </c>
      <c r="E133" s="131" t="n">
        <v>3</v>
      </c>
      <c r="F133" s="131" t="n">
        <v>3</v>
      </c>
      <c r="G133" s="131" t="n">
        <v>3</v>
      </c>
      <c r="H133" s="131" t="n">
        <v>3</v>
      </c>
      <c r="I133" s="131" t="n">
        <f aca="false">AVERAGE(D133:H133)</f>
        <v>3</v>
      </c>
      <c r="J133" s="131" t="n">
        <f aca="false">I133*2</f>
        <v>6</v>
      </c>
      <c r="K133" s="131" t="str">
        <f aca="false">IF(J133&gt;=6,"Cleared","NotCleared")</f>
        <v>Cleared</v>
      </c>
      <c r="L133" s="131" t="n">
        <v>3.66666666666667</v>
      </c>
      <c r="M133" s="131" t="n">
        <v>4</v>
      </c>
      <c r="N133" s="131" t="n">
        <v>3.66666666666667</v>
      </c>
      <c r="O133" s="131" t="n">
        <v>3.66666666666667</v>
      </c>
      <c r="P133" s="131" t="n">
        <v>4.06666666666667</v>
      </c>
      <c r="Q133" s="131" t="n">
        <f aca="false">AVERAGE(L133:P133)</f>
        <v>3.81333333333333</v>
      </c>
      <c r="R133" s="131" t="n">
        <f aca="false">Q133*2</f>
        <v>7.62666666666667</v>
      </c>
      <c r="S133" s="131" t="str">
        <f aca="false">IF(R133&gt;=6,"Cleared","NotCleared")</f>
        <v>Cleared</v>
      </c>
      <c r="T133" s="131" t="n">
        <v>2.83333333333333</v>
      </c>
      <c r="U133" s="131" t="n">
        <v>3.16666666666667</v>
      </c>
      <c r="V133" s="131" t="n">
        <v>3</v>
      </c>
      <c r="W133" s="131" t="n">
        <v>3.33333333333333</v>
      </c>
      <c r="X133" s="131" t="n">
        <v>3.08333333333333</v>
      </c>
      <c r="Y133" s="131" t="n">
        <f aca="false">AVERAGE(T133:X133)</f>
        <v>3.08333333333333</v>
      </c>
      <c r="Z133" s="131" t="n">
        <f aca="false">Y133*2</f>
        <v>6.16666666666667</v>
      </c>
      <c r="AA133" s="131" t="str">
        <f aca="false">IF(Z133&gt;=6,"Cleared","NotCleared")</f>
        <v>Cleared</v>
      </c>
      <c r="AB133" s="131" t="n">
        <v>3.75</v>
      </c>
      <c r="AC133" s="131" t="n">
        <v>3.5</v>
      </c>
      <c r="AD133" s="131" t="n">
        <v>3.75</v>
      </c>
      <c r="AE133" s="131" t="n">
        <v>3.75</v>
      </c>
      <c r="AF133" s="131" t="n">
        <v>3.75</v>
      </c>
      <c r="AG133" s="131" t="n">
        <f aca="false">IFERROR(AVERAGE(AB133:AF133),"0")</f>
        <v>3.7</v>
      </c>
      <c r="AH133" s="131" t="n">
        <f aca="false">AG133*2</f>
        <v>7.4</v>
      </c>
      <c r="AI133" s="131" t="str">
        <f aca="false">IF(AH133&gt;=6,"Cleared","NotCleared")</f>
        <v>Cleared</v>
      </c>
    </row>
    <row r="134" customFormat="false" ht="14.25" hidden="false" customHeight="false" outlineLevel="0" collapsed="false">
      <c r="A134" s="128" t="n">
        <v>130</v>
      </c>
      <c r="B134" s="129" t="s">
        <v>279</v>
      </c>
      <c r="C134" s="130" t="s">
        <v>280</v>
      </c>
      <c r="D134" s="131" t="n">
        <v>3</v>
      </c>
      <c r="E134" s="131" t="n">
        <v>3</v>
      </c>
      <c r="F134" s="131" t="n">
        <v>3</v>
      </c>
      <c r="G134" s="131" t="n">
        <v>3</v>
      </c>
      <c r="H134" s="131" t="n">
        <v>3</v>
      </c>
      <c r="I134" s="131" t="n">
        <f aca="false">AVERAGE(D134:H134)</f>
        <v>3</v>
      </c>
      <c r="J134" s="131" t="n">
        <f aca="false">I134*2</f>
        <v>6</v>
      </c>
      <c r="K134" s="131" t="str">
        <f aca="false">IF(J134&gt;=6,"Cleared","NotCleared")</f>
        <v>Cleared</v>
      </c>
      <c r="L134" s="131" t="n">
        <v>3.75</v>
      </c>
      <c r="M134" s="131" t="n">
        <v>3.75</v>
      </c>
      <c r="N134" s="131" t="n">
        <v>3.75</v>
      </c>
      <c r="O134" s="131" t="n">
        <v>3.5</v>
      </c>
      <c r="P134" s="131" t="n">
        <v>3.75</v>
      </c>
      <c r="Q134" s="131" t="n">
        <f aca="false">AVERAGE(L134:P134)</f>
        <v>3.7</v>
      </c>
      <c r="R134" s="131" t="n">
        <f aca="false">Q134*2</f>
        <v>7.4</v>
      </c>
      <c r="S134" s="131" t="str">
        <f aca="false">IF(R134&gt;=6,"Cleared","NotCleared")</f>
        <v>Cleared</v>
      </c>
      <c r="T134" s="131" t="n">
        <v>3.6</v>
      </c>
      <c r="U134" s="131" t="n">
        <v>3.4</v>
      </c>
      <c r="V134" s="131" t="n">
        <v>3.8</v>
      </c>
      <c r="W134" s="131" t="n">
        <v>3.4</v>
      </c>
      <c r="X134" s="131" t="n">
        <v>3.55</v>
      </c>
      <c r="Y134" s="131" t="n">
        <f aca="false">AVERAGE(T134:X134)</f>
        <v>3.55</v>
      </c>
      <c r="Z134" s="131" t="n">
        <f aca="false">Y134*2</f>
        <v>7.1</v>
      </c>
      <c r="AA134" s="131" t="str">
        <f aca="false">IF(Z134&gt;=6,"Cleared","NotCleared")</f>
        <v>Cleared</v>
      </c>
      <c r="AB134" s="131" t="n">
        <v>3.5</v>
      </c>
      <c r="AC134" s="131" t="n">
        <v>3.5</v>
      </c>
      <c r="AD134" s="131" t="n">
        <v>3</v>
      </c>
      <c r="AE134" s="131" t="n">
        <v>3.5</v>
      </c>
      <c r="AF134" s="131" t="n">
        <v>3.5</v>
      </c>
      <c r="AG134" s="131" t="n">
        <f aca="false">IFERROR(AVERAGE(AB134:AF134),"0")</f>
        <v>3.4</v>
      </c>
      <c r="AH134" s="131" t="n">
        <f aca="false">AG134*2</f>
        <v>6.8</v>
      </c>
      <c r="AI134" s="131" t="str">
        <f aca="false">IF(AH134&gt;=6,"Cleared","NotCleared")</f>
        <v>Cleared</v>
      </c>
    </row>
    <row r="135" customFormat="false" ht="14.25" hidden="false" customHeight="false" outlineLevel="0" collapsed="false">
      <c r="A135" s="128" t="n">
        <v>131</v>
      </c>
      <c r="B135" s="129" t="s">
        <v>281</v>
      </c>
      <c r="C135" s="130" t="s">
        <v>282</v>
      </c>
      <c r="D135" s="131" t="n">
        <v>3</v>
      </c>
      <c r="E135" s="131" t="n">
        <v>3</v>
      </c>
      <c r="F135" s="131" t="n">
        <v>3</v>
      </c>
      <c r="G135" s="131" t="n">
        <v>3</v>
      </c>
      <c r="H135" s="131" t="n">
        <v>3</v>
      </c>
      <c r="I135" s="131" t="n">
        <f aca="false">AVERAGE(D135:H135)</f>
        <v>3</v>
      </c>
      <c r="J135" s="131" t="n">
        <f aca="false">I135*2</f>
        <v>6</v>
      </c>
      <c r="K135" s="131" t="str">
        <f aca="false">IF(J135&gt;=6,"Cleared","NotCleared")</f>
        <v>Cleared</v>
      </c>
      <c r="L135" s="131" t="n">
        <v>3.66666666666667</v>
      </c>
      <c r="M135" s="131" t="n">
        <v>4.33333333333333</v>
      </c>
      <c r="N135" s="131" t="n">
        <v>4.33333333333333</v>
      </c>
      <c r="O135" s="131" t="n">
        <v>3.33333333333333</v>
      </c>
      <c r="P135" s="131" t="n">
        <v>4</v>
      </c>
      <c r="Q135" s="131" t="n">
        <f aca="false">AVERAGE(L135:P135)</f>
        <v>3.93333333333333</v>
      </c>
      <c r="R135" s="131" t="n">
        <f aca="false">Q135*2</f>
        <v>7.86666666666667</v>
      </c>
      <c r="S135" s="131" t="str">
        <f aca="false">IF(R135&gt;=6,"Cleared","NotCleared")</f>
        <v>Cleared</v>
      </c>
      <c r="T135" s="131" t="n">
        <v>3.5</v>
      </c>
      <c r="U135" s="131" t="n">
        <v>4.5</v>
      </c>
      <c r="V135" s="131" t="n">
        <v>4</v>
      </c>
      <c r="W135" s="131" t="n">
        <v>4</v>
      </c>
      <c r="X135" s="131" t="n">
        <v>4</v>
      </c>
      <c r="Y135" s="131" t="n">
        <f aca="false">AVERAGE(T135:X135)</f>
        <v>4</v>
      </c>
      <c r="Z135" s="131" t="n">
        <f aca="false">Y135*2</f>
        <v>8</v>
      </c>
      <c r="AA135" s="131" t="str">
        <f aca="false">IF(Z135&gt;=6,"Cleared","NotCleared")</f>
        <v>Cleared</v>
      </c>
      <c r="AB135" s="131" t="s">
        <v>511</v>
      </c>
      <c r="AC135" s="131" t="s">
        <v>511</v>
      </c>
      <c r="AD135" s="131" t="s">
        <v>511</v>
      </c>
      <c r="AE135" s="131" t="s">
        <v>511</v>
      </c>
      <c r="AF135" s="131" t="s">
        <v>511</v>
      </c>
      <c r="AG135" s="131" t="str">
        <f aca="false">IFERROR(AVERAGE(AB135:AF135),"0")</f>
        <v>0</v>
      </c>
      <c r="AH135" s="131" t="n">
        <f aca="false">AG135*2</f>
        <v>0</v>
      </c>
      <c r="AI135" s="131" t="str">
        <f aca="false">IF(AH135&gt;=6,"Cleared","NotCleared")</f>
        <v>NotCleared</v>
      </c>
    </row>
    <row r="136" customFormat="false" ht="14.25" hidden="false" customHeight="false" outlineLevel="0" collapsed="false">
      <c r="A136" s="128" t="n">
        <v>132</v>
      </c>
      <c r="B136" s="129" t="s">
        <v>283</v>
      </c>
      <c r="C136" s="130" t="s">
        <v>284</v>
      </c>
      <c r="D136" s="131" t="n">
        <v>3</v>
      </c>
      <c r="E136" s="131" t="n">
        <v>3</v>
      </c>
      <c r="F136" s="131" t="n">
        <v>3</v>
      </c>
      <c r="G136" s="131" t="n">
        <v>3</v>
      </c>
      <c r="H136" s="131" t="n">
        <v>3</v>
      </c>
      <c r="I136" s="131" t="n">
        <f aca="false">AVERAGE(D136:H136)</f>
        <v>3</v>
      </c>
      <c r="J136" s="131" t="n">
        <f aca="false">I136*2</f>
        <v>6</v>
      </c>
      <c r="K136" s="131" t="str">
        <f aca="false">IF(J136&gt;=6,"Cleared","NotCleared")</f>
        <v>Cleared</v>
      </c>
      <c r="L136" s="131" t="n">
        <v>2.5</v>
      </c>
      <c r="M136" s="131" t="n">
        <v>2.25</v>
      </c>
      <c r="N136" s="131" t="n">
        <v>3.25</v>
      </c>
      <c r="O136" s="131" t="n">
        <v>2</v>
      </c>
      <c r="P136" s="131" t="n">
        <v>2.75</v>
      </c>
      <c r="Q136" s="131" t="n">
        <f aca="false">AVERAGE(L136:P136)</f>
        <v>2.55</v>
      </c>
      <c r="R136" s="131" t="n">
        <f aca="false">Q136*2</f>
        <v>5.1</v>
      </c>
      <c r="S136" s="131" t="str">
        <f aca="false">IF(R136&gt;=6,"Cleared","NotCleared")</f>
        <v>NotCleared</v>
      </c>
      <c r="T136" s="131" t="n">
        <v>2.6</v>
      </c>
      <c r="U136" s="131" t="n">
        <v>3</v>
      </c>
      <c r="V136" s="131" t="n">
        <v>2.8</v>
      </c>
      <c r="W136" s="131" t="n">
        <v>3</v>
      </c>
      <c r="X136" s="131" t="n">
        <v>2.85</v>
      </c>
      <c r="Y136" s="131" t="n">
        <f aca="false">AVERAGE(T136:X136)</f>
        <v>2.85</v>
      </c>
      <c r="Z136" s="131" t="n">
        <f aca="false">Y136*2</f>
        <v>5.7</v>
      </c>
      <c r="AA136" s="131" t="str">
        <f aca="false">IF(Z136&gt;=6,"Cleared","NotCleared")</f>
        <v>NotCleared</v>
      </c>
      <c r="AB136" s="131" t="n">
        <v>3.5</v>
      </c>
      <c r="AC136" s="131" t="n">
        <v>3.5</v>
      </c>
      <c r="AD136" s="131" t="n">
        <v>3.75</v>
      </c>
      <c r="AE136" s="131" t="n">
        <v>3.25</v>
      </c>
      <c r="AF136" s="131" t="n">
        <v>3.25</v>
      </c>
      <c r="AG136" s="131" t="n">
        <f aca="false">IFERROR(AVERAGE(AB136:AF136),"0")</f>
        <v>3.45</v>
      </c>
      <c r="AH136" s="131" t="n">
        <f aca="false">AG136*2</f>
        <v>6.9</v>
      </c>
      <c r="AI136" s="131" t="str">
        <f aca="false">IF(AH136&gt;=6,"Cleared","NotCleared")</f>
        <v>Cleared</v>
      </c>
    </row>
    <row r="137" customFormat="false" ht="14.25" hidden="false" customHeight="false" outlineLevel="0" collapsed="false">
      <c r="A137" s="128" t="n">
        <v>133</v>
      </c>
      <c r="B137" s="129" t="s">
        <v>285</v>
      </c>
      <c r="C137" s="130" t="s">
        <v>286</v>
      </c>
      <c r="D137" s="131" t="n">
        <v>3</v>
      </c>
      <c r="E137" s="131" t="n">
        <v>3</v>
      </c>
      <c r="F137" s="131" t="n">
        <v>3</v>
      </c>
      <c r="G137" s="131" t="n">
        <v>3</v>
      </c>
      <c r="H137" s="131" t="n">
        <v>3</v>
      </c>
      <c r="I137" s="131" t="n">
        <f aca="false">AVERAGE(D137:H137)</f>
        <v>3</v>
      </c>
      <c r="J137" s="131" t="n">
        <f aca="false">I137*2</f>
        <v>6</v>
      </c>
      <c r="K137" s="131" t="str">
        <f aca="false">IF(J137&gt;=6,"Cleared","NotCleared")</f>
        <v>Cleared</v>
      </c>
      <c r="L137" s="131" t="n">
        <v>3.25</v>
      </c>
      <c r="M137" s="131" t="n">
        <v>3.5</v>
      </c>
      <c r="N137" s="131" t="n">
        <v>3.5</v>
      </c>
      <c r="O137" s="131" t="n">
        <v>3.5</v>
      </c>
      <c r="P137" s="131" t="n">
        <v>3.25</v>
      </c>
      <c r="Q137" s="131" t="n">
        <f aca="false">AVERAGE(L137:P137)</f>
        <v>3.4</v>
      </c>
      <c r="R137" s="131" t="n">
        <f aca="false">Q137*2</f>
        <v>6.8</v>
      </c>
      <c r="S137" s="131" t="str">
        <f aca="false">IF(R137&gt;=6,"Cleared","NotCleared")</f>
        <v>Cleared</v>
      </c>
      <c r="T137" s="131" t="n">
        <v>3.66666666666667</v>
      </c>
      <c r="U137" s="131" t="n">
        <v>3.5</v>
      </c>
      <c r="V137" s="131" t="n">
        <v>3.5</v>
      </c>
      <c r="W137" s="131" t="n">
        <v>2.66666666666667</v>
      </c>
      <c r="X137" s="131" t="n">
        <v>3.33333333333333</v>
      </c>
      <c r="Y137" s="131" t="n">
        <f aca="false">AVERAGE(T137:X137)</f>
        <v>3.33333333333333</v>
      </c>
      <c r="Z137" s="131" t="n">
        <f aca="false">Y137*2</f>
        <v>6.66666666666667</v>
      </c>
      <c r="AA137" s="131" t="str">
        <f aca="false">IF(Z137&gt;=6,"Cleared","NotCleared")</f>
        <v>Cleared</v>
      </c>
      <c r="AB137" s="131" t="n">
        <v>2.5</v>
      </c>
      <c r="AC137" s="131" t="n">
        <v>2</v>
      </c>
      <c r="AD137" s="131" t="n">
        <v>2</v>
      </c>
      <c r="AE137" s="131" t="n">
        <v>2.5</v>
      </c>
      <c r="AF137" s="131" t="n">
        <v>2</v>
      </c>
      <c r="AG137" s="131" t="n">
        <f aca="false">IFERROR(AVERAGE(AB137:AF137),"0")</f>
        <v>2.2</v>
      </c>
      <c r="AH137" s="131" t="n">
        <f aca="false">AG137*2</f>
        <v>4.4</v>
      </c>
      <c r="AI137" s="131" t="str">
        <f aca="false">IF(AH137&gt;=6,"Cleared","NotCleared")</f>
        <v>NotCleared</v>
      </c>
    </row>
    <row r="138" customFormat="false" ht="14.25" hidden="false" customHeight="false" outlineLevel="0" collapsed="false">
      <c r="A138" s="128" t="n">
        <v>134</v>
      </c>
      <c r="B138" s="129" t="s">
        <v>287</v>
      </c>
      <c r="C138" s="130" t="s">
        <v>288</v>
      </c>
      <c r="D138" s="131" t="n">
        <v>3</v>
      </c>
      <c r="E138" s="131" t="n">
        <v>3</v>
      </c>
      <c r="F138" s="131" t="n">
        <v>3</v>
      </c>
      <c r="G138" s="131" t="n">
        <v>3</v>
      </c>
      <c r="H138" s="131" t="n">
        <v>3</v>
      </c>
      <c r="I138" s="131" t="n">
        <f aca="false">AVERAGE(D138:H138)</f>
        <v>3</v>
      </c>
      <c r="J138" s="131" t="n">
        <f aca="false">I138*2</f>
        <v>6</v>
      </c>
      <c r="K138" s="131" t="str">
        <f aca="false">IF(J138&gt;=6,"Cleared","NotCleared")</f>
        <v>Cleared</v>
      </c>
      <c r="L138" s="131" t="n">
        <v>3</v>
      </c>
      <c r="M138" s="131" t="n">
        <v>3.33333333333333</v>
      </c>
      <c r="N138" s="131" t="n">
        <v>3</v>
      </c>
      <c r="O138" s="131" t="n">
        <v>4</v>
      </c>
      <c r="P138" s="131" t="n">
        <v>3.13333333333333</v>
      </c>
      <c r="Q138" s="131" t="n">
        <f aca="false">AVERAGE(L138:P138)</f>
        <v>3.29333333333333</v>
      </c>
      <c r="R138" s="131" t="n">
        <f aca="false">Q138*2</f>
        <v>6.58666666666667</v>
      </c>
      <c r="S138" s="131" t="str">
        <f aca="false">IF(R138&gt;=6,"Cleared","NotCleared")</f>
        <v>Cleared</v>
      </c>
      <c r="T138" s="131" t="n">
        <v>2.66666666666667</v>
      </c>
      <c r="U138" s="131" t="n">
        <v>3</v>
      </c>
      <c r="V138" s="131" t="n">
        <v>3</v>
      </c>
      <c r="W138" s="131" t="n">
        <v>2.33333333333333</v>
      </c>
      <c r="X138" s="131" t="n">
        <v>2.75</v>
      </c>
      <c r="Y138" s="131" t="n">
        <f aca="false">AVERAGE(T138:X138)</f>
        <v>2.75</v>
      </c>
      <c r="Z138" s="131" t="n">
        <f aca="false">Y138*2</f>
        <v>5.5</v>
      </c>
      <c r="AA138" s="131" t="str">
        <f aca="false">IF(Z138&gt;=6,"Cleared","NotCleared")</f>
        <v>NotCleared</v>
      </c>
      <c r="AB138" s="131" t="n">
        <v>3</v>
      </c>
      <c r="AC138" s="131" t="n">
        <v>3</v>
      </c>
      <c r="AD138" s="131" t="n">
        <v>4</v>
      </c>
      <c r="AE138" s="131" t="n">
        <v>4</v>
      </c>
      <c r="AF138" s="131" t="n">
        <v>3</v>
      </c>
      <c r="AG138" s="131" t="n">
        <f aca="false">IFERROR(AVERAGE(AB138:AF138),"0")</f>
        <v>3.4</v>
      </c>
      <c r="AH138" s="131" t="n">
        <f aca="false">AG138*2</f>
        <v>6.8</v>
      </c>
      <c r="AI138" s="131" t="str">
        <f aca="false">IF(AH138&gt;=6,"Cleared","NotCleared")</f>
        <v>Cleared</v>
      </c>
    </row>
    <row r="139" customFormat="false" ht="14.25" hidden="false" customHeight="false" outlineLevel="0" collapsed="false">
      <c r="A139" s="128" t="n">
        <v>135</v>
      </c>
      <c r="B139" s="129" t="s">
        <v>289</v>
      </c>
      <c r="C139" s="130" t="s">
        <v>290</v>
      </c>
      <c r="D139" s="131" t="n">
        <v>3</v>
      </c>
      <c r="E139" s="131" t="n">
        <v>3</v>
      </c>
      <c r="F139" s="131" t="n">
        <v>3</v>
      </c>
      <c r="G139" s="131" t="n">
        <v>3</v>
      </c>
      <c r="H139" s="131" t="n">
        <v>3</v>
      </c>
      <c r="I139" s="131" t="n">
        <f aca="false">AVERAGE(D139:H139)</f>
        <v>3</v>
      </c>
      <c r="J139" s="131" t="n">
        <f aca="false">I139*2</f>
        <v>6</v>
      </c>
      <c r="K139" s="131" t="str">
        <f aca="false">IF(J139&gt;=6,"Cleared","NotCleared")</f>
        <v>Cleared</v>
      </c>
      <c r="L139" s="131" t="n">
        <v>3.5</v>
      </c>
      <c r="M139" s="131" t="n">
        <v>2</v>
      </c>
      <c r="N139" s="131" t="n">
        <v>3.5</v>
      </c>
      <c r="O139" s="131" t="n">
        <v>3.5</v>
      </c>
      <c r="P139" s="131" t="n">
        <v>3.5</v>
      </c>
      <c r="Q139" s="131" t="n">
        <f aca="false">AVERAGE(L139:P139)</f>
        <v>3.2</v>
      </c>
      <c r="R139" s="131" t="n">
        <f aca="false">Q139*2</f>
        <v>6.4</v>
      </c>
      <c r="S139" s="131" t="str">
        <f aca="false">IF(R139&gt;=6,"Cleared","NotCleared")</f>
        <v>Cleared</v>
      </c>
      <c r="T139" s="131" t="n">
        <v>3</v>
      </c>
      <c r="U139" s="131" t="n">
        <v>3</v>
      </c>
      <c r="V139" s="131" t="n">
        <v>3</v>
      </c>
      <c r="W139" s="131" t="n">
        <v>3</v>
      </c>
      <c r="X139" s="131" t="n">
        <v>3</v>
      </c>
      <c r="Y139" s="131" t="n">
        <f aca="false">AVERAGE(T139:X139)</f>
        <v>3</v>
      </c>
      <c r="Z139" s="131" t="n">
        <f aca="false">Y139*2</f>
        <v>6</v>
      </c>
      <c r="AA139" s="131" t="str">
        <f aca="false">IF(Z139&gt;=6,"Cleared","NotCleared")</f>
        <v>Cleared</v>
      </c>
      <c r="AB139" s="131" t="n">
        <v>2</v>
      </c>
      <c r="AC139" s="131" t="n">
        <v>1</v>
      </c>
      <c r="AD139" s="131" t="n">
        <v>3</v>
      </c>
      <c r="AE139" s="131" t="n">
        <v>2</v>
      </c>
      <c r="AF139" s="131" t="n">
        <v>2</v>
      </c>
      <c r="AG139" s="131" t="n">
        <f aca="false">IFERROR(AVERAGE(AB139:AF139),"0")</f>
        <v>2</v>
      </c>
      <c r="AH139" s="131" t="n">
        <f aca="false">AG139*2</f>
        <v>4</v>
      </c>
      <c r="AI139" s="131" t="str">
        <f aca="false">IF(AH139&gt;=6,"Cleared","NotCleared")</f>
        <v>NotCleared</v>
      </c>
    </row>
    <row r="140" customFormat="false" ht="14.25" hidden="false" customHeight="false" outlineLevel="0" collapsed="false">
      <c r="A140" s="128" t="n">
        <v>136</v>
      </c>
      <c r="B140" s="129" t="s">
        <v>291</v>
      </c>
      <c r="C140" s="130" t="s">
        <v>292</v>
      </c>
      <c r="D140" s="131" t="n">
        <v>3</v>
      </c>
      <c r="E140" s="131" t="n">
        <v>3</v>
      </c>
      <c r="F140" s="131" t="n">
        <v>3</v>
      </c>
      <c r="G140" s="131" t="n">
        <v>3</v>
      </c>
      <c r="H140" s="131" t="n">
        <v>3</v>
      </c>
      <c r="I140" s="131" t="n">
        <f aca="false">AVERAGE(D140:H140)</f>
        <v>3</v>
      </c>
      <c r="J140" s="131" t="n">
        <f aca="false">I140*2</f>
        <v>6</v>
      </c>
      <c r="K140" s="131" t="str">
        <f aca="false">IF(J140&gt;=6,"Cleared","NotCleared")</f>
        <v>Cleared</v>
      </c>
      <c r="L140" s="131" t="n">
        <v>3</v>
      </c>
      <c r="M140" s="131" t="n">
        <v>2</v>
      </c>
      <c r="N140" s="131" t="n">
        <v>4</v>
      </c>
      <c r="O140" s="131" t="n">
        <v>3.5</v>
      </c>
      <c r="P140" s="131" t="n">
        <v>3.5</v>
      </c>
      <c r="Q140" s="131" t="n">
        <f aca="false">AVERAGE(L140:P140)</f>
        <v>3.2</v>
      </c>
      <c r="R140" s="131" t="n">
        <f aca="false">Q140*2</f>
        <v>6.4</v>
      </c>
      <c r="S140" s="131" t="str">
        <f aca="false">IF(R140&gt;=6,"Cleared","NotCleared")</f>
        <v>Cleared</v>
      </c>
      <c r="T140" s="131" t="n">
        <v>3.33333333333333</v>
      </c>
      <c r="U140" s="131" t="n">
        <v>3.66666666666667</v>
      </c>
      <c r="V140" s="131" t="n">
        <v>3.33333333333333</v>
      </c>
      <c r="W140" s="131" t="n">
        <v>3.66666666666667</v>
      </c>
      <c r="X140" s="131" t="n">
        <v>3.5</v>
      </c>
      <c r="Y140" s="131" t="n">
        <f aca="false">AVERAGE(T140:X140)</f>
        <v>3.5</v>
      </c>
      <c r="Z140" s="131" t="n">
        <f aca="false">Y140*2</f>
        <v>7</v>
      </c>
      <c r="AA140" s="131" t="str">
        <f aca="false">IF(Z140&gt;=6,"Cleared","NotCleared")</f>
        <v>Cleared</v>
      </c>
      <c r="AB140" s="131" t="n">
        <v>3.6</v>
      </c>
      <c r="AC140" s="131" t="n">
        <v>3.6</v>
      </c>
      <c r="AD140" s="131" t="n">
        <v>3.6</v>
      </c>
      <c r="AE140" s="131" t="n">
        <v>3.6</v>
      </c>
      <c r="AF140" s="131" t="n">
        <v>3.6</v>
      </c>
      <c r="AG140" s="131" t="n">
        <f aca="false">IFERROR(AVERAGE(AB140:AF140),"0")</f>
        <v>3.6</v>
      </c>
      <c r="AH140" s="131" t="n">
        <f aca="false">AG140*2</f>
        <v>7.2</v>
      </c>
      <c r="AI140" s="131" t="str">
        <f aca="false">IF(AH140&gt;=6,"Cleared","NotCleared")</f>
        <v>Cleared</v>
      </c>
    </row>
    <row r="141" customFormat="false" ht="14.25" hidden="false" customHeight="false" outlineLevel="0" collapsed="false">
      <c r="A141" s="128" t="n">
        <v>137</v>
      </c>
      <c r="B141" s="129" t="s">
        <v>293</v>
      </c>
      <c r="C141" s="130" t="s">
        <v>294</v>
      </c>
      <c r="D141" s="131" t="n">
        <v>3</v>
      </c>
      <c r="E141" s="131" t="n">
        <v>3</v>
      </c>
      <c r="F141" s="131" t="n">
        <v>3</v>
      </c>
      <c r="G141" s="131" t="n">
        <v>3</v>
      </c>
      <c r="H141" s="131" t="n">
        <v>3</v>
      </c>
      <c r="I141" s="131" t="n">
        <f aca="false">AVERAGE(D141:H141)</f>
        <v>3</v>
      </c>
      <c r="J141" s="131" t="n">
        <f aca="false">I141*2</f>
        <v>6</v>
      </c>
      <c r="K141" s="131" t="str">
        <f aca="false">IF(J141&gt;=6,"Cleared","NotCleared")</f>
        <v>Cleared</v>
      </c>
      <c r="L141" s="131" t="n">
        <v>3.66666666666667</v>
      </c>
      <c r="M141" s="131" t="n">
        <v>3.33333333333333</v>
      </c>
      <c r="N141" s="131" t="n">
        <v>3.66666666666667</v>
      </c>
      <c r="O141" s="131" t="n">
        <v>3.66666666666667</v>
      </c>
      <c r="P141" s="131" t="n">
        <v>3.4</v>
      </c>
      <c r="Q141" s="131" t="n">
        <f aca="false">AVERAGE(L141:P141)</f>
        <v>3.54666666666667</v>
      </c>
      <c r="R141" s="131" t="n">
        <f aca="false">Q141*2</f>
        <v>7.09333333333333</v>
      </c>
      <c r="S141" s="131" t="str">
        <f aca="false">IF(R141&gt;=6,"Cleared","NotCleared")</f>
        <v>Cleared</v>
      </c>
      <c r="T141" s="131" t="n">
        <v>3</v>
      </c>
      <c r="U141" s="131" t="n">
        <v>3.16666666666667</v>
      </c>
      <c r="V141" s="131" t="n">
        <v>3</v>
      </c>
      <c r="W141" s="131" t="n">
        <v>3.16666666666667</v>
      </c>
      <c r="X141" s="131" t="n">
        <v>3.08333333333333</v>
      </c>
      <c r="Y141" s="131" t="n">
        <f aca="false">AVERAGE(T141:X141)</f>
        <v>3.08333333333333</v>
      </c>
      <c r="Z141" s="131" t="n">
        <f aca="false">Y141*2</f>
        <v>6.16666666666667</v>
      </c>
      <c r="AA141" s="131" t="str">
        <f aca="false">IF(Z141&gt;=6,"Cleared","NotCleared")</f>
        <v>Cleared</v>
      </c>
      <c r="AB141" s="131" t="n">
        <v>3.2</v>
      </c>
      <c r="AC141" s="131" t="n">
        <v>3.2</v>
      </c>
      <c r="AD141" s="131" t="n">
        <v>3</v>
      </c>
      <c r="AE141" s="131" t="n">
        <v>3.2</v>
      </c>
      <c r="AF141" s="131" t="n">
        <v>3</v>
      </c>
      <c r="AG141" s="131" t="n">
        <f aca="false">IFERROR(AVERAGE(AB141:AF141),"0")</f>
        <v>3.12</v>
      </c>
      <c r="AH141" s="131" t="n">
        <f aca="false">AG141*2</f>
        <v>6.24</v>
      </c>
      <c r="AI141" s="131" t="str">
        <f aca="false">IF(AH141&gt;=6,"Cleared","NotCleared")</f>
        <v>Cleared</v>
      </c>
    </row>
    <row r="142" customFormat="false" ht="14.25" hidden="false" customHeight="false" outlineLevel="0" collapsed="false">
      <c r="A142" s="128" t="n">
        <v>138</v>
      </c>
      <c r="B142" s="129" t="s">
        <v>295</v>
      </c>
      <c r="C142" s="130" t="s">
        <v>296</v>
      </c>
      <c r="D142" s="131" t="n">
        <v>3</v>
      </c>
      <c r="E142" s="131" t="n">
        <v>3</v>
      </c>
      <c r="F142" s="131" t="n">
        <v>3</v>
      </c>
      <c r="G142" s="131" t="n">
        <v>3</v>
      </c>
      <c r="H142" s="131" t="n">
        <v>3</v>
      </c>
      <c r="I142" s="131" t="n">
        <f aca="false">AVERAGE(D142:H142)</f>
        <v>3</v>
      </c>
      <c r="J142" s="131" t="n">
        <f aca="false">I142*2</f>
        <v>6</v>
      </c>
      <c r="K142" s="131" t="str">
        <f aca="false">IF(J142&gt;=6,"Cleared","NotCleared")</f>
        <v>Cleared</v>
      </c>
      <c r="L142" s="131" t="n">
        <v>3.33333333333333</v>
      </c>
      <c r="M142" s="131" t="n">
        <v>3.33333333333333</v>
      </c>
      <c r="N142" s="131" t="n">
        <v>4</v>
      </c>
      <c r="O142" s="131" t="n">
        <v>3.66666666666667</v>
      </c>
      <c r="P142" s="131" t="n">
        <v>3.66666666666667</v>
      </c>
      <c r="Q142" s="131" t="n">
        <f aca="false">AVERAGE(L142:P142)</f>
        <v>3.6</v>
      </c>
      <c r="R142" s="131" t="n">
        <f aca="false">Q142*2</f>
        <v>7.2</v>
      </c>
      <c r="S142" s="131" t="str">
        <f aca="false">IF(R142&gt;=6,"Cleared","NotCleared")</f>
        <v>Cleared</v>
      </c>
      <c r="T142" s="131" t="n">
        <v>3</v>
      </c>
      <c r="U142" s="131" t="n">
        <v>3.33333333333333</v>
      </c>
      <c r="V142" s="131" t="n">
        <v>3.16666666666667</v>
      </c>
      <c r="W142" s="131" t="n">
        <v>3.16666666666667</v>
      </c>
      <c r="X142" s="131" t="n">
        <v>3.16666666666667</v>
      </c>
      <c r="Y142" s="131" t="n">
        <f aca="false">AVERAGE(T142:X142)</f>
        <v>3.16666666666667</v>
      </c>
      <c r="Z142" s="131" t="n">
        <f aca="false">Y142*2</f>
        <v>6.33333333333333</v>
      </c>
      <c r="AA142" s="131" t="str">
        <f aca="false">IF(Z142&gt;=6,"Cleared","NotCleared")</f>
        <v>Cleared</v>
      </c>
      <c r="AB142" s="131" t="n">
        <v>3.6</v>
      </c>
      <c r="AC142" s="131" t="n">
        <v>3.4</v>
      </c>
      <c r="AD142" s="131" t="n">
        <v>3.2</v>
      </c>
      <c r="AE142" s="131" t="n">
        <v>3.2</v>
      </c>
      <c r="AF142" s="131" t="n">
        <v>3.4</v>
      </c>
      <c r="AG142" s="131" t="n">
        <f aca="false">IFERROR(AVERAGE(AB142:AF142),"0")</f>
        <v>3.36</v>
      </c>
      <c r="AH142" s="131" t="n">
        <f aca="false">AG142*2</f>
        <v>6.72</v>
      </c>
      <c r="AI142" s="131" t="str">
        <f aca="false">IF(AH142&gt;=6,"Cleared","NotCleared")</f>
        <v>Cleared</v>
      </c>
    </row>
    <row r="143" customFormat="false" ht="14.25" hidden="false" customHeight="false" outlineLevel="0" collapsed="false">
      <c r="A143" s="128" t="n">
        <v>139</v>
      </c>
      <c r="B143" s="129" t="s">
        <v>297</v>
      </c>
      <c r="C143" s="130" t="s">
        <v>298</v>
      </c>
      <c r="D143" s="131" t="n">
        <v>3</v>
      </c>
      <c r="E143" s="131" t="n">
        <v>3</v>
      </c>
      <c r="F143" s="131" t="n">
        <v>3</v>
      </c>
      <c r="G143" s="131" t="n">
        <v>3</v>
      </c>
      <c r="H143" s="131" t="n">
        <v>3</v>
      </c>
      <c r="I143" s="131" t="n">
        <f aca="false">AVERAGE(D143:H143)</f>
        <v>3</v>
      </c>
      <c r="J143" s="131" t="n">
        <f aca="false">I143*2</f>
        <v>6</v>
      </c>
      <c r="K143" s="131" t="str">
        <f aca="false">IF(J143&gt;=6,"Cleared","NotCleared")</f>
        <v>Cleared</v>
      </c>
      <c r="L143" s="131" t="n">
        <v>2.5</v>
      </c>
      <c r="M143" s="131" t="n">
        <v>2</v>
      </c>
      <c r="N143" s="131" t="n">
        <v>3.5</v>
      </c>
      <c r="O143" s="131" t="n">
        <v>3</v>
      </c>
      <c r="P143" s="131" t="n">
        <v>2.75</v>
      </c>
      <c r="Q143" s="131" t="n">
        <f aca="false">AVERAGE(L143:P143)</f>
        <v>2.75</v>
      </c>
      <c r="R143" s="131" t="n">
        <f aca="false">Q143*2</f>
        <v>5.5</v>
      </c>
      <c r="S143" s="131" t="str">
        <f aca="false">IF(R143&gt;=6,"Cleared","NotCleared")</f>
        <v>NotCleared</v>
      </c>
      <c r="T143" s="131" t="n">
        <v>3</v>
      </c>
      <c r="U143" s="131" t="n">
        <v>3</v>
      </c>
      <c r="V143" s="131" t="n">
        <v>2.5</v>
      </c>
      <c r="W143" s="131" t="n">
        <v>1</v>
      </c>
      <c r="X143" s="131" t="n">
        <v>2.375</v>
      </c>
      <c r="Y143" s="131" t="n">
        <f aca="false">AVERAGE(T143:X143)</f>
        <v>2.375</v>
      </c>
      <c r="Z143" s="131" t="n">
        <f aca="false">Y143*2</f>
        <v>4.75</v>
      </c>
      <c r="AA143" s="131" t="str">
        <f aca="false">IF(Z143&gt;=6,"Cleared","NotCleared")</f>
        <v>NotCleared</v>
      </c>
      <c r="AB143" s="131" t="n">
        <v>4</v>
      </c>
      <c r="AC143" s="131" t="n">
        <v>4</v>
      </c>
      <c r="AD143" s="131" t="n">
        <v>3</v>
      </c>
      <c r="AE143" s="131" t="n">
        <v>3</v>
      </c>
      <c r="AF143" s="131" t="n">
        <v>3</v>
      </c>
      <c r="AG143" s="131" t="n">
        <f aca="false">IFERROR(AVERAGE(AB143:AF143),"0")</f>
        <v>3.4</v>
      </c>
      <c r="AH143" s="131" t="n">
        <f aca="false">AG143*2</f>
        <v>6.8</v>
      </c>
      <c r="AI143" s="131" t="str">
        <f aca="false">IF(AH143&gt;=6,"Cleared","NotCleared")</f>
        <v>Cleared</v>
      </c>
    </row>
    <row r="144" customFormat="false" ht="14.25" hidden="false" customHeight="false" outlineLevel="0" collapsed="false">
      <c r="A144" s="128" t="n">
        <v>140</v>
      </c>
      <c r="B144" s="129" t="s">
        <v>299</v>
      </c>
      <c r="C144" s="130" t="s">
        <v>300</v>
      </c>
      <c r="D144" s="131" t="n">
        <v>3</v>
      </c>
      <c r="E144" s="131" t="n">
        <v>3</v>
      </c>
      <c r="F144" s="131" t="n">
        <v>3</v>
      </c>
      <c r="G144" s="131" t="n">
        <v>3</v>
      </c>
      <c r="H144" s="131" t="n">
        <v>3</v>
      </c>
      <c r="I144" s="131" t="n">
        <f aca="false">AVERAGE(D144:H144)</f>
        <v>3</v>
      </c>
      <c r="J144" s="131" t="n">
        <f aca="false">I144*2</f>
        <v>6</v>
      </c>
      <c r="K144" s="131" t="str">
        <f aca="false">IF(J144&gt;=6,"Cleared","NotCleared")</f>
        <v>Cleared</v>
      </c>
      <c r="L144" s="131" t="n">
        <v>3.5</v>
      </c>
      <c r="M144" s="131" t="n">
        <v>2.5</v>
      </c>
      <c r="N144" s="131" t="n">
        <v>3.5</v>
      </c>
      <c r="O144" s="131" t="n">
        <v>3.5</v>
      </c>
      <c r="P144" s="131" t="n">
        <v>3.5</v>
      </c>
      <c r="Q144" s="131" t="n">
        <f aca="false">AVERAGE(L144:P144)</f>
        <v>3.3</v>
      </c>
      <c r="R144" s="131" t="n">
        <f aca="false">Q144*2</f>
        <v>6.6</v>
      </c>
      <c r="S144" s="131" t="str">
        <f aca="false">IF(R144&gt;=6,"Cleared","NotCleared")</f>
        <v>Cleared</v>
      </c>
      <c r="T144" s="131" t="n">
        <v>3.25</v>
      </c>
      <c r="U144" s="131" t="n">
        <v>3.5</v>
      </c>
      <c r="V144" s="131" t="n">
        <v>3</v>
      </c>
      <c r="W144" s="131" t="n">
        <v>3.25</v>
      </c>
      <c r="X144" s="131" t="n">
        <v>3.25</v>
      </c>
      <c r="Y144" s="131" t="n">
        <f aca="false">AVERAGE(T144:X144)</f>
        <v>3.25</v>
      </c>
      <c r="Z144" s="131" t="n">
        <f aca="false">Y144*2</f>
        <v>6.5</v>
      </c>
      <c r="AA144" s="131" t="str">
        <f aca="false">IF(Z144&gt;=6,"Cleared","NotCleared")</f>
        <v>Cleared</v>
      </c>
      <c r="AB144" s="131" t="n">
        <v>3.75</v>
      </c>
      <c r="AC144" s="131" t="n">
        <v>3.5</v>
      </c>
      <c r="AD144" s="131" t="n">
        <v>3.75</v>
      </c>
      <c r="AE144" s="131" t="n">
        <v>3.75</v>
      </c>
      <c r="AF144" s="131" t="n">
        <v>3.75</v>
      </c>
      <c r="AG144" s="131" t="n">
        <f aca="false">IFERROR(AVERAGE(AB144:AF144),"0")</f>
        <v>3.7</v>
      </c>
      <c r="AH144" s="131" t="n">
        <f aca="false">AG144*2</f>
        <v>7.4</v>
      </c>
      <c r="AI144" s="131" t="str">
        <f aca="false">IF(AH144&gt;=6,"Cleared","NotCleared")</f>
        <v>Cleared</v>
      </c>
    </row>
    <row r="145" customFormat="false" ht="14.25" hidden="false" customHeight="false" outlineLevel="0" collapsed="false">
      <c r="A145" s="128" t="n">
        <v>141</v>
      </c>
      <c r="B145" s="129" t="s">
        <v>301</v>
      </c>
      <c r="C145" s="130" t="s">
        <v>302</v>
      </c>
      <c r="D145" s="131" t="n">
        <v>3</v>
      </c>
      <c r="E145" s="131" t="n">
        <v>3</v>
      </c>
      <c r="F145" s="131" t="n">
        <v>3</v>
      </c>
      <c r="G145" s="131" t="n">
        <v>3</v>
      </c>
      <c r="H145" s="131" t="n">
        <v>3</v>
      </c>
      <c r="I145" s="131" t="n">
        <f aca="false">AVERAGE(D145:H145)</f>
        <v>3</v>
      </c>
      <c r="J145" s="131" t="n">
        <f aca="false">I145*2</f>
        <v>6</v>
      </c>
      <c r="K145" s="131" t="str">
        <f aca="false">IF(J145&gt;=6,"Cleared","NotCleared")</f>
        <v>Cleared</v>
      </c>
      <c r="L145" s="131" t="n">
        <v>3.33333333333333</v>
      </c>
      <c r="M145" s="131" t="n">
        <v>3.66666666666667</v>
      </c>
      <c r="N145" s="131" t="n">
        <v>3.33333333333333</v>
      </c>
      <c r="O145" s="131" t="n">
        <v>3.66666666666667</v>
      </c>
      <c r="P145" s="131" t="n">
        <v>2.86666666666667</v>
      </c>
      <c r="Q145" s="131" t="n">
        <f aca="false">AVERAGE(L145:P145)</f>
        <v>3.37333333333333</v>
      </c>
      <c r="R145" s="131" t="n">
        <f aca="false">Q145*2</f>
        <v>6.74666666666667</v>
      </c>
      <c r="S145" s="131" t="str">
        <f aca="false">IF(R145&gt;=6,"Cleared","NotCleared")</f>
        <v>Cleared</v>
      </c>
      <c r="T145" s="131" t="n">
        <v>3.66666666666667</v>
      </c>
      <c r="U145" s="131" t="n">
        <v>4.33333333333333</v>
      </c>
      <c r="V145" s="131" t="n">
        <v>4.66666666666667</v>
      </c>
      <c r="W145" s="131" t="n">
        <v>3.66666666666667</v>
      </c>
      <c r="X145" s="131" t="n">
        <v>4.08333333333333</v>
      </c>
      <c r="Y145" s="131" t="n">
        <f aca="false">AVERAGE(T145:X145)</f>
        <v>4.08333333333333</v>
      </c>
      <c r="Z145" s="131" t="n">
        <f aca="false">Y145*2</f>
        <v>8.16666666666667</v>
      </c>
      <c r="AA145" s="131" t="str">
        <f aca="false">IF(Z145&gt;=6,"Cleared","NotCleared")</f>
        <v>Cleared</v>
      </c>
      <c r="AB145" s="131" t="n">
        <v>4.25</v>
      </c>
      <c r="AC145" s="131" t="n">
        <v>4</v>
      </c>
      <c r="AD145" s="131" t="n">
        <v>4</v>
      </c>
      <c r="AE145" s="131" t="n">
        <v>3.75</v>
      </c>
      <c r="AF145" s="131" t="n">
        <v>3.75</v>
      </c>
      <c r="AG145" s="131" t="n">
        <f aca="false">IFERROR(AVERAGE(AB145:AF145),"0")</f>
        <v>3.95</v>
      </c>
      <c r="AH145" s="131" t="n">
        <f aca="false">AG145*2</f>
        <v>7.9</v>
      </c>
      <c r="AI145" s="131" t="str">
        <f aca="false">IF(AH145&gt;=6,"Cleared","NotCleared")</f>
        <v>Cleared</v>
      </c>
    </row>
    <row r="146" customFormat="false" ht="14.25" hidden="false" customHeight="false" outlineLevel="0" collapsed="false">
      <c r="A146" s="128" t="n">
        <v>142</v>
      </c>
      <c r="B146" s="129" t="s">
        <v>303</v>
      </c>
      <c r="C146" s="130" t="s">
        <v>304</v>
      </c>
      <c r="D146" s="131" t="n">
        <v>3</v>
      </c>
      <c r="E146" s="131" t="n">
        <v>3</v>
      </c>
      <c r="F146" s="131" t="n">
        <v>3</v>
      </c>
      <c r="G146" s="131" t="n">
        <v>3</v>
      </c>
      <c r="H146" s="131" t="n">
        <v>3</v>
      </c>
      <c r="I146" s="131" t="n">
        <f aca="false">AVERAGE(D146:H146)</f>
        <v>3</v>
      </c>
      <c r="J146" s="131" t="n">
        <f aca="false">I146*2</f>
        <v>6</v>
      </c>
      <c r="K146" s="131" t="str">
        <f aca="false">IF(J146&gt;=6,"Cleared","NotCleared")</f>
        <v>Cleared</v>
      </c>
      <c r="L146" s="131" t="n">
        <v>3.33333333333333</v>
      </c>
      <c r="M146" s="131" t="n">
        <v>3.66666666666667</v>
      </c>
      <c r="N146" s="131" t="n">
        <v>3.66666666666667</v>
      </c>
      <c r="O146" s="131" t="n">
        <v>3.66666666666667</v>
      </c>
      <c r="P146" s="131" t="n">
        <v>3.9</v>
      </c>
      <c r="Q146" s="131" t="n">
        <f aca="false">AVERAGE(L146:P146)</f>
        <v>3.64666666666667</v>
      </c>
      <c r="R146" s="131" t="n">
        <f aca="false">Q146*2</f>
        <v>7.29333333333333</v>
      </c>
      <c r="S146" s="131" t="str">
        <f aca="false">IF(R146&gt;=6,"Cleared","NotCleared")</f>
        <v>Cleared</v>
      </c>
      <c r="T146" s="131" t="n">
        <v>3</v>
      </c>
      <c r="U146" s="131" t="n">
        <v>4</v>
      </c>
      <c r="V146" s="131" t="n">
        <v>3.5</v>
      </c>
      <c r="W146" s="131" t="n">
        <v>3.5</v>
      </c>
      <c r="X146" s="131" t="n">
        <v>3.5</v>
      </c>
      <c r="Y146" s="131" t="n">
        <f aca="false">AVERAGE(T146:X146)</f>
        <v>3.5</v>
      </c>
      <c r="Z146" s="131" t="n">
        <f aca="false">Y146*2</f>
        <v>7</v>
      </c>
      <c r="AA146" s="131" t="str">
        <f aca="false">IF(Z146&gt;=6,"Cleared","NotCleared")</f>
        <v>Cleared</v>
      </c>
      <c r="AB146" s="131" t="n">
        <v>4</v>
      </c>
      <c r="AC146" s="131" t="n">
        <v>4</v>
      </c>
      <c r="AD146" s="131" t="n">
        <v>4</v>
      </c>
      <c r="AE146" s="131" t="n">
        <v>4</v>
      </c>
      <c r="AF146" s="131" t="n">
        <v>4</v>
      </c>
      <c r="AG146" s="131" t="n">
        <f aca="false">IFERROR(AVERAGE(AB146:AF146),"0")</f>
        <v>4</v>
      </c>
      <c r="AH146" s="131" t="n">
        <f aca="false">AG146*2</f>
        <v>8</v>
      </c>
      <c r="AI146" s="131" t="str">
        <f aca="false">IF(AH146&gt;=6,"Cleared","NotCleared")</f>
        <v>Cleared</v>
      </c>
    </row>
    <row r="147" customFormat="false" ht="14.25" hidden="false" customHeight="false" outlineLevel="0" collapsed="false">
      <c r="A147" s="128" t="n">
        <v>143</v>
      </c>
      <c r="B147" s="129" t="s">
        <v>305</v>
      </c>
      <c r="C147" s="130" t="s">
        <v>306</v>
      </c>
      <c r="D147" s="131" t="n">
        <v>3</v>
      </c>
      <c r="E147" s="131" t="n">
        <v>3</v>
      </c>
      <c r="F147" s="131" t="n">
        <v>3</v>
      </c>
      <c r="G147" s="131" t="n">
        <v>3</v>
      </c>
      <c r="H147" s="131" t="n">
        <v>3</v>
      </c>
      <c r="I147" s="131" t="n">
        <f aca="false">AVERAGE(D147:H147)</f>
        <v>3</v>
      </c>
      <c r="J147" s="131" t="n">
        <f aca="false">I147*2</f>
        <v>6</v>
      </c>
      <c r="K147" s="131" t="str">
        <f aca="false">IF(J147&gt;=6,"Cleared","NotCleared")</f>
        <v>Cleared</v>
      </c>
      <c r="L147" s="131" t="n">
        <v>4</v>
      </c>
      <c r="M147" s="131" t="n">
        <v>3.66666666666667</v>
      </c>
      <c r="N147" s="131" t="n">
        <v>4.33333333333333</v>
      </c>
      <c r="O147" s="131" t="n">
        <v>3.33333333333333</v>
      </c>
      <c r="P147" s="131" t="n">
        <v>3.2</v>
      </c>
      <c r="Q147" s="131" t="n">
        <f aca="false">AVERAGE(L147:P147)</f>
        <v>3.70666666666667</v>
      </c>
      <c r="R147" s="131" t="n">
        <f aca="false">Q147*2</f>
        <v>7.41333333333333</v>
      </c>
      <c r="S147" s="131" t="str">
        <f aca="false">IF(R147&gt;=6,"Cleared","NotCleared")</f>
        <v>Cleared</v>
      </c>
      <c r="T147" s="131" t="n">
        <v>3.5</v>
      </c>
      <c r="U147" s="131" t="n">
        <v>4</v>
      </c>
      <c r="V147" s="131" t="n">
        <v>3.5</v>
      </c>
      <c r="W147" s="131" t="n">
        <v>3.5</v>
      </c>
      <c r="X147" s="131" t="n">
        <v>3.625</v>
      </c>
      <c r="Y147" s="131" t="n">
        <f aca="false">AVERAGE(T147:X147)</f>
        <v>3.625</v>
      </c>
      <c r="Z147" s="131" t="n">
        <f aca="false">Y147*2</f>
        <v>7.25</v>
      </c>
      <c r="AA147" s="131" t="str">
        <f aca="false">IF(Z147&gt;=6,"Cleared","NotCleared")</f>
        <v>Cleared</v>
      </c>
      <c r="AB147" s="131" t="s">
        <v>511</v>
      </c>
      <c r="AC147" s="131" t="s">
        <v>511</v>
      </c>
      <c r="AD147" s="131" t="s">
        <v>511</v>
      </c>
      <c r="AE147" s="131" t="s">
        <v>511</v>
      </c>
      <c r="AF147" s="131" t="s">
        <v>511</v>
      </c>
      <c r="AG147" s="131" t="str">
        <f aca="false">IFERROR(AVERAGE(AB147:AF147),"0")</f>
        <v>0</v>
      </c>
      <c r="AH147" s="131" t="n">
        <f aca="false">AG147*2</f>
        <v>0</v>
      </c>
      <c r="AI147" s="131" t="str">
        <f aca="false">IF(AH147&gt;=6,"Cleared","NotCleared")</f>
        <v>NotCleared</v>
      </c>
    </row>
    <row r="148" customFormat="false" ht="14.25" hidden="false" customHeight="false" outlineLevel="0" collapsed="false">
      <c r="A148" s="128" t="n">
        <v>144</v>
      </c>
      <c r="B148" s="129" t="s">
        <v>307</v>
      </c>
      <c r="C148" s="130" t="s">
        <v>308</v>
      </c>
      <c r="D148" s="131" t="n">
        <v>3</v>
      </c>
      <c r="E148" s="131" t="n">
        <v>3</v>
      </c>
      <c r="F148" s="131" t="n">
        <v>3</v>
      </c>
      <c r="G148" s="131" t="n">
        <v>3</v>
      </c>
      <c r="H148" s="131" t="n">
        <v>3</v>
      </c>
      <c r="I148" s="131" t="n">
        <f aca="false">AVERAGE(D148:H148)</f>
        <v>3</v>
      </c>
      <c r="J148" s="131" t="n">
        <f aca="false">I148*2</f>
        <v>6</v>
      </c>
      <c r="K148" s="131" t="str">
        <f aca="false">IF(J148&gt;=6,"Cleared","NotCleared")</f>
        <v>Cleared</v>
      </c>
      <c r="L148" s="131" t="n">
        <v>3</v>
      </c>
      <c r="M148" s="131" t="n">
        <v>3.33333333333333</v>
      </c>
      <c r="N148" s="131" t="n">
        <v>3.66666666666667</v>
      </c>
      <c r="O148" s="131" t="n">
        <v>4</v>
      </c>
      <c r="P148" s="131" t="n">
        <v>3.26666666666667</v>
      </c>
      <c r="Q148" s="131" t="n">
        <f aca="false">AVERAGE(L148:P148)</f>
        <v>3.45333333333333</v>
      </c>
      <c r="R148" s="131" t="n">
        <f aca="false">Q148*2</f>
        <v>6.90666666666667</v>
      </c>
      <c r="S148" s="131" t="str">
        <f aca="false">IF(R148&gt;=6,"Cleared","NotCleared")</f>
        <v>Cleared</v>
      </c>
      <c r="T148" s="131" t="n">
        <v>3</v>
      </c>
      <c r="U148" s="131" t="n">
        <v>4</v>
      </c>
      <c r="V148" s="131" t="n">
        <v>3.5</v>
      </c>
      <c r="W148" s="131" t="n">
        <v>3.5</v>
      </c>
      <c r="X148" s="131" t="n">
        <v>3.5</v>
      </c>
      <c r="Y148" s="131" t="n">
        <f aca="false">AVERAGE(T148:X148)</f>
        <v>3.5</v>
      </c>
      <c r="Z148" s="131" t="n">
        <f aca="false">Y148*2</f>
        <v>7</v>
      </c>
      <c r="AA148" s="131" t="str">
        <f aca="false">IF(Z148&gt;=6,"Cleared","NotCleared")</f>
        <v>Cleared</v>
      </c>
      <c r="AB148" s="131" t="n">
        <v>4</v>
      </c>
      <c r="AC148" s="131" t="n">
        <v>4</v>
      </c>
      <c r="AD148" s="131" t="n">
        <v>4</v>
      </c>
      <c r="AE148" s="131" t="n">
        <v>3</v>
      </c>
      <c r="AF148" s="131" t="n">
        <v>3</v>
      </c>
      <c r="AG148" s="131" t="n">
        <f aca="false">IFERROR(AVERAGE(AB148:AF148),"0")</f>
        <v>3.6</v>
      </c>
      <c r="AH148" s="131" t="n">
        <f aca="false">AG148*2</f>
        <v>7.2</v>
      </c>
      <c r="AI148" s="131" t="str">
        <f aca="false">IF(AH148&gt;=6,"Cleared","NotCleared")</f>
        <v>Cleared</v>
      </c>
    </row>
    <row r="149" customFormat="false" ht="14.25" hidden="false" customHeight="false" outlineLevel="0" collapsed="false">
      <c r="A149" s="128" t="n">
        <v>145</v>
      </c>
      <c r="B149" s="129" t="s">
        <v>309</v>
      </c>
      <c r="C149" s="130" t="s">
        <v>310</v>
      </c>
      <c r="D149" s="131" t="n">
        <v>3</v>
      </c>
      <c r="E149" s="131" t="n">
        <v>3</v>
      </c>
      <c r="F149" s="131" t="n">
        <v>3</v>
      </c>
      <c r="G149" s="131" t="n">
        <v>3</v>
      </c>
      <c r="H149" s="131" t="n">
        <v>3</v>
      </c>
      <c r="I149" s="131" t="n">
        <f aca="false">AVERAGE(D149:H149)</f>
        <v>3</v>
      </c>
      <c r="J149" s="131" t="n">
        <f aca="false">I149*2</f>
        <v>6</v>
      </c>
      <c r="K149" s="131" t="str">
        <f aca="false">IF(J149&gt;=6,"Cleared","NotCleared")</f>
        <v>Cleared</v>
      </c>
      <c r="L149" s="131" t="n">
        <v>3</v>
      </c>
      <c r="M149" s="131" t="n">
        <v>2.5</v>
      </c>
      <c r="N149" s="131" t="n">
        <v>3.5</v>
      </c>
      <c r="O149" s="131" t="n">
        <v>3.5</v>
      </c>
      <c r="P149" s="131" t="n">
        <v>3.5</v>
      </c>
      <c r="Q149" s="131" t="n">
        <f aca="false">AVERAGE(L149:P149)</f>
        <v>3.2</v>
      </c>
      <c r="R149" s="131" t="n">
        <f aca="false">Q149*2</f>
        <v>6.4</v>
      </c>
      <c r="S149" s="131" t="str">
        <f aca="false">IF(R149&gt;=6,"Cleared","NotCleared")</f>
        <v>Cleared</v>
      </c>
      <c r="T149" s="131" t="n">
        <v>3.5</v>
      </c>
      <c r="U149" s="131" t="n">
        <v>3.75</v>
      </c>
      <c r="V149" s="131" t="n">
        <v>4.25</v>
      </c>
      <c r="W149" s="131" t="n">
        <v>3.25</v>
      </c>
      <c r="X149" s="131" t="n">
        <v>3.6875</v>
      </c>
      <c r="Y149" s="131" t="n">
        <f aca="false">AVERAGE(T149:X149)</f>
        <v>3.6875</v>
      </c>
      <c r="Z149" s="131" t="n">
        <f aca="false">Y149*2</f>
        <v>7.375</v>
      </c>
      <c r="AA149" s="131" t="str">
        <f aca="false">IF(Z149&gt;=6,"Cleared","NotCleared")</f>
        <v>Cleared</v>
      </c>
      <c r="AB149" s="131" t="n">
        <v>3</v>
      </c>
      <c r="AC149" s="131" t="n">
        <v>2.5</v>
      </c>
      <c r="AD149" s="131" t="n">
        <v>2.5</v>
      </c>
      <c r="AE149" s="131" t="n">
        <v>3</v>
      </c>
      <c r="AF149" s="131" t="n">
        <v>3</v>
      </c>
      <c r="AG149" s="131" t="n">
        <f aca="false">IFERROR(AVERAGE(AB149:AF149),"0")</f>
        <v>2.8</v>
      </c>
      <c r="AH149" s="131" t="n">
        <f aca="false">AG149*2</f>
        <v>5.6</v>
      </c>
      <c r="AI149" s="131" t="str">
        <f aca="false">IF(AH149&gt;=6,"Cleared","NotCleared")</f>
        <v>NotCleared</v>
      </c>
    </row>
    <row r="150" customFormat="false" ht="14.25" hidden="false" customHeight="false" outlineLevel="0" collapsed="false">
      <c r="A150" s="128" t="n">
        <v>146</v>
      </c>
      <c r="B150" s="129" t="s">
        <v>311</v>
      </c>
      <c r="C150" s="130" t="s">
        <v>312</v>
      </c>
      <c r="D150" s="131" t="n">
        <v>3</v>
      </c>
      <c r="E150" s="131" t="n">
        <v>3</v>
      </c>
      <c r="F150" s="131" t="n">
        <v>3</v>
      </c>
      <c r="G150" s="131" t="n">
        <v>3</v>
      </c>
      <c r="H150" s="131" t="n">
        <v>3</v>
      </c>
      <c r="I150" s="131" t="n">
        <f aca="false">AVERAGE(D150:H150)</f>
        <v>3</v>
      </c>
      <c r="J150" s="131" t="n">
        <f aca="false">I150*2</f>
        <v>6</v>
      </c>
      <c r="K150" s="131" t="str">
        <f aca="false">IF(J150&gt;=6,"Cleared","NotCleared")</f>
        <v>Cleared</v>
      </c>
      <c r="L150" s="131" t="n">
        <v>5</v>
      </c>
      <c r="M150" s="131" t="n">
        <v>5</v>
      </c>
      <c r="N150" s="131" t="n">
        <v>5</v>
      </c>
      <c r="O150" s="131" t="n">
        <v>5</v>
      </c>
      <c r="P150" s="131" t="n">
        <v>4.5</v>
      </c>
      <c r="Q150" s="131" t="n">
        <f aca="false">AVERAGE(L150:P150)</f>
        <v>4.9</v>
      </c>
      <c r="R150" s="131" t="n">
        <f aca="false">Q150*2</f>
        <v>9.8</v>
      </c>
      <c r="S150" s="131" t="str">
        <f aca="false">IF(R150&gt;=6,"Cleared","NotCleared")</f>
        <v>Cleared</v>
      </c>
      <c r="T150" s="131" t="n">
        <v>4.5</v>
      </c>
      <c r="U150" s="131" t="n">
        <v>4.5</v>
      </c>
      <c r="V150" s="131" t="n">
        <v>4.5</v>
      </c>
      <c r="W150" s="131" t="n">
        <v>4.5</v>
      </c>
      <c r="X150" s="131" t="n">
        <v>4.5</v>
      </c>
      <c r="Y150" s="131" t="n">
        <f aca="false">AVERAGE(T150:X150)</f>
        <v>4.5</v>
      </c>
      <c r="Z150" s="131" t="n">
        <f aca="false">Y150*2</f>
        <v>9</v>
      </c>
      <c r="AA150" s="131" t="str">
        <f aca="false">IF(Z150&gt;=6,"Cleared","NotCleared")</f>
        <v>Cleared</v>
      </c>
      <c r="AB150" s="131" t="n">
        <v>5</v>
      </c>
      <c r="AC150" s="131" t="n">
        <v>5</v>
      </c>
      <c r="AD150" s="131" t="n">
        <v>4.75</v>
      </c>
      <c r="AE150" s="131" t="n">
        <v>5</v>
      </c>
      <c r="AF150" s="131" t="n">
        <v>5</v>
      </c>
      <c r="AG150" s="131" t="n">
        <f aca="false">IFERROR(AVERAGE(AB150:AF150),"0")</f>
        <v>4.95</v>
      </c>
      <c r="AH150" s="131" t="n">
        <f aca="false">AG150*2</f>
        <v>9.9</v>
      </c>
      <c r="AI150" s="131" t="str">
        <f aca="false">IF(AH150&gt;=6,"Cleared","NotCleared")</f>
        <v>Cleared</v>
      </c>
    </row>
    <row r="151" customFormat="false" ht="14.25" hidden="false" customHeight="false" outlineLevel="0" collapsed="false">
      <c r="A151" s="128" t="n">
        <v>147</v>
      </c>
      <c r="B151" s="129" t="s">
        <v>313</v>
      </c>
      <c r="C151" s="130" t="s">
        <v>314</v>
      </c>
      <c r="D151" s="131" t="n">
        <v>3</v>
      </c>
      <c r="E151" s="131" t="n">
        <v>3</v>
      </c>
      <c r="F151" s="131" t="n">
        <v>3</v>
      </c>
      <c r="G151" s="131" t="n">
        <v>3</v>
      </c>
      <c r="H151" s="131" t="n">
        <v>3</v>
      </c>
      <c r="I151" s="131" t="n">
        <f aca="false">AVERAGE(D151:H151)</f>
        <v>3</v>
      </c>
      <c r="J151" s="131" t="n">
        <f aca="false">I151*2</f>
        <v>6</v>
      </c>
      <c r="K151" s="131" t="str">
        <f aca="false">IF(J151&gt;=6,"Cleared","NotCleared")</f>
        <v>Cleared</v>
      </c>
      <c r="L151" s="131" t="n">
        <v>3.5</v>
      </c>
      <c r="M151" s="131" t="n">
        <v>2.75</v>
      </c>
      <c r="N151" s="131" t="n">
        <v>3.5</v>
      </c>
      <c r="O151" s="131" t="n">
        <v>3.5</v>
      </c>
      <c r="P151" s="131" t="n">
        <v>3.5</v>
      </c>
      <c r="Q151" s="131" t="n">
        <f aca="false">AVERAGE(L151:P151)</f>
        <v>3.35</v>
      </c>
      <c r="R151" s="131" t="n">
        <f aca="false">Q151*2</f>
        <v>6.7</v>
      </c>
      <c r="S151" s="131" t="str">
        <f aca="false">IF(R151&gt;=6,"Cleared","NotCleared")</f>
        <v>Cleared</v>
      </c>
      <c r="T151" s="131" t="n">
        <v>3</v>
      </c>
      <c r="U151" s="131" t="n">
        <v>3.6</v>
      </c>
      <c r="V151" s="131" t="n">
        <v>3.6</v>
      </c>
      <c r="W151" s="131" t="n">
        <v>3.6</v>
      </c>
      <c r="X151" s="131" t="n">
        <v>3.45</v>
      </c>
      <c r="Y151" s="131" t="n">
        <f aca="false">AVERAGE(T151:X151)</f>
        <v>3.45</v>
      </c>
      <c r="Z151" s="131" t="n">
        <f aca="false">Y151*2</f>
        <v>6.9</v>
      </c>
      <c r="AA151" s="131" t="str">
        <f aca="false">IF(Z151&gt;=6,"Cleared","NotCleared")</f>
        <v>Cleared</v>
      </c>
      <c r="AB151" s="131" t="n">
        <v>3.75</v>
      </c>
      <c r="AC151" s="131" t="n">
        <v>3.5</v>
      </c>
      <c r="AD151" s="131" t="n">
        <v>3.75</v>
      </c>
      <c r="AE151" s="131" t="n">
        <v>3.75</v>
      </c>
      <c r="AF151" s="131" t="n">
        <v>3.75</v>
      </c>
      <c r="AG151" s="131" t="n">
        <f aca="false">IFERROR(AVERAGE(AB151:AF151),"0")</f>
        <v>3.7</v>
      </c>
      <c r="AH151" s="131" t="n">
        <f aca="false">AG151*2</f>
        <v>7.4</v>
      </c>
      <c r="AI151" s="131" t="str">
        <f aca="false">IF(AH151&gt;=6,"Cleared","NotCleared")</f>
        <v>Cleared</v>
      </c>
    </row>
    <row r="152" customFormat="false" ht="14.25" hidden="false" customHeight="false" outlineLevel="0" collapsed="false">
      <c r="A152" s="128" t="n">
        <v>148</v>
      </c>
      <c r="B152" s="129" t="s">
        <v>315</v>
      </c>
      <c r="C152" s="130" t="s">
        <v>316</v>
      </c>
      <c r="D152" s="131" t="n">
        <v>3</v>
      </c>
      <c r="E152" s="131" t="n">
        <v>3</v>
      </c>
      <c r="F152" s="131" t="n">
        <v>3</v>
      </c>
      <c r="G152" s="131" t="n">
        <v>3</v>
      </c>
      <c r="H152" s="131" t="n">
        <v>3</v>
      </c>
      <c r="I152" s="131" t="n">
        <f aca="false">AVERAGE(D152:H152)</f>
        <v>3</v>
      </c>
      <c r="J152" s="131" t="n">
        <f aca="false">I152*2</f>
        <v>6</v>
      </c>
      <c r="K152" s="131" t="str">
        <f aca="false">IF(J152&gt;=6,"Cleared","NotCleared")</f>
        <v>Cleared</v>
      </c>
      <c r="L152" s="131" t="n">
        <v>3.5</v>
      </c>
      <c r="M152" s="131" t="n">
        <v>3.5</v>
      </c>
      <c r="N152" s="131" t="n">
        <v>3.5</v>
      </c>
      <c r="O152" s="131" t="n">
        <v>3</v>
      </c>
      <c r="P152" s="131" t="n">
        <v>3.5</v>
      </c>
      <c r="Q152" s="131" t="n">
        <f aca="false">AVERAGE(L152:P152)</f>
        <v>3.4</v>
      </c>
      <c r="R152" s="131" t="n">
        <f aca="false">Q152*2</f>
        <v>6.8</v>
      </c>
      <c r="S152" s="131" t="str">
        <f aca="false">IF(R152&gt;=6,"Cleared","NotCleared")</f>
        <v>Cleared</v>
      </c>
      <c r="T152" s="131" t="n">
        <v>3.66666666666667</v>
      </c>
      <c r="U152" s="131" t="n">
        <v>3.66666666666667</v>
      </c>
      <c r="V152" s="131" t="n">
        <v>3.66666666666667</v>
      </c>
      <c r="W152" s="131" t="n">
        <v>4</v>
      </c>
      <c r="X152" s="131" t="n">
        <v>3.75</v>
      </c>
      <c r="Y152" s="131" t="n">
        <f aca="false">AVERAGE(T152:X152)</f>
        <v>3.75</v>
      </c>
      <c r="Z152" s="131" t="n">
        <f aca="false">Y152*2</f>
        <v>7.5</v>
      </c>
      <c r="AA152" s="131" t="str">
        <f aca="false">IF(Z152&gt;=6,"Cleared","NotCleared")</f>
        <v>Cleared</v>
      </c>
      <c r="AB152" s="131" t="n">
        <v>3.6</v>
      </c>
      <c r="AC152" s="131" t="n">
        <v>3.4</v>
      </c>
      <c r="AD152" s="131" t="n">
        <v>3.6</v>
      </c>
      <c r="AE152" s="131" t="n">
        <v>3.6</v>
      </c>
      <c r="AF152" s="131" t="n">
        <v>3.6</v>
      </c>
      <c r="AG152" s="131" t="n">
        <f aca="false">IFERROR(AVERAGE(AB152:AF152),"0")</f>
        <v>3.56</v>
      </c>
      <c r="AH152" s="131" t="n">
        <f aca="false">AG152*2</f>
        <v>7.12</v>
      </c>
      <c r="AI152" s="131" t="str">
        <f aca="false">IF(AH152&gt;=6,"Cleared","NotCleared")</f>
        <v>Cleared</v>
      </c>
    </row>
    <row r="153" customFormat="false" ht="14.25" hidden="false" customHeight="false" outlineLevel="0" collapsed="false">
      <c r="A153" s="128" t="n">
        <v>149</v>
      </c>
      <c r="B153" s="129" t="s">
        <v>317</v>
      </c>
      <c r="C153" s="130" t="s">
        <v>318</v>
      </c>
      <c r="D153" s="131" t="n">
        <v>3</v>
      </c>
      <c r="E153" s="131" t="n">
        <v>3</v>
      </c>
      <c r="F153" s="131" t="n">
        <v>3</v>
      </c>
      <c r="G153" s="131" t="n">
        <v>3</v>
      </c>
      <c r="H153" s="131" t="n">
        <v>3</v>
      </c>
      <c r="I153" s="131" t="n">
        <f aca="false">AVERAGE(D153:H153)</f>
        <v>3</v>
      </c>
      <c r="J153" s="131" t="n">
        <f aca="false">I153*2</f>
        <v>6</v>
      </c>
      <c r="K153" s="131" t="str">
        <f aca="false">IF(J153&gt;=6,"Cleared","NotCleared")</f>
        <v>Cleared</v>
      </c>
      <c r="L153" s="131" t="n">
        <v>1.25</v>
      </c>
      <c r="M153" s="131" t="n">
        <v>1.25</v>
      </c>
      <c r="N153" s="131" t="n">
        <v>2.25</v>
      </c>
      <c r="O153" s="131" t="n">
        <v>2</v>
      </c>
      <c r="P153" s="131" t="n">
        <v>1.5</v>
      </c>
      <c r="Q153" s="131" t="n">
        <f aca="false">AVERAGE(L153:P153)</f>
        <v>1.65</v>
      </c>
      <c r="R153" s="131" t="n">
        <f aca="false">Q153*2</f>
        <v>3.3</v>
      </c>
      <c r="S153" s="131" t="str">
        <f aca="false">IF(R153&gt;=6,"Cleared","NotCleared")</f>
        <v>NotCleared</v>
      </c>
      <c r="T153" s="131" t="n">
        <v>1</v>
      </c>
      <c r="U153" s="131" t="n">
        <v>1</v>
      </c>
      <c r="V153" s="131" t="n">
        <v>2</v>
      </c>
      <c r="W153" s="131" t="n">
        <v>1</v>
      </c>
      <c r="X153" s="131" t="n">
        <v>1.25</v>
      </c>
      <c r="Y153" s="131" t="n">
        <f aca="false">AVERAGE(T153:X153)</f>
        <v>1.25</v>
      </c>
      <c r="Z153" s="131" t="n">
        <f aca="false">Y153*2</f>
        <v>2.5</v>
      </c>
      <c r="AA153" s="131" t="str">
        <f aca="false">IF(Z153&gt;=6,"Cleared","NotCleared")</f>
        <v>NotCleared</v>
      </c>
      <c r="AB153" s="131" t="n">
        <v>2</v>
      </c>
      <c r="AC153" s="131" t="n">
        <v>1</v>
      </c>
      <c r="AD153" s="131" t="n">
        <v>3</v>
      </c>
      <c r="AE153" s="131" t="n">
        <v>2</v>
      </c>
      <c r="AF153" s="131" t="n">
        <v>2</v>
      </c>
      <c r="AG153" s="131" t="n">
        <f aca="false">IFERROR(AVERAGE(AB153:AF153),"0")</f>
        <v>2</v>
      </c>
      <c r="AH153" s="131" t="n">
        <f aca="false">AG153*2</f>
        <v>4</v>
      </c>
      <c r="AI153" s="131" t="str">
        <f aca="false">IF(AH153&gt;=6,"Cleared","NotCleared")</f>
        <v>NotCleared</v>
      </c>
    </row>
    <row r="154" customFormat="false" ht="14.25" hidden="false" customHeight="false" outlineLevel="0" collapsed="false">
      <c r="A154" s="128" t="n">
        <v>150</v>
      </c>
      <c r="B154" s="129" t="s">
        <v>319</v>
      </c>
      <c r="C154" s="130" t="s">
        <v>320</v>
      </c>
      <c r="D154" s="131" t="n">
        <v>3</v>
      </c>
      <c r="E154" s="131" t="n">
        <v>3</v>
      </c>
      <c r="F154" s="131" t="n">
        <v>3</v>
      </c>
      <c r="G154" s="131" t="n">
        <v>3</v>
      </c>
      <c r="H154" s="131" t="n">
        <v>3</v>
      </c>
      <c r="I154" s="131" t="n">
        <f aca="false">AVERAGE(D154:H154)</f>
        <v>3</v>
      </c>
      <c r="J154" s="131" t="n">
        <f aca="false">I154*2</f>
        <v>6</v>
      </c>
      <c r="K154" s="131" t="str">
        <f aca="false">IF(J154&gt;=6,"Cleared","NotCleared")</f>
        <v>Cleared</v>
      </c>
      <c r="L154" s="131" t="n">
        <v>3.5</v>
      </c>
      <c r="M154" s="131" t="n">
        <v>3.5</v>
      </c>
      <c r="N154" s="131" t="n">
        <v>4</v>
      </c>
      <c r="O154" s="131" t="n">
        <v>4</v>
      </c>
      <c r="P154" s="131" t="n">
        <v>3.5</v>
      </c>
      <c r="Q154" s="131" t="n">
        <f aca="false">AVERAGE(L154:P154)</f>
        <v>3.7</v>
      </c>
      <c r="R154" s="131" t="n">
        <f aca="false">Q154*2</f>
        <v>7.4</v>
      </c>
      <c r="S154" s="131" t="str">
        <f aca="false">IF(R154&gt;=6,"Cleared","NotCleared")</f>
        <v>Cleared</v>
      </c>
      <c r="T154" s="131" t="n">
        <v>4.25</v>
      </c>
      <c r="U154" s="131" t="n">
        <v>4.5</v>
      </c>
      <c r="V154" s="131" t="n">
        <v>4.5</v>
      </c>
      <c r="W154" s="131" t="n">
        <v>4.25</v>
      </c>
      <c r="X154" s="131" t="n">
        <v>4.375</v>
      </c>
      <c r="Y154" s="131" t="n">
        <f aca="false">AVERAGE(T154:X154)</f>
        <v>4.375</v>
      </c>
      <c r="Z154" s="131" t="n">
        <f aca="false">Y154*2</f>
        <v>8.75</v>
      </c>
      <c r="AA154" s="131" t="str">
        <f aca="false">IF(Z154&gt;=6,"Cleared","NotCleared")</f>
        <v>Cleared</v>
      </c>
      <c r="AB154" s="131" t="n">
        <v>4.6</v>
      </c>
      <c r="AC154" s="131" t="n">
        <v>4.8</v>
      </c>
      <c r="AD154" s="131" t="n">
        <v>4.8</v>
      </c>
      <c r="AE154" s="131" t="n">
        <v>4.8</v>
      </c>
      <c r="AF154" s="131" t="n">
        <v>4.6</v>
      </c>
      <c r="AG154" s="131" t="n">
        <f aca="false">IFERROR(AVERAGE(AB154:AF154),"0")</f>
        <v>4.72</v>
      </c>
      <c r="AH154" s="131" t="n">
        <f aca="false">AG154*2</f>
        <v>9.44</v>
      </c>
      <c r="AI154" s="131" t="str">
        <f aca="false">IF(AH154&gt;=6,"Cleared","NotCleared")</f>
        <v>Cleared</v>
      </c>
    </row>
    <row r="155" customFormat="false" ht="14.25" hidden="false" customHeight="false" outlineLevel="0" collapsed="false">
      <c r="A155" s="128" t="n">
        <v>151</v>
      </c>
      <c r="B155" s="129" t="s">
        <v>321</v>
      </c>
      <c r="C155" s="130" t="s">
        <v>322</v>
      </c>
      <c r="D155" s="131" t="n">
        <v>3</v>
      </c>
      <c r="E155" s="131" t="n">
        <v>3</v>
      </c>
      <c r="F155" s="131" t="n">
        <v>3</v>
      </c>
      <c r="G155" s="131" t="n">
        <v>3</v>
      </c>
      <c r="H155" s="131" t="n">
        <v>3</v>
      </c>
      <c r="I155" s="131" t="n">
        <f aca="false">AVERAGE(D155:H155)</f>
        <v>3</v>
      </c>
      <c r="J155" s="131" t="n">
        <f aca="false">I155*2</f>
        <v>6</v>
      </c>
      <c r="K155" s="131" t="str">
        <f aca="false">IF(J155&gt;=6,"Cleared","NotCleared")</f>
        <v>Cleared</v>
      </c>
      <c r="L155" s="131" t="n">
        <v>2.5</v>
      </c>
      <c r="M155" s="131" t="n">
        <v>2.5</v>
      </c>
      <c r="N155" s="131" t="n">
        <v>2.25</v>
      </c>
      <c r="O155" s="131" t="n">
        <v>2.5</v>
      </c>
      <c r="P155" s="131" t="n">
        <v>3</v>
      </c>
      <c r="Q155" s="131" t="n">
        <f aca="false">AVERAGE(L155:P155)</f>
        <v>2.55</v>
      </c>
      <c r="R155" s="131" t="n">
        <f aca="false">Q155*2</f>
        <v>5.1</v>
      </c>
      <c r="S155" s="131" t="str">
        <f aca="false">IF(R155&gt;=6,"Cleared","NotCleared")</f>
        <v>NotCleared</v>
      </c>
      <c r="T155" s="131" t="n">
        <v>2</v>
      </c>
      <c r="U155" s="131" t="n">
        <v>1</v>
      </c>
      <c r="V155" s="131" t="n">
        <v>2</v>
      </c>
      <c r="W155" s="131" t="n">
        <v>2</v>
      </c>
      <c r="X155" s="131" t="n">
        <v>1.75</v>
      </c>
      <c r="Y155" s="131" t="n">
        <f aca="false">AVERAGE(T155:X155)</f>
        <v>1.75</v>
      </c>
      <c r="Z155" s="131" t="n">
        <f aca="false">Y155*2</f>
        <v>3.5</v>
      </c>
      <c r="AA155" s="131" t="str">
        <f aca="false">IF(Z155&gt;=6,"Cleared","NotCleared")</f>
        <v>NotCleared</v>
      </c>
      <c r="AB155" s="131" t="n">
        <v>3</v>
      </c>
      <c r="AC155" s="131" t="n">
        <v>3</v>
      </c>
      <c r="AD155" s="131" t="n">
        <v>2.5</v>
      </c>
      <c r="AE155" s="131" t="n">
        <v>2</v>
      </c>
      <c r="AF155" s="131" t="n">
        <v>2</v>
      </c>
      <c r="AG155" s="131" t="n">
        <f aca="false">IFERROR(AVERAGE(AB155:AF155),"0")</f>
        <v>2.5</v>
      </c>
      <c r="AH155" s="131" t="n">
        <f aca="false">AG155*2</f>
        <v>5</v>
      </c>
      <c r="AI155" s="131" t="str">
        <f aca="false">IF(AH155&gt;=6,"Cleared","NotCleared")</f>
        <v>NotCleared</v>
      </c>
    </row>
    <row r="156" customFormat="false" ht="14.25" hidden="false" customHeight="false" outlineLevel="0" collapsed="false">
      <c r="A156" s="128" t="n">
        <v>152</v>
      </c>
      <c r="B156" s="129" t="s">
        <v>323</v>
      </c>
      <c r="C156" s="130" t="s">
        <v>324</v>
      </c>
      <c r="D156" s="131" t="n">
        <v>3</v>
      </c>
      <c r="E156" s="131" t="n">
        <v>3</v>
      </c>
      <c r="F156" s="131" t="n">
        <v>3</v>
      </c>
      <c r="G156" s="131" t="n">
        <v>3</v>
      </c>
      <c r="H156" s="131" t="n">
        <v>3</v>
      </c>
      <c r="I156" s="131" t="n">
        <f aca="false">AVERAGE(D156:H156)</f>
        <v>3</v>
      </c>
      <c r="J156" s="131" t="n">
        <f aca="false">I156*2</f>
        <v>6</v>
      </c>
      <c r="K156" s="131" t="str">
        <f aca="false">IF(J156&gt;=6,"Cleared","NotCleared")</f>
        <v>Cleared</v>
      </c>
      <c r="L156" s="131" t="n">
        <v>1.75</v>
      </c>
      <c r="M156" s="131" t="n">
        <v>1.75</v>
      </c>
      <c r="N156" s="131" t="n">
        <v>2</v>
      </c>
      <c r="O156" s="131" t="n">
        <v>1.5</v>
      </c>
      <c r="P156" s="131" t="n">
        <v>2</v>
      </c>
      <c r="Q156" s="131" t="n">
        <f aca="false">AVERAGE(L156:P156)</f>
        <v>1.8</v>
      </c>
      <c r="R156" s="131" t="n">
        <f aca="false">Q156*2</f>
        <v>3.6</v>
      </c>
      <c r="S156" s="131" t="str">
        <f aca="false">IF(R156&gt;=6,"Cleared","NotCleared")</f>
        <v>NotCleared</v>
      </c>
      <c r="T156" s="131" t="n">
        <v>1</v>
      </c>
      <c r="U156" s="131" t="n">
        <v>1</v>
      </c>
      <c r="V156" s="131" t="n">
        <v>1</v>
      </c>
      <c r="W156" s="131" t="n">
        <v>1</v>
      </c>
      <c r="X156" s="131" t="n">
        <v>1</v>
      </c>
      <c r="Y156" s="131" t="n">
        <f aca="false">AVERAGE(T156:X156)</f>
        <v>1</v>
      </c>
      <c r="Z156" s="131" t="n">
        <f aca="false">Y156*2</f>
        <v>2</v>
      </c>
      <c r="AA156" s="131" t="str">
        <f aca="false">IF(Z156&gt;=6,"Cleared","NotCleared")</f>
        <v>NotCleared</v>
      </c>
      <c r="AB156" s="131" t="s">
        <v>511</v>
      </c>
      <c r="AC156" s="131" t="s">
        <v>511</v>
      </c>
      <c r="AD156" s="131" t="s">
        <v>511</v>
      </c>
      <c r="AE156" s="131" t="s">
        <v>511</v>
      </c>
      <c r="AF156" s="131" t="s">
        <v>511</v>
      </c>
      <c r="AG156" s="131" t="str">
        <f aca="false">IFERROR(AVERAGE(AB156:AF156),"0")</f>
        <v>0</v>
      </c>
      <c r="AH156" s="131" t="n">
        <f aca="false">AG156*2</f>
        <v>0</v>
      </c>
      <c r="AI156" s="131" t="str">
        <f aca="false">IF(AH156&gt;=6,"Cleared","NotCleared")</f>
        <v>NotCleared</v>
      </c>
    </row>
    <row r="157" customFormat="false" ht="14.25" hidden="false" customHeight="false" outlineLevel="0" collapsed="false">
      <c r="A157" s="128" t="n">
        <v>153</v>
      </c>
      <c r="B157" s="129" t="s">
        <v>325</v>
      </c>
      <c r="C157" s="130" t="s">
        <v>326</v>
      </c>
      <c r="D157" s="131" t="n">
        <v>3</v>
      </c>
      <c r="E157" s="131" t="n">
        <v>3</v>
      </c>
      <c r="F157" s="131" t="n">
        <v>3</v>
      </c>
      <c r="G157" s="131" t="n">
        <v>3</v>
      </c>
      <c r="H157" s="131" t="n">
        <v>3</v>
      </c>
      <c r="I157" s="131" t="n">
        <f aca="false">AVERAGE(D157:H157)</f>
        <v>3</v>
      </c>
      <c r="J157" s="131" t="n">
        <f aca="false">I157*2</f>
        <v>6</v>
      </c>
      <c r="K157" s="131" t="str">
        <f aca="false">IF(J157&gt;=6,"Cleared","NotCleared")</f>
        <v>Cleared</v>
      </c>
      <c r="L157" s="131" t="n">
        <v>3.5</v>
      </c>
      <c r="M157" s="131" t="n">
        <v>3</v>
      </c>
      <c r="N157" s="131" t="n">
        <v>3</v>
      </c>
      <c r="O157" s="131" t="n">
        <v>3.5</v>
      </c>
      <c r="P157" s="131" t="n">
        <v>3.5</v>
      </c>
      <c r="Q157" s="131" t="n">
        <f aca="false">AVERAGE(L157:P157)</f>
        <v>3.3</v>
      </c>
      <c r="R157" s="131" t="n">
        <f aca="false">Q157*2</f>
        <v>6.6</v>
      </c>
      <c r="S157" s="131" t="str">
        <f aca="false">IF(R157&gt;=6,"Cleared","NotCleared")</f>
        <v>Cleared</v>
      </c>
      <c r="T157" s="131" t="n">
        <v>3</v>
      </c>
      <c r="U157" s="131" t="n">
        <v>3</v>
      </c>
      <c r="V157" s="131" t="n">
        <v>3</v>
      </c>
      <c r="W157" s="131" t="n">
        <v>3</v>
      </c>
      <c r="X157" s="131" t="n">
        <v>3</v>
      </c>
      <c r="Y157" s="131" t="n">
        <f aca="false">AVERAGE(T157:X157)</f>
        <v>3</v>
      </c>
      <c r="Z157" s="131" t="n">
        <f aca="false">Y157*2</f>
        <v>6</v>
      </c>
      <c r="AA157" s="131" t="str">
        <f aca="false">IF(Z157&gt;=6,"Cleared","NotCleared")</f>
        <v>Cleared</v>
      </c>
      <c r="AB157" s="131" t="n">
        <v>3</v>
      </c>
      <c r="AC157" s="131" t="n">
        <v>4</v>
      </c>
      <c r="AD157" s="131" t="n">
        <v>4</v>
      </c>
      <c r="AE157" s="131" t="n">
        <v>4</v>
      </c>
      <c r="AF157" s="131" t="n">
        <v>4</v>
      </c>
      <c r="AG157" s="131" t="n">
        <f aca="false">IFERROR(AVERAGE(AB157:AF157),"0")</f>
        <v>3.8</v>
      </c>
      <c r="AH157" s="131" t="n">
        <f aca="false">AG157*2</f>
        <v>7.6</v>
      </c>
      <c r="AI157" s="131" t="str">
        <f aca="false">IF(AH157&gt;=6,"Cleared","NotCleared")</f>
        <v>Cleared</v>
      </c>
    </row>
    <row r="158" customFormat="false" ht="14.25" hidden="false" customHeight="false" outlineLevel="0" collapsed="false">
      <c r="A158" s="128" t="n">
        <v>154</v>
      </c>
      <c r="B158" s="129" t="s">
        <v>327</v>
      </c>
      <c r="C158" s="130" t="s">
        <v>328</v>
      </c>
      <c r="D158" s="131" t="n">
        <v>3</v>
      </c>
      <c r="E158" s="131" t="n">
        <v>3</v>
      </c>
      <c r="F158" s="131" t="n">
        <v>3</v>
      </c>
      <c r="G158" s="131" t="n">
        <v>3</v>
      </c>
      <c r="H158" s="131" t="n">
        <v>3</v>
      </c>
      <c r="I158" s="131" t="n">
        <f aca="false">AVERAGE(D158:H158)</f>
        <v>3</v>
      </c>
      <c r="J158" s="131" t="n">
        <f aca="false">I158*2</f>
        <v>6</v>
      </c>
      <c r="K158" s="131" t="str">
        <f aca="false">IF(J158&gt;=6,"Cleared","NotCleared")</f>
        <v>Cleared</v>
      </c>
      <c r="L158" s="131" t="n">
        <v>2.5</v>
      </c>
      <c r="M158" s="131" t="n">
        <v>2.5</v>
      </c>
      <c r="N158" s="131" t="n">
        <v>3</v>
      </c>
      <c r="O158" s="131" t="n">
        <v>2.75</v>
      </c>
      <c r="P158" s="131" t="n">
        <v>2.75</v>
      </c>
      <c r="Q158" s="131" t="n">
        <f aca="false">AVERAGE(L158:P158)</f>
        <v>2.7</v>
      </c>
      <c r="R158" s="131" t="n">
        <f aca="false">Q158*2</f>
        <v>5.4</v>
      </c>
      <c r="S158" s="131" t="str">
        <f aca="false">IF(R158&gt;=6,"Cleared","NotCleared")</f>
        <v>NotCleared</v>
      </c>
      <c r="T158" s="131" t="n">
        <v>2</v>
      </c>
      <c r="U158" s="131" t="n">
        <v>3</v>
      </c>
      <c r="V158" s="131" t="n">
        <v>2</v>
      </c>
      <c r="W158" s="131" t="n">
        <v>2</v>
      </c>
      <c r="X158" s="131" t="n">
        <v>2.25</v>
      </c>
      <c r="Y158" s="131" t="n">
        <f aca="false">AVERAGE(T158:X158)</f>
        <v>2.25</v>
      </c>
      <c r="Z158" s="131" t="n">
        <f aca="false">Y158*2</f>
        <v>4.5</v>
      </c>
      <c r="AA158" s="131" t="str">
        <f aca="false">IF(Z158&gt;=6,"Cleared","NotCleared")</f>
        <v>NotCleared</v>
      </c>
      <c r="AB158" s="131" t="n">
        <v>4</v>
      </c>
      <c r="AC158" s="131" t="n">
        <v>4</v>
      </c>
      <c r="AD158" s="131" t="n">
        <v>4</v>
      </c>
      <c r="AE158" s="131" t="n">
        <v>4</v>
      </c>
      <c r="AF158" s="131" t="n">
        <v>4</v>
      </c>
      <c r="AG158" s="131" t="n">
        <f aca="false">IFERROR(AVERAGE(AB158:AF158),"0")</f>
        <v>4</v>
      </c>
      <c r="AH158" s="131" t="n">
        <f aca="false">AG158*2</f>
        <v>8</v>
      </c>
      <c r="AI158" s="131" t="str">
        <f aca="false">IF(AH158&gt;=6,"Cleared","NotCleared")</f>
        <v>Cleared</v>
      </c>
    </row>
    <row r="159" customFormat="false" ht="14.25" hidden="false" customHeight="false" outlineLevel="0" collapsed="false">
      <c r="A159" s="128" t="n">
        <v>155</v>
      </c>
      <c r="B159" s="129" t="s">
        <v>329</v>
      </c>
      <c r="C159" s="130" t="s">
        <v>330</v>
      </c>
      <c r="D159" s="131" t="n">
        <v>3</v>
      </c>
      <c r="E159" s="131" t="n">
        <v>3</v>
      </c>
      <c r="F159" s="131" t="n">
        <v>3</v>
      </c>
      <c r="G159" s="131" t="n">
        <v>3</v>
      </c>
      <c r="H159" s="131" t="n">
        <v>3</v>
      </c>
      <c r="I159" s="131" t="n">
        <f aca="false">AVERAGE(D159:H159)</f>
        <v>3</v>
      </c>
      <c r="J159" s="131" t="n">
        <f aca="false">I159*2</f>
        <v>6</v>
      </c>
      <c r="K159" s="131" t="str">
        <f aca="false">IF(J159&gt;=6,"Cleared","NotCleared")</f>
        <v>Cleared</v>
      </c>
      <c r="L159" s="131" t="n">
        <v>2.66666666666667</v>
      </c>
      <c r="M159" s="131" t="n">
        <v>3.33333333333333</v>
      </c>
      <c r="N159" s="131" t="n">
        <v>3.33333333333333</v>
      </c>
      <c r="O159" s="131" t="n">
        <v>3.33333333333333</v>
      </c>
      <c r="P159" s="131" t="n">
        <v>3.8</v>
      </c>
      <c r="Q159" s="131" t="n">
        <f aca="false">AVERAGE(L159:P159)</f>
        <v>3.29333333333333</v>
      </c>
      <c r="R159" s="131" t="n">
        <f aca="false">Q159*2</f>
        <v>6.58666666666667</v>
      </c>
      <c r="S159" s="131" t="str">
        <f aca="false">IF(R159&gt;=6,"Cleared","NotCleared")</f>
        <v>Cleared</v>
      </c>
      <c r="T159" s="131" t="n">
        <v>3</v>
      </c>
      <c r="U159" s="131" t="n">
        <v>4</v>
      </c>
      <c r="V159" s="131" t="n">
        <v>3.5</v>
      </c>
      <c r="W159" s="131" t="n">
        <v>3.5</v>
      </c>
      <c r="X159" s="131" t="n">
        <v>3.5</v>
      </c>
      <c r="Y159" s="131" t="n">
        <f aca="false">AVERAGE(T159:X159)</f>
        <v>3.5</v>
      </c>
      <c r="Z159" s="131" t="n">
        <f aca="false">Y159*2</f>
        <v>7</v>
      </c>
      <c r="AA159" s="131" t="str">
        <f aca="false">IF(Z159&gt;=6,"Cleared","NotCleared")</f>
        <v>Cleared</v>
      </c>
      <c r="AB159" s="131" t="n">
        <v>3</v>
      </c>
      <c r="AC159" s="131" t="n">
        <v>3</v>
      </c>
      <c r="AD159" s="131" t="n">
        <v>4</v>
      </c>
      <c r="AE159" s="131" t="n">
        <v>3</v>
      </c>
      <c r="AF159" s="131" t="n">
        <v>3</v>
      </c>
      <c r="AG159" s="131" t="n">
        <f aca="false">IFERROR(AVERAGE(AB159:AF159),"0")</f>
        <v>3.2</v>
      </c>
      <c r="AH159" s="131" t="n">
        <f aca="false">AG159*2</f>
        <v>6.4</v>
      </c>
      <c r="AI159" s="131" t="str">
        <f aca="false">IF(AH159&gt;=6,"Cleared","NotCleared")</f>
        <v>Cleared</v>
      </c>
    </row>
    <row r="160" customFormat="false" ht="14.25" hidden="false" customHeight="false" outlineLevel="0" collapsed="false">
      <c r="A160" s="128" t="n">
        <v>156</v>
      </c>
      <c r="B160" s="129" t="s">
        <v>331</v>
      </c>
      <c r="C160" s="130" t="s">
        <v>332</v>
      </c>
      <c r="D160" s="131" t="n">
        <v>3</v>
      </c>
      <c r="E160" s="131" t="n">
        <v>3</v>
      </c>
      <c r="F160" s="131" t="n">
        <v>3</v>
      </c>
      <c r="G160" s="131" t="n">
        <v>3</v>
      </c>
      <c r="H160" s="131" t="n">
        <v>3</v>
      </c>
      <c r="I160" s="131" t="n">
        <f aca="false">AVERAGE(D160:H160)</f>
        <v>3</v>
      </c>
      <c r="J160" s="131" t="n">
        <f aca="false">I160*2</f>
        <v>6</v>
      </c>
      <c r="K160" s="131" t="str">
        <f aca="false">IF(J160&gt;=6,"Cleared","NotCleared")</f>
        <v>Cleared</v>
      </c>
      <c r="L160" s="131" t="n">
        <v>3.33333333333333</v>
      </c>
      <c r="M160" s="131" t="n">
        <v>3</v>
      </c>
      <c r="N160" s="131" t="n">
        <v>3.66666666666667</v>
      </c>
      <c r="O160" s="131" t="n">
        <v>3.33333333333333</v>
      </c>
      <c r="P160" s="131" t="n">
        <v>3.46666666666667</v>
      </c>
      <c r="Q160" s="131" t="n">
        <f aca="false">AVERAGE(L160:P160)</f>
        <v>3.36</v>
      </c>
      <c r="R160" s="131" t="n">
        <f aca="false">Q160*2</f>
        <v>6.72</v>
      </c>
      <c r="S160" s="131" t="str">
        <f aca="false">IF(R160&gt;=6,"Cleared","NotCleared")</f>
        <v>Cleared</v>
      </c>
      <c r="T160" s="131" t="n">
        <v>2</v>
      </c>
      <c r="U160" s="131" t="n">
        <v>3</v>
      </c>
      <c r="V160" s="131" t="n">
        <v>2.5</v>
      </c>
      <c r="W160" s="131" t="n">
        <v>2.5</v>
      </c>
      <c r="X160" s="131" t="n">
        <v>2.5</v>
      </c>
      <c r="Y160" s="131" t="n">
        <f aca="false">AVERAGE(T160:X160)</f>
        <v>2.5</v>
      </c>
      <c r="Z160" s="131" t="n">
        <f aca="false">Y160*2</f>
        <v>5</v>
      </c>
      <c r="AA160" s="131" t="str">
        <f aca="false">IF(Z160&gt;=6,"Cleared","NotCleared")</f>
        <v>NotCleared</v>
      </c>
      <c r="AB160" s="131" t="n">
        <v>4</v>
      </c>
      <c r="AC160" s="131" t="n">
        <v>3</v>
      </c>
      <c r="AD160" s="131" t="n">
        <v>3</v>
      </c>
      <c r="AE160" s="131" t="n">
        <v>3</v>
      </c>
      <c r="AF160" s="131" t="n">
        <v>3</v>
      </c>
      <c r="AG160" s="131" t="n">
        <f aca="false">IFERROR(AVERAGE(AB160:AF160),"0")</f>
        <v>3.2</v>
      </c>
      <c r="AH160" s="131" t="n">
        <f aca="false">AG160*2</f>
        <v>6.4</v>
      </c>
      <c r="AI160" s="131" t="str">
        <f aca="false">IF(AH160&gt;=6,"Cleared","NotCleared")</f>
        <v>Cleared</v>
      </c>
    </row>
    <row r="161" customFormat="false" ht="14.25" hidden="false" customHeight="false" outlineLevel="0" collapsed="false">
      <c r="A161" s="128" t="n">
        <v>157</v>
      </c>
      <c r="B161" s="129" t="s">
        <v>333</v>
      </c>
      <c r="C161" s="130" t="s">
        <v>334</v>
      </c>
      <c r="D161" s="131" t="n">
        <v>3</v>
      </c>
      <c r="E161" s="131" t="n">
        <v>3</v>
      </c>
      <c r="F161" s="131" t="n">
        <v>3</v>
      </c>
      <c r="G161" s="131" t="n">
        <v>3</v>
      </c>
      <c r="H161" s="131" t="n">
        <v>3</v>
      </c>
      <c r="I161" s="131" t="n">
        <f aca="false">AVERAGE(D161:H161)</f>
        <v>3</v>
      </c>
      <c r="J161" s="131" t="n">
        <f aca="false">I161*2</f>
        <v>6</v>
      </c>
      <c r="K161" s="131" t="str">
        <f aca="false">IF(J161&gt;=6,"Cleared","NotCleared")</f>
        <v>Cleared</v>
      </c>
      <c r="L161" s="131" t="n">
        <v>3.33333333333333</v>
      </c>
      <c r="M161" s="131" t="n">
        <v>3.33333333333333</v>
      </c>
      <c r="N161" s="131" t="n">
        <v>4</v>
      </c>
      <c r="O161" s="131" t="n">
        <v>4</v>
      </c>
      <c r="P161" s="131" t="n">
        <v>4.03333333333333</v>
      </c>
      <c r="Q161" s="131" t="n">
        <f aca="false">AVERAGE(L161:P161)</f>
        <v>3.74</v>
      </c>
      <c r="R161" s="131" t="n">
        <f aca="false">Q161*2</f>
        <v>7.48</v>
      </c>
      <c r="S161" s="131" t="str">
        <f aca="false">IF(R161&gt;=6,"Cleared","NotCleared")</f>
        <v>Cleared</v>
      </c>
      <c r="T161" s="131" t="n">
        <v>3</v>
      </c>
      <c r="U161" s="131" t="n">
        <v>3.66666666666667</v>
      </c>
      <c r="V161" s="131" t="n">
        <v>3.5</v>
      </c>
      <c r="W161" s="131" t="n">
        <v>3.66666666666667</v>
      </c>
      <c r="X161" s="131" t="n">
        <v>3.45833333333333</v>
      </c>
      <c r="Y161" s="131" t="n">
        <f aca="false">AVERAGE(T161:X161)</f>
        <v>3.45833333333333</v>
      </c>
      <c r="Z161" s="131" t="n">
        <f aca="false">Y161*2</f>
        <v>6.91666666666667</v>
      </c>
      <c r="AA161" s="131" t="str">
        <f aca="false">IF(Z161&gt;=6,"Cleared","NotCleared")</f>
        <v>Cleared</v>
      </c>
      <c r="AB161" s="131" t="n">
        <v>3.5</v>
      </c>
      <c r="AC161" s="131" t="n">
        <v>3.5</v>
      </c>
      <c r="AD161" s="131" t="n">
        <v>3.5</v>
      </c>
      <c r="AE161" s="131" t="n">
        <v>3.5</v>
      </c>
      <c r="AF161" s="131" t="n">
        <v>3.5</v>
      </c>
      <c r="AG161" s="131" t="n">
        <f aca="false">IFERROR(AVERAGE(AB161:AF161),"0")</f>
        <v>3.5</v>
      </c>
      <c r="AH161" s="131" t="n">
        <f aca="false">AG161*2</f>
        <v>7</v>
      </c>
      <c r="AI161" s="131" t="str">
        <f aca="false">IF(AH161&gt;=6,"Cleared","NotCleared")</f>
        <v>Cleared</v>
      </c>
    </row>
    <row r="162" customFormat="false" ht="14.25" hidden="false" customHeight="false" outlineLevel="0" collapsed="false">
      <c r="A162" s="128" t="n">
        <v>158</v>
      </c>
      <c r="B162" s="129" t="s">
        <v>335</v>
      </c>
      <c r="C162" s="130" t="s">
        <v>336</v>
      </c>
      <c r="D162" s="131" t="n">
        <v>3</v>
      </c>
      <c r="E162" s="131" t="n">
        <v>3</v>
      </c>
      <c r="F162" s="131" t="n">
        <v>3</v>
      </c>
      <c r="G162" s="131" t="n">
        <v>3</v>
      </c>
      <c r="H162" s="131" t="n">
        <v>3</v>
      </c>
      <c r="I162" s="131" t="n">
        <f aca="false">AVERAGE(D162:H162)</f>
        <v>3</v>
      </c>
      <c r="J162" s="131" t="n">
        <f aca="false">I162*2</f>
        <v>6</v>
      </c>
      <c r="K162" s="131" t="str">
        <f aca="false">IF(J162&gt;=6,"Cleared","NotCleared")</f>
        <v>Cleared</v>
      </c>
      <c r="L162" s="131" t="n">
        <v>2</v>
      </c>
      <c r="M162" s="131" t="n">
        <v>2</v>
      </c>
      <c r="N162" s="131" t="n">
        <v>3</v>
      </c>
      <c r="O162" s="131" t="n">
        <v>3</v>
      </c>
      <c r="P162" s="131" t="n">
        <v>2.5</v>
      </c>
      <c r="Q162" s="131" t="n">
        <f aca="false">AVERAGE(L162:P162)</f>
        <v>2.5</v>
      </c>
      <c r="R162" s="131" t="n">
        <f aca="false">Q162*2</f>
        <v>5</v>
      </c>
      <c r="S162" s="131" t="str">
        <f aca="false">IF(R162&gt;=6,"Cleared","NotCleared")</f>
        <v>NotCleared</v>
      </c>
      <c r="T162" s="131" t="n">
        <v>2.25</v>
      </c>
      <c r="U162" s="131" t="n">
        <v>3</v>
      </c>
      <c r="V162" s="131" t="n">
        <v>2.5</v>
      </c>
      <c r="W162" s="131" t="n">
        <v>3</v>
      </c>
      <c r="X162" s="131" t="n">
        <v>2.6875</v>
      </c>
      <c r="Y162" s="131" t="n">
        <f aca="false">AVERAGE(T162:X162)</f>
        <v>2.6875</v>
      </c>
      <c r="Z162" s="131" t="n">
        <f aca="false">Y162*2</f>
        <v>5.375</v>
      </c>
      <c r="AA162" s="131" t="str">
        <f aca="false">IF(Z162&gt;=6,"Cleared","NotCleared")</f>
        <v>NotCleared</v>
      </c>
      <c r="AB162" s="131" t="n">
        <v>2.25</v>
      </c>
      <c r="AC162" s="131" t="n">
        <v>2.25</v>
      </c>
      <c r="AD162" s="131" t="n">
        <v>2.25</v>
      </c>
      <c r="AE162" s="131" t="n">
        <v>2.25</v>
      </c>
      <c r="AF162" s="131" t="n">
        <v>2.25</v>
      </c>
      <c r="AG162" s="131" t="n">
        <f aca="false">IFERROR(AVERAGE(AB162:AF162),"0")</f>
        <v>2.25</v>
      </c>
      <c r="AH162" s="131" t="n">
        <f aca="false">AG162*2</f>
        <v>4.5</v>
      </c>
      <c r="AI162" s="131" t="str">
        <f aca="false">IF(AH162&gt;=6,"Cleared","NotCleared")</f>
        <v>NotCleared</v>
      </c>
    </row>
    <row r="163" customFormat="false" ht="14.25" hidden="false" customHeight="false" outlineLevel="0" collapsed="false">
      <c r="A163" s="128" t="n">
        <v>159</v>
      </c>
      <c r="B163" s="129" t="s">
        <v>337</v>
      </c>
      <c r="C163" s="130" t="s">
        <v>338</v>
      </c>
      <c r="D163" s="131" t="n">
        <v>3</v>
      </c>
      <c r="E163" s="131" t="n">
        <v>3</v>
      </c>
      <c r="F163" s="131" t="n">
        <v>3</v>
      </c>
      <c r="G163" s="131" t="n">
        <v>3</v>
      </c>
      <c r="H163" s="131" t="n">
        <v>3</v>
      </c>
      <c r="I163" s="131" t="n">
        <f aca="false">AVERAGE(D163:H163)</f>
        <v>3</v>
      </c>
      <c r="J163" s="131" t="n">
        <f aca="false">I163*2</f>
        <v>6</v>
      </c>
      <c r="K163" s="131" t="str">
        <f aca="false">IF(J163&gt;=6,"Cleared","NotCleared")</f>
        <v>Cleared</v>
      </c>
      <c r="L163" s="131" t="n">
        <v>3</v>
      </c>
      <c r="M163" s="131" t="n">
        <v>3</v>
      </c>
      <c r="N163" s="131" t="n">
        <v>3.66666666666667</v>
      </c>
      <c r="O163" s="131" t="n">
        <v>4</v>
      </c>
      <c r="P163" s="131" t="n">
        <v>3.26666666666667</v>
      </c>
      <c r="Q163" s="131" t="n">
        <f aca="false">AVERAGE(L163:P163)</f>
        <v>3.38666666666667</v>
      </c>
      <c r="R163" s="131" t="n">
        <f aca="false">Q163*2</f>
        <v>6.77333333333333</v>
      </c>
      <c r="S163" s="131" t="str">
        <f aca="false">IF(R163&gt;=6,"Cleared","NotCleared")</f>
        <v>Cleared</v>
      </c>
      <c r="T163" s="131" t="n">
        <v>2.5</v>
      </c>
      <c r="U163" s="131" t="n">
        <v>3.5</v>
      </c>
      <c r="V163" s="131" t="n">
        <v>3</v>
      </c>
      <c r="W163" s="131" t="n">
        <v>3</v>
      </c>
      <c r="X163" s="131" t="n">
        <v>3</v>
      </c>
      <c r="Y163" s="131" t="n">
        <f aca="false">AVERAGE(T163:X163)</f>
        <v>3</v>
      </c>
      <c r="Z163" s="131" t="n">
        <f aca="false">Y163*2</f>
        <v>6</v>
      </c>
      <c r="AA163" s="131" t="str">
        <f aca="false">IF(Z163&gt;=6,"Cleared","NotCleared")</f>
        <v>Cleared</v>
      </c>
      <c r="AB163" s="131" t="n">
        <v>3</v>
      </c>
      <c r="AC163" s="131" t="n">
        <v>3</v>
      </c>
      <c r="AD163" s="131" t="n">
        <v>3</v>
      </c>
      <c r="AE163" s="131" t="n">
        <v>3</v>
      </c>
      <c r="AF163" s="131" t="n">
        <v>3</v>
      </c>
      <c r="AG163" s="131" t="n">
        <f aca="false">IFERROR(AVERAGE(AB163:AF163),"0")</f>
        <v>3</v>
      </c>
      <c r="AH163" s="131" t="n">
        <f aca="false">AG163*2</f>
        <v>6</v>
      </c>
      <c r="AI163" s="131" t="str">
        <f aca="false">IF(AH163&gt;=6,"Cleared","NotCleared")</f>
        <v>Cleared</v>
      </c>
    </row>
    <row r="164" customFormat="false" ht="14.25" hidden="false" customHeight="false" outlineLevel="0" collapsed="false">
      <c r="A164" s="128" t="n">
        <v>160</v>
      </c>
      <c r="B164" s="129" t="s">
        <v>339</v>
      </c>
      <c r="C164" s="130" t="s">
        <v>340</v>
      </c>
      <c r="D164" s="131" t="n">
        <v>3</v>
      </c>
      <c r="E164" s="131" t="n">
        <v>3</v>
      </c>
      <c r="F164" s="131" t="n">
        <v>3</v>
      </c>
      <c r="G164" s="131" t="n">
        <v>3</v>
      </c>
      <c r="H164" s="131" t="n">
        <v>3</v>
      </c>
      <c r="I164" s="131" t="n">
        <f aca="false">AVERAGE(D164:H164)</f>
        <v>3</v>
      </c>
      <c r="J164" s="131" t="n">
        <f aca="false">I164*2</f>
        <v>6</v>
      </c>
      <c r="K164" s="131" t="str">
        <f aca="false">IF(J164&gt;=6,"Cleared","NotCleared")</f>
        <v>Cleared</v>
      </c>
      <c r="L164" s="131" t="n">
        <v>2</v>
      </c>
      <c r="M164" s="131" t="n">
        <v>1.75</v>
      </c>
      <c r="N164" s="131" t="n">
        <v>2.5</v>
      </c>
      <c r="O164" s="131" t="n">
        <v>2.25</v>
      </c>
      <c r="P164" s="131" t="n">
        <v>2.25</v>
      </c>
      <c r="Q164" s="131" t="n">
        <f aca="false">AVERAGE(L164:P164)</f>
        <v>2.15</v>
      </c>
      <c r="R164" s="131" t="n">
        <f aca="false">Q164*2</f>
        <v>4.3</v>
      </c>
      <c r="S164" s="131" t="str">
        <f aca="false">IF(R164&gt;=6,"Cleared","NotCleared")</f>
        <v>NotCleared</v>
      </c>
      <c r="T164" s="131" t="n">
        <v>1.5</v>
      </c>
      <c r="U164" s="131" t="n">
        <v>2</v>
      </c>
      <c r="V164" s="131" t="n">
        <v>2</v>
      </c>
      <c r="W164" s="131" t="n">
        <v>2</v>
      </c>
      <c r="X164" s="131" t="n">
        <v>1.875</v>
      </c>
      <c r="Y164" s="131" t="n">
        <f aca="false">AVERAGE(T164:X164)</f>
        <v>1.875</v>
      </c>
      <c r="Z164" s="131" t="n">
        <f aca="false">Y164*2</f>
        <v>3.75</v>
      </c>
      <c r="AA164" s="131" t="str">
        <f aca="false">IF(Z164&gt;=6,"Cleared","NotCleared")</f>
        <v>NotCleared</v>
      </c>
      <c r="AB164" s="131" t="n">
        <v>1.75</v>
      </c>
      <c r="AC164" s="131" t="n">
        <v>1.75</v>
      </c>
      <c r="AD164" s="131" t="n">
        <v>3.5</v>
      </c>
      <c r="AE164" s="131" t="n">
        <v>2.25</v>
      </c>
      <c r="AF164" s="131" t="n">
        <v>3</v>
      </c>
      <c r="AG164" s="131" t="n">
        <f aca="false">IFERROR(AVERAGE(AB164:AF164),"0")</f>
        <v>2.45</v>
      </c>
      <c r="AH164" s="131" t="n">
        <f aca="false">AG164*2</f>
        <v>4.9</v>
      </c>
      <c r="AI164" s="131" t="str">
        <f aca="false">IF(AH164&gt;=6,"Cleared","NotCleared")</f>
        <v>NotCleared</v>
      </c>
    </row>
    <row r="165" customFormat="false" ht="14.25" hidden="false" customHeight="false" outlineLevel="0" collapsed="false">
      <c r="A165" s="128" t="n">
        <v>161</v>
      </c>
      <c r="B165" s="129" t="s">
        <v>341</v>
      </c>
      <c r="C165" s="130" t="s">
        <v>342</v>
      </c>
      <c r="D165" s="131" t="n">
        <v>3</v>
      </c>
      <c r="E165" s="131" t="n">
        <v>3</v>
      </c>
      <c r="F165" s="131" t="n">
        <v>3</v>
      </c>
      <c r="G165" s="131" t="n">
        <v>3</v>
      </c>
      <c r="H165" s="131" t="n">
        <v>3</v>
      </c>
      <c r="I165" s="131" t="n">
        <f aca="false">AVERAGE(D165:H165)</f>
        <v>3</v>
      </c>
      <c r="J165" s="131" t="n">
        <f aca="false">I165*2</f>
        <v>6</v>
      </c>
      <c r="K165" s="131" t="str">
        <f aca="false">IF(J165&gt;=6,"Cleared","NotCleared")</f>
        <v>Cleared</v>
      </c>
      <c r="L165" s="131" t="n">
        <v>3.5</v>
      </c>
      <c r="M165" s="131" t="n">
        <v>3</v>
      </c>
      <c r="N165" s="131" t="n">
        <v>3.5</v>
      </c>
      <c r="O165" s="131" t="n">
        <v>3.5</v>
      </c>
      <c r="P165" s="131" t="n">
        <v>3.5</v>
      </c>
      <c r="Q165" s="131" t="n">
        <f aca="false">AVERAGE(L165:P165)</f>
        <v>3.4</v>
      </c>
      <c r="R165" s="131" t="n">
        <f aca="false">Q165*2</f>
        <v>6.8</v>
      </c>
      <c r="S165" s="131" t="str">
        <f aca="false">IF(R165&gt;=6,"Cleared","NotCleared")</f>
        <v>Cleared</v>
      </c>
      <c r="T165" s="131" t="n">
        <v>5</v>
      </c>
      <c r="U165" s="131" t="n">
        <v>4</v>
      </c>
      <c r="V165" s="131" t="n">
        <v>4</v>
      </c>
      <c r="W165" s="131" t="n">
        <v>4</v>
      </c>
      <c r="X165" s="131" t="n">
        <v>4.25</v>
      </c>
      <c r="Y165" s="131" t="n">
        <f aca="false">AVERAGE(T165:X165)</f>
        <v>4.25</v>
      </c>
      <c r="Z165" s="131" t="n">
        <f aca="false">Y165*2</f>
        <v>8.5</v>
      </c>
      <c r="AA165" s="131" t="str">
        <f aca="false">IF(Z165&gt;=6,"Cleared","NotCleared")</f>
        <v>Cleared</v>
      </c>
      <c r="AB165" s="131" t="n">
        <v>3</v>
      </c>
      <c r="AC165" s="131" t="n">
        <v>3</v>
      </c>
      <c r="AD165" s="131" t="n">
        <v>3</v>
      </c>
      <c r="AE165" s="131" t="n">
        <v>2</v>
      </c>
      <c r="AF165" s="131" t="n">
        <v>2</v>
      </c>
      <c r="AG165" s="131" t="n">
        <f aca="false">IFERROR(AVERAGE(AB165:AF165),"0")</f>
        <v>2.6</v>
      </c>
      <c r="AH165" s="131" t="n">
        <f aca="false">AG165*2</f>
        <v>5.2</v>
      </c>
      <c r="AI165" s="131" t="str">
        <f aca="false">IF(AH165&gt;=6,"Cleared","NotCleared")</f>
        <v>NotCleared</v>
      </c>
    </row>
    <row r="166" customFormat="false" ht="14.25" hidden="false" customHeight="false" outlineLevel="0" collapsed="false">
      <c r="A166" s="128" t="n">
        <v>162</v>
      </c>
      <c r="B166" s="129" t="s">
        <v>343</v>
      </c>
      <c r="C166" s="130" t="s">
        <v>344</v>
      </c>
      <c r="D166" s="131" t="n">
        <v>3</v>
      </c>
      <c r="E166" s="131" t="n">
        <v>3</v>
      </c>
      <c r="F166" s="131" t="n">
        <v>3</v>
      </c>
      <c r="G166" s="131" t="n">
        <v>3</v>
      </c>
      <c r="H166" s="131" t="n">
        <v>3</v>
      </c>
      <c r="I166" s="131" t="n">
        <f aca="false">AVERAGE(D166:H166)</f>
        <v>3</v>
      </c>
      <c r="J166" s="131" t="n">
        <f aca="false">I166*2</f>
        <v>6</v>
      </c>
      <c r="K166" s="131" t="str">
        <f aca="false">IF(J166&gt;=6,"Cleared","NotCleared")</f>
        <v>Cleared</v>
      </c>
      <c r="L166" s="131" t="n">
        <v>3.5</v>
      </c>
      <c r="M166" s="131" t="n">
        <v>3</v>
      </c>
      <c r="N166" s="131" t="n">
        <v>4</v>
      </c>
      <c r="O166" s="131" t="n">
        <v>4</v>
      </c>
      <c r="P166" s="131" t="n">
        <v>3.5</v>
      </c>
      <c r="Q166" s="131" t="n">
        <f aca="false">AVERAGE(L166:P166)</f>
        <v>3.6</v>
      </c>
      <c r="R166" s="131" t="n">
        <f aca="false">Q166*2</f>
        <v>7.2</v>
      </c>
      <c r="S166" s="131" t="str">
        <f aca="false">IF(R166&gt;=6,"Cleared","NotCleared")</f>
        <v>Cleared</v>
      </c>
      <c r="T166" s="131" t="n">
        <v>3.25</v>
      </c>
      <c r="U166" s="131" t="n">
        <v>3.5</v>
      </c>
      <c r="V166" s="131" t="n">
        <v>3.75</v>
      </c>
      <c r="W166" s="131" t="n">
        <v>3.5</v>
      </c>
      <c r="X166" s="131" t="n">
        <v>3.5</v>
      </c>
      <c r="Y166" s="131" t="n">
        <f aca="false">AVERAGE(T166:X166)</f>
        <v>3.5</v>
      </c>
      <c r="Z166" s="131" t="n">
        <f aca="false">Y166*2</f>
        <v>7</v>
      </c>
      <c r="AA166" s="131" t="str">
        <f aca="false">IF(Z166&gt;=6,"Cleared","NotCleared")</f>
        <v>Cleared</v>
      </c>
      <c r="AB166" s="131" t="n">
        <v>3.4</v>
      </c>
      <c r="AC166" s="131" t="n">
        <v>3.6</v>
      </c>
      <c r="AD166" s="131" t="n">
        <v>3.6</v>
      </c>
      <c r="AE166" s="131" t="n">
        <v>3.6</v>
      </c>
      <c r="AF166" s="131" t="n">
        <v>3.6</v>
      </c>
      <c r="AG166" s="131" t="n">
        <f aca="false">IFERROR(AVERAGE(AB166:AF166),"0")</f>
        <v>3.56</v>
      </c>
      <c r="AH166" s="131" t="n">
        <f aca="false">AG166*2</f>
        <v>7.12</v>
      </c>
      <c r="AI166" s="131" t="str">
        <f aca="false">IF(AH166&gt;=6,"Cleared","NotCleared")</f>
        <v>Cleared</v>
      </c>
    </row>
    <row r="167" customFormat="false" ht="14.25" hidden="false" customHeight="false" outlineLevel="0" collapsed="false">
      <c r="A167" s="128" t="n">
        <v>163</v>
      </c>
      <c r="B167" s="129" t="s">
        <v>345</v>
      </c>
      <c r="C167" s="130" t="s">
        <v>346</v>
      </c>
      <c r="D167" s="131" t="n">
        <v>3</v>
      </c>
      <c r="E167" s="131" t="n">
        <v>3</v>
      </c>
      <c r="F167" s="131" t="n">
        <v>3</v>
      </c>
      <c r="G167" s="131" t="n">
        <v>3</v>
      </c>
      <c r="H167" s="131" t="n">
        <v>3</v>
      </c>
      <c r="I167" s="131" t="n">
        <f aca="false">AVERAGE(D167:H167)</f>
        <v>3</v>
      </c>
      <c r="J167" s="131" t="n">
        <f aca="false">I167*2</f>
        <v>6</v>
      </c>
      <c r="K167" s="131" t="str">
        <f aca="false">IF(J167&gt;=6,"Cleared","NotCleared")</f>
        <v>Cleared</v>
      </c>
      <c r="L167" s="131" t="n">
        <v>3</v>
      </c>
      <c r="M167" s="131" t="n">
        <v>4</v>
      </c>
      <c r="N167" s="131" t="n">
        <v>3.66666666666667</v>
      </c>
      <c r="O167" s="131" t="n">
        <v>4</v>
      </c>
      <c r="P167" s="131" t="n">
        <v>3.6</v>
      </c>
      <c r="Q167" s="131" t="n">
        <f aca="false">AVERAGE(L167:P167)</f>
        <v>3.65333333333333</v>
      </c>
      <c r="R167" s="131" t="n">
        <f aca="false">Q167*2</f>
        <v>7.30666666666667</v>
      </c>
      <c r="S167" s="131" t="str">
        <f aca="false">IF(R167&gt;=6,"Cleared","NotCleared")</f>
        <v>Cleared</v>
      </c>
      <c r="T167" s="131" t="n">
        <v>3</v>
      </c>
      <c r="U167" s="131" t="n">
        <v>3.5</v>
      </c>
      <c r="V167" s="131" t="n">
        <v>3</v>
      </c>
      <c r="W167" s="131" t="n">
        <v>3</v>
      </c>
      <c r="X167" s="131" t="n">
        <v>3.125</v>
      </c>
      <c r="Y167" s="131" t="n">
        <f aca="false">AVERAGE(T167:X167)</f>
        <v>3.125</v>
      </c>
      <c r="Z167" s="131" t="n">
        <f aca="false">Y167*2</f>
        <v>6.25</v>
      </c>
      <c r="AA167" s="131" t="str">
        <f aca="false">IF(Z167&gt;=6,"Cleared","NotCleared")</f>
        <v>Cleared</v>
      </c>
      <c r="AB167" s="131" t="n">
        <v>4</v>
      </c>
      <c r="AC167" s="131" t="n">
        <v>4</v>
      </c>
      <c r="AD167" s="131" t="n">
        <v>4</v>
      </c>
      <c r="AE167" s="131" t="n">
        <v>4</v>
      </c>
      <c r="AF167" s="131" t="n">
        <v>4</v>
      </c>
      <c r="AG167" s="131" t="n">
        <f aca="false">IFERROR(AVERAGE(AB167:AF167),"0")</f>
        <v>4</v>
      </c>
      <c r="AH167" s="131" t="n">
        <f aca="false">AG167*2</f>
        <v>8</v>
      </c>
      <c r="AI167" s="131" t="str">
        <f aca="false">IF(AH167&gt;=6,"Cleared","NotCleared")</f>
        <v>Cleared</v>
      </c>
    </row>
    <row r="168" customFormat="false" ht="14.25" hidden="false" customHeight="false" outlineLevel="0" collapsed="false">
      <c r="A168" s="128" t="n">
        <v>164</v>
      </c>
      <c r="B168" s="129" t="s">
        <v>347</v>
      </c>
      <c r="C168" s="130" t="s">
        <v>348</v>
      </c>
      <c r="D168" s="131" t="n">
        <v>3</v>
      </c>
      <c r="E168" s="131" t="n">
        <v>3</v>
      </c>
      <c r="F168" s="131" t="n">
        <v>3</v>
      </c>
      <c r="G168" s="131" t="n">
        <v>3</v>
      </c>
      <c r="H168" s="131" t="n">
        <v>3</v>
      </c>
      <c r="I168" s="131" t="n">
        <f aca="false">AVERAGE(D168:H168)</f>
        <v>3</v>
      </c>
      <c r="J168" s="131" t="n">
        <f aca="false">I168*2</f>
        <v>6</v>
      </c>
      <c r="K168" s="131" t="str">
        <f aca="false">IF(J168&gt;=6,"Cleared","NotCleared")</f>
        <v>Cleared</v>
      </c>
      <c r="L168" s="131" t="n">
        <v>2.66666666666667</v>
      </c>
      <c r="M168" s="131" t="n">
        <v>3</v>
      </c>
      <c r="N168" s="131" t="n">
        <v>3.33333333333333</v>
      </c>
      <c r="O168" s="131" t="n">
        <v>3.33333333333333</v>
      </c>
      <c r="P168" s="131" t="n">
        <v>3.93333333333333</v>
      </c>
      <c r="Q168" s="131" t="n">
        <f aca="false">AVERAGE(L168:P168)</f>
        <v>3.25333333333333</v>
      </c>
      <c r="R168" s="131" t="n">
        <f aca="false">Q168*2</f>
        <v>6.50666666666667</v>
      </c>
      <c r="S168" s="131" t="str">
        <f aca="false">IF(R168&gt;=6,"Cleared","NotCleared")</f>
        <v>Cleared</v>
      </c>
      <c r="T168" s="131" t="n">
        <v>3</v>
      </c>
      <c r="U168" s="131" t="n">
        <v>4</v>
      </c>
      <c r="V168" s="131" t="n">
        <v>3.5</v>
      </c>
      <c r="W168" s="131" t="n">
        <v>3.5</v>
      </c>
      <c r="X168" s="131" t="n">
        <v>3.5</v>
      </c>
      <c r="Y168" s="131" t="n">
        <f aca="false">AVERAGE(T168:X168)</f>
        <v>3.5</v>
      </c>
      <c r="Z168" s="131" t="n">
        <f aca="false">Y168*2</f>
        <v>7</v>
      </c>
      <c r="AA168" s="131" t="str">
        <f aca="false">IF(Z168&gt;=6,"Cleared","NotCleared")</f>
        <v>Cleared</v>
      </c>
      <c r="AB168" s="131" t="n">
        <v>4</v>
      </c>
      <c r="AC168" s="131" t="n">
        <v>4</v>
      </c>
      <c r="AD168" s="131" t="n">
        <v>4</v>
      </c>
      <c r="AE168" s="131" t="n">
        <v>4</v>
      </c>
      <c r="AF168" s="131" t="n">
        <v>4</v>
      </c>
      <c r="AG168" s="131" t="n">
        <f aca="false">IFERROR(AVERAGE(AB168:AF168),"0")</f>
        <v>4</v>
      </c>
      <c r="AH168" s="131" t="n">
        <f aca="false">AG168*2</f>
        <v>8</v>
      </c>
      <c r="AI168" s="131" t="str">
        <f aca="false">IF(AH168&gt;=6,"Cleared","NotCleared")</f>
        <v>Cleared</v>
      </c>
    </row>
    <row r="169" customFormat="false" ht="14.25" hidden="false" customHeight="false" outlineLevel="0" collapsed="false">
      <c r="A169" s="128" t="n">
        <v>165</v>
      </c>
      <c r="B169" s="129" t="s">
        <v>349</v>
      </c>
      <c r="C169" s="130" t="s">
        <v>350</v>
      </c>
      <c r="D169" s="131" t="n">
        <v>3</v>
      </c>
      <c r="E169" s="131" t="n">
        <v>3</v>
      </c>
      <c r="F169" s="131" t="n">
        <v>3</v>
      </c>
      <c r="G169" s="131" t="n">
        <v>3</v>
      </c>
      <c r="H169" s="131" t="n">
        <v>3</v>
      </c>
      <c r="I169" s="131" t="n">
        <f aca="false">AVERAGE(D169:H169)</f>
        <v>3</v>
      </c>
      <c r="J169" s="131" t="n">
        <f aca="false">I169*2</f>
        <v>6</v>
      </c>
      <c r="K169" s="131" t="str">
        <f aca="false">IF(J169&gt;=6,"Cleared","NotCleared")</f>
        <v>Cleared</v>
      </c>
      <c r="L169" s="131" t="n">
        <v>2</v>
      </c>
      <c r="M169" s="131" t="n">
        <v>1.5</v>
      </c>
      <c r="N169" s="131" t="n">
        <v>2.25</v>
      </c>
      <c r="O169" s="131" t="n">
        <v>1.5</v>
      </c>
      <c r="P169" s="131" t="n">
        <v>1.75</v>
      </c>
      <c r="Q169" s="131" t="n">
        <f aca="false">AVERAGE(L169:P169)</f>
        <v>1.8</v>
      </c>
      <c r="R169" s="131" t="n">
        <f aca="false">Q169*2</f>
        <v>3.6</v>
      </c>
      <c r="S169" s="131" t="str">
        <f aca="false">IF(R169&gt;=6,"Cleared","NotCleared")</f>
        <v>NotCleared</v>
      </c>
      <c r="T169" s="131" t="n">
        <v>2</v>
      </c>
      <c r="U169" s="131" t="n">
        <v>2.5</v>
      </c>
      <c r="V169" s="131" t="n">
        <v>2.25</v>
      </c>
      <c r="W169" s="131" t="n">
        <v>2</v>
      </c>
      <c r="X169" s="131" t="n">
        <v>2.1875</v>
      </c>
      <c r="Y169" s="131" t="n">
        <f aca="false">AVERAGE(T169:X169)</f>
        <v>2.1875</v>
      </c>
      <c r="Z169" s="131" t="n">
        <f aca="false">Y169*2</f>
        <v>4.375</v>
      </c>
      <c r="AA169" s="131" t="str">
        <f aca="false">IF(Z169&gt;=6,"Cleared","NotCleared")</f>
        <v>NotCleared</v>
      </c>
      <c r="AB169" s="131" t="n">
        <v>2.5</v>
      </c>
      <c r="AC169" s="131" t="n">
        <v>2.5</v>
      </c>
      <c r="AD169" s="131" t="n">
        <v>2.5</v>
      </c>
      <c r="AE169" s="131" t="n">
        <v>3</v>
      </c>
      <c r="AF169" s="131" t="n">
        <v>2.5</v>
      </c>
      <c r="AG169" s="131" t="n">
        <f aca="false">IFERROR(AVERAGE(AB169:AF169),"0")</f>
        <v>2.6</v>
      </c>
      <c r="AH169" s="131" t="n">
        <f aca="false">AG169*2</f>
        <v>5.2</v>
      </c>
      <c r="AI169" s="131" t="str">
        <f aca="false">IF(AH169&gt;=6,"Cleared","NotCleared")</f>
        <v>NotCleared</v>
      </c>
    </row>
    <row r="170" customFormat="false" ht="14.25" hidden="false" customHeight="false" outlineLevel="0" collapsed="false">
      <c r="A170" s="128" t="n">
        <v>166</v>
      </c>
      <c r="B170" s="129" t="s">
        <v>351</v>
      </c>
      <c r="C170" s="130" t="s">
        <v>352</v>
      </c>
      <c r="D170" s="131" t="n">
        <v>3</v>
      </c>
      <c r="E170" s="131" t="n">
        <v>3</v>
      </c>
      <c r="F170" s="131" t="n">
        <v>3</v>
      </c>
      <c r="G170" s="131" t="n">
        <v>3</v>
      </c>
      <c r="H170" s="131" t="n">
        <v>3</v>
      </c>
      <c r="I170" s="131" t="n">
        <f aca="false">AVERAGE(D170:H170)</f>
        <v>3</v>
      </c>
      <c r="J170" s="131" t="n">
        <f aca="false">I170*2</f>
        <v>6</v>
      </c>
      <c r="K170" s="131" t="str">
        <f aca="false">IF(J170&gt;=6,"Cleared","NotCleared")</f>
        <v>Cleared</v>
      </c>
      <c r="L170" s="131" t="n">
        <v>1.75</v>
      </c>
      <c r="M170" s="131" t="n">
        <v>2.25</v>
      </c>
      <c r="N170" s="131" t="n">
        <v>2.5</v>
      </c>
      <c r="O170" s="131" t="n">
        <v>2.75</v>
      </c>
      <c r="P170" s="131" t="n">
        <v>2.25</v>
      </c>
      <c r="Q170" s="131" t="n">
        <f aca="false">AVERAGE(L170:P170)</f>
        <v>2.3</v>
      </c>
      <c r="R170" s="131" t="n">
        <f aca="false">Q170*2</f>
        <v>4.6</v>
      </c>
      <c r="S170" s="131" t="str">
        <f aca="false">IF(R170&gt;=6,"Cleared","NotCleared")</f>
        <v>NotCleared</v>
      </c>
      <c r="T170" s="131" t="n">
        <v>1.5</v>
      </c>
      <c r="U170" s="131" t="n">
        <v>2</v>
      </c>
      <c r="V170" s="131" t="n">
        <v>2</v>
      </c>
      <c r="W170" s="131" t="n">
        <v>0.5</v>
      </c>
      <c r="X170" s="131" t="n">
        <v>1.5</v>
      </c>
      <c r="Y170" s="131" t="n">
        <f aca="false">AVERAGE(T170:X170)</f>
        <v>1.5</v>
      </c>
      <c r="Z170" s="131" t="n">
        <f aca="false">Y170*2</f>
        <v>3</v>
      </c>
      <c r="AA170" s="131" t="str">
        <f aca="false">IF(Z170&gt;=6,"Cleared","NotCleared")</f>
        <v>NotCleared</v>
      </c>
      <c r="AB170" s="131" t="n">
        <v>3</v>
      </c>
      <c r="AC170" s="131" t="n">
        <v>3</v>
      </c>
      <c r="AD170" s="131" t="n">
        <v>4</v>
      </c>
      <c r="AE170" s="131" t="n">
        <v>3</v>
      </c>
      <c r="AF170" s="131" t="n">
        <v>3</v>
      </c>
      <c r="AG170" s="131" t="n">
        <f aca="false">IFERROR(AVERAGE(AB170:AF170),"0")</f>
        <v>3.2</v>
      </c>
      <c r="AH170" s="131" t="n">
        <f aca="false">AG170*2</f>
        <v>6.4</v>
      </c>
      <c r="AI170" s="131" t="str">
        <f aca="false">IF(AH170&gt;=6,"Cleared","NotCleared")</f>
        <v>Cleared</v>
      </c>
    </row>
    <row r="171" customFormat="false" ht="14.25" hidden="false" customHeight="false" outlineLevel="0" collapsed="false">
      <c r="A171" s="128" t="n">
        <v>167</v>
      </c>
      <c r="B171" s="129" t="s">
        <v>353</v>
      </c>
      <c r="C171" s="130" t="s">
        <v>354</v>
      </c>
      <c r="D171" s="131" t="n">
        <v>3</v>
      </c>
      <c r="E171" s="131" t="n">
        <v>3</v>
      </c>
      <c r="F171" s="131" t="n">
        <v>3</v>
      </c>
      <c r="G171" s="131" t="n">
        <v>3</v>
      </c>
      <c r="H171" s="131" t="n">
        <v>3</v>
      </c>
      <c r="I171" s="131" t="n">
        <f aca="false">AVERAGE(D171:H171)</f>
        <v>3</v>
      </c>
      <c r="J171" s="131" t="n">
        <f aca="false">I171*2</f>
        <v>6</v>
      </c>
      <c r="K171" s="131" t="str">
        <f aca="false">IF(J171&gt;=6,"Cleared","NotCleared")</f>
        <v>Cleared</v>
      </c>
      <c r="L171" s="131" t="n">
        <v>3.66666666666667</v>
      </c>
      <c r="M171" s="131" t="n">
        <v>3.66666666666667</v>
      </c>
      <c r="N171" s="131" t="n">
        <v>4</v>
      </c>
      <c r="O171" s="131" t="n">
        <v>4</v>
      </c>
      <c r="P171" s="131" t="n">
        <v>3.13333333333333</v>
      </c>
      <c r="Q171" s="131" t="n">
        <f aca="false">AVERAGE(L171:P171)</f>
        <v>3.69333333333333</v>
      </c>
      <c r="R171" s="131" t="n">
        <f aca="false">Q171*2</f>
        <v>7.38666666666667</v>
      </c>
      <c r="S171" s="131" t="str">
        <f aca="false">IF(R171&gt;=6,"Cleared","NotCleared")</f>
        <v>Cleared</v>
      </c>
      <c r="T171" s="131" t="n">
        <v>3.33333333333333</v>
      </c>
      <c r="U171" s="131" t="n">
        <v>3.33333333333333</v>
      </c>
      <c r="V171" s="131" t="n">
        <v>3</v>
      </c>
      <c r="W171" s="131" t="n">
        <v>3.33333333333333</v>
      </c>
      <c r="X171" s="131" t="n">
        <v>3.25</v>
      </c>
      <c r="Y171" s="131" t="n">
        <f aca="false">AVERAGE(T171:X171)</f>
        <v>3.25</v>
      </c>
      <c r="Z171" s="131" t="n">
        <f aca="false">Y171*2</f>
        <v>6.5</v>
      </c>
      <c r="AA171" s="131" t="str">
        <f aca="false">IF(Z171&gt;=6,"Cleared","NotCleared")</f>
        <v>Cleared</v>
      </c>
      <c r="AB171" s="131" t="n">
        <v>3.75</v>
      </c>
      <c r="AC171" s="131" t="n">
        <v>4</v>
      </c>
      <c r="AD171" s="131" t="n">
        <v>3.75</v>
      </c>
      <c r="AE171" s="131" t="n">
        <v>3.75</v>
      </c>
      <c r="AF171" s="131" t="n">
        <v>3.75</v>
      </c>
      <c r="AG171" s="131" t="n">
        <f aca="false">IFERROR(AVERAGE(AB171:AF171),"0")</f>
        <v>3.8</v>
      </c>
      <c r="AH171" s="131" t="n">
        <f aca="false">AG171*2</f>
        <v>7.6</v>
      </c>
      <c r="AI171" s="131" t="str">
        <f aca="false">IF(AH171&gt;=6,"Cleared","NotCleared")</f>
        <v>Cleared</v>
      </c>
    </row>
    <row r="172" customFormat="false" ht="14.25" hidden="false" customHeight="false" outlineLevel="0" collapsed="false">
      <c r="A172" s="128" t="n">
        <v>168</v>
      </c>
      <c r="B172" s="129" t="s">
        <v>355</v>
      </c>
      <c r="C172" s="130" t="s">
        <v>356</v>
      </c>
      <c r="D172" s="131" t="n">
        <v>3</v>
      </c>
      <c r="E172" s="131" t="n">
        <v>3</v>
      </c>
      <c r="F172" s="131" t="n">
        <v>3</v>
      </c>
      <c r="G172" s="131" t="n">
        <v>3</v>
      </c>
      <c r="H172" s="131" t="n">
        <v>3</v>
      </c>
      <c r="I172" s="131" t="n">
        <f aca="false">AVERAGE(D172:H172)</f>
        <v>3</v>
      </c>
      <c r="J172" s="131" t="n">
        <f aca="false">I172*2</f>
        <v>6</v>
      </c>
      <c r="K172" s="131" t="str">
        <f aca="false">IF(J172&gt;=6,"Cleared","NotCleared")</f>
        <v>Cleared</v>
      </c>
      <c r="L172" s="131" t="n">
        <v>3.75</v>
      </c>
      <c r="M172" s="131" t="n">
        <v>4.25</v>
      </c>
      <c r="N172" s="131" t="n">
        <v>3.25</v>
      </c>
      <c r="O172" s="131" t="n">
        <v>3.5</v>
      </c>
      <c r="P172" s="131" t="n">
        <v>2.95</v>
      </c>
      <c r="Q172" s="131" t="n">
        <f aca="false">AVERAGE(L172:P172)</f>
        <v>3.54</v>
      </c>
      <c r="R172" s="131" t="n">
        <f aca="false">Q172*2</f>
        <v>7.08</v>
      </c>
      <c r="S172" s="131" t="str">
        <f aca="false">IF(R172&gt;=6,"Cleared","NotCleared")</f>
        <v>Cleared</v>
      </c>
      <c r="T172" s="131" t="n">
        <v>3</v>
      </c>
      <c r="U172" s="131" t="n">
        <v>4</v>
      </c>
      <c r="V172" s="131" t="n">
        <v>3.5</v>
      </c>
      <c r="W172" s="131" t="n">
        <v>3.5</v>
      </c>
      <c r="X172" s="131" t="n">
        <v>3.5</v>
      </c>
      <c r="Y172" s="131" t="n">
        <f aca="false">AVERAGE(T172:X172)</f>
        <v>3.5</v>
      </c>
      <c r="Z172" s="131" t="n">
        <f aca="false">Y172*2</f>
        <v>7</v>
      </c>
      <c r="AA172" s="131" t="str">
        <f aca="false">IF(Z172&gt;=6,"Cleared","NotCleared")</f>
        <v>Cleared</v>
      </c>
      <c r="AB172" s="131" t="s">
        <v>511</v>
      </c>
      <c r="AC172" s="131" t="s">
        <v>511</v>
      </c>
      <c r="AD172" s="131" t="s">
        <v>511</v>
      </c>
      <c r="AE172" s="131" t="s">
        <v>511</v>
      </c>
      <c r="AF172" s="131" t="s">
        <v>511</v>
      </c>
      <c r="AG172" s="131" t="str">
        <f aca="false">IFERROR(AVERAGE(AB172:AF172),"0")</f>
        <v>0</v>
      </c>
      <c r="AH172" s="131" t="n">
        <f aca="false">AG172*2</f>
        <v>0</v>
      </c>
      <c r="AI172" s="131" t="str">
        <f aca="false">IF(AH172&gt;=6,"Cleared","NotCleared")</f>
        <v>NotCleared</v>
      </c>
    </row>
    <row r="173" customFormat="false" ht="14.25" hidden="false" customHeight="false" outlineLevel="0" collapsed="false">
      <c r="A173" s="128" t="n">
        <v>169</v>
      </c>
      <c r="B173" s="129" t="s">
        <v>357</v>
      </c>
      <c r="C173" s="130" t="s">
        <v>358</v>
      </c>
      <c r="D173" s="131" t="n">
        <v>3</v>
      </c>
      <c r="E173" s="131" t="n">
        <v>3</v>
      </c>
      <c r="F173" s="131" t="n">
        <v>3</v>
      </c>
      <c r="G173" s="131" t="n">
        <v>3</v>
      </c>
      <c r="H173" s="131" t="n">
        <v>3</v>
      </c>
      <c r="I173" s="131" t="n">
        <f aca="false">AVERAGE(D173:H173)</f>
        <v>3</v>
      </c>
      <c r="J173" s="131" t="n">
        <f aca="false">I173*2</f>
        <v>6</v>
      </c>
      <c r="K173" s="131" t="str">
        <f aca="false">IF(J173&gt;=6,"Cleared","NotCleared")</f>
        <v>Cleared</v>
      </c>
      <c r="L173" s="131" t="n">
        <v>3.5</v>
      </c>
      <c r="M173" s="131" t="n">
        <v>3.5</v>
      </c>
      <c r="N173" s="131" t="n">
        <v>4</v>
      </c>
      <c r="O173" s="131" t="n">
        <v>4</v>
      </c>
      <c r="P173" s="131" t="n">
        <v>4</v>
      </c>
      <c r="Q173" s="131" t="n">
        <f aca="false">AVERAGE(L173:P173)</f>
        <v>3.8</v>
      </c>
      <c r="R173" s="131" t="n">
        <f aca="false">Q173*2</f>
        <v>7.6</v>
      </c>
      <c r="S173" s="131" t="str">
        <f aca="false">IF(R173&gt;=6,"Cleared","NotCleared")</f>
        <v>Cleared</v>
      </c>
      <c r="T173" s="131" t="n">
        <v>3.25</v>
      </c>
      <c r="U173" s="131" t="n">
        <v>3.25</v>
      </c>
      <c r="V173" s="131" t="n">
        <v>3.25</v>
      </c>
      <c r="W173" s="131" t="n">
        <v>3.25</v>
      </c>
      <c r="X173" s="131" t="n">
        <v>3.25</v>
      </c>
      <c r="Y173" s="131" t="n">
        <f aca="false">AVERAGE(T173:X173)</f>
        <v>3.25</v>
      </c>
      <c r="Z173" s="131" t="n">
        <f aca="false">Y173*2</f>
        <v>6.5</v>
      </c>
      <c r="AA173" s="131" t="str">
        <f aca="false">IF(Z173&gt;=6,"Cleared","NotCleared")</f>
        <v>Cleared</v>
      </c>
      <c r="AB173" s="131" t="n">
        <v>3.5</v>
      </c>
      <c r="AC173" s="131" t="n">
        <v>3.25</v>
      </c>
      <c r="AD173" s="131" t="n">
        <v>3.75</v>
      </c>
      <c r="AE173" s="131" t="n">
        <v>3.75</v>
      </c>
      <c r="AF173" s="131" t="n">
        <v>3.5</v>
      </c>
      <c r="AG173" s="131" t="n">
        <f aca="false">IFERROR(AVERAGE(AB173:AF173),"0")</f>
        <v>3.55</v>
      </c>
      <c r="AH173" s="131" t="n">
        <f aca="false">AG173*2</f>
        <v>7.1</v>
      </c>
      <c r="AI173" s="131" t="str">
        <f aca="false">IF(AH173&gt;=6,"Cleared","NotCleared")</f>
        <v>Cleared</v>
      </c>
    </row>
    <row r="174" customFormat="false" ht="14.25" hidden="false" customHeight="false" outlineLevel="0" collapsed="false">
      <c r="A174" s="128" t="n">
        <v>170</v>
      </c>
      <c r="B174" s="129" t="s">
        <v>359</v>
      </c>
      <c r="C174" s="130" t="s">
        <v>360</v>
      </c>
      <c r="D174" s="131" t="n">
        <v>3</v>
      </c>
      <c r="E174" s="131" t="n">
        <v>3</v>
      </c>
      <c r="F174" s="131" t="n">
        <v>3</v>
      </c>
      <c r="G174" s="131" t="n">
        <v>3</v>
      </c>
      <c r="H174" s="131" t="n">
        <v>3</v>
      </c>
      <c r="I174" s="131" t="n">
        <f aca="false">AVERAGE(D174:H174)</f>
        <v>3</v>
      </c>
      <c r="J174" s="131" t="n">
        <f aca="false">I174*2</f>
        <v>6</v>
      </c>
      <c r="K174" s="131" t="str">
        <f aca="false">IF(J174&gt;=6,"Cleared","NotCleared")</f>
        <v>Cleared</v>
      </c>
      <c r="L174" s="131" t="n">
        <v>3.5</v>
      </c>
      <c r="M174" s="131" t="n">
        <v>3.5</v>
      </c>
      <c r="N174" s="131" t="n">
        <v>3.5</v>
      </c>
      <c r="O174" s="131" t="n">
        <v>3.5</v>
      </c>
      <c r="P174" s="131" t="n">
        <v>3.5</v>
      </c>
      <c r="Q174" s="131" t="n">
        <f aca="false">AVERAGE(L174:P174)</f>
        <v>3.5</v>
      </c>
      <c r="R174" s="131" t="n">
        <f aca="false">Q174*2</f>
        <v>7</v>
      </c>
      <c r="S174" s="131" t="str">
        <f aca="false">IF(R174&gt;=6,"Cleared","NotCleared")</f>
        <v>Cleared</v>
      </c>
      <c r="T174" s="131" t="n">
        <v>3</v>
      </c>
      <c r="U174" s="131" t="n">
        <v>3</v>
      </c>
      <c r="V174" s="131" t="n">
        <v>3</v>
      </c>
      <c r="W174" s="131" t="n">
        <v>3</v>
      </c>
      <c r="X174" s="131" t="n">
        <v>3</v>
      </c>
      <c r="Y174" s="131" t="n">
        <f aca="false">AVERAGE(T174:X174)</f>
        <v>3</v>
      </c>
      <c r="Z174" s="131" t="n">
        <f aca="false">Y174*2</f>
        <v>6</v>
      </c>
      <c r="AA174" s="131" t="str">
        <f aca="false">IF(Z174&gt;=6,"Cleared","NotCleared")</f>
        <v>Cleared</v>
      </c>
      <c r="AB174" s="131" t="n">
        <v>4</v>
      </c>
      <c r="AC174" s="131" t="n">
        <v>4</v>
      </c>
      <c r="AD174" s="131" t="n">
        <v>4</v>
      </c>
      <c r="AE174" s="131" t="n">
        <v>3</v>
      </c>
      <c r="AF174" s="131" t="n">
        <v>4</v>
      </c>
      <c r="AG174" s="131" t="n">
        <f aca="false">IFERROR(AVERAGE(AB174:AF174),"0")</f>
        <v>3.8</v>
      </c>
      <c r="AH174" s="131" t="n">
        <f aca="false">AG174*2</f>
        <v>7.6</v>
      </c>
      <c r="AI174" s="131" t="str">
        <f aca="false">IF(AH174&gt;=6,"Cleared","NotCleared")</f>
        <v>Cleared</v>
      </c>
    </row>
    <row r="175" customFormat="false" ht="14.25" hidden="false" customHeight="false" outlineLevel="0" collapsed="false">
      <c r="A175" s="128" t="n">
        <v>171</v>
      </c>
      <c r="B175" s="129" t="s">
        <v>361</v>
      </c>
      <c r="C175" s="130" t="s">
        <v>362</v>
      </c>
      <c r="D175" s="131" t="n">
        <v>3</v>
      </c>
      <c r="E175" s="131" t="n">
        <v>3</v>
      </c>
      <c r="F175" s="131" t="n">
        <v>3</v>
      </c>
      <c r="G175" s="131" t="n">
        <v>3</v>
      </c>
      <c r="H175" s="131" t="n">
        <v>3</v>
      </c>
      <c r="I175" s="131" t="n">
        <f aca="false">AVERAGE(D175:H175)</f>
        <v>3</v>
      </c>
      <c r="J175" s="131" t="n">
        <f aca="false">I175*2</f>
        <v>6</v>
      </c>
      <c r="K175" s="131" t="str">
        <f aca="false">IF(J175&gt;=6,"Cleared","NotCleared")</f>
        <v>Cleared</v>
      </c>
      <c r="L175" s="131" t="n">
        <v>4</v>
      </c>
      <c r="M175" s="131" t="n">
        <v>4</v>
      </c>
      <c r="N175" s="131" t="n">
        <v>3.66666666666667</v>
      </c>
      <c r="O175" s="131" t="n">
        <v>3.33333333333333</v>
      </c>
      <c r="P175" s="131" t="n">
        <v>3.6</v>
      </c>
      <c r="Q175" s="131" t="n">
        <f aca="false">AVERAGE(L175:P175)</f>
        <v>3.72</v>
      </c>
      <c r="R175" s="131" t="n">
        <f aca="false">Q175*2</f>
        <v>7.44</v>
      </c>
      <c r="S175" s="131" t="str">
        <f aca="false">IF(R175&gt;=6,"Cleared","NotCleared")</f>
        <v>Cleared</v>
      </c>
      <c r="T175" s="131" t="n">
        <v>2.33333333333333</v>
      </c>
      <c r="U175" s="131" t="n">
        <v>3.33333333333333</v>
      </c>
      <c r="V175" s="131" t="n">
        <v>2.83333333333333</v>
      </c>
      <c r="W175" s="131" t="n">
        <v>3</v>
      </c>
      <c r="X175" s="131" t="n">
        <v>2.875</v>
      </c>
      <c r="Y175" s="131" t="n">
        <f aca="false">AVERAGE(T175:X175)</f>
        <v>2.875</v>
      </c>
      <c r="Z175" s="131" t="n">
        <f aca="false">Y175*2</f>
        <v>5.75</v>
      </c>
      <c r="AA175" s="131" t="str">
        <f aca="false">IF(Z175&gt;=6,"Cleared","NotCleared")</f>
        <v>NotCleared</v>
      </c>
      <c r="AB175" s="131" t="n">
        <v>2.25</v>
      </c>
      <c r="AC175" s="131" t="n">
        <v>2.25</v>
      </c>
      <c r="AD175" s="131" t="n">
        <v>2.5</v>
      </c>
      <c r="AE175" s="131" t="n">
        <v>2.5</v>
      </c>
      <c r="AF175" s="131" t="n">
        <v>2.5</v>
      </c>
      <c r="AG175" s="131" t="n">
        <f aca="false">IFERROR(AVERAGE(AB175:AF175),"0")</f>
        <v>2.4</v>
      </c>
      <c r="AH175" s="131" t="n">
        <f aca="false">AG175*2</f>
        <v>4.8</v>
      </c>
      <c r="AI175" s="131" t="str">
        <f aca="false">IF(AH175&gt;=6,"Cleared","NotCleared")</f>
        <v>NotCleared</v>
      </c>
    </row>
    <row r="176" customFormat="false" ht="14.25" hidden="false" customHeight="false" outlineLevel="0" collapsed="false">
      <c r="A176" s="128" t="n">
        <v>172</v>
      </c>
      <c r="B176" s="129" t="s">
        <v>363</v>
      </c>
      <c r="C176" s="130" t="s">
        <v>364</v>
      </c>
      <c r="D176" s="131" t="n">
        <v>3</v>
      </c>
      <c r="E176" s="131" t="n">
        <v>3</v>
      </c>
      <c r="F176" s="131" t="n">
        <v>3</v>
      </c>
      <c r="G176" s="131" t="n">
        <v>3</v>
      </c>
      <c r="H176" s="131" t="n">
        <v>3</v>
      </c>
      <c r="I176" s="131" t="n">
        <f aca="false">AVERAGE(D176:H176)</f>
        <v>3</v>
      </c>
      <c r="J176" s="131" t="n">
        <f aca="false">I176*2</f>
        <v>6</v>
      </c>
      <c r="K176" s="131" t="str">
        <f aca="false">IF(J176&gt;=6,"Cleared","NotCleared")</f>
        <v>Cleared</v>
      </c>
      <c r="L176" s="131" t="n">
        <v>2.5</v>
      </c>
      <c r="M176" s="131" t="n">
        <v>2</v>
      </c>
      <c r="N176" s="131" t="n">
        <v>3.5</v>
      </c>
      <c r="O176" s="131" t="n">
        <v>2.5</v>
      </c>
      <c r="P176" s="131" t="n">
        <v>3.5</v>
      </c>
      <c r="Q176" s="131" t="n">
        <f aca="false">AVERAGE(L176:P176)</f>
        <v>2.8</v>
      </c>
      <c r="R176" s="131" t="n">
        <f aca="false">Q176*2</f>
        <v>5.6</v>
      </c>
      <c r="S176" s="131" t="str">
        <f aca="false">IF(R176&gt;=6,"Cleared","NotCleared")</f>
        <v>NotCleared</v>
      </c>
      <c r="T176" s="131" t="n">
        <v>2</v>
      </c>
      <c r="U176" s="131" t="n">
        <v>3</v>
      </c>
      <c r="V176" s="131" t="n">
        <v>3</v>
      </c>
      <c r="W176" s="131" t="n">
        <v>2</v>
      </c>
      <c r="X176" s="131" t="n">
        <v>2.5</v>
      </c>
      <c r="Y176" s="131" t="n">
        <f aca="false">AVERAGE(T176:X176)</f>
        <v>2.5</v>
      </c>
      <c r="Z176" s="131" t="n">
        <f aca="false">Y176*2</f>
        <v>5</v>
      </c>
      <c r="AA176" s="131" t="str">
        <f aca="false">IF(Z176&gt;=6,"Cleared","NotCleared")</f>
        <v>NotCleared</v>
      </c>
      <c r="AB176" s="131" t="n">
        <v>4</v>
      </c>
      <c r="AC176" s="131" t="n">
        <v>3</v>
      </c>
      <c r="AD176" s="131" t="n">
        <v>3</v>
      </c>
      <c r="AE176" s="131" t="n">
        <v>3</v>
      </c>
      <c r="AF176" s="131" t="n">
        <v>3</v>
      </c>
      <c r="AG176" s="131" t="n">
        <f aca="false">IFERROR(AVERAGE(AB176:AF176),"0")</f>
        <v>3.2</v>
      </c>
      <c r="AH176" s="131" t="n">
        <f aca="false">AG176*2</f>
        <v>6.4</v>
      </c>
      <c r="AI176" s="131" t="str">
        <f aca="false">IF(AH176&gt;=6,"Cleared","NotCleared")</f>
        <v>Cleared</v>
      </c>
    </row>
    <row r="177" customFormat="false" ht="14.25" hidden="false" customHeight="false" outlineLevel="0" collapsed="false">
      <c r="A177" s="128" t="n">
        <v>173</v>
      </c>
      <c r="B177" s="129" t="s">
        <v>365</v>
      </c>
      <c r="C177" s="130" t="s">
        <v>366</v>
      </c>
      <c r="D177" s="131" t="n">
        <v>3</v>
      </c>
      <c r="E177" s="131" t="n">
        <v>3</v>
      </c>
      <c r="F177" s="131" t="n">
        <v>3</v>
      </c>
      <c r="G177" s="131" t="n">
        <v>3</v>
      </c>
      <c r="H177" s="131" t="n">
        <v>3</v>
      </c>
      <c r="I177" s="131" t="n">
        <f aca="false">AVERAGE(D177:H177)</f>
        <v>3</v>
      </c>
      <c r="J177" s="131" t="n">
        <f aca="false">I177*2</f>
        <v>6</v>
      </c>
      <c r="K177" s="131" t="str">
        <f aca="false">IF(J177&gt;=6,"Cleared","NotCleared")</f>
        <v>Cleared</v>
      </c>
      <c r="L177" s="131" t="n">
        <v>3.5</v>
      </c>
      <c r="M177" s="131" t="n">
        <v>3</v>
      </c>
      <c r="N177" s="131" t="n">
        <v>3.5</v>
      </c>
      <c r="O177" s="131" t="n">
        <v>3.5</v>
      </c>
      <c r="P177" s="131" t="n">
        <v>3.5</v>
      </c>
      <c r="Q177" s="131" t="n">
        <f aca="false">AVERAGE(L177:P177)</f>
        <v>3.4</v>
      </c>
      <c r="R177" s="131" t="n">
        <f aca="false">Q177*2</f>
        <v>6.8</v>
      </c>
      <c r="S177" s="131" t="str">
        <f aca="false">IF(R177&gt;=6,"Cleared","NotCleared")</f>
        <v>Cleared</v>
      </c>
      <c r="T177" s="131" t="n">
        <v>2.75</v>
      </c>
      <c r="U177" s="131" t="n">
        <v>3.5</v>
      </c>
      <c r="V177" s="131" t="n">
        <v>3.25</v>
      </c>
      <c r="W177" s="131" t="n">
        <v>3.25</v>
      </c>
      <c r="X177" s="131" t="n">
        <v>3.1875</v>
      </c>
      <c r="Y177" s="131" t="n">
        <f aca="false">AVERAGE(T177:X177)</f>
        <v>3.1875</v>
      </c>
      <c r="Z177" s="131" t="n">
        <f aca="false">Y177*2</f>
        <v>6.375</v>
      </c>
      <c r="AA177" s="131" t="str">
        <f aca="false">IF(Z177&gt;=6,"Cleared","NotCleared")</f>
        <v>Cleared</v>
      </c>
      <c r="AB177" s="131" t="n">
        <v>3.25</v>
      </c>
      <c r="AC177" s="131" t="n">
        <v>3</v>
      </c>
      <c r="AD177" s="131" t="n">
        <v>3.25</v>
      </c>
      <c r="AE177" s="131" t="n">
        <v>3.25</v>
      </c>
      <c r="AF177" s="131" t="n">
        <v>2.75</v>
      </c>
      <c r="AG177" s="131" t="n">
        <f aca="false">IFERROR(AVERAGE(AB177:AF177),"0")</f>
        <v>3.1</v>
      </c>
      <c r="AH177" s="131" t="n">
        <f aca="false">AG177*2</f>
        <v>6.2</v>
      </c>
      <c r="AI177" s="131" t="str">
        <f aca="false">IF(AH177&gt;=6,"Cleared","NotCleared")</f>
        <v>Cleared</v>
      </c>
    </row>
    <row r="178" customFormat="false" ht="14.25" hidden="false" customHeight="false" outlineLevel="0" collapsed="false">
      <c r="A178" s="128" t="n">
        <v>174</v>
      </c>
      <c r="B178" s="129" t="s">
        <v>367</v>
      </c>
      <c r="C178" s="130" t="s">
        <v>368</v>
      </c>
      <c r="D178" s="131" t="n">
        <v>3</v>
      </c>
      <c r="E178" s="131" t="n">
        <v>3</v>
      </c>
      <c r="F178" s="131" t="n">
        <v>3</v>
      </c>
      <c r="G178" s="131" t="n">
        <v>3</v>
      </c>
      <c r="H178" s="131" t="n">
        <v>3</v>
      </c>
      <c r="I178" s="131" t="n">
        <f aca="false">AVERAGE(D178:H178)</f>
        <v>3</v>
      </c>
      <c r="J178" s="131" t="n">
        <f aca="false">I178*2</f>
        <v>6</v>
      </c>
      <c r="K178" s="131" t="str">
        <f aca="false">IF(J178&gt;=6,"Cleared","NotCleared")</f>
        <v>Cleared</v>
      </c>
      <c r="L178" s="131" t="n">
        <v>3</v>
      </c>
      <c r="M178" s="131" t="n">
        <v>3</v>
      </c>
      <c r="N178" s="131" t="n">
        <v>3.5</v>
      </c>
      <c r="O178" s="131" t="n">
        <v>3.5</v>
      </c>
      <c r="P178" s="131" t="n">
        <v>3.5</v>
      </c>
      <c r="Q178" s="131" t="n">
        <f aca="false">AVERAGE(L178:P178)</f>
        <v>3.3</v>
      </c>
      <c r="R178" s="131" t="n">
        <f aca="false">Q178*2</f>
        <v>6.6</v>
      </c>
      <c r="S178" s="131" t="str">
        <f aca="false">IF(R178&gt;=6,"Cleared","NotCleared")</f>
        <v>Cleared</v>
      </c>
      <c r="T178" s="131" t="n">
        <v>3</v>
      </c>
      <c r="U178" s="131" t="n">
        <v>3</v>
      </c>
      <c r="V178" s="131" t="n">
        <v>3</v>
      </c>
      <c r="W178" s="131" t="n">
        <v>1</v>
      </c>
      <c r="X178" s="131" t="n">
        <v>2.5</v>
      </c>
      <c r="Y178" s="131" t="n">
        <f aca="false">AVERAGE(T178:X178)</f>
        <v>2.5</v>
      </c>
      <c r="Z178" s="131" t="n">
        <f aca="false">Y178*2</f>
        <v>5</v>
      </c>
      <c r="AA178" s="131" t="str">
        <f aca="false">IF(Z178&gt;=6,"Cleared","NotCleared")</f>
        <v>NotCleared</v>
      </c>
      <c r="AB178" s="131" t="n">
        <v>3</v>
      </c>
      <c r="AC178" s="131" t="n">
        <v>3</v>
      </c>
      <c r="AD178" s="131" t="n">
        <v>3</v>
      </c>
      <c r="AE178" s="131" t="n">
        <v>3</v>
      </c>
      <c r="AF178" s="131" t="n">
        <v>3</v>
      </c>
      <c r="AG178" s="131" t="n">
        <f aca="false">IFERROR(AVERAGE(AB178:AF178),"0")</f>
        <v>3</v>
      </c>
      <c r="AH178" s="131" t="n">
        <f aca="false">AG178*2</f>
        <v>6</v>
      </c>
      <c r="AI178" s="131" t="str">
        <f aca="false">IF(AH178&gt;=6,"Cleared","NotCleared")</f>
        <v>Cleared</v>
      </c>
    </row>
    <row r="179" customFormat="false" ht="14.25" hidden="false" customHeight="false" outlineLevel="0" collapsed="false">
      <c r="A179" s="128" t="n">
        <v>175</v>
      </c>
      <c r="B179" s="129" t="s">
        <v>369</v>
      </c>
      <c r="C179" s="130" t="s">
        <v>370</v>
      </c>
      <c r="D179" s="131" t="n">
        <v>3</v>
      </c>
      <c r="E179" s="131" t="n">
        <v>3</v>
      </c>
      <c r="F179" s="131" t="n">
        <v>3</v>
      </c>
      <c r="G179" s="131" t="n">
        <v>3</v>
      </c>
      <c r="H179" s="131" t="n">
        <v>3</v>
      </c>
      <c r="I179" s="131" t="n">
        <f aca="false">AVERAGE(D179:H179)</f>
        <v>3</v>
      </c>
      <c r="J179" s="131" t="n">
        <f aca="false">I179*2</f>
        <v>6</v>
      </c>
      <c r="K179" s="131" t="str">
        <f aca="false">IF(J179&gt;=6,"Cleared","NotCleared")</f>
        <v>Cleared</v>
      </c>
      <c r="L179" s="131" t="n">
        <v>2.75</v>
      </c>
      <c r="M179" s="131" t="n">
        <v>2.75</v>
      </c>
      <c r="N179" s="131" t="n">
        <v>2.75</v>
      </c>
      <c r="O179" s="131" t="n">
        <v>3.25</v>
      </c>
      <c r="P179" s="131" t="n">
        <v>3.25</v>
      </c>
      <c r="Q179" s="131" t="n">
        <f aca="false">AVERAGE(L179:P179)</f>
        <v>2.95</v>
      </c>
      <c r="R179" s="131" t="n">
        <f aca="false">Q179*2</f>
        <v>5.9</v>
      </c>
      <c r="S179" s="131" t="str">
        <f aca="false">IF(R179&gt;=6,"Cleared","NotCleared")</f>
        <v>NotCleared</v>
      </c>
      <c r="T179" s="131" t="n">
        <v>2.8</v>
      </c>
      <c r="U179" s="131" t="n">
        <v>3.4</v>
      </c>
      <c r="V179" s="131" t="n">
        <v>3.6</v>
      </c>
      <c r="W179" s="131" t="n">
        <v>3.4</v>
      </c>
      <c r="X179" s="131" t="n">
        <v>3.3</v>
      </c>
      <c r="Y179" s="131" t="n">
        <f aca="false">AVERAGE(T179:X179)</f>
        <v>3.3</v>
      </c>
      <c r="Z179" s="131" t="n">
        <f aca="false">Y179*2</f>
        <v>6.6</v>
      </c>
      <c r="AA179" s="131" t="str">
        <f aca="false">IF(Z179&gt;=6,"Cleared","NotCleared")</f>
        <v>Cleared</v>
      </c>
      <c r="AB179" s="131" t="n">
        <v>3.75</v>
      </c>
      <c r="AC179" s="131" t="n">
        <v>3.75</v>
      </c>
      <c r="AD179" s="131" t="n">
        <v>3.75</v>
      </c>
      <c r="AE179" s="131" t="n">
        <v>4</v>
      </c>
      <c r="AF179" s="131" t="n">
        <v>3.75</v>
      </c>
      <c r="AG179" s="131" t="n">
        <f aca="false">IFERROR(AVERAGE(AB179:AF179),"0")</f>
        <v>3.8</v>
      </c>
      <c r="AH179" s="131" t="n">
        <f aca="false">AG179*2</f>
        <v>7.6</v>
      </c>
      <c r="AI179" s="131" t="str">
        <f aca="false">IF(AH179&gt;=6,"Cleared","NotCleared")</f>
        <v>Cleared</v>
      </c>
    </row>
    <row r="180" customFormat="false" ht="14.25" hidden="false" customHeight="false" outlineLevel="0" collapsed="false">
      <c r="A180" s="128" t="n">
        <v>176</v>
      </c>
      <c r="B180" s="129" t="s">
        <v>371</v>
      </c>
      <c r="C180" s="130" t="s">
        <v>372</v>
      </c>
      <c r="D180" s="131" t="n">
        <v>3</v>
      </c>
      <c r="E180" s="131" t="n">
        <v>3</v>
      </c>
      <c r="F180" s="131" t="n">
        <v>3</v>
      </c>
      <c r="G180" s="131" t="n">
        <v>3</v>
      </c>
      <c r="H180" s="131" t="n">
        <v>3</v>
      </c>
      <c r="I180" s="131" t="n">
        <f aca="false">AVERAGE(D180:H180)</f>
        <v>3</v>
      </c>
      <c r="J180" s="131" t="n">
        <f aca="false">I180*2</f>
        <v>6</v>
      </c>
      <c r="K180" s="131" t="str">
        <f aca="false">IF(J180&gt;=6,"Cleared","NotCleared")</f>
        <v>Cleared</v>
      </c>
      <c r="L180" s="131" t="n">
        <v>1.5</v>
      </c>
      <c r="M180" s="131" t="n">
        <v>1.5</v>
      </c>
      <c r="N180" s="131" t="n">
        <v>1.5</v>
      </c>
      <c r="O180" s="131" t="n">
        <v>2.5</v>
      </c>
      <c r="P180" s="131" t="n">
        <v>1.5</v>
      </c>
      <c r="Q180" s="131" t="n">
        <f aca="false">AVERAGE(L180:P180)</f>
        <v>1.7</v>
      </c>
      <c r="R180" s="131" t="n">
        <f aca="false">Q180*2</f>
        <v>3.4</v>
      </c>
      <c r="S180" s="131" t="str">
        <f aca="false">IF(R180&gt;=6,"Cleared","NotCleared")</f>
        <v>NotCleared</v>
      </c>
      <c r="T180" s="131" t="n">
        <v>2</v>
      </c>
      <c r="U180" s="131" t="n">
        <v>3</v>
      </c>
      <c r="V180" s="131" t="n">
        <v>2</v>
      </c>
      <c r="W180" s="131" t="n">
        <v>2</v>
      </c>
      <c r="X180" s="131" t="n">
        <v>2.25</v>
      </c>
      <c r="Y180" s="131" t="n">
        <f aca="false">AVERAGE(T180:X180)</f>
        <v>2.25</v>
      </c>
      <c r="Z180" s="131" t="n">
        <f aca="false">Y180*2</f>
        <v>4.5</v>
      </c>
      <c r="AA180" s="131" t="str">
        <f aca="false">IF(Z180&gt;=6,"Cleared","NotCleared")</f>
        <v>NotCleared</v>
      </c>
      <c r="AB180" s="131" t="n">
        <v>2</v>
      </c>
      <c r="AC180" s="131" t="n">
        <v>2.5</v>
      </c>
      <c r="AD180" s="131" t="n">
        <v>2</v>
      </c>
      <c r="AE180" s="131" t="n">
        <v>2</v>
      </c>
      <c r="AF180" s="131" t="n">
        <v>2</v>
      </c>
      <c r="AG180" s="131" t="n">
        <f aca="false">IFERROR(AVERAGE(AB180:AF180),"0")</f>
        <v>2.1</v>
      </c>
      <c r="AH180" s="131" t="n">
        <f aca="false">AG180*2</f>
        <v>4.2</v>
      </c>
      <c r="AI180" s="131" t="str">
        <f aca="false">IF(AH180&gt;=6,"Cleared","NotCleared")</f>
        <v>NotCleared</v>
      </c>
    </row>
    <row r="181" customFormat="false" ht="14.25" hidden="false" customHeight="false" outlineLevel="0" collapsed="false">
      <c r="A181" s="128" t="n">
        <v>177</v>
      </c>
      <c r="B181" s="129" t="s">
        <v>373</v>
      </c>
      <c r="C181" s="130" t="s">
        <v>374</v>
      </c>
      <c r="D181" s="131" t="n">
        <v>3</v>
      </c>
      <c r="E181" s="131" t="n">
        <v>3</v>
      </c>
      <c r="F181" s="131" t="n">
        <v>3</v>
      </c>
      <c r="G181" s="131" t="n">
        <v>3</v>
      </c>
      <c r="H181" s="131" t="n">
        <v>3</v>
      </c>
      <c r="I181" s="131" t="n">
        <f aca="false">AVERAGE(D181:H181)</f>
        <v>3</v>
      </c>
      <c r="J181" s="131" t="n">
        <f aca="false">I181*2</f>
        <v>6</v>
      </c>
      <c r="K181" s="131" t="str">
        <f aca="false">IF(J181&gt;=6,"Cleared","NotCleared")</f>
        <v>Cleared</v>
      </c>
      <c r="L181" s="131" t="n">
        <v>4</v>
      </c>
      <c r="M181" s="131" t="n">
        <v>4</v>
      </c>
      <c r="N181" s="131" t="n">
        <v>3.66666666666667</v>
      </c>
      <c r="O181" s="131" t="n">
        <v>3.33333333333333</v>
      </c>
      <c r="P181" s="131" t="n">
        <v>3.33333333333333</v>
      </c>
      <c r="Q181" s="131" t="n">
        <f aca="false">AVERAGE(L181:P181)</f>
        <v>3.66666666666667</v>
      </c>
      <c r="R181" s="131" t="n">
        <f aca="false">Q181*2</f>
        <v>7.33333333333333</v>
      </c>
      <c r="S181" s="131" t="str">
        <f aca="false">IF(R181&gt;=6,"Cleared","NotCleared")</f>
        <v>Cleared</v>
      </c>
      <c r="T181" s="131" t="n">
        <v>2.5</v>
      </c>
      <c r="U181" s="131" t="n">
        <v>3.5</v>
      </c>
      <c r="V181" s="131" t="n">
        <v>3</v>
      </c>
      <c r="W181" s="131" t="n">
        <v>3</v>
      </c>
      <c r="X181" s="131" t="n">
        <v>3</v>
      </c>
      <c r="Y181" s="131" t="n">
        <f aca="false">AVERAGE(T181:X181)</f>
        <v>3</v>
      </c>
      <c r="Z181" s="131" t="n">
        <f aca="false">Y181*2</f>
        <v>6</v>
      </c>
      <c r="AA181" s="131" t="str">
        <f aca="false">IF(Z181&gt;=6,"Cleared","NotCleared")</f>
        <v>Cleared</v>
      </c>
      <c r="AB181" s="131" t="s">
        <v>511</v>
      </c>
      <c r="AC181" s="131" t="s">
        <v>511</v>
      </c>
      <c r="AD181" s="131" t="s">
        <v>511</v>
      </c>
      <c r="AE181" s="131" t="s">
        <v>511</v>
      </c>
      <c r="AF181" s="131" t="s">
        <v>511</v>
      </c>
      <c r="AG181" s="131" t="str">
        <f aca="false">IFERROR(AVERAGE(AB181:AF181),"0")</f>
        <v>0</v>
      </c>
      <c r="AH181" s="131" t="n">
        <f aca="false">AG181*2</f>
        <v>0</v>
      </c>
      <c r="AI181" s="131" t="str">
        <f aca="false">IF(AH181&gt;=6,"Cleared","NotCleared")</f>
        <v>NotCleared</v>
      </c>
    </row>
    <row r="182" customFormat="false" ht="14.25" hidden="false" customHeight="false" outlineLevel="0" collapsed="false">
      <c r="A182" s="128" t="n">
        <v>178</v>
      </c>
      <c r="B182" s="129" t="s">
        <v>375</v>
      </c>
      <c r="C182" s="130" t="s">
        <v>376</v>
      </c>
      <c r="D182" s="131" t="n">
        <v>3</v>
      </c>
      <c r="E182" s="131" t="n">
        <v>3</v>
      </c>
      <c r="F182" s="131" t="n">
        <v>3</v>
      </c>
      <c r="G182" s="131" t="n">
        <v>3</v>
      </c>
      <c r="H182" s="131" t="n">
        <v>3</v>
      </c>
      <c r="I182" s="131" t="n">
        <f aca="false">AVERAGE(D182:H182)</f>
        <v>3</v>
      </c>
      <c r="J182" s="131" t="n">
        <f aca="false">I182*2</f>
        <v>6</v>
      </c>
      <c r="K182" s="131" t="str">
        <f aca="false">IF(J182&gt;=6,"Cleared","NotCleared")</f>
        <v>Cleared</v>
      </c>
      <c r="L182" s="131" t="n">
        <v>3.5</v>
      </c>
      <c r="M182" s="131" t="n">
        <v>3.5</v>
      </c>
      <c r="N182" s="131" t="n">
        <v>3.5</v>
      </c>
      <c r="O182" s="131" t="n">
        <v>3.75</v>
      </c>
      <c r="P182" s="131" t="n">
        <v>3.75</v>
      </c>
      <c r="Q182" s="131" t="n">
        <f aca="false">AVERAGE(L182:P182)</f>
        <v>3.6</v>
      </c>
      <c r="R182" s="131" t="n">
        <f aca="false">Q182*2</f>
        <v>7.2</v>
      </c>
      <c r="S182" s="131" t="str">
        <f aca="false">IF(R182&gt;=6,"Cleared","NotCleared")</f>
        <v>Cleared</v>
      </c>
      <c r="T182" s="131" t="n">
        <v>4</v>
      </c>
      <c r="U182" s="131" t="n">
        <v>3</v>
      </c>
      <c r="V182" s="131" t="n">
        <v>4</v>
      </c>
      <c r="W182" s="131" t="n">
        <v>4</v>
      </c>
      <c r="X182" s="131" t="n">
        <v>3.75</v>
      </c>
      <c r="Y182" s="131" t="n">
        <f aca="false">AVERAGE(T182:X182)</f>
        <v>3.75</v>
      </c>
      <c r="Z182" s="131" t="n">
        <f aca="false">Y182*2</f>
        <v>7.5</v>
      </c>
      <c r="AA182" s="131" t="str">
        <f aca="false">IF(Z182&gt;=6,"Cleared","NotCleared")</f>
        <v>Cleared</v>
      </c>
      <c r="AB182" s="131" t="n">
        <v>4</v>
      </c>
      <c r="AC182" s="131" t="n">
        <v>4</v>
      </c>
      <c r="AD182" s="131" t="n">
        <v>4</v>
      </c>
      <c r="AE182" s="131" t="n">
        <v>4</v>
      </c>
      <c r="AF182" s="131" t="n">
        <v>4</v>
      </c>
      <c r="AG182" s="131" t="n">
        <f aca="false">IFERROR(AVERAGE(AB182:AF182),"0")</f>
        <v>4</v>
      </c>
      <c r="AH182" s="131" t="n">
        <f aca="false">AG182*2</f>
        <v>8</v>
      </c>
      <c r="AI182" s="131" t="str">
        <f aca="false">IF(AH182&gt;=6,"Cleared","NotCleared")</f>
        <v>Cleared</v>
      </c>
    </row>
    <row r="183" customFormat="false" ht="14.25" hidden="false" customHeight="false" outlineLevel="0" collapsed="false">
      <c r="A183" s="128" t="n">
        <v>179</v>
      </c>
      <c r="B183" s="129" t="s">
        <v>377</v>
      </c>
      <c r="C183" s="130" t="s">
        <v>378</v>
      </c>
      <c r="D183" s="131" t="n">
        <v>3</v>
      </c>
      <c r="E183" s="131" t="n">
        <v>3</v>
      </c>
      <c r="F183" s="131" t="n">
        <v>3</v>
      </c>
      <c r="G183" s="131" t="n">
        <v>3</v>
      </c>
      <c r="H183" s="131" t="n">
        <v>3</v>
      </c>
      <c r="I183" s="131" t="n">
        <f aca="false">AVERAGE(D183:H183)</f>
        <v>3</v>
      </c>
      <c r="J183" s="131" t="n">
        <f aca="false">I183*2</f>
        <v>6</v>
      </c>
      <c r="K183" s="131" t="str">
        <f aca="false">IF(J183&gt;=6,"Cleared","NotCleared")</f>
        <v>Cleared</v>
      </c>
      <c r="L183" s="131" t="n">
        <v>3.33333333333333</v>
      </c>
      <c r="M183" s="131" t="n">
        <v>3.66666666666667</v>
      </c>
      <c r="N183" s="131" t="n">
        <v>3</v>
      </c>
      <c r="O183" s="131" t="n">
        <v>3.33333333333333</v>
      </c>
      <c r="P183" s="131" t="n">
        <v>3.26666666666667</v>
      </c>
      <c r="Q183" s="131" t="n">
        <f aca="false">AVERAGE(L183:P183)</f>
        <v>3.32</v>
      </c>
      <c r="R183" s="131" t="n">
        <f aca="false">Q183*2</f>
        <v>6.64</v>
      </c>
      <c r="S183" s="131" t="str">
        <f aca="false">IF(R183&gt;=6,"Cleared","NotCleared")</f>
        <v>Cleared</v>
      </c>
      <c r="T183" s="131" t="n">
        <v>3</v>
      </c>
      <c r="U183" s="131" t="n">
        <v>3</v>
      </c>
      <c r="V183" s="131" t="n">
        <v>3.5</v>
      </c>
      <c r="W183" s="131" t="n">
        <v>3.5</v>
      </c>
      <c r="X183" s="131" t="n">
        <v>3.25</v>
      </c>
      <c r="Y183" s="131" t="n">
        <f aca="false">AVERAGE(T183:X183)</f>
        <v>3.25</v>
      </c>
      <c r="Z183" s="131" t="n">
        <f aca="false">Y183*2</f>
        <v>6.5</v>
      </c>
      <c r="AA183" s="131" t="str">
        <f aca="false">IF(Z183&gt;=6,"Cleared","NotCleared")</f>
        <v>Cleared</v>
      </c>
      <c r="AB183" s="131" t="n">
        <v>3</v>
      </c>
      <c r="AC183" s="131" t="n">
        <v>3</v>
      </c>
      <c r="AD183" s="131" t="n">
        <v>3</v>
      </c>
      <c r="AE183" s="131" t="n">
        <v>4</v>
      </c>
      <c r="AF183" s="131" t="n">
        <v>4</v>
      </c>
      <c r="AG183" s="131" t="n">
        <f aca="false">IFERROR(AVERAGE(AB183:AF183),"0")</f>
        <v>3.4</v>
      </c>
      <c r="AH183" s="131" t="n">
        <f aca="false">AG183*2</f>
        <v>6.8</v>
      </c>
      <c r="AI183" s="131" t="str">
        <f aca="false">IF(AH183&gt;=6,"Cleared","NotCleared")</f>
        <v>Cleared</v>
      </c>
    </row>
    <row r="184" customFormat="false" ht="14.25" hidden="false" customHeight="false" outlineLevel="0" collapsed="false">
      <c r="A184" s="128" t="n">
        <v>180</v>
      </c>
      <c r="B184" s="129" t="s">
        <v>379</v>
      </c>
      <c r="C184" s="130" t="s">
        <v>380</v>
      </c>
      <c r="D184" s="131" t="n">
        <v>3</v>
      </c>
      <c r="E184" s="131" t="n">
        <v>3</v>
      </c>
      <c r="F184" s="131" t="n">
        <v>3</v>
      </c>
      <c r="G184" s="131" t="n">
        <v>3</v>
      </c>
      <c r="H184" s="131" t="n">
        <v>3</v>
      </c>
      <c r="I184" s="131" t="n">
        <f aca="false">AVERAGE(D184:H184)</f>
        <v>3</v>
      </c>
      <c r="J184" s="131" t="n">
        <f aca="false">I184*2</f>
        <v>6</v>
      </c>
      <c r="K184" s="131" t="str">
        <f aca="false">IF(J184&gt;=6,"Cleared","NotCleared")</f>
        <v>Cleared</v>
      </c>
      <c r="L184" s="131" t="n">
        <v>4</v>
      </c>
      <c r="M184" s="131" t="n">
        <v>3.33333333333333</v>
      </c>
      <c r="N184" s="131" t="n">
        <v>4</v>
      </c>
      <c r="O184" s="131" t="n">
        <v>3.33333333333333</v>
      </c>
      <c r="P184" s="131" t="n">
        <v>4.06666666666667</v>
      </c>
      <c r="Q184" s="131" t="n">
        <f aca="false">AVERAGE(L184:P184)</f>
        <v>3.74666666666667</v>
      </c>
      <c r="R184" s="131" t="n">
        <f aca="false">Q184*2</f>
        <v>7.49333333333333</v>
      </c>
      <c r="S184" s="131" t="str">
        <f aca="false">IF(R184&gt;=6,"Cleared","NotCleared")</f>
        <v>Cleared</v>
      </c>
      <c r="T184" s="131" t="n">
        <v>3.33333333333333</v>
      </c>
      <c r="U184" s="131" t="n">
        <v>3.5</v>
      </c>
      <c r="V184" s="131" t="n">
        <v>3.16666666666667</v>
      </c>
      <c r="W184" s="131" t="n">
        <v>3.66666666666667</v>
      </c>
      <c r="X184" s="131" t="n">
        <v>3.41666666666667</v>
      </c>
      <c r="Y184" s="131" t="n">
        <f aca="false">AVERAGE(T184:X184)</f>
        <v>3.41666666666667</v>
      </c>
      <c r="Z184" s="131" t="n">
        <f aca="false">Y184*2</f>
        <v>6.83333333333333</v>
      </c>
      <c r="AA184" s="131" t="str">
        <f aca="false">IF(Z184&gt;=6,"Cleared","NotCleared")</f>
        <v>Cleared</v>
      </c>
      <c r="AB184" s="131" t="n">
        <v>3.5</v>
      </c>
      <c r="AC184" s="131" t="n">
        <v>3.5</v>
      </c>
      <c r="AD184" s="131" t="n">
        <v>3.75</v>
      </c>
      <c r="AE184" s="131" t="n">
        <v>3.75</v>
      </c>
      <c r="AF184" s="131" t="n">
        <v>3.75</v>
      </c>
      <c r="AG184" s="131" t="n">
        <f aca="false">IFERROR(AVERAGE(AB184:AF184),"0")</f>
        <v>3.65</v>
      </c>
      <c r="AH184" s="131" t="n">
        <f aca="false">AG184*2</f>
        <v>7.3</v>
      </c>
      <c r="AI184" s="131" t="str">
        <f aca="false">IF(AH184&gt;=6,"Cleared","NotCleared")</f>
        <v>Cleared</v>
      </c>
    </row>
    <row r="185" customFormat="false" ht="14.25" hidden="false" customHeight="false" outlineLevel="0" collapsed="false">
      <c r="A185" s="128" t="n">
        <v>181</v>
      </c>
      <c r="B185" s="129" t="s">
        <v>381</v>
      </c>
      <c r="C185" s="130" t="s">
        <v>382</v>
      </c>
      <c r="D185" s="131" t="n">
        <v>3</v>
      </c>
      <c r="E185" s="131" t="n">
        <v>3</v>
      </c>
      <c r="F185" s="131" t="n">
        <v>3</v>
      </c>
      <c r="G185" s="131" t="n">
        <v>3</v>
      </c>
      <c r="H185" s="131" t="n">
        <v>3</v>
      </c>
      <c r="I185" s="131" t="n">
        <f aca="false">AVERAGE(D185:H185)</f>
        <v>3</v>
      </c>
      <c r="J185" s="131" t="n">
        <f aca="false">I185*2</f>
        <v>6</v>
      </c>
      <c r="K185" s="131" t="str">
        <f aca="false">IF(J185&gt;=6,"Cleared","NotCleared")</f>
        <v>Cleared</v>
      </c>
      <c r="L185" s="131" t="n">
        <v>3.5</v>
      </c>
      <c r="M185" s="131" t="n">
        <v>3.5</v>
      </c>
      <c r="N185" s="131" t="n">
        <v>3.5</v>
      </c>
      <c r="O185" s="131" t="n">
        <v>3.5</v>
      </c>
      <c r="P185" s="131" t="n">
        <v>3.5</v>
      </c>
      <c r="Q185" s="131" t="n">
        <f aca="false">AVERAGE(L185:P185)</f>
        <v>3.5</v>
      </c>
      <c r="R185" s="131" t="n">
        <f aca="false">Q185*2</f>
        <v>7</v>
      </c>
      <c r="S185" s="131" t="str">
        <f aca="false">IF(R185&gt;=6,"Cleared","NotCleared")</f>
        <v>Cleared</v>
      </c>
      <c r="T185" s="131" t="n">
        <v>3</v>
      </c>
      <c r="U185" s="131" t="n">
        <v>3</v>
      </c>
      <c r="V185" s="131" t="n">
        <v>3</v>
      </c>
      <c r="W185" s="131" t="n">
        <v>3</v>
      </c>
      <c r="X185" s="131" t="n">
        <v>3</v>
      </c>
      <c r="Y185" s="131" t="n">
        <f aca="false">AVERAGE(T185:X185)</f>
        <v>3</v>
      </c>
      <c r="Z185" s="131" t="n">
        <f aca="false">Y185*2</f>
        <v>6</v>
      </c>
      <c r="AA185" s="131" t="str">
        <f aca="false">IF(Z185&gt;=6,"Cleared","NotCleared")</f>
        <v>Cleared</v>
      </c>
      <c r="AB185" s="131" t="n">
        <v>4</v>
      </c>
      <c r="AC185" s="131" t="n">
        <v>4</v>
      </c>
      <c r="AD185" s="131" t="n">
        <v>4</v>
      </c>
      <c r="AE185" s="131" t="n">
        <v>4</v>
      </c>
      <c r="AF185" s="131" t="n">
        <v>3</v>
      </c>
      <c r="AG185" s="131" t="n">
        <f aca="false">IFERROR(AVERAGE(AB185:AF185),"0")</f>
        <v>3.8</v>
      </c>
      <c r="AH185" s="131" t="n">
        <f aca="false">AG185*2</f>
        <v>7.6</v>
      </c>
      <c r="AI185" s="131" t="str">
        <f aca="false">IF(AH185&gt;=6,"Cleared","NotCleared")</f>
        <v>Cleared</v>
      </c>
    </row>
    <row r="186" customFormat="false" ht="14.25" hidden="false" customHeight="false" outlineLevel="0" collapsed="false">
      <c r="A186" s="128" t="n">
        <v>182</v>
      </c>
      <c r="B186" s="129" t="s">
        <v>383</v>
      </c>
      <c r="C186" s="130" t="s">
        <v>384</v>
      </c>
      <c r="D186" s="131" t="n">
        <v>3</v>
      </c>
      <c r="E186" s="131" t="n">
        <v>3</v>
      </c>
      <c r="F186" s="131" t="n">
        <v>3</v>
      </c>
      <c r="G186" s="131" t="n">
        <v>3</v>
      </c>
      <c r="H186" s="131" t="n">
        <v>3</v>
      </c>
      <c r="I186" s="131" t="n">
        <f aca="false">AVERAGE(D186:H186)</f>
        <v>3</v>
      </c>
      <c r="J186" s="131" t="n">
        <f aca="false">I186*2</f>
        <v>6</v>
      </c>
      <c r="K186" s="131" t="str">
        <f aca="false">IF(J186&gt;=6,"Cleared","NotCleared")</f>
        <v>Cleared</v>
      </c>
      <c r="L186" s="131" t="n">
        <v>3.25</v>
      </c>
      <c r="M186" s="131" t="n">
        <v>3.75</v>
      </c>
      <c r="N186" s="131" t="n">
        <v>4</v>
      </c>
      <c r="O186" s="131" t="n">
        <v>4.25</v>
      </c>
      <c r="P186" s="131" t="n">
        <v>3.75</v>
      </c>
      <c r="Q186" s="131" t="n">
        <f aca="false">AVERAGE(L186:P186)</f>
        <v>3.8</v>
      </c>
      <c r="R186" s="131" t="n">
        <f aca="false">Q186*2</f>
        <v>7.6</v>
      </c>
      <c r="S186" s="131" t="str">
        <f aca="false">IF(R186&gt;=6,"Cleared","NotCleared")</f>
        <v>Cleared</v>
      </c>
      <c r="T186" s="131" t="n">
        <v>4.5</v>
      </c>
      <c r="U186" s="131" t="n">
        <v>4</v>
      </c>
      <c r="V186" s="131" t="n">
        <v>3.5</v>
      </c>
      <c r="W186" s="131" t="n">
        <v>4</v>
      </c>
      <c r="X186" s="131" t="n">
        <v>4</v>
      </c>
      <c r="Y186" s="131" t="n">
        <f aca="false">AVERAGE(T186:X186)</f>
        <v>4</v>
      </c>
      <c r="Z186" s="131" t="n">
        <f aca="false">Y186*2</f>
        <v>8</v>
      </c>
      <c r="AA186" s="131" t="str">
        <f aca="false">IF(Z186&gt;=6,"Cleared","NotCleared")</f>
        <v>Cleared</v>
      </c>
      <c r="AB186" s="131" t="n">
        <v>2</v>
      </c>
      <c r="AC186" s="131" t="n">
        <v>2</v>
      </c>
      <c r="AD186" s="131" t="n">
        <v>2</v>
      </c>
      <c r="AE186" s="131" t="n">
        <v>2</v>
      </c>
      <c r="AF186" s="131" t="n">
        <v>2</v>
      </c>
      <c r="AG186" s="131" t="n">
        <f aca="false">IFERROR(AVERAGE(AB186:AF186),"0")</f>
        <v>2</v>
      </c>
      <c r="AH186" s="131" t="n">
        <f aca="false">AG186*2</f>
        <v>4</v>
      </c>
      <c r="AI186" s="131" t="str">
        <f aca="false">IF(AH186&gt;=6,"Cleared","NotCleared")</f>
        <v>NotCleared</v>
      </c>
    </row>
    <row r="187" customFormat="false" ht="14.25" hidden="false" customHeight="false" outlineLevel="0" collapsed="false">
      <c r="A187" s="128" t="n">
        <v>183</v>
      </c>
      <c r="B187" s="129" t="s">
        <v>385</v>
      </c>
      <c r="C187" s="130" t="s">
        <v>386</v>
      </c>
      <c r="D187" s="131" t="n">
        <v>3</v>
      </c>
      <c r="E187" s="131" t="n">
        <v>3</v>
      </c>
      <c r="F187" s="131" t="n">
        <v>3</v>
      </c>
      <c r="G187" s="131" t="n">
        <v>3</v>
      </c>
      <c r="H187" s="131" t="n">
        <v>3</v>
      </c>
      <c r="I187" s="131" t="n">
        <f aca="false">AVERAGE(D187:H187)</f>
        <v>3</v>
      </c>
      <c r="J187" s="131" t="n">
        <f aca="false">I187*2</f>
        <v>6</v>
      </c>
      <c r="K187" s="131" t="str">
        <f aca="false">IF(J187&gt;=6,"Cleared","NotCleared")</f>
        <v>Cleared</v>
      </c>
      <c r="L187" s="131" t="n">
        <v>3.5</v>
      </c>
      <c r="M187" s="131" t="n">
        <v>3.5</v>
      </c>
      <c r="N187" s="131" t="n">
        <v>4</v>
      </c>
      <c r="O187" s="131" t="n">
        <v>4</v>
      </c>
      <c r="P187" s="131" t="n">
        <v>3.5</v>
      </c>
      <c r="Q187" s="131" t="n">
        <f aca="false">AVERAGE(L187:P187)</f>
        <v>3.7</v>
      </c>
      <c r="R187" s="131" t="n">
        <f aca="false">Q187*2</f>
        <v>7.4</v>
      </c>
      <c r="S187" s="131" t="str">
        <f aca="false">IF(R187&gt;=6,"Cleared","NotCleared")</f>
        <v>Cleared</v>
      </c>
      <c r="T187" s="131" t="n">
        <v>3</v>
      </c>
      <c r="U187" s="131" t="n">
        <v>3.75</v>
      </c>
      <c r="V187" s="131" t="n">
        <v>3.5</v>
      </c>
      <c r="W187" s="131" t="n">
        <v>3.75</v>
      </c>
      <c r="X187" s="131" t="n">
        <v>3.5</v>
      </c>
      <c r="Y187" s="131" t="n">
        <f aca="false">AVERAGE(T187:X187)</f>
        <v>3.5</v>
      </c>
      <c r="Z187" s="131" t="n">
        <f aca="false">Y187*2</f>
        <v>7</v>
      </c>
      <c r="AA187" s="131" t="str">
        <f aca="false">IF(Z187&gt;=6,"Cleared","NotCleared")</f>
        <v>Cleared</v>
      </c>
      <c r="AB187" s="131" t="n">
        <v>3.4</v>
      </c>
      <c r="AC187" s="131" t="n">
        <v>3.4</v>
      </c>
      <c r="AD187" s="131" t="n">
        <v>3.4</v>
      </c>
      <c r="AE187" s="131" t="n">
        <v>3.4</v>
      </c>
      <c r="AF187" s="131" t="n">
        <v>3.4</v>
      </c>
      <c r="AG187" s="131" t="n">
        <f aca="false">IFERROR(AVERAGE(AB187:AF187),"0")</f>
        <v>3.4</v>
      </c>
      <c r="AH187" s="131" t="n">
        <f aca="false">AG187*2</f>
        <v>6.8</v>
      </c>
      <c r="AI187" s="131" t="str">
        <f aca="false">IF(AH187&gt;=6,"Cleared","NotCleared")</f>
        <v>Cleared</v>
      </c>
    </row>
    <row r="188" customFormat="false" ht="14.25" hidden="false" customHeight="false" outlineLevel="0" collapsed="false">
      <c r="A188" s="128" t="n">
        <v>184</v>
      </c>
      <c r="B188" s="129" t="s">
        <v>387</v>
      </c>
      <c r="C188" s="130" t="s">
        <v>388</v>
      </c>
      <c r="D188" s="131" t="n">
        <v>3</v>
      </c>
      <c r="E188" s="131" t="n">
        <v>3</v>
      </c>
      <c r="F188" s="131" t="n">
        <v>3</v>
      </c>
      <c r="G188" s="131" t="n">
        <v>3</v>
      </c>
      <c r="H188" s="131" t="n">
        <v>3</v>
      </c>
      <c r="I188" s="131" t="n">
        <f aca="false">AVERAGE(D188:H188)</f>
        <v>3</v>
      </c>
      <c r="J188" s="131" t="n">
        <f aca="false">I188*2</f>
        <v>6</v>
      </c>
      <c r="K188" s="131" t="str">
        <f aca="false">IF(J188&gt;=6,"Cleared","NotCleared")</f>
        <v>Cleared</v>
      </c>
      <c r="L188" s="131" t="n">
        <v>3.33333333333333</v>
      </c>
      <c r="M188" s="131" t="n">
        <v>3</v>
      </c>
      <c r="N188" s="131" t="n">
        <v>3.66666666666667</v>
      </c>
      <c r="O188" s="131" t="n">
        <v>3.33333333333333</v>
      </c>
      <c r="P188" s="131" t="n">
        <v>4.13333333333333</v>
      </c>
      <c r="Q188" s="131" t="n">
        <f aca="false">AVERAGE(L188:P188)</f>
        <v>3.49333333333333</v>
      </c>
      <c r="R188" s="131" t="n">
        <f aca="false">Q188*2</f>
        <v>6.98666666666667</v>
      </c>
      <c r="S188" s="131" t="str">
        <f aca="false">IF(R188&gt;=6,"Cleared","NotCleared")</f>
        <v>Cleared</v>
      </c>
      <c r="T188" s="131" t="n">
        <v>3</v>
      </c>
      <c r="U188" s="131" t="n">
        <v>4</v>
      </c>
      <c r="V188" s="131" t="n">
        <v>3.5</v>
      </c>
      <c r="W188" s="131" t="n">
        <v>3.5</v>
      </c>
      <c r="X188" s="131" t="n">
        <v>3.5</v>
      </c>
      <c r="Y188" s="131" t="n">
        <f aca="false">AVERAGE(T188:X188)</f>
        <v>3.5</v>
      </c>
      <c r="Z188" s="131" t="n">
        <f aca="false">Y188*2</f>
        <v>7</v>
      </c>
      <c r="AA188" s="131" t="str">
        <f aca="false">IF(Z188&gt;=6,"Cleared","NotCleared")</f>
        <v>Cleared</v>
      </c>
      <c r="AB188" s="131" t="n">
        <v>3.5</v>
      </c>
      <c r="AC188" s="131" t="n">
        <v>3.5</v>
      </c>
      <c r="AD188" s="131" t="n">
        <v>3.5</v>
      </c>
      <c r="AE188" s="131" t="n">
        <v>3.5</v>
      </c>
      <c r="AF188" s="131" t="n">
        <v>3.5</v>
      </c>
      <c r="AG188" s="131" t="n">
        <f aca="false">IFERROR(AVERAGE(AB188:AF188),"0")</f>
        <v>3.5</v>
      </c>
      <c r="AH188" s="131" t="n">
        <f aca="false">AG188*2</f>
        <v>7</v>
      </c>
      <c r="AI188" s="131" t="str">
        <f aca="false">IF(AH188&gt;=6,"Cleared","NotCleared")</f>
        <v>Cleared</v>
      </c>
    </row>
    <row r="189" customFormat="false" ht="14.25" hidden="false" customHeight="false" outlineLevel="0" collapsed="false">
      <c r="A189" s="128" t="n">
        <v>185</v>
      </c>
      <c r="B189" s="129" t="s">
        <v>389</v>
      </c>
      <c r="C189" s="130" t="s">
        <v>390</v>
      </c>
      <c r="D189" s="131" t="n">
        <v>3</v>
      </c>
      <c r="E189" s="131" t="n">
        <v>3</v>
      </c>
      <c r="F189" s="131" t="n">
        <v>3</v>
      </c>
      <c r="G189" s="131" t="n">
        <v>3</v>
      </c>
      <c r="H189" s="131" t="n">
        <v>3</v>
      </c>
      <c r="I189" s="131" t="n">
        <f aca="false">AVERAGE(D189:H189)</f>
        <v>3</v>
      </c>
      <c r="J189" s="131" t="n">
        <f aca="false">I189*2</f>
        <v>6</v>
      </c>
      <c r="K189" s="131" t="str">
        <f aca="false">IF(J189&gt;=6,"Cleared","NotCleared")</f>
        <v>Cleared</v>
      </c>
      <c r="L189" s="131" t="n">
        <v>3.5</v>
      </c>
      <c r="M189" s="131" t="n">
        <v>4</v>
      </c>
      <c r="N189" s="131" t="n">
        <v>4.5</v>
      </c>
      <c r="O189" s="131" t="n">
        <v>4</v>
      </c>
      <c r="P189" s="131" t="n">
        <v>4</v>
      </c>
      <c r="Q189" s="131" t="n">
        <f aca="false">AVERAGE(L189:P189)</f>
        <v>4</v>
      </c>
      <c r="R189" s="131" t="n">
        <f aca="false">Q189*2</f>
        <v>8</v>
      </c>
      <c r="S189" s="131" t="str">
        <f aca="false">IF(R189&gt;=6,"Cleared","NotCleared")</f>
        <v>Cleared</v>
      </c>
      <c r="T189" s="131" t="n">
        <v>3</v>
      </c>
      <c r="U189" s="131" t="n">
        <v>3</v>
      </c>
      <c r="V189" s="131" t="n">
        <v>3</v>
      </c>
      <c r="W189" s="131" t="n">
        <v>3</v>
      </c>
      <c r="X189" s="131" t="n">
        <v>3</v>
      </c>
      <c r="Y189" s="131" t="n">
        <f aca="false">AVERAGE(T189:X189)</f>
        <v>3</v>
      </c>
      <c r="Z189" s="131" t="n">
        <f aca="false">Y189*2</f>
        <v>6</v>
      </c>
      <c r="AA189" s="131" t="str">
        <f aca="false">IF(Z189&gt;=6,"Cleared","NotCleared")</f>
        <v>Cleared</v>
      </c>
      <c r="AB189" s="131" t="s">
        <v>511</v>
      </c>
      <c r="AC189" s="131" t="s">
        <v>511</v>
      </c>
      <c r="AD189" s="131" t="s">
        <v>511</v>
      </c>
      <c r="AE189" s="131" t="s">
        <v>511</v>
      </c>
      <c r="AF189" s="131" t="s">
        <v>511</v>
      </c>
      <c r="AG189" s="131" t="str">
        <f aca="false">IFERROR(AVERAGE(AB189:AF189),"0")</f>
        <v>0</v>
      </c>
      <c r="AH189" s="131" t="n">
        <f aca="false">AG189*2</f>
        <v>0</v>
      </c>
      <c r="AI189" s="131" t="str">
        <f aca="false">IF(AH189&gt;=6,"Cleared","NotCleared")</f>
        <v>NotCleared</v>
      </c>
    </row>
    <row r="190" customFormat="false" ht="14.25" hidden="false" customHeight="false" outlineLevel="0" collapsed="false">
      <c r="A190" s="128" t="n">
        <v>186</v>
      </c>
      <c r="B190" s="129" t="s">
        <v>391</v>
      </c>
      <c r="C190" s="130" t="s">
        <v>392</v>
      </c>
      <c r="D190" s="131" t="n">
        <v>3</v>
      </c>
      <c r="E190" s="131" t="n">
        <v>3</v>
      </c>
      <c r="F190" s="131" t="n">
        <v>3</v>
      </c>
      <c r="G190" s="131" t="n">
        <v>3</v>
      </c>
      <c r="H190" s="131" t="n">
        <v>3</v>
      </c>
      <c r="I190" s="131" t="n">
        <f aca="false">AVERAGE(D190:H190)</f>
        <v>3</v>
      </c>
      <c r="J190" s="131" t="n">
        <f aca="false">I190*2</f>
        <v>6</v>
      </c>
      <c r="K190" s="131" t="str">
        <f aca="false">IF(J190&gt;=6,"Cleared","NotCleared")</f>
        <v>Cleared</v>
      </c>
      <c r="L190" s="131" t="n">
        <v>2</v>
      </c>
      <c r="M190" s="131" t="n">
        <v>2</v>
      </c>
      <c r="N190" s="131" t="n">
        <v>3.5</v>
      </c>
      <c r="O190" s="131" t="n">
        <v>3.5</v>
      </c>
      <c r="P190" s="131" t="n">
        <v>3.5</v>
      </c>
      <c r="Q190" s="131" t="n">
        <f aca="false">AVERAGE(L190:P190)</f>
        <v>2.9</v>
      </c>
      <c r="R190" s="131" t="n">
        <f aca="false">Q190*2</f>
        <v>5.8</v>
      </c>
      <c r="S190" s="131" t="str">
        <f aca="false">IF(R190&gt;=6,"Cleared","NotCleared")</f>
        <v>NotCleared</v>
      </c>
      <c r="T190" s="131" t="n">
        <v>2.75</v>
      </c>
      <c r="U190" s="131" t="n">
        <v>2.75</v>
      </c>
      <c r="V190" s="131" t="n">
        <v>2.5</v>
      </c>
      <c r="W190" s="131" t="n">
        <v>3</v>
      </c>
      <c r="X190" s="131" t="n">
        <v>2.75</v>
      </c>
      <c r="Y190" s="131" t="n">
        <f aca="false">AVERAGE(T190:X190)</f>
        <v>2.75</v>
      </c>
      <c r="Z190" s="131" t="n">
        <f aca="false">Y190*2</f>
        <v>5.5</v>
      </c>
      <c r="AA190" s="131" t="str">
        <f aca="false">IF(Z190&gt;=6,"Cleared","NotCleared")</f>
        <v>NotCleared</v>
      </c>
      <c r="AB190" s="131" t="n">
        <v>3.5</v>
      </c>
      <c r="AC190" s="131" t="n">
        <v>3.75</v>
      </c>
      <c r="AD190" s="131" t="n">
        <v>4</v>
      </c>
      <c r="AE190" s="131" t="n">
        <v>3.5</v>
      </c>
      <c r="AF190" s="131" t="n">
        <v>3.75</v>
      </c>
      <c r="AG190" s="131" t="n">
        <f aca="false">IFERROR(AVERAGE(AB190:AF190),"0")</f>
        <v>3.7</v>
      </c>
      <c r="AH190" s="131" t="n">
        <f aca="false">AG190*2</f>
        <v>7.4</v>
      </c>
      <c r="AI190" s="131" t="str">
        <f aca="false">IF(AH190&gt;=6,"Cleared","NotCleared")</f>
        <v>Cleared</v>
      </c>
    </row>
    <row r="191" customFormat="false" ht="14.25" hidden="false" customHeight="false" outlineLevel="0" collapsed="false">
      <c r="A191" s="128" t="n">
        <v>187</v>
      </c>
      <c r="B191" s="129" t="s">
        <v>393</v>
      </c>
      <c r="C191" s="130" t="s">
        <v>394</v>
      </c>
      <c r="D191" s="131" t="n">
        <v>3</v>
      </c>
      <c r="E191" s="131" t="n">
        <v>3</v>
      </c>
      <c r="F191" s="131" t="n">
        <v>3</v>
      </c>
      <c r="G191" s="131" t="n">
        <v>3</v>
      </c>
      <c r="H191" s="131" t="n">
        <v>3</v>
      </c>
      <c r="I191" s="131" t="n">
        <f aca="false">AVERAGE(D191:H191)</f>
        <v>3</v>
      </c>
      <c r="J191" s="131" t="n">
        <f aca="false">I191*2</f>
        <v>6</v>
      </c>
      <c r="K191" s="131" t="str">
        <f aca="false">IF(J191&gt;=6,"Cleared","NotCleared")</f>
        <v>Cleared</v>
      </c>
      <c r="L191" s="131" t="n">
        <v>3.5</v>
      </c>
      <c r="M191" s="131" t="n">
        <v>3</v>
      </c>
      <c r="N191" s="131" t="n">
        <v>4</v>
      </c>
      <c r="O191" s="131" t="n">
        <v>4</v>
      </c>
      <c r="P191" s="131" t="n">
        <v>3.5</v>
      </c>
      <c r="Q191" s="131" t="n">
        <f aca="false">AVERAGE(L191:P191)</f>
        <v>3.6</v>
      </c>
      <c r="R191" s="131" t="n">
        <f aca="false">Q191*2</f>
        <v>7.2</v>
      </c>
      <c r="S191" s="131" t="str">
        <f aca="false">IF(R191&gt;=6,"Cleared","NotCleared")</f>
        <v>Cleared</v>
      </c>
      <c r="T191" s="131" t="n">
        <v>3</v>
      </c>
      <c r="U191" s="131" t="n">
        <v>3</v>
      </c>
      <c r="V191" s="131" t="n">
        <v>3</v>
      </c>
      <c r="W191" s="131" t="n">
        <v>4</v>
      </c>
      <c r="X191" s="131" t="n">
        <v>3.25</v>
      </c>
      <c r="Y191" s="131" t="n">
        <f aca="false">AVERAGE(T191:X191)</f>
        <v>3.25</v>
      </c>
      <c r="Z191" s="131" t="n">
        <f aca="false">Y191*2</f>
        <v>6.5</v>
      </c>
      <c r="AA191" s="131" t="str">
        <f aca="false">IF(Z191&gt;=6,"Cleared","NotCleared")</f>
        <v>Cleared</v>
      </c>
      <c r="AB191" s="131" t="n">
        <v>4</v>
      </c>
      <c r="AC191" s="131" t="n">
        <v>4</v>
      </c>
      <c r="AD191" s="131" t="n">
        <v>4</v>
      </c>
      <c r="AE191" s="131" t="n">
        <v>4</v>
      </c>
      <c r="AF191" s="131" t="n">
        <v>4</v>
      </c>
      <c r="AG191" s="131" t="n">
        <f aca="false">IFERROR(AVERAGE(AB191:AF191),"0")</f>
        <v>4</v>
      </c>
      <c r="AH191" s="131" t="n">
        <f aca="false">AG191*2</f>
        <v>8</v>
      </c>
      <c r="AI191" s="131" t="str">
        <f aca="false">IF(AH191&gt;=6,"Cleared","NotCleared")</f>
        <v>Cleared</v>
      </c>
    </row>
    <row r="192" customFormat="false" ht="14.25" hidden="false" customHeight="false" outlineLevel="0" collapsed="false">
      <c r="A192" s="128" t="n">
        <v>188</v>
      </c>
      <c r="B192" s="129" t="s">
        <v>395</v>
      </c>
      <c r="C192" s="130" t="s">
        <v>396</v>
      </c>
      <c r="D192" s="131" t="n">
        <v>3</v>
      </c>
      <c r="E192" s="131" t="n">
        <v>3</v>
      </c>
      <c r="F192" s="131" t="n">
        <v>3</v>
      </c>
      <c r="G192" s="131" t="n">
        <v>3</v>
      </c>
      <c r="H192" s="131" t="n">
        <v>3</v>
      </c>
      <c r="I192" s="131" t="n">
        <f aca="false">AVERAGE(D192:H192)</f>
        <v>3</v>
      </c>
      <c r="J192" s="131" t="n">
        <f aca="false">I192*2</f>
        <v>6</v>
      </c>
      <c r="K192" s="131" t="str">
        <f aca="false">IF(J192&gt;=6,"Cleared","NotCleared")</f>
        <v>Cleared</v>
      </c>
      <c r="L192" s="131" t="n">
        <v>3.5</v>
      </c>
      <c r="M192" s="131" t="n">
        <v>2.75</v>
      </c>
      <c r="N192" s="131" t="n">
        <v>3.5</v>
      </c>
      <c r="O192" s="131" t="n">
        <v>3.75</v>
      </c>
      <c r="P192" s="131" t="n">
        <v>3.5</v>
      </c>
      <c r="Q192" s="131" t="n">
        <f aca="false">AVERAGE(L192:P192)</f>
        <v>3.4</v>
      </c>
      <c r="R192" s="131" t="n">
        <f aca="false">Q192*2</f>
        <v>6.8</v>
      </c>
      <c r="S192" s="131" t="str">
        <f aca="false">IF(R192&gt;=6,"Cleared","NotCleared")</f>
        <v>Cleared</v>
      </c>
      <c r="T192" s="131" t="n">
        <v>2.6</v>
      </c>
      <c r="U192" s="131" t="n">
        <v>3.2</v>
      </c>
      <c r="V192" s="131" t="n">
        <v>3.4</v>
      </c>
      <c r="W192" s="131" t="n">
        <v>3.2</v>
      </c>
      <c r="X192" s="131" t="n">
        <v>3.1</v>
      </c>
      <c r="Y192" s="131" t="n">
        <f aca="false">AVERAGE(T192:X192)</f>
        <v>3.1</v>
      </c>
      <c r="Z192" s="131" t="n">
        <f aca="false">Y192*2</f>
        <v>6.2</v>
      </c>
      <c r="AA192" s="131" t="str">
        <f aca="false">IF(Z192&gt;=6,"Cleared","NotCleared")</f>
        <v>Cleared</v>
      </c>
      <c r="AB192" s="131" t="n">
        <v>3.4</v>
      </c>
      <c r="AC192" s="131" t="n">
        <v>3.2</v>
      </c>
      <c r="AD192" s="131" t="n">
        <v>3.6</v>
      </c>
      <c r="AE192" s="131" t="n">
        <v>3.6</v>
      </c>
      <c r="AF192" s="131" t="n">
        <v>3.6</v>
      </c>
      <c r="AG192" s="131" t="n">
        <f aca="false">IFERROR(AVERAGE(AB192:AF192),"0")</f>
        <v>3.48</v>
      </c>
      <c r="AH192" s="131" t="n">
        <f aca="false">AG192*2</f>
        <v>6.96</v>
      </c>
      <c r="AI192" s="131" t="str">
        <f aca="false">IF(AH192&gt;=6,"Cleared","NotCleared")</f>
        <v>Cleared</v>
      </c>
    </row>
    <row r="193" customFormat="false" ht="14.25" hidden="false" customHeight="false" outlineLevel="0" collapsed="false">
      <c r="A193" s="128" t="n">
        <v>189</v>
      </c>
      <c r="B193" s="129" t="s">
        <v>397</v>
      </c>
      <c r="C193" s="130" t="s">
        <v>398</v>
      </c>
      <c r="D193" s="131" t="n">
        <v>3</v>
      </c>
      <c r="E193" s="131" t="n">
        <v>3</v>
      </c>
      <c r="F193" s="131" t="n">
        <v>3</v>
      </c>
      <c r="G193" s="131" t="n">
        <v>3</v>
      </c>
      <c r="H193" s="131" t="n">
        <v>3</v>
      </c>
      <c r="I193" s="131" t="n">
        <f aca="false">AVERAGE(D193:H193)</f>
        <v>3</v>
      </c>
      <c r="J193" s="131" t="n">
        <f aca="false">I193*2</f>
        <v>6</v>
      </c>
      <c r="K193" s="131" t="str">
        <f aca="false">IF(J193&gt;=6,"Cleared","NotCleared")</f>
        <v>Cleared</v>
      </c>
      <c r="L193" s="131" t="n">
        <v>3.5</v>
      </c>
      <c r="M193" s="131" t="n">
        <v>3.5</v>
      </c>
      <c r="N193" s="131" t="n">
        <v>3</v>
      </c>
      <c r="O193" s="131" t="n">
        <v>4</v>
      </c>
      <c r="P193" s="131" t="n">
        <v>3.5</v>
      </c>
      <c r="Q193" s="131" t="n">
        <f aca="false">AVERAGE(L193:P193)</f>
        <v>3.5</v>
      </c>
      <c r="R193" s="131" t="n">
        <f aca="false">Q193*2</f>
        <v>7</v>
      </c>
      <c r="S193" s="131" t="str">
        <f aca="false">IF(R193&gt;=6,"Cleared","NotCleared")</f>
        <v>Cleared</v>
      </c>
      <c r="T193" s="131" t="n">
        <v>3.25</v>
      </c>
      <c r="U193" s="131" t="n">
        <v>3.75</v>
      </c>
      <c r="V193" s="131" t="n">
        <v>3.75</v>
      </c>
      <c r="W193" s="131" t="n">
        <v>3.5</v>
      </c>
      <c r="X193" s="131" t="n">
        <v>3.5625</v>
      </c>
      <c r="Y193" s="131" t="n">
        <f aca="false">AVERAGE(T193:X193)</f>
        <v>3.5625</v>
      </c>
      <c r="Z193" s="131" t="n">
        <f aca="false">Y193*2</f>
        <v>7.125</v>
      </c>
      <c r="AA193" s="131" t="str">
        <f aca="false">IF(Z193&gt;=6,"Cleared","NotCleared")</f>
        <v>Cleared</v>
      </c>
      <c r="AB193" s="131" t="n">
        <v>4</v>
      </c>
      <c r="AC193" s="131" t="n">
        <v>3.75</v>
      </c>
      <c r="AD193" s="131" t="n">
        <v>3.75</v>
      </c>
      <c r="AE193" s="131" t="n">
        <v>4</v>
      </c>
      <c r="AF193" s="131" t="n">
        <v>4.25</v>
      </c>
      <c r="AG193" s="131" t="n">
        <f aca="false">IFERROR(AVERAGE(AB193:AF193),"0")</f>
        <v>3.95</v>
      </c>
      <c r="AH193" s="131" t="n">
        <f aca="false">AG193*2</f>
        <v>7.9</v>
      </c>
      <c r="AI193" s="131" t="str">
        <f aca="false">IF(AH193&gt;=6,"Cleared","NotCleared")</f>
        <v>Cleared</v>
      </c>
    </row>
    <row r="194" customFormat="false" ht="14.25" hidden="false" customHeight="false" outlineLevel="0" collapsed="false">
      <c r="A194" s="128" t="n">
        <v>190</v>
      </c>
      <c r="B194" s="129" t="s">
        <v>399</v>
      </c>
      <c r="C194" s="130" t="s">
        <v>400</v>
      </c>
      <c r="D194" s="131" t="n">
        <v>3</v>
      </c>
      <c r="E194" s="131" t="n">
        <v>3</v>
      </c>
      <c r="F194" s="131" t="n">
        <v>3</v>
      </c>
      <c r="G194" s="131" t="n">
        <v>3</v>
      </c>
      <c r="H194" s="131" t="n">
        <v>3</v>
      </c>
      <c r="I194" s="131" t="n">
        <f aca="false">AVERAGE(D194:H194)</f>
        <v>3</v>
      </c>
      <c r="J194" s="131" t="n">
        <f aca="false">I194*2</f>
        <v>6</v>
      </c>
      <c r="K194" s="131" t="str">
        <f aca="false">IF(J194&gt;=6,"Cleared","NotCleared")</f>
        <v>Cleared</v>
      </c>
      <c r="L194" s="131" t="n">
        <v>4.33333333333333</v>
      </c>
      <c r="M194" s="131" t="n">
        <v>4.33333333333333</v>
      </c>
      <c r="N194" s="131" t="n">
        <v>4.33333333333333</v>
      </c>
      <c r="O194" s="131" t="n">
        <v>4.33333333333333</v>
      </c>
      <c r="P194" s="131" t="n">
        <v>4.66666666666667</v>
      </c>
      <c r="Q194" s="131" t="n">
        <f aca="false">AVERAGE(L194:P194)</f>
        <v>4.4</v>
      </c>
      <c r="R194" s="131" t="n">
        <f aca="false">Q194*2</f>
        <v>8.8</v>
      </c>
      <c r="S194" s="131" t="str">
        <f aca="false">IF(R194&gt;=6,"Cleared","NotCleared")</f>
        <v>Cleared</v>
      </c>
      <c r="T194" s="131" t="n">
        <v>3.8</v>
      </c>
      <c r="U194" s="131" t="n">
        <v>4</v>
      </c>
      <c r="V194" s="131" t="n">
        <v>4</v>
      </c>
      <c r="W194" s="131" t="n">
        <v>3.8</v>
      </c>
      <c r="X194" s="131" t="n">
        <v>3.9</v>
      </c>
      <c r="Y194" s="131" t="n">
        <f aca="false">AVERAGE(T194:X194)</f>
        <v>3.9</v>
      </c>
      <c r="Z194" s="131" t="n">
        <f aca="false">Y194*2</f>
        <v>7.8</v>
      </c>
      <c r="AA194" s="131" t="str">
        <f aca="false">IF(Z194&gt;=6,"Cleared","NotCleared")</f>
        <v>Cleared</v>
      </c>
      <c r="AB194" s="131" t="n">
        <v>2.5</v>
      </c>
      <c r="AC194" s="131" t="n">
        <v>2</v>
      </c>
      <c r="AD194" s="131" t="n">
        <v>2</v>
      </c>
      <c r="AE194" s="131" t="n">
        <v>2</v>
      </c>
      <c r="AF194" s="131" t="n">
        <v>2.5</v>
      </c>
      <c r="AG194" s="131" t="n">
        <f aca="false">IFERROR(AVERAGE(AB194:AF194),"0")</f>
        <v>2.2</v>
      </c>
      <c r="AH194" s="131" t="n">
        <f aca="false">AG194*2</f>
        <v>4.4</v>
      </c>
      <c r="AI194" s="131" t="str">
        <f aca="false">IF(AH194&gt;=6,"Cleared","NotCleared")</f>
        <v>NotCleared</v>
      </c>
    </row>
    <row r="195" customFormat="false" ht="14.25" hidden="false" customHeight="false" outlineLevel="0" collapsed="false">
      <c r="A195" s="128" t="n">
        <v>191</v>
      </c>
      <c r="B195" s="129" t="s">
        <v>401</v>
      </c>
      <c r="C195" s="130" t="s">
        <v>402</v>
      </c>
      <c r="D195" s="131" t="n">
        <v>3</v>
      </c>
      <c r="E195" s="131" t="n">
        <v>3</v>
      </c>
      <c r="F195" s="131" t="n">
        <v>3</v>
      </c>
      <c r="G195" s="131" t="n">
        <v>3</v>
      </c>
      <c r="H195" s="131" t="n">
        <v>3</v>
      </c>
      <c r="I195" s="131" t="n">
        <f aca="false">AVERAGE(D195:H195)</f>
        <v>3</v>
      </c>
      <c r="J195" s="131" t="n">
        <f aca="false">I195*2</f>
        <v>6</v>
      </c>
      <c r="K195" s="131" t="str">
        <f aca="false">IF(J195&gt;=6,"Cleared","NotCleared")</f>
        <v>Cleared</v>
      </c>
      <c r="L195" s="131" t="n">
        <v>3</v>
      </c>
      <c r="M195" s="131" t="n">
        <v>3</v>
      </c>
      <c r="N195" s="131" t="n">
        <v>3.5</v>
      </c>
      <c r="O195" s="131" t="n">
        <v>3.5</v>
      </c>
      <c r="P195" s="131" t="n">
        <v>3.5</v>
      </c>
      <c r="Q195" s="131" t="n">
        <f aca="false">AVERAGE(L195:P195)</f>
        <v>3.3</v>
      </c>
      <c r="R195" s="131" t="n">
        <f aca="false">Q195*2</f>
        <v>6.6</v>
      </c>
      <c r="S195" s="131" t="str">
        <f aca="false">IF(R195&gt;=6,"Cleared","NotCleared")</f>
        <v>Cleared</v>
      </c>
      <c r="T195" s="131" t="n">
        <v>3.75</v>
      </c>
      <c r="U195" s="131" t="n">
        <v>4</v>
      </c>
      <c r="V195" s="131" t="n">
        <v>4</v>
      </c>
      <c r="W195" s="131" t="n">
        <v>4</v>
      </c>
      <c r="X195" s="131" t="n">
        <v>3.9375</v>
      </c>
      <c r="Y195" s="131" t="n">
        <f aca="false">AVERAGE(T195:X195)</f>
        <v>3.9375</v>
      </c>
      <c r="Z195" s="131" t="n">
        <f aca="false">Y195*2</f>
        <v>7.875</v>
      </c>
      <c r="AA195" s="131" t="str">
        <f aca="false">IF(Z195&gt;=6,"Cleared","NotCleared")</f>
        <v>Cleared</v>
      </c>
      <c r="AB195" s="131" t="n">
        <v>3.6</v>
      </c>
      <c r="AC195" s="131" t="n">
        <v>3.6</v>
      </c>
      <c r="AD195" s="131" t="n">
        <v>3.6</v>
      </c>
      <c r="AE195" s="131" t="n">
        <v>3.6</v>
      </c>
      <c r="AF195" s="131" t="n">
        <v>3.8</v>
      </c>
      <c r="AG195" s="131" t="n">
        <f aca="false">IFERROR(AVERAGE(AB195:AF195),"0")</f>
        <v>3.64</v>
      </c>
      <c r="AH195" s="131" t="n">
        <f aca="false">AG195*2</f>
        <v>7.28</v>
      </c>
      <c r="AI195" s="131" t="str">
        <f aca="false">IF(AH195&gt;=6,"Cleared","NotCleared")</f>
        <v>Cleared</v>
      </c>
    </row>
    <row r="196" customFormat="false" ht="14.25" hidden="false" customHeight="false" outlineLevel="0" collapsed="false">
      <c r="A196" s="128" t="n">
        <v>192</v>
      </c>
      <c r="B196" s="129" t="s">
        <v>403</v>
      </c>
      <c r="C196" s="130" t="s">
        <v>404</v>
      </c>
      <c r="D196" s="131" t="n">
        <v>3</v>
      </c>
      <c r="E196" s="131" t="n">
        <v>3</v>
      </c>
      <c r="F196" s="131" t="n">
        <v>3</v>
      </c>
      <c r="G196" s="131" t="n">
        <v>3</v>
      </c>
      <c r="H196" s="131" t="n">
        <v>3</v>
      </c>
      <c r="I196" s="131" t="n">
        <f aca="false">AVERAGE(D196:H196)</f>
        <v>3</v>
      </c>
      <c r="J196" s="131" t="n">
        <f aca="false">I196*2</f>
        <v>6</v>
      </c>
      <c r="K196" s="131" t="str">
        <f aca="false">IF(J196&gt;=6,"Cleared","NotCleared")</f>
        <v>Cleared</v>
      </c>
      <c r="L196" s="131" t="n">
        <v>3</v>
      </c>
      <c r="M196" s="131" t="n">
        <v>3</v>
      </c>
      <c r="N196" s="131" t="n">
        <v>3.5</v>
      </c>
      <c r="O196" s="131" t="n">
        <v>3.5</v>
      </c>
      <c r="P196" s="131" t="n">
        <v>3.5</v>
      </c>
      <c r="Q196" s="131" t="n">
        <f aca="false">AVERAGE(L196:P196)</f>
        <v>3.3</v>
      </c>
      <c r="R196" s="131" t="n">
        <f aca="false">Q196*2</f>
        <v>6.6</v>
      </c>
      <c r="S196" s="131" t="str">
        <f aca="false">IF(R196&gt;=6,"Cleared","NotCleared")</f>
        <v>Cleared</v>
      </c>
      <c r="T196" s="131" t="n">
        <v>2.33333333333333</v>
      </c>
      <c r="U196" s="131" t="n">
        <v>3</v>
      </c>
      <c r="V196" s="131" t="n">
        <v>3.33333333333333</v>
      </c>
      <c r="W196" s="131" t="n">
        <v>2.66666666666667</v>
      </c>
      <c r="X196" s="131" t="n">
        <v>2.83333333333333</v>
      </c>
      <c r="Y196" s="131" t="n">
        <f aca="false">AVERAGE(T196:X196)</f>
        <v>2.83333333333333</v>
      </c>
      <c r="Z196" s="131" t="n">
        <f aca="false">Y196*2</f>
        <v>5.66666666666667</v>
      </c>
      <c r="AA196" s="131" t="str">
        <f aca="false">IF(Z196&gt;=6,"Cleared","NotCleared")</f>
        <v>NotCleared</v>
      </c>
      <c r="AB196" s="131" t="n">
        <v>2.25</v>
      </c>
      <c r="AC196" s="131" t="n">
        <v>2</v>
      </c>
      <c r="AD196" s="131" t="n">
        <v>2</v>
      </c>
      <c r="AE196" s="131" t="n">
        <v>2</v>
      </c>
      <c r="AF196" s="131" t="n">
        <v>2.25</v>
      </c>
      <c r="AG196" s="131" t="n">
        <f aca="false">IFERROR(AVERAGE(AB196:AF196),"0")</f>
        <v>2.1</v>
      </c>
      <c r="AH196" s="131" t="n">
        <f aca="false">AG196*2</f>
        <v>4.2</v>
      </c>
      <c r="AI196" s="131" t="str">
        <f aca="false">IF(AH196&gt;=6,"Cleared","NotCleared")</f>
        <v>NotCleared</v>
      </c>
    </row>
    <row r="197" customFormat="false" ht="14.25" hidden="false" customHeight="false" outlineLevel="0" collapsed="false">
      <c r="A197" s="128" t="n">
        <v>193</v>
      </c>
      <c r="B197" s="129" t="s">
        <v>405</v>
      </c>
      <c r="C197" s="130" t="s">
        <v>406</v>
      </c>
      <c r="D197" s="131" t="n">
        <v>3</v>
      </c>
      <c r="E197" s="131" t="n">
        <v>3</v>
      </c>
      <c r="F197" s="131" t="n">
        <v>3</v>
      </c>
      <c r="G197" s="131" t="n">
        <v>3</v>
      </c>
      <c r="H197" s="131" t="n">
        <v>3</v>
      </c>
      <c r="I197" s="131" t="n">
        <f aca="false">AVERAGE(D197:H197)</f>
        <v>3</v>
      </c>
      <c r="J197" s="131" t="n">
        <f aca="false">I197*2</f>
        <v>6</v>
      </c>
      <c r="K197" s="131" t="str">
        <f aca="false">IF(J197&gt;=6,"Cleared","NotCleared")</f>
        <v>Cleared</v>
      </c>
      <c r="L197" s="131" t="n">
        <v>3.5</v>
      </c>
      <c r="M197" s="131" t="n">
        <v>3.5</v>
      </c>
      <c r="N197" s="131" t="n">
        <v>3.5</v>
      </c>
      <c r="O197" s="131" t="n">
        <v>3.5</v>
      </c>
      <c r="P197" s="131" t="n">
        <v>3.5</v>
      </c>
      <c r="Q197" s="131" t="n">
        <f aca="false">AVERAGE(L197:P197)</f>
        <v>3.5</v>
      </c>
      <c r="R197" s="131" t="n">
        <f aca="false">Q197*2</f>
        <v>7</v>
      </c>
      <c r="S197" s="131" t="str">
        <f aca="false">IF(R197&gt;=6,"Cleared","NotCleared")</f>
        <v>Cleared</v>
      </c>
      <c r="T197" s="131" t="n">
        <v>3</v>
      </c>
      <c r="U197" s="131" t="n">
        <v>3</v>
      </c>
      <c r="V197" s="131" t="n">
        <v>3</v>
      </c>
      <c r="W197" s="131" t="n">
        <v>3</v>
      </c>
      <c r="X197" s="131" t="n">
        <v>3</v>
      </c>
      <c r="Y197" s="131" t="n">
        <f aca="false">AVERAGE(T197:X197)</f>
        <v>3</v>
      </c>
      <c r="Z197" s="131" t="n">
        <f aca="false">Y197*2</f>
        <v>6</v>
      </c>
      <c r="AA197" s="131" t="str">
        <f aca="false">IF(Z197&gt;=6,"Cleared","NotCleared")</f>
        <v>Cleared</v>
      </c>
      <c r="AB197" s="131" t="s">
        <v>511</v>
      </c>
      <c r="AC197" s="131" t="s">
        <v>511</v>
      </c>
      <c r="AD197" s="131" t="s">
        <v>511</v>
      </c>
      <c r="AE197" s="131" t="s">
        <v>511</v>
      </c>
      <c r="AF197" s="131" t="s">
        <v>511</v>
      </c>
      <c r="AG197" s="131" t="str">
        <f aca="false">IFERROR(AVERAGE(AB197:AF197),"0")</f>
        <v>0</v>
      </c>
      <c r="AH197" s="131" t="n">
        <f aca="false">AG197*2</f>
        <v>0</v>
      </c>
      <c r="AI197" s="131" t="str">
        <f aca="false">IF(AH197&gt;=6,"Cleared","NotCleared")</f>
        <v>NotCleared</v>
      </c>
    </row>
    <row r="198" customFormat="false" ht="14.25" hidden="false" customHeight="false" outlineLevel="0" collapsed="false">
      <c r="A198" s="128" t="n">
        <v>194</v>
      </c>
      <c r="B198" s="129" t="s">
        <v>407</v>
      </c>
      <c r="C198" s="130" t="s">
        <v>408</v>
      </c>
      <c r="D198" s="131" t="n">
        <v>3</v>
      </c>
      <c r="E198" s="131" t="n">
        <v>3</v>
      </c>
      <c r="F198" s="131" t="n">
        <v>3</v>
      </c>
      <c r="G198" s="131" t="n">
        <v>3</v>
      </c>
      <c r="H198" s="131" t="n">
        <v>3</v>
      </c>
      <c r="I198" s="131" t="n">
        <f aca="false">AVERAGE(D198:H198)</f>
        <v>3</v>
      </c>
      <c r="J198" s="131" t="n">
        <f aca="false">I198*2</f>
        <v>6</v>
      </c>
      <c r="K198" s="131" t="str">
        <f aca="false">IF(J198&gt;=6,"Cleared","NotCleared")</f>
        <v>Cleared</v>
      </c>
      <c r="L198" s="131" t="n">
        <v>5</v>
      </c>
      <c r="M198" s="131" t="n">
        <v>5</v>
      </c>
      <c r="N198" s="131" t="n">
        <v>5</v>
      </c>
      <c r="O198" s="131" t="n">
        <v>5</v>
      </c>
      <c r="P198" s="131" t="n">
        <v>4.5</v>
      </c>
      <c r="Q198" s="131" t="n">
        <f aca="false">AVERAGE(L198:P198)</f>
        <v>4.9</v>
      </c>
      <c r="R198" s="131" t="n">
        <f aca="false">Q198*2</f>
        <v>9.8</v>
      </c>
      <c r="S198" s="131" t="str">
        <f aca="false">IF(R198&gt;=6,"Cleared","NotCleared")</f>
        <v>Cleared</v>
      </c>
      <c r="T198" s="131" t="n">
        <v>4.2</v>
      </c>
      <c r="U198" s="131" t="n">
        <v>4.4</v>
      </c>
      <c r="V198" s="131" t="n">
        <v>4.4</v>
      </c>
      <c r="W198" s="131" t="n">
        <v>4.4</v>
      </c>
      <c r="X198" s="131" t="n">
        <v>4.35</v>
      </c>
      <c r="Y198" s="131" t="n">
        <f aca="false">AVERAGE(T198:X198)</f>
        <v>4.35</v>
      </c>
      <c r="Z198" s="131" t="n">
        <f aca="false">Y198*2</f>
        <v>8.7</v>
      </c>
      <c r="AA198" s="131" t="str">
        <f aca="false">IF(Z198&gt;=6,"Cleared","NotCleared")</f>
        <v>Cleared</v>
      </c>
      <c r="AB198" s="131" t="n">
        <v>4</v>
      </c>
      <c r="AC198" s="131" t="n">
        <v>4</v>
      </c>
      <c r="AD198" s="131" t="n">
        <v>4</v>
      </c>
      <c r="AE198" s="131" t="n">
        <v>4</v>
      </c>
      <c r="AF198" s="131" t="n">
        <v>3.75</v>
      </c>
      <c r="AG198" s="131" t="n">
        <f aca="false">IFERROR(AVERAGE(AB198:AF198),"0")</f>
        <v>3.95</v>
      </c>
      <c r="AH198" s="131" t="n">
        <f aca="false">AG198*2</f>
        <v>7.9</v>
      </c>
      <c r="AI198" s="131" t="str">
        <f aca="false">IF(AH198&gt;=6,"Cleared","NotCleared")</f>
        <v>Cleared</v>
      </c>
    </row>
    <row r="199" customFormat="false" ht="14.25" hidden="false" customHeight="false" outlineLevel="0" collapsed="false">
      <c r="A199" s="128" t="n">
        <v>195</v>
      </c>
      <c r="B199" s="129" t="s">
        <v>409</v>
      </c>
      <c r="C199" s="130" t="s">
        <v>410</v>
      </c>
      <c r="D199" s="131" t="n">
        <v>3</v>
      </c>
      <c r="E199" s="131" t="n">
        <v>3</v>
      </c>
      <c r="F199" s="131" t="n">
        <v>3</v>
      </c>
      <c r="G199" s="131" t="n">
        <v>3</v>
      </c>
      <c r="H199" s="131" t="n">
        <v>3</v>
      </c>
      <c r="I199" s="131" t="n">
        <f aca="false">AVERAGE(D199:H199)</f>
        <v>3</v>
      </c>
      <c r="J199" s="131" t="n">
        <f aca="false">I199*2</f>
        <v>6</v>
      </c>
      <c r="K199" s="131" t="str">
        <f aca="false">IF(J199&gt;=6,"Cleared","NotCleared")</f>
        <v>Cleared</v>
      </c>
      <c r="L199" s="131" t="n">
        <v>4</v>
      </c>
      <c r="M199" s="131" t="n">
        <v>4</v>
      </c>
      <c r="N199" s="131" t="n">
        <v>3.66666666666667</v>
      </c>
      <c r="O199" s="131" t="n">
        <v>3.66666666666667</v>
      </c>
      <c r="P199" s="131" t="n">
        <v>3.33333333333333</v>
      </c>
      <c r="Q199" s="131" t="n">
        <f aca="false">AVERAGE(L199:P199)</f>
        <v>3.73333333333333</v>
      </c>
      <c r="R199" s="131" t="n">
        <f aca="false">Q199*2</f>
        <v>7.46666666666667</v>
      </c>
      <c r="S199" s="131" t="str">
        <f aca="false">IF(R199&gt;=6,"Cleared","NotCleared")</f>
        <v>Cleared</v>
      </c>
      <c r="T199" s="131" t="n">
        <v>2.66666666666667</v>
      </c>
      <c r="U199" s="131" t="n">
        <v>3.33333333333333</v>
      </c>
      <c r="V199" s="131" t="n">
        <v>3.16666666666667</v>
      </c>
      <c r="W199" s="131" t="n">
        <v>3.33333333333333</v>
      </c>
      <c r="X199" s="131" t="n">
        <v>3.125</v>
      </c>
      <c r="Y199" s="131" t="n">
        <f aca="false">AVERAGE(T199:X199)</f>
        <v>3.125</v>
      </c>
      <c r="Z199" s="131" t="n">
        <f aca="false">Y199*2</f>
        <v>6.25</v>
      </c>
      <c r="AA199" s="131" t="str">
        <f aca="false">IF(Z199&gt;=6,"Cleared","NotCleared")</f>
        <v>Cleared</v>
      </c>
      <c r="AB199" s="131" t="n">
        <v>3.25</v>
      </c>
      <c r="AC199" s="131" t="n">
        <v>3</v>
      </c>
      <c r="AD199" s="131" t="n">
        <v>3.75</v>
      </c>
      <c r="AE199" s="131" t="n">
        <v>3.75</v>
      </c>
      <c r="AF199" s="131" t="n">
        <v>3.25</v>
      </c>
      <c r="AG199" s="131" t="n">
        <f aca="false">IFERROR(AVERAGE(AB199:AF199),"0")</f>
        <v>3.4</v>
      </c>
      <c r="AH199" s="131" t="n">
        <f aca="false">AG199*2</f>
        <v>6.8</v>
      </c>
      <c r="AI199" s="131" t="str">
        <f aca="false">IF(AH199&gt;=6,"Cleared","NotCleared")</f>
        <v>Cleared</v>
      </c>
    </row>
    <row r="200" customFormat="false" ht="14.25" hidden="false" customHeight="false" outlineLevel="0" collapsed="false">
      <c r="A200" s="128" t="n">
        <v>196</v>
      </c>
      <c r="B200" s="129" t="s">
        <v>411</v>
      </c>
      <c r="C200" s="130" t="s">
        <v>412</v>
      </c>
      <c r="D200" s="131" t="n">
        <v>3</v>
      </c>
      <c r="E200" s="131" t="n">
        <v>3</v>
      </c>
      <c r="F200" s="131" t="n">
        <v>3</v>
      </c>
      <c r="G200" s="131" t="n">
        <v>3</v>
      </c>
      <c r="H200" s="131" t="n">
        <v>3</v>
      </c>
      <c r="I200" s="131" t="n">
        <f aca="false">AVERAGE(D200:H200)</f>
        <v>3</v>
      </c>
      <c r="J200" s="131" t="n">
        <f aca="false">I200*2</f>
        <v>6</v>
      </c>
      <c r="K200" s="131" t="str">
        <f aca="false">IF(J200&gt;=6,"Cleared","NotCleared")</f>
        <v>Cleared</v>
      </c>
      <c r="L200" s="131" t="n">
        <v>3</v>
      </c>
      <c r="M200" s="131" t="n">
        <v>3</v>
      </c>
      <c r="N200" s="131" t="n">
        <v>3.5</v>
      </c>
      <c r="O200" s="131" t="n">
        <v>3</v>
      </c>
      <c r="P200" s="131" t="n">
        <v>3.5</v>
      </c>
      <c r="Q200" s="131" t="n">
        <f aca="false">AVERAGE(L200:P200)</f>
        <v>3.2</v>
      </c>
      <c r="R200" s="131" t="n">
        <f aca="false">Q200*2</f>
        <v>6.4</v>
      </c>
      <c r="S200" s="131" t="str">
        <f aca="false">IF(R200&gt;=6,"Cleared","NotCleared")</f>
        <v>Cleared</v>
      </c>
      <c r="T200" s="131" t="n">
        <v>3.25</v>
      </c>
      <c r="U200" s="131" t="n">
        <v>3.75</v>
      </c>
      <c r="V200" s="131" t="n">
        <v>4</v>
      </c>
      <c r="W200" s="131" t="n">
        <v>3.75</v>
      </c>
      <c r="X200" s="131" t="n">
        <v>3.6875</v>
      </c>
      <c r="Y200" s="131" t="n">
        <f aca="false">AVERAGE(T200:X200)</f>
        <v>3.6875</v>
      </c>
      <c r="Z200" s="131" t="n">
        <f aca="false">Y200*2</f>
        <v>7.375</v>
      </c>
      <c r="AA200" s="131" t="str">
        <f aca="false">IF(Z200&gt;=6,"Cleared","NotCleared")</f>
        <v>Cleared</v>
      </c>
      <c r="AB200" s="131" t="n">
        <v>3.6</v>
      </c>
      <c r="AC200" s="131" t="n">
        <v>3.6</v>
      </c>
      <c r="AD200" s="131" t="n">
        <v>3.8</v>
      </c>
      <c r="AE200" s="131" t="n">
        <v>3.6</v>
      </c>
      <c r="AF200" s="131" t="n">
        <v>3.6</v>
      </c>
      <c r="AG200" s="131" t="n">
        <f aca="false">IFERROR(AVERAGE(AB200:AF200),"0")</f>
        <v>3.64</v>
      </c>
      <c r="AH200" s="131" t="n">
        <f aca="false">AG200*2</f>
        <v>7.28</v>
      </c>
      <c r="AI200" s="131" t="str">
        <f aca="false">IF(AH200&gt;=6,"Cleared","NotCleared")</f>
        <v>Cleared</v>
      </c>
    </row>
    <row r="201" customFormat="false" ht="14.25" hidden="false" customHeight="false" outlineLevel="0" collapsed="false">
      <c r="A201" s="128" t="n">
        <v>197</v>
      </c>
      <c r="B201" s="129" t="s">
        <v>413</v>
      </c>
      <c r="C201" s="130" t="s">
        <v>414</v>
      </c>
      <c r="D201" s="131" t="n">
        <v>3</v>
      </c>
      <c r="E201" s="131" t="n">
        <v>3</v>
      </c>
      <c r="F201" s="131" t="n">
        <v>3</v>
      </c>
      <c r="G201" s="131" t="n">
        <v>3</v>
      </c>
      <c r="H201" s="131" t="n">
        <v>3</v>
      </c>
      <c r="I201" s="131" t="n">
        <f aca="false">AVERAGE(D201:H201)</f>
        <v>3</v>
      </c>
      <c r="J201" s="131" t="n">
        <f aca="false">I201*2</f>
        <v>6</v>
      </c>
      <c r="K201" s="131" t="str">
        <f aca="false">IF(J201&gt;=6,"Cleared","NotCleared")</f>
        <v>Cleared</v>
      </c>
      <c r="L201" s="131" t="n">
        <v>3</v>
      </c>
      <c r="M201" s="131" t="n">
        <v>3</v>
      </c>
      <c r="N201" s="131" t="n">
        <v>4</v>
      </c>
      <c r="O201" s="131" t="n">
        <v>3</v>
      </c>
      <c r="P201" s="131" t="n">
        <v>3</v>
      </c>
      <c r="Q201" s="131" t="n">
        <f aca="false">AVERAGE(L201:P201)</f>
        <v>3.2</v>
      </c>
      <c r="R201" s="131" t="n">
        <f aca="false">Q201*2</f>
        <v>6.4</v>
      </c>
      <c r="S201" s="131" t="str">
        <f aca="false">IF(R201&gt;=6,"Cleared","NotCleared")</f>
        <v>Cleared</v>
      </c>
      <c r="T201" s="131" t="n">
        <v>3</v>
      </c>
      <c r="U201" s="131" t="n">
        <v>3.5</v>
      </c>
      <c r="V201" s="131" t="n">
        <v>3.75</v>
      </c>
      <c r="W201" s="131" t="n">
        <v>3.5</v>
      </c>
      <c r="X201" s="131" t="n">
        <v>3.4375</v>
      </c>
      <c r="Y201" s="131" t="n">
        <f aca="false">AVERAGE(T201:X201)</f>
        <v>3.4375</v>
      </c>
      <c r="Z201" s="131" t="n">
        <f aca="false">Y201*2</f>
        <v>6.875</v>
      </c>
      <c r="AA201" s="131" t="str">
        <f aca="false">IF(Z201&gt;=6,"Cleared","NotCleared")</f>
        <v>Cleared</v>
      </c>
      <c r="AB201" s="131" t="n">
        <v>3.8</v>
      </c>
      <c r="AC201" s="131" t="n">
        <v>3.8</v>
      </c>
      <c r="AD201" s="131" t="n">
        <v>3.8</v>
      </c>
      <c r="AE201" s="131" t="n">
        <v>4</v>
      </c>
      <c r="AF201" s="131" t="n">
        <v>3.8</v>
      </c>
      <c r="AG201" s="131" t="n">
        <f aca="false">IFERROR(AVERAGE(AB201:AF201),"0")</f>
        <v>3.84</v>
      </c>
      <c r="AH201" s="131" t="n">
        <f aca="false">AG201*2</f>
        <v>7.68</v>
      </c>
      <c r="AI201" s="131" t="str">
        <f aca="false">IF(AH201&gt;=6,"Cleared","NotCleared")</f>
        <v>Cleared</v>
      </c>
    </row>
    <row r="202" customFormat="false" ht="14.25" hidden="false" customHeight="false" outlineLevel="0" collapsed="false">
      <c r="A202" s="128" t="n">
        <v>198</v>
      </c>
      <c r="B202" s="129" t="s">
        <v>415</v>
      </c>
      <c r="C202" s="130" t="s">
        <v>416</v>
      </c>
      <c r="D202" s="131" t="n">
        <v>3</v>
      </c>
      <c r="E202" s="131" t="n">
        <v>3</v>
      </c>
      <c r="F202" s="131" t="n">
        <v>3</v>
      </c>
      <c r="G202" s="131" t="n">
        <v>3</v>
      </c>
      <c r="H202" s="131" t="n">
        <v>3</v>
      </c>
      <c r="I202" s="131" t="n">
        <f aca="false">AVERAGE(D202:H202)</f>
        <v>3</v>
      </c>
      <c r="J202" s="131" t="n">
        <f aca="false">I202*2</f>
        <v>6</v>
      </c>
      <c r="K202" s="131" t="str">
        <f aca="false">IF(J202&gt;=6,"Cleared","NotCleared")</f>
        <v>Cleared</v>
      </c>
      <c r="L202" s="131" t="n">
        <v>3.33333333333333</v>
      </c>
      <c r="M202" s="131" t="n">
        <v>3.33333333333333</v>
      </c>
      <c r="N202" s="131" t="n">
        <v>4</v>
      </c>
      <c r="O202" s="131" t="n">
        <v>4</v>
      </c>
      <c r="P202" s="131" t="n">
        <v>3.93333333333333</v>
      </c>
      <c r="Q202" s="131" t="n">
        <f aca="false">AVERAGE(L202:P202)</f>
        <v>3.72</v>
      </c>
      <c r="R202" s="131" t="n">
        <f aca="false">Q202*2</f>
        <v>7.44</v>
      </c>
      <c r="S202" s="131" t="str">
        <f aca="false">IF(R202&gt;=6,"Cleared","NotCleared")</f>
        <v>Cleared</v>
      </c>
      <c r="T202" s="131" t="n">
        <v>3</v>
      </c>
      <c r="U202" s="131" t="n">
        <v>4</v>
      </c>
      <c r="V202" s="131" t="n">
        <v>3.5</v>
      </c>
      <c r="W202" s="131" t="n">
        <v>3.5</v>
      </c>
      <c r="X202" s="131" t="n">
        <v>3.5</v>
      </c>
      <c r="Y202" s="131" t="n">
        <f aca="false">AVERAGE(T202:X202)</f>
        <v>3.5</v>
      </c>
      <c r="Z202" s="131" t="n">
        <f aca="false">Y202*2</f>
        <v>7</v>
      </c>
      <c r="AA202" s="131" t="str">
        <f aca="false">IF(Z202&gt;=6,"Cleared","NotCleared")</f>
        <v>Cleared</v>
      </c>
      <c r="AB202" s="131" t="n">
        <v>3.5</v>
      </c>
      <c r="AC202" s="131" t="n">
        <v>3.5</v>
      </c>
      <c r="AD202" s="131" t="n">
        <v>4</v>
      </c>
      <c r="AE202" s="131" t="n">
        <v>3</v>
      </c>
      <c r="AF202" s="131" t="n">
        <v>3.5</v>
      </c>
      <c r="AG202" s="131" t="n">
        <f aca="false">IFERROR(AVERAGE(AB202:AF202),"0")</f>
        <v>3.5</v>
      </c>
      <c r="AH202" s="131" t="n">
        <f aca="false">AG202*2</f>
        <v>7</v>
      </c>
      <c r="AI202" s="131" t="str">
        <f aca="false">IF(AH202&gt;=6,"Cleared","NotCleared")</f>
        <v>Cleared</v>
      </c>
    </row>
    <row r="203" customFormat="false" ht="14.25" hidden="false" customHeight="false" outlineLevel="0" collapsed="false">
      <c r="A203" s="128" t="n">
        <v>199</v>
      </c>
      <c r="B203" s="129" t="s">
        <v>417</v>
      </c>
      <c r="C203" s="130" t="s">
        <v>418</v>
      </c>
      <c r="D203" s="131" t="n">
        <v>3</v>
      </c>
      <c r="E203" s="131" t="n">
        <v>3</v>
      </c>
      <c r="F203" s="131" t="n">
        <v>3</v>
      </c>
      <c r="G203" s="131" t="n">
        <v>3</v>
      </c>
      <c r="H203" s="131" t="n">
        <v>3</v>
      </c>
      <c r="I203" s="131" t="n">
        <f aca="false">AVERAGE(D203:H203)</f>
        <v>3</v>
      </c>
      <c r="J203" s="131" t="n">
        <f aca="false">I203*2</f>
        <v>6</v>
      </c>
      <c r="K203" s="131" t="str">
        <f aca="false">IF(J203&gt;=6,"Cleared","NotCleared")</f>
        <v>Cleared</v>
      </c>
      <c r="L203" s="131" t="n">
        <v>4.33333333333333</v>
      </c>
      <c r="M203" s="131" t="n">
        <v>3.66666666666667</v>
      </c>
      <c r="N203" s="131" t="n">
        <v>4.33333333333333</v>
      </c>
      <c r="O203" s="131" t="n">
        <v>4.33333333333333</v>
      </c>
      <c r="P203" s="131" t="n">
        <v>3.66666666666667</v>
      </c>
      <c r="Q203" s="131" t="n">
        <f aca="false">AVERAGE(L203:P203)</f>
        <v>4.06666666666667</v>
      </c>
      <c r="R203" s="131" t="n">
        <f aca="false">Q203*2</f>
        <v>8.13333333333333</v>
      </c>
      <c r="S203" s="131" t="str">
        <f aca="false">IF(R203&gt;=6,"Cleared","NotCleared")</f>
        <v>Cleared</v>
      </c>
      <c r="T203" s="131" t="n">
        <v>3.2</v>
      </c>
      <c r="U203" s="131" t="n">
        <v>3.8</v>
      </c>
      <c r="V203" s="131" t="n">
        <v>3.84</v>
      </c>
      <c r="W203" s="131" t="n">
        <v>3.8</v>
      </c>
      <c r="X203" s="131" t="n">
        <v>3.66</v>
      </c>
      <c r="Y203" s="131" t="n">
        <f aca="false">AVERAGE(T203:X203)</f>
        <v>3.66</v>
      </c>
      <c r="Z203" s="131" t="n">
        <f aca="false">Y203*2</f>
        <v>7.32</v>
      </c>
      <c r="AA203" s="131" t="str">
        <f aca="false">IF(Z203&gt;=6,"Cleared","NotCleared")</f>
        <v>Cleared</v>
      </c>
      <c r="AB203" s="131" t="n">
        <v>3.2</v>
      </c>
      <c r="AC203" s="131" t="n">
        <v>3.6</v>
      </c>
      <c r="AD203" s="131" t="n">
        <v>3.8</v>
      </c>
      <c r="AE203" s="131" t="n">
        <v>3.8</v>
      </c>
      <c r="AF203" s="131" t="n">
        <v>3</v>
      </c>
      <c r="AG203" s="131" t="n">
        <f aca="false">IFERROR(AVERAGE(AB203:AF203),"0")</f>
        <v>3.48</v>
      </c>
      <c r="AH203" s="131" t="n">
        <f aca="false">AG203*2</f>
        <v>6.96</v>
      </c>
      <c r="AI203" s="131" t="str">
        <f aca="false">IF(AH203&gt;=6,"Cleared","NotCleared")</f>
        <v>Cleared</v>
      </c>
    </row>
    <row r="204" customFormat="false" ht="14.25" hidden="false" customHeight="false" outlineLevel="0" collapsed="false">
      <c r="A204" s="128" t="n">
        <v>200</v>
      </c>
      <c r="B204" s="129" t="s">
        <v>419</v>
      </c>
      <c r="C204" s="130" t="s">
        <v>420</v>
      </c>
      <c r="D204" s="131" t="n">
        <v>3</v>
      </c>
      <c r="E204" s="131" t="n">
        <v>3</v>
      </c>
      <c r="F204" s="131" t="n">
        <v>3</v>
      </c>
      <c r="G204" s="131" t="n">
        <v>3</v>
      </c>
      <c r="H204" s="131" t="n">
        <v>3</v>
      </c>
      <c r="I204" s="131" t="n">
        <f aca="false">AVERAGE(D204:H204)</f>
        <v>3</v>
      </c>
      <c r="J204" s="131" t="n">
        <f aca="false">I204*2</f>
        <v>6</v>
      </c>
      <c r="K204" s="131" t="str">
        <f aca="false">IF(J204&gt;=6,"Cleared","NotCleared")</f>
        <v>Cleared</v>
      </c>
      <c r="L204" s="131" t="n">
        <v>3.5</v>
      </c>
      <c r="M204" s="131" t="n">
        <v>3.5</v>
      </c>
      <c r="N204" s="131" t="n">
        <v>3.5</v>
      </c>
      <c r="O204" s="131" t="n">
        <v>3.5</v>
      </c>
      <c r="P204" s="131" t="n">
        <v>3.5</v>
      </c>
      <c r="Q204" s="131" t="n">
        <f aca="false">AVERAGE(L204:P204)</f>
        <v>3.5</v>
      </c>
      <c r="R204" s="131" t="n">
        <f aca="false">Q204*2</f>
        <v>7</v>
      </c>
      <c r="S204" s="131" t="str">
        <f aca="false">IF(R204&gt;=6,"Cleared","NotCleared")</f>
        <v>Cleared</v>
      </c>
      <c r="T204" s="131" t="n">
        <v>3.6</v>
      </c>
      <c r="U204" s="131" t="n">
        <v>3.8</v>
      </c>
      <c r="V204" s="131" t="n">
        <v>3.8</v>
      </c>
      <c r="W204" s="131" t="n">
        <v>3.6</v>
      </c>
      <c r="X204" s="131" t="n">
        <v>3.7</v>
      </c>
      <c r="Y204" s="131" t="n">
        <f aca="false">AVERAGE(T204:X204)</f>
        <v>3.7</v>
      </c>
      <c r="Z204" s="131" t="n">
        <f aca="false">Y204*2</f>
        <v>7.4</v>
      </c>
      <c r="AA204" s="131" t="str">
        <f aca="false">IF(Z204&gt;=6,"Cleared","NotCleared")</f>
        <v>Cleared</v>
      </c>
      <c r="AB204" s="131" t="n">
        <v>3.4</v>
      </c>
      <c r="AC204" s="131" t="n">
        <v>4</v>
      </c>
      <c r="AD204" s="131" t="n">
        <v>3.8</v>
      </c>
      <c r="AE204" s="131" t="n">
        <v>4</v>
      </c>
      <c r="AF204" s="131" t="n">
        <v>3.4</v>
      </c>
      <c r="AG204" s="131" t="n">
        <f aca="false">IFERROR(AVERAGE(AB204:AF204),"0")</f>
        <v>3.72</v>
      </c>
      <c r="AH204" s="131" t="n">
        <f aca="false">AG204*2</f>
        <v>7.44</v>
      </c>
      <c r="AI204" s="131" t="str">
        <f aca="false">IF(AH204&gt;=6,"Cleared","NotCleared")</f>
        <v>Cleared</v>
      </c>
    </row>
    <row r="205" customFormat="false" ht="14.25" hidden="false" customHeight="false" outlineLevel="0" collapsed="false">
      <c r="A205" s="128" t="n">
        <v>201</v>
      </c>
      <c r="B205" s="129" t="s">
        <v>421</v>
      </c>
      <c r="C205" s="130" t="s">
        <v>422</v>
      </c>
      <c r="D205" s="131" t="n">
        <v>3</v>
      </c>
      <c r="E205" s="131" t="n">
        <v>3</v>
      </c>
      <c r="F205" s="131" t="n">
        <v>3</v>
      </c>
      <c r="G205" s="131" t="n">
        <v>3</v>
      </c>
      <c r="H205" s="131" t="n">
        <v>3</v>
      </c>
      <c r="I205" s="131" t="n">
        <f aca="false">AVERAGE(D205:H205)</f>
        <v>3</v>
      </c>
      <c r="J205" s="131" t="n">
        <f aca="false">I205*2</f>
        <v>6</v>
      </c>
      <c r="K205" s="131" t="str">
        <f aca="false">IF(J205&gt;=6,"Cleared","NotCleared")</f>
        <v>Cleared</v>
      </c>
      <c r="L205" s="131" t="n">
        <v>2</v>
      </c>
      <c r="M205" s="131" t="n">
        <v>2</v>
      </c>
      <c r="N205" s="131" t="n">
        <v>3</v>
      </c>
      <c r="O205" s="131" t="n">
        <v>3.5</v>
      </c>
      <c r="P205" s="131" t="n">
        <v>3.5</v>
      </c>
      <c r="Q205" s="131" t="n">
        <f aca="false">AVERAGE(L205:P205)</f>
        <v>2.8</v>
      </c>
      <c r="R205" s="131" t="n">
        <f aca="false">Q205*2</f>
        <v>5.6</v>
      </c>
      <c r="S205" s="131" t="str">
        <f aca="false">IF(R205&gt;=6,"Cleared","NotCleared")</f>
        <v>NotCleared</v>
      </c>
      <c r="T205" s="131" t="n">
        <v>3</v>
      </c>
      <c r="U205" s="131" t="n">
        <v>3</v>
      </c>
      <c r="V205" s="131" t="n">
        <v>3</v>
      </c>
      <c r="W205" s="131" t="n">
        <v>3</v>
      </c>
      <c r="X205" s="131" t="n">
        <v>3</v>
      </c>
      <c r="Y205" s="131" t="n">
        <f aca="false">AVERAGE(T205:X205)</f>
        <v>3</v>
      </c>
      <c r="Z205" s="131" t="n">
        <f aca="false">Y205*2</f>
        <v>6</v>
      </c>
      <c r="AA205" s="131" t="str">
        <f aca="false">IF(Z205&gt;=6,"Cleared","NotCleared")</f>
        <v>Cleared</v>
      </c>
      <c r="AB205" s="131" t="n">
        <v>2</v>
      </c>
      <c r="AC205" s="131" t="n">
        <v>2.16666666666667</v>
      </c>
      <c r="AD205" s="131" t="n">
        <v>3.16666666666667</v>
      </c>
      <c r="AE205" s="131" t="n">
        <v>2.66666666666667</v>
      </c>
      <c r="AF205" s="131" t="n">
        <v>3</v>
      </c>
      <c r="AG205" s="131" t="n">
        <f aca="false">IFERROR(AVERAGE(AB205:AF205),"0")</f>
        <v>2.6</v>
      </c>
      <c r="AH205" s="131" t="n">
        <f aca="false">AG205*2</f>
        <v>5.2</v>
      </c>
      <c r="AI205" s="131" t="str">
        <f aca="false">IF(AH205&gt;=6,"Cleared","NotCleared")</f>
        <v>NotCleared</v>
      </c>
    </row>
    <row r="206" customFormat="false" ht="14.25" hidden="false" customHeight="false" outlineLevel="0" collapsed="false">
      <c r="A206" s="128" t="n">
        <v>202</v>
      </c>
      <c r="B206" s="129" t="s">
        <v>423</v>
      </c>
      <c r="C206" s="130" t="s">
        <v>424</v>
      </c>
      <c r="D206" s="131" t="n">
        <v>3</v>
      </c>
      <c r="E206" s="131" t="n">
        <v>3</v>
      </c>
      <c r="F206" s="131" t="n">
        <v>3</v>
      </c>
      <c r="G206" s="131" t="n">
        <v>3</v>
      </c>
      <c r="H206" s="131" t="n">
        <v>3</v>
      </c>
      <c r="I206" s="131" t="n">
        <f aca="false">AVERAGE(D206:H206)</f>
        <v>3</v>
      </c>
      <c r="J206" s="131" t="n">
        <f aca="false">I206*2</f>
        <v>6</v>
      </c>
      <c r="K206" s="131" t="str">
        <f aca="false">IF(J206&gt;=6,"Cleared","NotCleared")</f>
        <v>Cleared</v>
      </c>
      <c r="L206" s="131" t="n">
        <v>3.33333333333333</v>
      </c>
      <c r="M206" s="131" t="n">
        <v>3.66666666666667</v>
      </c>
      <c r="N206" s="131" t="n">
        <v>3.33333333333333</v>
      </c>
      <c r="O206" s="131" t="n">
        <v>3.66666666666667</v>
      </c>
      <c r="P206" s="131" t="n">
        <v>4</v>
      </c>
      <c r="Q206" s="131" t="n">
        <f aca="false">AVERAGE(L206:P206)</f>
        <v>3.6</v>
      </c>
      <c r="R206" s="131" t="n">
        <f aca="false">Q206*2</f>
        <v>7.2</v>
      </c>
      <c r="S206" s="131" t="str">
        <f aca="false">IF(R206&gt;=6,"Cleared","NotCleared")</f>
        <v>Cleared</v>
      </c>
      <c r="T206" s="131" t="n">
        <v>3.5</v>
      </c>
      <c r="U206" s="131" t="n">
        <v>3.5</v>
      </c>
      <c r="V206" s="131" t="n">
        <v>3</v>
      </c>
      <c r="W206" s="131" t="n">
        <v>3.5</v>
      </c>
      <c r="X206" s="131" t="n">
        <v>3.375</v>
      </c>
      <c r="Y206" s="131" t="n">
        <f aca="false">AVERAGE(T206:X206)</f>
        <v>3.375</v>
      </c>
      <c r="Z206" s="131" t="n">
        <f aca="false">Y206*2</f>
        <v>6.75</v>
      </c>
      <c r="AA206" s="131" t="str">
        <f aca="false">IF(Z206&gt;=6,"Cleared","NotCleared")</f>
        <v>Cleared</v>
      </c>
      <c r="AB206" s="131" t="s">
        <v>511</v>
      </c>
      <c r="AC206" s="131" t="s">
        <v>511</v>
      </c>
      <c r="AD206" s="131" t="s">
        <v>511</v>
      </c>
      <c r="AE206" s="131" t="s">
        <v>511</v>
      </c>
      <c r="AF206" s="131" t="s">
        <v>511</v>
      </c>
      <c r="AG206" s="131" t="str">
        <f aca="false">IFERROR(AVERAGE(AB206:AF206),"0")</f>
        <v>0</v>
      </c>
      <c r="AH206" s="131" t="n">
        <f aca="false">AG206*2</f>
        <v>0</v>
      </c>
      <c r="AI206" s="131" t="str">
        <f aca="false">IF(AH206&gt;=6,"Cleared","NotCleared")</f>
        <v>NotCleared</v>
      </c>
    </row>
    <row r="207" customFormat="false" ht="14.25" hidden="false" customHeight="false" outlineLevel="0" collapsed="false">
      <c r="A207" s="128" t="n">
        <v>203</v>
      </c>
      <c r="B207" s="129" t="s">
        <v>425</v>
      </c>
      <c r="C207" s="130" t="s">
        <v>426</v>
      </c>
      <c r="D207" s="131" t="n">
        <v>3</v>
      </c>
      <c r="E207" s="131" t="n">
        <v>3</v>
      </c>
      <c r="F207" s="131" t="n">
        <v>3</v>
      </c>
      <c r="G207" s="131" t="n">
        <v>3</v>
      </c>
      <c r="H207" s="131" t="n">
        <v>3</v>
      </c>
      <c r="I207" s="131" t="n">
        <f aca="false">AVERAGE(D207:H207)</f>
        <v>3</v>
      </c>
      <c r="J207" s="131" t="n">
        <f aca="false">I207*2</f>
        <v>6</v>
      </c>
      <c r="K207" s="131" t="str">
        <f aca="false">IF(J207&gt;=6,"Cleared","NotCleared")</f>
        <v>Cleared</v>
      </c>
      <c r="L207" s="131" t="n">
        <v>4.33333333333333</v>
      </c>
      <c r="M207" s="131" t="n">
        <v>4.33333333333333</v>
      </c>
      <c r="N207" s="131" t="n">
        <v>4.33333333333333</v>
      </c>
      <c r="O207" s="131" t="n">
        <v>4</v>
      </c>
      <c r="P207" s="131" t="n">
        <v>4.33333333333333</v>
      </c>
      <c r="Q207" s="131" t="n">
        <f aca="false">AVERAGE(L207:P207)</f>
        <v>4.26666666666667</v>
      </c>
      <c r="R207" s="131" t="n">
        <f aca="false">Q207*2</f>
        <v>8.53333333333333</v>
      </c>
      <c r="S207" s="131" t="str">
        <f aca="false">IF(R207&gt;=6,"Cleared","NotCleared")</f>
        <v>Cleared</v>
      </c>
      <c r="T207" s="131" t="n">
        <v>3.8</v>
      </c>
      <c r="U207" s="131" t="n">
        <v>4.16666666666667</v>
      </c>
      <c r="V207" s="131" t="n">
        <v>4.16666666666667</v>
      </c>
      <c r="W207" s="131" t="n">
        <v>4.41666666666667</v>
      </c>
      <c r="X207" s="131" t="n">
        <v>4.1375</v>
      </c>
      <c r="Y207" s="131" t="n">
        <f aca="false">AVERAGE(T207:X207)</f>
        <v>4.1375</v>
      </c>
      <c r="Z207" s="131" t="n">
        <f aca="false">Y207*2</f>
        <v>8.275</v>
      </c>
      <c r="AA207" s="131" t="str">
        <f aca="false">IF(Z207&gt;=6,"Cleared","NotCleared")</f>
        <v>Cleared</v>
      </c>
      <c r="AB207" s="131" t="n">
        <v>4.25</v>
      </c>
      <c r="AC207" s="131" t="n">
        <v>4.25</v>
      </c>
      <c r="AD207" s="131" t="n">
        <v>4.5</v>
      </c>
      <c r="AE207" s="131" t="n">
        <v>3.5</v>
      </c>
      <c r="AF207" s="131" t="n">
        <v>4.75</v>
      </c>
      <c r="AG207" s="131" t="n">
        <f aca="false">IFERROR(AVERAGE(AB207:AF207),"0")</f>
        <v>4.25</v>
      </c>
      <c r="AH207" s="131" t="n">
        <f aca="false">AG207*2</f>
        <v>8.5</v>
      </c>
      <c r="AI207" s="131" t="str">
        <f aca="false">IF(AH207&gt;=6,"Cleared","NotCleared")</f>
        <v>Cleared</v>
      </c>
    </row>
    <row r="208" customFormat="false" ht="14.25" hidden="false" customHeight="false" outlineLevel="0" collapsed="false">
      <c r="A208" s="128" t="n">
        <v>204</v>
      </c>
      <c r="B208" s="129" t="s">
        <v>427</v>
      </c>
      <c r="C208" s="130" t="s">
        <v>428</v>
      </c>
      <c r="D208" s="131" t="n">
        <v>3</v>
      </c>
      <c r="E208" s="131" t="n">
        <v>3</v>
      </c>
      <c r="F208" s="131" t="n">
        <v>3</v>
      </c>
      <c r="G208" s="131" t="n">
        <v>3</v>
      </c>
      <c r="H208" s="131" t="n">
        <v>3</v>
      </c>
      <c r="I208" s="131" t="n">
        <f aca="false">AVERAGE(D208:H208)</f>
        <v>3</v>
      </c>
      <c r="J208" s="131" t="n">
        <f aca="false">I208*2</f>
        <v>6</v>
      </c>
      <c r="K208" s="131" t="str">
        <f aca="false">IF(J208&gt;=6,"Cleared","NotCleared")</f>
        <v>Cleared</v>
      </c>
      <c r="L208" s="131" t="n">
        <v>3.66666666666667</v>
      </c>
      <c r="M208" s="131" t="n">
        <v>3.66666666666667</v>
      </c>
      <c r="N208" s="131" t="n">
        <v>3.66666666666667</v>
      </c>
      <c r="O208" s="131" t="n">
        <v>4</v>
      </c>
      <c r="P208" s="131" t="n">
        <v>3.66666666666667</v>
      </c>
      <c r="Q208" s="131" t="n">
        <f aca="false">AVERAGE(L208:P208)</f>
        <v>3.73333333333333</v>
      </c>
      <c r="R208" s="131" t="n">
        <f aca="false">Q208*2</f>
        <v>7.46666666666667</v>
      </c>
      <c r="S208" s="131" t="str">
        <f aca="false">IF(R208&gt;=6,"Cleared","NotCleared")</f>
        <v>Cleared</v>
      </c>
      <c r="T208" s="131" t="n">
        <v>3.16666666666667</v>
      </c>
      <c r="U208" s="131" t="n">
        <v>3.33333333333333</v>
      </c>
      <c r="V208" s="131" t="n">
        <v>3.16666666666667</v>
      </c>
      <c r="W208" s="131" t="n">
        <v>3.66666666666667</v>
      </c>
      <c r="X208" s="131" t="n">
        <v>3.33333333333333</v>
      </c>
      <c r="Y208" s="131" t="n">
        <f aca="false">AVERAGE(T208:X208)</f>
        <v>3.33333333333333</v>
      </c>
      <c r="Z208" s="131" t="n">
        <f aca="false">Y208*2</f>
        <v>6.66666666666667</v>
      </c>
      <c r="AA208" s="131" t="str">
        <f aca="false">IF(Z208&gt;=6,"Cleared","NotCleared")</f>
        <v>Cleared</v>
      </c>
      <c r="AB208" s="131" t="n">
        <v>3.6</v>
      </c>
      <c r="AC208" s="131" t="n">
        <v>3.8</v>
      </c>
      <c r="AD208" s="131" t="n">
        <v>3.6</v>
      </c>
      <c r="AE208" s="131" t="n">
        <v>3.6</v>
      </c>
      <c r="AF208" s="131" t="n">
        <v>3.8</v>
      </c>
      <c r="AG208" s="131" t="n">
        <f aca="false">IFERROR(AVERAGE(AB208:AF208),"0")</f>
        <v>3.68</v>
      </c>
      <c r="AH208" s="131" t="n">
        <f aca="false">AG208*2</f>
        <v>7.36</v>
      </c>
      <c r="AI208" s="131" t="str">
        <f aca="false">IF(AH208&gt;=6,"Cleared","NotCleared")</f>
        <v>Cleared</v>
      </c>
    </row>
    <row r="209" customFormat="false" ht="14.25" hidden="false" customHeight="false" outlineLevel="0" collapsed="false">
      <c r="A209" s="128" t="n">
        <v>205</v>
      </c>
      <c r="B209" s="129" t="s">
        <v>429</v>
      </c>
      <c r="C209" s="130" t="s">
        <v>430</v>
      </c>
      <c r="D209" s="131" t="n">
        <v>3</v>
      </c>
      <c r="E209" s="131" t="n">
        <v>3</v>
      </c>
      <c r="F209" s="131" t="n">
        <v>3</v>
      </c>
      <c r="G209" s="131" t="n">
        <v>3</v>
      </c>
      <c r="H209" s="131" t="n">
        <v>3</v>
      </c>
      <c r="I209" s="131" t="n">
        <f aca="false">AVERAGE(D209:H209)</f>
        <v>3</v>
      </c>
      <c r="J209" s="131" t="n">
        <f aca="false">I209*2</f>
        <v>6</v>
      </c>
      <c r="K209" s="131" t="str">
        <f aca="false">IF(J209&gt;=6,"Cleared","NotCleared")</f>
        <v>Cleared</v>
      </c>
      <c r="L209" s="131" t="n">
        <v>4</v>
      </c>
      <c r="M209" s="131" t="n">
        <v>3.66666666666667</v>
      </c>
      <c r="N209" s="131" t="n">
        <v>4</v>
      </c>
      <c r="O209" s="131" t="n">
        <v>4</v>
      </c>
      <c r="P209" s="131" t="n">
        <v>3</v>
      </c>
      <c r="Q209" s="131" t="n">
        <f aca="false">AVERAGE(L209:P209)</f>
        <v>3.73333333333333</v>
      </c>
      <c r="R209" s="131" t="n">
        <f aca="false">Q209*2</f>
        <v>7.46666666666667</v>
      </c>
      <c r="S209" s="131" t="str">
        <f aca="false">IF(R209&gt;=6,"Cleared","NotCleared")</f>
        <v>Cleared</v>
      </c>
      <c r="T209" s="131" t="n">
        <v>2.85714285714286</v>
      </c>
      <c r="U209" s="131" t="n">
        <v>3.57142857142857</v>
      </c>
      <c r="V209" s="131" t="n">
        <v>3.57142857142857</v>
      </c>
      <c r="W209" s="131" t="n">
        <v>3.57142857142857</v>
      </c>
      <c r="X209" s="131" t="n">
        <v>3.39285714285714</v>
      </c>
      <c r="Y209" s="131" t="n">
        <f aca="false">AVERAGE(T209:X209)</f>
        <v>3.39285714285714</v>
      </c>
      <c r="Z209" s="131" t="n">
        <f aca="false">Y209*2</f>
        <v>6.78571428571429</v>
      </c>
      <c r="AA209" s="131" t="str">
        <f aca="false">IF(Z209&gt;=6,"Cleared","NotCleared")</f>
        <v>Cleared</v>
      </c>
      <c r="AB209" s="131" t="n">
        <v>3.6</v>
      </c>
      <c r="AC209" s="131" t="n">
        <v>3.6</v>
      </c>
      <c r="AD209" s="131" t="n">
        <v>3.6</v>
      </c>
      <c r="AE209" s="131" t="n">
        <v>3.4</v>
      </c>
      <c r="AF209" s="131" t="n">
        <v>4</v>
      </c>
      <c r="AG209" s="131" t="n">
        <f aca="false">IFERROR(AVERAGE(AB209:AF209),"0")</f>
        <v>3.64</v>
      </c>
      <c r="AH209" s="131" t="n">
        <f aca="false">AG209*2</f>
        <v>7.28</v>
      </c>
      <c r="AI209" s="131" t="str">
        <f aca="false">IF(AH209&gt;=6,"Cleared","NotCleared")</f>
        <v>Cleared</v>
      </c>
    </row>
    <row r="210" customFormat="false" ht="14.25" hidden="false" customHeight="false" outlineLevel="0" collapsed="false">
      <c r="A210" s="128" t="n">
        <v>206</v>
      </c>
      <c r="B210" s="129" t="s">
        <v>431</v>
      </c>
      <c r="C210" s="130" t="s">
        <v>432</v>
      </c>
      <c r="D210" s="131" t="n">
        <v>3</v>
      </c>
      <c r="E210" s="131" t="n">
        <v>3</v>
      </c>
      <c r="F210" s="131" t="n">
        <v>3</v>
      </c>
      <c r="G210" s="131" t="n">
        <v>3</v>
      </c>
      <c r="H210" s="131" t="n">
        <v>3</v>
      </c>
      <c r="I210" s="131" t="n">
        <f aca="false">AVERAGE(D210:H210)</f>
        <v>3</v>
      </c>
      <c r="J210" s="131" t="n">
        <f aca="false">I210*2</f>
        <v>6</v>
      </c>
      <c r="K210" s="131" t="str">
        <f aca="false">IF(J210&gt;=6,"Cleared","NotCleared")</f>
        <v>Cleared</v>
      </c>
      <c r="L210" s="131" t="n">
        <v>3.66666666666667</v>
      </c>
      <c r="M210" s="131" t="n">
        <v>4</v>
      </c>
      <c r="N210" s="131" t="n">
        <v>3.33333333333333</v>
      </c>
      <c r="O210" s="131" t="n">
        <v>4</v>
      </c>
      <c r="P210" s="131" t="n">
        <v>3.66666666666667</v>
      </c>
      <c r="Q210" s="131" t="n">
        <f aca="false">AVERAGE(L210:P210)</f>
        <v>3.73333333333333</v>
      </c>
      <c r="R210" s="131" t="n">
        <f aca="false">Q210*2</f>
        <v>7.46666666666667</v>
      </c>
      <c r="S210" s="131" t="str">
        <f aca="false">IF(R210&gt;=6,"Cleared","NotCleared")</f>
        <v>Cleared</v>
      </c>
      <c r="T210" s="131" t="n">
        <v>2.83333333333333</v>
      </c>
      <c r="U210" s="131" t="n">
        <v>3.16666666666667</v>
      </c>
      <c r="V210" s="131" t="n">
        <v>2.5</v>
      </c>
      <c r="W210" s="131" t="n">
        <v>3</v>
      </c>
      <c r="X210" s="131" t="n">
        <v>2.875</v>
      </c>
      <c r="Y210" s="131" t="n">
        <f aca="false">AVERAGE(T210:X210)</f>
        <v>2.875</v>
      </c>
      <c r="Z210" s="131" t="n">
        <f aca="false">Y210*2</f>
        <v>5.75</v>
      </c>
      <c r="AA210" s="131" t="str">
        <f aca="false">IF(Z210&gt;=6,"Cleared","NotCleared")</f>
        <v>NotCleared</v>
      </c>
      <c r="AB210" s="131" t="n">
        <v>3</v>
      </c>
      <c r="AC210" s="131" t="n">
        <v>2.8</v>
      </c>
      <c r="AD210" s="131" t="n">
        <v>3.2</v>
      </c>
      <c r="AE210" s="131" t="n">
        <v>2.8</v>
      </c>
      <c r="AF210" s="131" t="n">
        <v>3.4</v>
      </c>
      <c r="AG210" s="131" t="n">
        <f aca="false">IFERROR(AVERAGE(AB210:AF210),"0")</f>
        <v>3.04</v>
      </c>
      <c r="AH210" s="131" t="n">
        <f aca="false">AG210*2</f>
        <v>6.08</v>
      </c>
      <c r="AI210" s="131" t="str">
        <f aca="false">IF(AH210&gt;=6,"Cleared","NotCleared")</f>
        <v>Cleared</v>
      </c>
    </row>
    <row r="211" customFormat="false" ht="14.25" hidden="false" customHeight="false" outlineLevel="0" collapsed="false">
      <c r="A211" s="128" t="n">
        <v>207</v>
      </c>
      <c r="B211" s="129" t="s">
        <v>433</v>
      </c>
      <c r="C211" s="130" t="s">
        <v>434</v>
      </c>
      <c r="D211" s="131" t="n">
        <v>3</v>
      </c>
      <c r="E211" s="131" t="n">
        <v>3</v>
      </c>
      <c r="F211" s="131" t="n">
        <v>3</v>
      </c>
      <c r="G211" s="131" t="n">
        <v>3</v>
      </c>
      <c r="H211" s="131" t="n">
        <v>3</v>
      </c>
      <c r="I211" s="131" t="n">
        <f aca="false">AVERAGE(D211:H211)</f>
        <v>3</v>
      </c>
      <c r="J211" s="131" t="n">
        <f aca="false">I211*2</f>
        <v>6</v>
      </c>
      <c r="K211" s="131" t="str">
        <f aca="false">IF(J211&gt;=6,"Cleared","NotCleared")</f>
        <v>Cleared</v>
      </c>
      <c r="L211" s="131" t="n">
        <v>3.33333333333333</v>
      </c>
      <c r="M211" s="131" t="n">
        <v>3.66666666666667</v>
      </c>
      <c r="N211" s="131" t="n">
        <v>4</v>
      </c>
      <c r="O211" s="131" t="n">
        <v>3.66666666666667</v>
      </c>
      <c r="P211" s="131" t="n">
        <v>3.66666666666667</v>
      </c>
      <c r="Q211" s="131" t="n">
        <f aca="false">AVERAGE(L211:P211)</f>
        <v>3.66666666666667</v>
      </c>
      <c r="R211" s="131" t="n">
        <f aca="false">Q211*2</f>
        <v>7.33333333333333</v>
      </c>
      <c r="S211" s="131" t="str">
        <f aca="false">IF(R211&gt;=6,"Cleared","NotCleared")</f>
        <v>Cleared</v>
      </c>
      <c r="T211" s="131" t="n">
        <v>3.33333333333333</v>
      </c>
      <c r="U211" s="131" t="n">
        <v>3.33333333333333</v>
      </c>
      <c r="V211" s="131" t="n">
        <v>3.5</v>
      </c>
      <c r="W211" s="131" t="n">
        <v>4</v>
      </c>
      <c r="X211" s="131" t="n">
        <v>3.54166666666667</v>
      </c>
      <c r="Y211" s="131" t="n">
        <f aca="false">AVERAGE(T211:X211)</f>
        <v>3.54166666666667</v>
      </c>
      <c r="Z211" s="131" t="n">
        <f aca="false">Y211*2</f>
        <v>7.08333333333333</v>
      </c>
      <c r="AA211" s="131" t="str">
        <f aca="false">IF(Z211&gt;=6,"Cleared","NotCleared")</f>
        <v>Cleared</v>
      </c>
      <c r="AB211" s="131" t="s">
        <v>511</v>
      </c>
      <c r="AC211" s="131" t="s">
        <v>511</v>
      </c>
      <c r="AD211" s="131" t="s">
        <v>511</v>
      </c>
      <c r="AE211" s="131" t="s">
        <v>511</v>
      </c>
      <c r="AF211" s="131" t="s">
        <v>511</v>
      </c>
      <c r="AG211" s="131" t="str">
        <f aca="false">IFERROR(AVERAGE(AB211:AF211),"0")</f>
        <v>0</v>
      </c>
      <c r="AH211" s="131" t="n">
        <f aca="false">AG211*2</f>
        <v>0</v>
      </c>
      <c r="AI211" s="131" t="str">
        <f aca="false">IF(AH211&gt;=6,"Cleared","NotCleared")</f>
        <v>NotCleared</v>
      </c>
    </row>
    <row r="212" customFormat="false" ht="14.25" hidden="false" customHeight="false" outlineLevel="0" collapsed="false">
      <c r="A212" s="128" t="n">
        <v>208</v>
      </c>
      <c r="B212" s="129" t="s">
        <v>435</v>
      </c>
      <c r="C212" s="130" t="s">
        <v>436</v>
      </c>
      <c r="D212" s="131" t="n">
        <v>3</v>
      </c>
      <c r="E212" s="131" t="n">
        <v>3</v>
      </c>
      <c r="F212" s="131" t="n">
        <v>3</v>
      </c>
      <c r="G212" s="131" t="n">
        <v>3</v>
      </c>
      <c r="H212" s="131" t="n">
        <v>3</v>
      </c>
      <c r="I212" s="131" t="n">
        <f aca="false">AVERAGE(D212:H212)</f>
        <v>3</v>
      </c>
      <c r="J212" s="131" t="n">
        <f aca="false">I212*2</f>
        <v>6</v>
      </c>
      <c r="K212" s="131" t="str">
        <f aca="false">IF(J212&gt;=6,"Cleared","NotCleared")</f>
        <v>Cleared</v>
      </c>
      <c r="L212" s="131" t="n">
        <v>3.25</v>
      </c>
      <c r="M212" s="131" t="n">
        <v>3.75</v>
      </c>
      <c r="N212" s="131" t="n">
        <v>3.75</v>
      </c>
      <c r="O212" s="131" t="n">
        <v>3.5</v>
      </c>
      <c r="P212" s="131" t="n">
        <v>3</v>
      </c>
      <c r="Q212" s="131" t="n">
        <f aca="false">AVERAGE(L212:P212)</f>
        <v>3.45</v>
      </c>
      <c r="R212" s="131" t="n">
        <f aca="false">Q212*2</f>
        <v>6.9</v>
      </c>
      <c r="S212" s="131" t="str">
        <f aca="false">IF(R212&gt;=6,"Cleared","NotCleared")</f>
        <v>Cleared</v>
      </c>
      <c r="T212" s="131" t="n">
        <v>3</v>
      </c>
      <c r="U212" s="131" t="n">
        <v>2.5</v>
      </c>
      <c r="V212" s="131" t="n">
        <v>3</v>
      </c>
      <c r="W212" s="131" t="n">
        <v>2</v>
      </c>
      <c r="X212" s="131" t="n">
        <v>2.625</v>
      </c>
      <c r="Y212" s="131" t="n">
        <f aca="false">AVERAGE(T212:X212)</f>
        <v>2.625</v>
      </c>
      <c r="Z212" s="131" t="n">
        <f aca="false">Y212*2</f>
        <v>5.25</v>
      </c>
      <c r="AA212" s="131" t="str">
        <f aca="false">IF(Z212&gt;=6,"Cleared","NotCleared")</f>
        <v>NotCleared</v>
      </c>
      <c r="AB212" s="131" t="s">
        <v>511</v>
      </c>
      <c r="AC212" s="131" t="s">
        <v>511</v>
      </c>
      <c r="AD212" s="131" t="s">
        <v>511</v>
      </c>
      <c r="AE212" s="131" t="s">
        <v>511</v>
      </c>
      <c r="AF212" s="131" t="s">
        <v>511</v>
      </c>
      <c r="AG212" s="131" t="str">
        <f aca="false">IFERROR(AVERAGE(AB212:AF212),"0")</f>
        <v>0</v>
      </c>
      <c r="AH212" s="131" t="n">
        <f aca="false">AG212*2</f>
        <v>0</v>
      </c>
      <c r="AI212" s="131" t="str">
        <f aca="false">IF(AH212&gt;=6,"Cleared","NotCleared")</f>
        <v>NotCleared</v>
      </c>
    </row>
    <row r="213" customFormat="false" ht="14.25" hidden="false" customHeight="false" outlineLevel="0" collapsed="false">
      <c r="A213" s="128" t="n">
        <v>209</v>
      </c>
      <c r="B213" s="129" t="s">
        <v>437</v>
      </c>
      <c r="C213" s="130" t="s">
        <v>438</v>
      </c>
      <c r="D213" s="131" t="n">
        <v>3</v>
      </c>
      <c r="E213" s="131" t="n">
        <v>3</v>
      </c>
      <c r="F213" s="131" t="n">
        <v>3</v>
      </c>
      <c r="G213" s="131" t="n">
        <v>3</v>
      </c>
      <c r="H213" s="131" t="n">
        <v>3</v>
      </c>
      <c r="I213" s="131" t="n">
        <f aca="false">AVERAGE(D213:H213)</f>
        <v>3</v>
      </c>
      <c r="J213" s="131" t="n">
        <f aca="false">I213*2</f>
        <v>6</v>
      </c>
      <c r="K213" s="131" t="str">
        <f aca="false">IF(J213&gt;=6,"Cleared","NotCleared")</f>
        <v>Cleared</v>
      </c>
      <c r="L213" s="131" t="n">
        <v>3.5</v>
      </c>
      <c r="M213" s="131" t="n">
        <v>2.5</v>
      </c>
      <c r="N213" s="131" t="n">
        <v>3.5</v>
      </c>
      <c r="O213" s="131" t="n">
        <v>3.5</v>
      </c>
      <c r="P213" s="131" t="n">
        <v>3.5</v>
      </c>
      <c r="Q213" s="131" t="n">
        <f aca="false">AVERAGE(L213:P213)</f>
        <v>3.3</v>
      </c>
      <c r="R213" s="131" t="n">
        <f aca="false">Q213*2</f>
        <v>6.6</v>
      </c>
      <c r="S213" s="131" t="str">
        <f aca="false">IF(R213&gt;=6,"Cleared","NotCleared")</f>
        <v>Cleared</v>
      </c>
      <c r="T213" s="131" t="n">
        <v>2</v>
      </c>
      <c r="U213" s="131" t="n">
        <v>1</v>
      </c>
      <c r="V213" s="131" t="n">
        <v>3</v>
      </c>
      <c r="W213" s="131" t="n">
        <v>3</v>
      </c>
      <c r="X213" s="131" t="n">
        <v>2.25</v>
      </c>
      <c r="Y213" s="131" t="n">
        <f aca="false">AVERAGE(T213:X213)</f>
        <v>2.25</v>
      </c>
      <c r="Z213" s="131" t="n">
        <f aca="false">Y213*2</f>
        <v>4.5</v>
      </c>
      <c r="AA213" s="131" t="str">
        <f aca="false">IF(Z213&gt;=6,"Cleared","NotCleared")</f>
        <v>NotCleared</v>
      </c>
      <c r="AB213" s="131" t="s">
        <v>511</v>
      </c>
      <c r="AC213" s="131" t="s">
        <v>511</v>
      </c>
      <c r="AD213" s="131" t="s">
        <v>511</v>
      </c>
      <c r="AE213" s="131" t="s">
        <v>511</v>
      </c>
      <c r="AF213" s="131" t="s">
        <v>511</v>
      </c>
      <c r="AG213" s="131" t="str">
        <f aca="false">IFERROR(AVERAGE(AB213:AF213),"0")</f>
        <v>0</v>
      </c>
      <c r="AH213" s="131" t="n">
        <f aca="false">AG213*2</f>
        <v>0</v>
      </c>
      <c r="AI213" s="131" t="str">
        <f aca="false">IF(AH213&gt;=6,"Cleared","NotCleared")</f>
        <v>NotCleared</v>
      </c>
    </row>
    <row r="214" customFormat="false" ht="14.25" hidden="false" customHeight="false" outlineLevel="0" collapsed="false">
      <c r="A214" s="128" t="n">
        <v>210</v>
      </c>
      <c r="B214" s="129" t="s">
        <v>439</v>
      </c>
      <c r="C214" s="130" t="s">
        <v>440</v>
      </c>
      <c r="D214" s="131" t="n">
        <v>3</v>
      </c>
      <c r="E214" s="131" t="n">
        <v>3</v>
      </c>
      <c r="F214" s="131" t="n">
        <v>3</v>
      </c>
      <c r="G214" s="131" t="n">
        <v>3</v>
      </c>
      <c r="H214" s="131" t="n">
        <v>3</v>
      </c>
      <c r="I214" s="131" t="n">
        <f aca="false">AVERAGE(D214:H214)</f>
        <v>3</v>
      </c>
      <c r="J214" s="131" t="n">
        <f aca="false">I214*2</f>
        <v>6</v>
      </c>
      <c r="K214" s="131" t="str">
        <f aca="false">IF(J214&gt;=6,"Cleared","NotCleared")</f>
        <v>Cleared</v>
      </c>
      <c r="L214" s="131" t="n">
        <v>3.33333333333333</v>
      </c>
      <c r="M214" s="131" t="n">
        <v>3</v>
      </c>
      <c r="N214" s="131" t="n">
        <v>3.66666666666667</v>
      </c>
      <c r="O214" s="131" t="n">
        <v>2.66666666666667</v>
      </c>
      <c r="P214" s="131" t="n">
        <v>3</v>
      </c>
      <c r="Q214" s="131" t="n">
        <f aca="false">AVERAGE(L214:P214)</f>
        <v>3.13333333333333</v>
      </c>
      <c r="R214" s="131" t="n">
        <f aca="false">Q214*2</f>
        <v>6.26666666666667</v>
      </c>
      <c r="S214" s="131" t="str">
        <f aca="false">IF(R214&gt;=6,"Cleared","NotCleared")</f>
        <v>Cleared</v>
      </c>
      <c r="T214" s="131" t="n">
        <v>3</v>
      </c>
      <c r="U214" s="131" t="n">
        <v>3</v>
      </c>
      <c r="V214" s="131" t="n">
        <v>3</v>
      </c>
      <c r="W214" s="131" t="n">
        <v>3</v>
      </c>
      <c r="X214" s="131" t="n">
        <v>3</v>
      </c>
      <c r="Y214" s="131" t="n">
        <f aca="false">AVERAGE(T214:X214)</f>
        <v>3</v>
      </c>
      <c r="Z214" s="131" t="n">
        <f aca="false">Y214*2</f>
        <v>6</v>
      </c>
      <c r="AA214" s="131" t="str">
        <f aca="false">IF(Z214&gt;=6,"Cleared","NotCleared")</f>
        <v>Cleared</v>
      </c>
      <c r="AB214" s="131" t="s">
        <v>511</v>
      </c>
      <c r="AC214" s="131" t="s">
        <v>511</v>
      </c>
      <c r="AD214" s="131" t="s">
        <v>511</v>
      </c>
      <c r="AE214" s="131" t="s">
        <v>511</v>
      </c>
      <c r="AF214" s="131" t="s">
        <v>511</v>
      </c>
      <c r="AG214" s="131" t="str">
        <f aca="false">IFERROR(AVERAGE(AB214:AF214),"0")</f>
        <v>0</v>
      </c>
      <c r="AH214" s="131" t="n">
        <f aca="false">AG214*2</f>
        <v>0</v>
      </c>
      <c r="AI214" s="131" t="str">
        <f aca="false">IF(AH214&gt;=6,"Cleared","NotCleared")</f>
        <v>NotCleared</v>
      </c>
    </row>
    <row r="215" customFormat="false" ht="14.25" hidden="false" customHeight="false" outlineLevel="0" collapsed="false">
      <c r="A215" s="128" t="n">
        <v>211</v>
      </c>
      <c r="B215" s="129" t="s">
        <v>441</v>
      </c>
      <c r="C215" s="130" t="s">
        <v>442</v>
      </c>
      <c r="D215" s="131" t="n">
        <v>3</v>
      </c>
      <c r="E215" s="131" t="n">
        <v>3</v>
      </c>
      <c r="F215" s="131" t="n">
        <v>3</v>
      </c>
      <c r="G215" s="131" t="n">
        <v>3</v>
      </c>
      <c r="H215" s="131" t="n">
        <v>3</v>
      </c>
      <c r="I215" s="131" t="n">
        <f aca="false">AVERAGE(D215:H215)</f>
        <v>3</v>
      </c>
      <c r="J215" s="131" t="n">
        <f aca="false">I215*2</f>
        <v>6</v>
      </c>
      <c r="K215" s="131" t="str">
        <f aca="false">IF(J215&gt;=6,"Cleared","NotCleared")</f>
        <v>Cleared</v>
      </c>
      <c r="L215" s="131" t="n">
        <v>4</v>
      </c>
      <c r="M215" s="131" t="n">
        <v>4.66666666666667</v>
      </c>
      <c r="N215" s="131" t="n">
        <v>4.66666666666667</v>
      </c>
      <c r="O215" s="131" t="n">
        <v>4.33333333333333</v>
      </c>
      <c r="P215" s="131" t="n">
        <v>4</v>
      </c>
      <c r="Q215" s="131" t="n">
        <f aca="false">AVERAGE(L215:P215)</f>
        <v>4.33333333333333</v>
      </c>
      <c r="R215" s="131" t="n">
        <f aca="false">Q215*2</f>
        <v>8.66666666666667</v>
      </c>
      <c r="S215" s="131" t="str">
        <f aca="false">IF(R215&gt;=6,"Cleared","NotCleared")</f>
        <v>Cleared</v>
      </c>
      <c r="T215" s="131" t="n">
        <v>3.5</v>
      </c>
      <c r="U215" s="131" t="n">
        <v>3.83333333333333</v>
      </c>
      <c r="V215" s="131" t="n">
        <v>3.83333333333333</v>
      </c>
      <c r="W215" s="131" t="n">
        <v>3.83333333333333</v>
      </c>
      <c r="X215" s="131" t="n">
        <v>3.75</v>
      </c>
      <c r="Y215" s="131" t="n">
        <f aca="false">AVERAGE(T215:X215)</f>
        <v>3.75</v>
      </c>
      <c r="Z215" s="131" t="n">
        <f aca="false">Y215*2</f>
        <v>7.5</v>
      </c>
      <c r="AA215" s="131" t="str">
        <f aca="false">IF(Z215&gt;=6,"Cleared","NotCleared")</f>
        <v>Cleared</v>
      </c>
      <c r="AB215" s="131" t="n">
        <v>4</v>
      </c>
      <c r="AC215" s="131" t="n">
        <v>3.6</v>
      </c>
      <c r="AD215" s="131" t="n">
        <v>3.8</v>
      </c>
      <c r="AE215" s="131" t="n">
        <v>4</v>
      </c>
      <c r="AF215" s="131" t="n">
        <v>4</v>
      </c>
      <c r="AG215" s="131" t="n">
        <f aca="false">IFERROR(AVERAGE(AB215:AF215),"0")</f>
        <v>3.88</v>
      </c>
      <c r="AH215" s="131" t="n">
        <f aca="false">AG215*2</f>
        <v>7.76</v>
      </c>
      <c r="AI215" s="131" t="str">
        <f aca="false">IF(AH215&gt;=6,"Cleared","NotCleared")</f>
        <v>Cleared</v>
      </c>
    </row>
    <row r="216" customFormat="false" ht="14.25" hidden="false" customHeight="false" outlineLevel="0" collapsed="false">
      <c r="A216" s="128" t="n">
        <v>212</v>
      </c>
      <c r="B216" s="129" t="s">
        <v>443</v>
      </c>
      <c r="C216" s="130" t="s">
        <v>444</v>
      </c>
      <c r="D216" s="131" t="n">
        <v>3</v>
      </c>
      <c r="E216" s="131" t="n">
        <v>3</v>
      </c>
      <c r="F216" s="131" t="n">
        <v>3</v>
      </c>
      <c r="G216" s="131" t="n">
        <v>3</v>
      </c>
      <c r="H216" s="131" t="n">
        <v>3</v>
      </c>
      <c r="I216" s="131" t="n">
        <f aca="false">AVERAGE(D216:H216)</f>
        <v>3</v>
      </c>
      <c r="J216" s="131" t="n">
        <f aca="false">I216*2</f>
        <v>6</v>
      </c>
      <c r="K216" s="131" t="str">
        <f aca="false">IF(J216&gt;=6,"Cleared","NotCleared")</f>
        <v>Cleared</v>
      </c>
      <c r="L216" s="131" t="n">
        <v>4.66666666666667</v>
      </c>
      <c r="M216" s="131" t="n">
        <v>5</v>
      </c>
      <c r="N216" s="131" t="n">
        <v>4.33333333333333</v>
      </c>
      <c r="O216" s="131" t="n">
        <v>4.66666666666667</v>
      </c>
      <c r="P216" s="131" t="n">
        <v>4.33333333333333</v>
      </c>
      <c r="Q216" s="131" t="n">
        <f aca="false">AVERAGE(L216:P216)</f>
        <v>4.6</v>
      </c>
      <c r="R216" s="131" t="n">
        <f aca="false">Q216*2</f>
        <v>9.2</v>
      </c>
      <c r="S216" s="131" t="str">
        <f aca="false">IF(R216&gt;=6,"Cleared","NotCleared")</f>
        <v>Cleared</v>
      </c>
      <c r="T216" s="131" t="n">
        <v>4.3</v>
      </c>
      <c r="U216" s="131" t="n">
        <v>4.33333333333333</v>
      </c>
      <c r="V216" s="131" t="n">
        <v>4.41666666666667</v>
      </c>
      <c r="W216" s="131" t="n">
        <v>4.16666666666667</v>
      </c>
      <c r="X216" s="131" t="n">
        <v>4.30416666666667</v>
      </c>
      <c r="Y216" s="131" t="n">
        <f aca="false">AVERAGE(T216:X216)</f>
        <v>4.30416666666667</v>
      </c>
      <c r="Z216" s="131" t="n">
        <f aca="false">Y216*2</f>
        <v>8.60833333333333</v>
      </c>
      <c r="AA216" s="131" t="str">
        <f aca="false">IF(Z216&gt;=6,"Cleared","NotCleared")</f>
        <v>Cleared</v>
      </c>
      <c r="AB216" s="131" t="n">
        <v>4</v>
      </c>
      <c r="AC216" s="131" t="n">
        <v>4</v>
      </c>
      <c r="AD216" s="131" t="n">
        <v>4.2</v>
      </c>
      <c r="AE216" s="131" t="n">
        <v>4</v>
      </c>
      <c r="AF216" s="131" t="n">
        <v>4.6</v>
      </c>
      <c r="AG216" s="131" t="n">
        <f aca="false">IFERROR(AVERAGE(AB216:AF216),"0")</f>
        <v>4.16</v>
      </c>
      <c r="AH216" s="131" t="n">
        <f aca="false">AG216*2</f>
        <v>8.32</v>
      </c>
      <c r="AI216" s="131" t="str">
        <f aca="false">IF(AH216&gt;=6,"Cleared","NotCleared")</f>
        <v>Cleared</v>
      </c>
    </row>
    <row r="217" customFormat="false" ht="14.25" hidden="false" customHeight="false" outlineLevel="0" collapsed="false">
      <c r="A217" s="128" t="n">
        <v>213</v>
      </c>
      <c r="B217" s="129" t="s">
        <v>445</v>
      </c>
      <c r="C217" s="130" t="s">
        <v>446</v>
      </c>
      <c r="D217" s="131" t="n">
        <v>3</v>
      </c>
      <c r="E217" s="131" t="n">
        <v>3</v>
      </c>
      <c r="F217" s="131" t="n">
        <v>3</v>
      </c>
      <c r="G217" s="131" t="n">
        <v>3</v>
      </c>
      <c r="H217" s="131" t="n">
        <v>3</v>
      </c>
      <c r="I217" s="131" t="n">
        <f aca="false">AVERAGE(D217:H217)</f>
        <v>3</v>
      </c>
      <c r="J217" s="131" t="n">
        <f aca="false">I217*2</f>
        <v>6</v>
      </c>
      <c r="K217" s="131" t="str">
        <f aca="false">IF(J217&gt;=6,"Cleared","NotCleared")</f>
        <v>Cleared</v>
      </c>
      <c r="L217" s="131" t="n">
        <v>3.66666666666667</v>
      </c>
      <c r="M217" s="131" t="n">
        <v>3.33333333333333</v>
      </c>
      <c r="N217" s="131" t="n">
        <v>3.33333333333333</v>
      </c>
      <c r="O217" s="131" t="n">
        <v>4</v>
      </c>
      <c r="P217" s="131" t="n">
        <v>4</v>
      </c>
      <c r="Q217" s="131" t="n">
        <f aca="false">AVERAGE(L217:P217)</f>
        <v>3.66666666666667</v>
      </c>
      <c r="R217" s="131" t="n">
        <f aca="false">Q217*2</f>
        <v>7.33333333333333</v>
      </c>
      <c r="S217" s="131" t="str">
        <f aca="false">IF(R217&gt;=6,"Cleared","NotCleared")</f>
        <v>Cleared</v>
      </c>
      <c r="T217" s="131" t="n">
        <v>3</v>
      </c>
      <c r="U217" s="131" t="n">
        <v>3</v>
      </c>
      <c r="V217" s="131" t="n">
        <v>3</v>
      </c>
      <c r="W217" s="131" t="n">
        <v>3</v>
      </c>
      <c r="X217" s="131" t="n">
        <v>3</v>
      </c>
      <c r="Y217" s="131" t="n">
        <f aca="false">AVERAGE(T217:X217)</f>
        <v>3</v>
      </c>
      <c r="Z217" s="131" t="n">
        <f aca="false">Y217*2</f>
        <v>6</v>
      </c>
      <c r="AA217" s="131" t="str">
        <f aca="false">IF(Z217&gt;=6,"Cleared","NotCleared")</f>
        <v>Cleared</v>
      </c>
      <c r="AB217" s="131" t="n">
        <v>3</v>
      </c>
      <c r="AC217" s="131" t="n">
        <v>2.25</v>
      </c>
      <c r="AD217" s="131" t="n">
        <v>3.75</v>
      </c>
      <c r="AE217" s="131" t="n">
        <v>3.75</v>
      </c>
      <c r="AF217" s="131" t="n">
        <v>3.75</v>
      </c>
      <c r="AG217" s="131" t="n">
        <f aca="false">IFERROR(AVERAGE(AB217:AF217),"0")</f>
        <v>3.3</v>
      </c>
      <c r="AH217" s="131" t="n">
        <f aca="false">AG217*2</f>
        <v>6.6</v>
      </c>
      <c r="AI217" s="131" t="str">
        <f aca="false">IF(AH217&gt;=6,"Cleared","NotCleared")</f>
        <v>Cleared</v>
      </c>
    </row>
    <row r="218" customFormat="false" ht="14.25" hidden="false" customHeight="false" outlineLevel="0" collapsed="false">
      <c r="A218" s="128" t="n">
        <v>214</v>
      </c>
      <c r="B218" s="129" t="s">
        <v>447</v>
      </c>
      <c r="C218" s="130" t="s">
        <v>448</v>
      </c>
      <c r="D218" s="131" t="n">
        <v>3</v>
      </c>
      <c r="E218" s="131" t="n">
        <v>3</v>
      </c>
      <c r="F218" s="131" t="n">
        <v>3</v>
      </c>
      <c r="G218" s="131" t="n">
        <v>3</v>
      </c>
      <c r="H218" s="131" t="n">
        <v>3</v>
      </c>
      <c r="I218" s="131" t="n">
        <f aca="false">AVERAGE(D218:H218)</f>
        <v>3</v>
      </c>
      <c r="J218" s="131" t="n">
        <f aca="false">I218*2</f>
        <v>6</v>
      </c>
      <c r="K218" s="131" t="str">
        <f aca="false">IF(J218&gt;=6,"Cleared","NotCleared")</f>
        <v>Cleared</v>
      </c>
      <c r="L218" s="131" t="n">
        <v>2.33333333333333</v>
      </c>
      <c r="M218" s="131" t="n">
        <v>3.33333333333333</v>
      </c>
      <c r="N218" s="131" t="n">
        <v>3.33333333333333</v>
      </c>
      <c r="O218" s="131" t="n">
        <v>2.66666666666667</v>
      </c>
      <c r="P218" s="131" t="n">
        <v>2.33333333333333</v>
      </c>
      <c r="Q218" s="131" t="n">
        <f aca="false">AVERAGE(L218:P218)</f>
        <v>2.8</v>
      </c>
      <c r="R218" s="131" t="n">
        <f aca="false">Q218*2</f>
        <v>5.6</v>
      </c>
      <c r="S218" s="131" t="str">
        <f aca="false">IF(R218&gt;=6,"Cleared","NotCleared")</f>
        <v>NotCleared</v>
      </c>
      <c r="T218" s="131" t="n">
        <v>4.16666666666667</v>
      </c>
      <c r="U218" s="131" t="n">
        <v>3.33333333333333</v>
      </c>
      <c r="V218" s="131" t="n">
        <v>3.83333333333333</v>
      </c>
      <c r="W218" s="131" t="n">
        <v>3.5</v>
      </c>
      <c r="X218" s="131" t="n">
        <v>3.70833333333333</v>
      </c>
      <c r="Y218" s="131" t="n">
        <f aca="false">AVERAGE(T218:X218)</f>
        <v>3.70833333333333</v>
      </c>
      <c r="Z218" s="131" t="n">
        <f aca="false">Y218*2</f>
        <v>7.41666666666667</v>
      </c>
      <c r="AA218" s="131" t="str">
        <f aca="false">IF(Z218&gt;=6,"Cleared","NotCleared")</f>
        <v>Cleared</v>
      </c>
      <c r="AB218" s="131" t="n">
        <v>3</v>
      </c>
      <c r="AC218" s="131" t="n">
        <v>2.5</v>
      </c>
      <c r="AD218" s="131" t="n">
        <v>2.5</v>
      </c>
      <c r="AE218" s="131" t="n">
        <v>2.5</v>
      </c>
      <c r="AF218" s="131" t="n">
        <v>3</v>
      </c>
      <c r="AG218" s="131" t="n">
        <f aca="false">IFERROR(AVERAGE(AB218:AF218),"0")</f>
        <v>2.7</v>
      </c>
      <c r="AH218" s="131" t="n">
        <f aca="false">AG218*2</f>
        <v>5.4</v>
      </c>
      <c r="AI218" s="131" t="str">
        <f aca="false">IF(AH218&gt;=6,"Cleared","NotCleared")</f>
        <v>NotCleared</v>
      </c>
    </row>
    <row r="219" customFormat="false" ht="14.25" hidden="false" customHeight="false" outlineLevel="0" collapsed="false">
      <c r="A219" s="128" t="n">
        <v>215</v>
      </c>
      <c r="B219" s="129" t="s">
        <v>449</v>
      </c>
      <c r="C219" s="130" t="s">
        <v>450</v>
      </c>
      <c r="D219" s="131" t="n">
        <v>3</v>
      </c>
      <c r="E219" s="131" t="n">
        <v>3</v>
      </c>
      <c r="F219" s="131" t="n">
        <v>3</v>
      </c>
      <c r="G219" s="131" t="n">
        <v>3</v>
      </c>
      <c r="H219" s="131" t="n">
        <v>3</v>
      </c>
      <c r="I219" s="131" t="n">
        <f aca="false">AVERAGE(D219:H219)</f>
        <v>3</v>
      </c>
      <c r="J219" s="131" t="n">
        <f aca="false">I219*2</f>
        <v>6</v>
      </c>
      <c r="K219" s="131" t="str">
        <f aca="false">IF(J219&gt;=6,"Cleared","NotCleared")</f>
        <v>Cleared</v>
      </c>
      <c r="L219" s="131" t="n">
        <v>3.66666666666667</v>
      </c>
      <c r="M219" s="131" t="n">
        <v>3.66666666666667</v>
      </c>
      <c r="N219" s="131" t="n">
        <v>4.33333333333333</v>
      </c>
      <c r="O219" s="131" t="n">
        <v>3.66666666666667</v>
      </c>
      <c r="P219" s="131" t="n">
        <v>3.66666666666667</v>
      </c>
      <c r="Q219" s="131" t="n">
        <f aca="false">AVERAGE(L219:P219)</f>
        <v>3.8</v>
      </c>
      <c r="R219" s="131" t="n">
        <f aca="false">Q219*2</f>
        <v>7.6</v>
      </c>
      <c r="S219" s="131" t="str">
        <f aca="false">IF(R219&gt;=6,"Cleared","NotCleared")</f>
        <v>Cleared</v>
      </c>
      <c r="T219" s="131" t="n">
        <v>3.82857142857143</v>
      </c>
      <c r="U219" s="131" t="n">
        <v>3.85714285714286</v>
      </c>
      <c r="V219" s="131" t="n">
        <v>3.71428571428571</v>
      </c>
      <c r="W219" s="131" t="n">
        <v>4.07142857142857</v>
      </c>
      <c r="X219" s="131" t="n">
        <v>3.86785714285714</v>
      </c>
      <c r="Y219" s="131" t="n">
        <f aca="false">AVERAGE(T219:X219)</f>
        <v>3.86785714285714</v>
      </c>
      <c r="Z219" s="131" t="n">
        <f aca="false">Y219*2</f>
        <v>7.73571428571429</v>
      </c>
      <c r="AA219" s="131" t="str">
        <f aca="false">IF(Z219&gt;=6,"Cleared","NotCleared")</f>
        <v>Cleared</v>
      </c>
      <c r="AB219" s="131" t="n">
        <v>3.6</v>
      </c>
      <c r="AC219" s="131" t="n">
        <v>3.6</v>
      </c>
      <c r="AD219" s="131" t="n">
        <v>3.6</v>
      </c>
      <c r="AE219" s="131" t="n">
        <v>3.6</v>
      </c>
      <c r="AF219" s="131" t="n">
        <v>3.8</v>
      </c>
      <c r="AG219" s="131" t="n">
        <f aca="false">IFERROR(AVERAGE(AB219:AF219),"0")</f>
        <v>3.64</v>
      </c>
      <c r="AH219" s="131" t="n">
        <f aca="false">AG219*2</f>
        <v>7.28</v>
      </c>
      <c r="AI219" s="131" t="str">
        <f aca="false">IF(AH219&gt;=6,"Cleared","NotCleared")</f>
        <v>Cleared</v>
      </c>
    </row>
    <row r="220" customFormat="false" ht="14.25" hidden="false" customHeight="false" outlineLevel="0" collapsed="false">
      <c r="A220" s="128" t="n">
        <v>216</v>
      </c>
      <c r="B220" s="129" t="s">
        <v>451</v>
      </c>
      <c r="C220" s="130" t="s">
        <v>452</v>
      </c>
      <c r="D220" s="131" t="n">
        <v>3</v>
      </c>
      <c r="E220" s="131" t="n">
        <v>3</v>
      </c>
      <c r="F220" s="131" t="n">
        <v>3</v>
      </c>
      <c r="G220" s="131" t="n">
        <v>3</v>
      </c>
      <c r="H220" s="131" t="n">
        <v>3</v>
      </c>
      <c r="I220" s="131" t="n">
        <f aca="false">AVERAGE(D220:H220)</f>
        <v>3</v>
      </c>
      <c r="J220" s="131" t="n">
        <f aca="false">I220*2</f>
        <v>6</v>
      </c>
      <c r="K220" s="131" t="str">
        <f aca="false">IF(J220&gt;=6,"Cleared","NotCleared")</f>
        <v>Cleared</v>
      </c>
      <c r="L220" s="131" t="n">
        <v>3.33333333333333</v>
      </c>
      <c r="M220" s="131" t="n">
        <v>4</v>
      </c>
      <c r="N220" s="131" t="n">
        <v>3.66666666666667</v>
      </c>
      <c r="O220" s="131" t="n">
        <v>3.33333333333333</v>
      </c>
      <c r="P220" s="131" t="n">
        <v>4</v>
      </c>
      <c r="Q220" s="131" t="n">
        <f aca="false">AVERAGE(L220:P220)</f>
        <v>3.66666666666667</v>
      </c>
      <c r="R220" s="131" t="n">
        <f aca="false">Q220*2</f>
        <v>7.33333333333333</v>
      </c>
      <c r="S220" s="131" t="str">
        <f aca="false">IF(R220&gt;=6,"Cleared","NotCleared")</f>
        <v>Cleared</v>
      </c>
      <c r="T220" s="131" t="n">
        <v>3.33333333333333</v>
      </c>
      <c r="U220" s="131" t="n">
        <v>3.33333333333333</v>
      </c>
      <c r="V220" s="131" t="n">
        <v>3</v>
      </c>
      <c r="W220" s="131" t="n">
        <v>2.66666666666667</v>
      </c>
      <c r="X220" s="131" t="n">
        <v>3.08333333333333</v>
      </c>
      <c r="Y220" s="131" t="n">
        <f aca="false">AVERAGE(T220:X220)</f>
        <v>3.08333333333333</v>
      </c>
      <c r="Z220" s="131" t="n">
        <f aca="false">Y220*2</f>
        <v>6.16666666666667</v>
      </c>
      <c r="AA220" s="131" t="str">
        <f aca="false">IF(Z220&gt;=6,"Cleared","NotCleared")</f>
        <v>Cleared</v>
      </c>
      <c r="AB220" s="131" t="n">
        <v>4</v>
      </c>
      <c r="AC220" s="131" t="n">
        <v>4</v>
      </c>
      <c r="AD220" s="131" t="n">
        <v>4</v>
      </c>
      <c r="AE220" s="131" t="n">
        <v>3</v>
      </c>
      <c r="AF220" s="131" t="n">
        <v>4</v>
      </c>
      <c r="AG220" s="131" t="n">
        <f aca="false">IFERROR(AVERAGE(AB220:AF220),"0")</f>
        <v>3.8</v>
      </c>
      <c r="AH220" s="131" t="n">
        <f aca="false">AG220*2</f>
        <v>7.6</v>
      </c>
      <c r="AI220" s="131" t="str">
        <f aca="false">IF(AH220&gt;=6,"Cleared","NotCleared")</f>
        <v>Cleared</v>
      </c>
    </row>
    <row r="221" customFormat="false" ht="14.25" hidden="false" customHeight="false" outlineLevel="0" collapsed="false">
      <c r="A221" s="128" t="n">
        <v>217</v>
      </c>
      <c r="B221" s="129" t="s">
        <v>453</v>
      </c>
      <c r="C221" s="130" t="s">
        <v>454</v>
      </c>
      <c r="D221" s="131" t="n">
        <v>3</v>
      </c>
      <c r="E221" s="131" t="n">
        <v>3</v>
      </c>
      <c r="F221" s="131" t="n">
        <v>3</v>
      </c>
      <c r="G221" s="131" t="n">
        <v>3</v>
      </c>
      <c r="H221" s="131" t="n">
        <v>3</v>
      </c>
      <c r="I221" s="131" t="n">
        <f aca="false">AVERAGE(D221:H221)</f>
        <v>3</v>
      </c>
      <c r="J221" s="131" t="n">
        <f aca="false">I221*2</f>
        <v>6</v>
      </c>
      <c r="K221" s="131" t="str">
        <f aca="false">IF(J221&gt;=6,"Cleared","NotCleared")</f>
        <v>Cleared</v>
      </c>
      <c r="L221" s="131" t="n">
        <v>4</v>
      </c>
      <c r="M221" s="131" t="n">
        <v>4.33333333333333</v>
      </c>
      <c r="N221" s="131" t="n">
        <v>4.33333333333333</v>
      </c>
      <c r="O221" s="131" t="n">
        <v>4</v>
      </c>
      <c r="P221" s="131" t="n">
        <v>4</v>
      </c>
      <c r="Q221" s="131" t="n">
        <f aca="false">AVERAGE(L221:P221)</f>
        <v>4.13333333333333</v>
      </c>
      <c r="R221" s="131" t="n">
        <f aca="false">Q221*2</f>
        <v>8.26666666666667</v>
      </c>
      <c r="S221" s="131" t="str">
        <f aca="false">IF(R221&gt;=6,"Cleared","NotCleared")</f>
        <v>Cleared</v>
      </c>
      <c r="T221" s="131" t="n">
        <v>3.68571428571429</v>
      </c>
      <c r="U221" s="131" t="n">
        <v>3.85714285714286</v>
      </c>
      <c r="V221" s="131" t="n">
        <v>3.92857142857143</v>
      </c>
      <c r="W221" s="131" t="n">
        <v>3.71428571428571</v>
      </c>
      <c r="X221" s="131" t="n">
        <v>3.79642857142857</v>
      </c>
      <c r="Y221" s="131" t="n">
        <f aca="false">AVERAGE(T221:X221)</f>
        <v>3.79642857142857</v>
      </c>
      <c r="Z221" s="131" t="n">
        <f aca="false">Y221*2</f>
        <v>7.59285714285714</v>
      </c>
      <c r="AA221" s="131" t="str">
        <f aca="false">IF(Z221&gt;=6,"Cleared","NotCleared")</f>
        <v>Cleared</v>
      </c>
      <c r="AB221" s="131" t="n">
        <v>4</v>
      </c>
      <c r="AC221" s="131" t="n">
        <v>4.5</v>
      </c>
      <c r="AD221" s="131" t="n">
        <v>4.5</v>
      </c>
      <c r="AE221" s="131" t="n">
        <v>4.25</v>
      </c>
      <c r="AF221" s="131" t="n">
        <v>4.5</v>
      </c>
      <c r="AG221" s="131" t="n">
        <f aca="false">IFERROR(AVERAGE(AB221:AF221),"0")</f>
        <v>4.35</v>
      </c>
      <c r="AH221" s="131" t="n">
        <f aca="false">AG221*2</f>
        <v>8.7</v>
      </c>
      <c r="AI221" s="131" t="str">
        <f aca="false">IF(AH221&gt;=6,"Cleared","NotCleared")</f>
        <v>Cleared</v>
      </c>
    </row>
    <row r="222" customFormat="false" ht="14.25" hidden="false" customHeight="false" outlineLevel="0" collapsed="false">
      <c r="A222" s="128" t="n">
        <v>218</v>
      </c>
      <c r="B222" s="129" t="s">
        <v>455</v>
      </c>
      <c r="C222" s="130" t="s">
        <v>456</v>
      </c>
      <c r="D222" s="131" t="n">
        <v>3</v>
      </c>
      <c r="E222" s="131" t="n">
        <v>3</v>
      </c>
      <c r="F222" s="131" t="n">
        <v>3</v>
      </c>
      <c r="G222" s="131" t="n">
        <v>3</v>
      </c>
      <c r="H222" s="131" t="n">
        <v>3</v>
      </c>
      <c r="I222" s="131" t="n">
        <f aca="false">AVERAGE(D222:H222)</f>
        <v>3</v>
      </c>
      <c r="J222" s="131" t="n">
        <f aca="false">I222*2</f>
        <v>6</v>
      </c>
      <c r="K222" s="131" t="str">
        <f aca="false">IF(J222&gt;=6,"Cleared","NotCleared")</f>
        <v>Cleared</v>
      </c>
      <c r="L222" s="131" t="n">
        <v>3.66666666666667</v>
      </c>
      <c r="M222" s="131" t="n">
        <v>3</v>
      </c>
      <c r="N222" s="131" t="n">
        <v>3.33333333333333</v>
      </c>
      <c r="O222" s="131" t="n">
        <v>3.33333333333333</v>
      </c>
      <c r="P222" s="131" t="n">
        <v>3.33333333333333</v>
      </c>
      <c r="Q222" s="131" t="n">
        <f aca="false">AVERAGE(L222:P222)</f>
        <v>3.33333333333333</v>
      </c>
      <c r="R222" s="131" t="n">
        <f aca="false">Q222*2</f>
        <v>6.66666666666667</v>
      </c>
      <c r="S222" s="131" t="str">
        <f aca="false">IF(R222&gt;=6,"Cleared","NotCleared")</f>
        <v>Cleared</v>
      </c>
      <c r="T222" s="131" t="n">
        <v>3</v>
      </c>
      <c r="U222" s="131" t="n">
        <v>2.5</v>
      </c>
      <c r="V222" s="131" t="n">
        <v>3</v>
      </c>
      <c r="W222" s="131" t="n">
        <v>3</v>
      </c>
      <c r="X222" s="131" t="n">
        <v>2.875</v>
      </c>
      <c r="Y222" s="131" t="n">
        <f aca="false">AVERAGE(T222:X222)</f>
        <v>2.875</v>
      </c>
      <c r="Z222" s="131" t="n">
        <f aca="false">Y222*2</f>
        <v>5.75</v>
      </c>
      <c r="AA222" s="131" t="str">
        <f aca="false">IF(Z222&gt;=6,"Cleared","NotCleared")</f>
        <v>NotCleared</v>
      </c>
      <c r="AB222" s="131" t="n">
        <v>4</v>
      </c>
      <c r="AC222" s="131" t="n">
        <v>4</v>
      </c>
      <c r="AD222" s="131" t="n">
        <v>4</v>
      </c>
      <c r="AE222" s="131" t="n">
        <v>4</v>
      </c>
      <c r="AF222" s="131" t="n">
        <v>4</v>
      </c>
      <c r="AG222" s="131" t="n">
        <f aca="false">IFERROR(AVERAGE(AB222:AF222),"0")</f>
        <v>4</v>
      </c>
      <c r="AH222" s="131" t="n">
        <f aca="false">AG222*2</f>
        <v>8</v>
      </c>
      <c r="AI222" s="131" t="str">
        <f aca="false">IF(AH222&gt;=6,"Cleared","NotCleared")</f>
        <v>Cleared</v>
      </c>
    </row>
    <row r="223" customFormat="false" ht="14.25" hidden="false" customHeight="false" outlineLevel="0" collapsed="false">
      <c r="A223" s="128" t="n">
        <v>219</v>
      </c>
      <c r="B223" s="129" t="s">
        <v>457</v>
      </c>
      <c r="C223" s="130" t="s">
        <v>458</v>
      </c>
      <c r="D223" s="131" t="n">
        <v>3</v>
      </c>
      <c r="E223" s="131" t="n">
        <v>3</v>
      </c>
      <c r="F223" s="131" t="n">
        <v>3</v>
      </c>
      <c r="G223" s="131" t="n">
        <v>3</v>
      </c>
      <c r="H223" s="131" t="n">
        <v>3</v>
      </c>
      <c r="I223" s="131" t="n">
        <f aca="false">AVERAGE(D223:H223)</f>
        <v>3</v>
      </c>
      <c r="J223" s="131" t="n">
        <f aca="false">I223*2</f>
        <v>6</v>
      </c>
      <c r="K223" s="131" t="str">
        <f aca="false">IF(J223&gt;=6,"Cleared","NotCleared")</f>
        <v>Cleared</v>
      </c>
      <c r="L223" s="131" t="n">
        <v>3.66666666666667</v>
      </c>
      <c r="M223" s="131" t="n">
        <v>3.33333333333333</v>
      </c>
      <c r="N223" s="131" t="n">
        <v>3.66666666666667</v>
      </c>
      <c r="O223" s="131" t="n">
        <v>3.66666666666667</v>
      </c>
      <c r="P223" s="131" t="n">
        <v>3.33333333333333</v>
      </c>
      <c r="Q223" s="131" t="n">
        <f aca="false">AVERAGE(L223:P223)</f>
        <v>3.53333333333333</v>
      </c>
      <c r="R223" s="131" t="n">
        <f aca="false">Q223*2</f>
        <v>7.06666666666667</v>
      </c>
      <c r="S223" s="131" t="str">
        <f aca="false">IF(R223&gt;=6,"Cleared","NotCleared")</f>
        <v>Cleared</v>
      </c>
      <c r="T223" s="131" t="n">
        <v>3.66666666666667</v>
      </c>
      <c r="U223" s="131" t="n">
        <v>4.16666666666667</v>
      </c>
      <c r="V223" s="131" t="n">
        <v>4.16666666666667</v>
      </c>
      <c r="W223" s="131" t="n">
        <v>4</v>
      </c>
      <c r="X223" s="131" t="n">
        <v>4</v>
      </c>
      <c r="Y223" s="131" t="n">
        <f aca="false">AVERAGE(T223:X223)</f>
        <v>4</v>
      </c>
      <c r="Z223" s="131" t="n">
        <f aca="false">Y223*2</f>
        <v>8</v>
      </c>
      <c r="AA223" s="131" t="str">
        <f aca="false">IF(Z223&gt;=6,"Cleared","NotCleared")</f>
        <v>Cleared</v>
      </c>
      <c r="AB223" s="131" t="n">
        <v>3.25</v>
      </c>
      <c r="AC223" s="131" t="n">
        <v>3</v>
      </c>
      <c r="AD223" s="131" t="n">
        <v>3.5</v>
      </c>
      <c r="AE223" s="131" t="n">
        <v>3.25</v>
      </c>
      <c r="AF223" s="131" t="n">
        <v>3.25</v>
      </c>
      <c r="AG223" s="131" t="n">
        <f aca="false">IFERROR(AVERAGE(AB223:AF223),"0")</f>
        <v>3.25</v>
      </c>
      <c r="AH223" s="131" t="n">
        <f aca="false">AG223*2</f>
        <v>6.5</v>
      </c>
      <c r="AI223" s="131" t="str">
        <f aca="false">IF(AH223&gt;=6,"Cleared","NotCleared")</f>
        <v>Cleared</v>
      </c>
    </row>
    <row r="224" customFormat="false" ht="14.25" hidden="false" customHeight="false" outlineLevel="0" collapsed="false">
      <c r="A224" s="128" t="n">
        <v>220</v>
      </c>
      <c r="B224" s="129" t="s">
        <v>459</v>
      </c>
      <c r="C224" s="130" t="s">
        <v>460</v>
      </c>
      <c r="D224" s="131" t="n">
        <v>3</v>
      </c>
      <c r="E224" s="131" t="n">
        <v>3</v>
      </c>
      <c r="F224" s="131" t="n">
        <v>3</v>
      </c>
      <c r="G224" s="131" t="n">
        <v>3</v>
      </c>
      <c r="H224" s="131" t="n">
        <v>3</v>
      </c>
      <c r="I224" s="131" t="n">
        <f aca="false">AVERAGE(D224:H224)</f>
        <v>3</v>
      </c>
      <c r="J224" s="131" t="n">
        <f aca="false">I224*2</f>
        <v>6</v>
      </c>
      <c r="K224" s="131" t="str">
        <f aca="false">IF(J224&gt;=6,"Cleared","NotCleared")</f>
        <v>Cleared</v>
      </c>
      <c r="L224" s="131" t="n">
        <v>4.33333333333333</v>
      </c>
      <c r="M224" s="131" t="n">
        <v>4</v>
      </c>
      <c r="N224" s="131" t="n">
        <v>4</v>
      </c>
      <c r="O224" s="131" t="n">
        <v>4</v>
      </c>
      <c r="P224" s="131" t="n">
        <v>3.66666666666667</v>
      </c>
      <c r="Q224" s="131" t="n">
        <f aca="false">AVERAGE(L224:P224)</f>
        <v>4</v>
      </c>
      <c r="R224" s="131" t="n">
        <f aca="false">Q224*2</f>
        <v>8</v>
      </c>
      <c r="S224" s="131" t="str">
        <f aca="false">IF(R224&gt;=6,"Cleared","NotCleared")</f>
        <v>Cleared</v>
      </c>
      <c r="T224" s="131" t="n">
        <v>4</v>
      </c>
      <c r="U224" s="131" t="n">
        <v>3.5</v>
      </c>
      <c r="V224" s="131" t="n">
        <v>4</v>
      </c>
      <c r="W224" s="131" t="n">
        <v>3.5</v>
      </c>
      <c r="X224" s="131" t="n">
        <v>3.75</v>
      </c>
      <c r="Y224" s="131" t="n">
        <f aca="false">AVERAGE(T224:X224)</f>
        <v>3.75</v>
      </c>
      <c r="Z224" s="131" t="n">
        <f aca="false">Y224*2</f>
        <v>7.5</v>
      </c>
      <c r="AA224" s="131" t="str">
        <f aca="false">IF(Z224&gt;=6,"Cleared","NotCleared")</f>
        <v>Cleared</v>
      </c>
      <c r="AB224" s="131" t="n">
        <v>3.5</v>
      </c>
      <c r="AC224" s="131" t="n">
        <v>3.5</v>
      </c>
      <c r="AD224" s="131" t="n">
        <v>3.5</v>
      </c>
      <c r="AE224" s="131" t="n">
        <v>3.5</v>
      </c>
      <c r="AF224" s="131" t="n">
        <v>3.5</v>
      </c>
      <c r="AG224" s="131" t="n">
        <f aca="false">IFERROR(AVERAGE(AB224:AF224),"0")</f>
        <v>3.5</v>
      </c>
      <c r="AH224" s="131" t="n">
        <f aca="false">AG224*2</f>
        <v>7</v>
      </c>
      <c r="AI224" s="131" t="str">
        <f aca="false">IF(AH224&gt;=6,"Cleared","NotCleared")</f>
        <v>Cleared</v>
      </c>
    </row>
    <row r="225" customFormat="false" ht="14.25" hidden="false" customHeight="false" outlineLevel="0" collapsed="false">
      <c r="A225" s="128" t="n">
        <v>221</v>
      </c>
      <c r="B225" s="129" t="s">
        <v>461</v>
      </c>
      <c r="C225" s="130" t="s">
        <v>462</v>
      </c>
      <c r="D225" s="131" t="n">
        <v>3</v>
      </c>
      <c r="E225" s="131" t="n">
        <v>3</v>
      </c>
      <c r="F225" s="131" t="n">
        <v>3</v>
      </c>
      <c r="G225" s="131" t="n">
        <v>3</v>
      </c>
      <c r="H225" s="131" t="n">
        <v>3</v>
      </c>
      <c r="I225" s="131" t="n">
        <f aca="false">AVERAGE(D225:H225)</f>
        <v>3</v>
      </c>
      <c r="J225" s="131" t="n">
        <f aca="false">I225*2</f>
        <v>6</v>
      </c>
      <c r="K225" s="131" t="str">
        <f aca="false">IF(J225&gt;=6,"Cleared","NotCleared")</f>
        <v>Cleared</v>
      </c>
      <c r="L225" s="131" t="n">
        <v>4.33333333333333</v>
      </c>
      <c r="M225" s="131" t="n">
        <v>4</v>
      </c>
      <c r="N225" s="131" t="n">
        <v>4.33333333333333</v>
      </c>
      <c r="O225" s="131" t="n">
        <v>3.66666666666667</v>
      </c>
      <c r="P225" s="131" t="n">
        <v>4</v>
      </c>
      <c r="Q225" s="131" t="n">
        <f aca="false">AVERAGE(L225:P225)</f>
        <v>4.06666666666667</v>
      </c>
      <c r="R225" s="131" t="n">
        <f aca="false">Q225*2</f>
        <v>8.13333333333333</v>
      </c>
      <c r="S225" s="131" t="str">
        <f aca="false">IF(R225&gt;=6,"Cleared","NotCleared")</f>
        <v>Cleared</v>
      </c>
      <c r="T225" s="131" t="n">
        <v>3.5</v>
      </c>
      <c r="U225" s="131" t="n">
        <v>3</v>
      </c>
      <c r="V225" s="131" t="n">
        <v>3.5</v>
      </c>
      <c r="W225" s="131" t="n">
        <v>3.5</v>
      </c>
      <c r="X225" s="131" t="n">
        <v>3.375</v>
      </c>
      <c r="Y225" s="131" t="n">
        <f aca="false">AVERAGE(T225:X225)</f>
        <v>3.375</v>
      </c>
      <c r="Z225" s="131" t="n">
        <f aca="false">Y225*2</f>
        <v>6.75</v>
      </c>
      <c r="AA225" s="131" t="str">
        <f aca="false">IF(Z225&gt;=6,"Cleared","NotCleared")</f>
        <v>Cleared</v>
      </c>
      <c r="AB225" s="131" t="s">
        <v>511</v>
      </c>
      <c r="AC225" s="131" t="s">
        <v>511</v>
      </c>
      <c r="AD225" s="131" t="s">
        <v>511</v>
      </c>
      <c r="AE225" s="131" t="s">
        <v>511</v>
      </c>
      <c r="AF225" s="131" t="s">
        <v>511</v>
      </c>
      <c r="AG225" s="131" t="str">
        <f aca="false">IFERROR(AVERAGE(AB225:AF225),"0")</f>
        <v>0</v>
      </c>
      <c r="AH225" s="131" t="n">
        <f aca="false">AG225*2</f>
        <v>0</v>
      </c>
      <c r="AI225" s="131" t="str">
        <f aca="false">IF(AH225&gt;=6,"Cleared","NotCleared")</f>
        <v>NotCleared</v>
      </c>
    </row>
    <row r="226" customFormat="false" ht="14.25" hidden="false" customHeight="false" outlineLevel="0" collapsed="false">
      <c r="A226" s="128" t="n">
        <v>222</v>
      </c>
      <c r="B226" s="129" t="s">
        <v>463</v>
      </c>
      <c r="C226" s="130" t="s">
        <v>464</v>
      </c>
      <c r="D226" s="131" t="n">
        <v>3</v>
      </c>
      <c r="E226" s="131" t="n">
        <v>3</v>
      </c>
      <c r="F226" s="131" t="n">
        <v>3</v>
      </c>
      <c r="G226" s="131" t="n">
        <v>3</v>
      </c>
      <c r="H226" s="131" t="n">
        <v>3</v>
      </c>
      <c r="I226" s="131" t="n">
        <f aca="false">AVERAGE(D226:H226)</f>
        <v>3</v>
      </c>
      <c r="J226" s="131" t="n">
        <f aca="false">I226*2</f>
        <v>6</v>
      </c>
      <c r="K226" s="131" t="str">
        <f aca="false">IF(J226&gt;=6,"Cleared","NotCleared")</f>
        <v>Cleared</v>
      </c>
      <c r="L226" s="131" t="n">
        <v>4.33333333333333</v>
      </c>
      <c r="M226" s="131" t="n">
        <v>4.33333333333333</v>
      </c>
      <c r="N226" s="131" t="n">
        <v>3.66666666666667</v>
      </c>
      <c r="O226" s="131" t="n">
        <v>4</v>
      </c>
      <c r="P226" s="131" t="n">
        <v>3.66666666666667</v>
      </c>
      <c r="Q226" s="131" t="n">
        <f aca="false">AVERAGE(L226:P226)</f>
        <v>4</v>
      </c>
      <c r="R226" s="131" t="n">
        <f aca="false">Q226*2</f>
        <v>8</v>
      </c>
      <c r="S226" s="131" t="str">
        <f aca="false">IF(R226&gt;=6,"Cleared","NotCleared")</f>
        <v>Cleared</v>
      </c>
      <c r="T226" s="131" t="n">
        <v>3.42857142857143</v>
      </c>
      <c r="U226" s="131" t="n">
        <v>3.71428571428571</v>
      </c>
      <c r="V226" s="131" t="n">
        <v>3.71428571428571</v>
      </c>
      <c r="W226" s="131" t="n">
        <v>3.28571428571429</v>
      </c>
      <c r="X226" s="131" t="n">
        <v>3.53571428571429</v>
      </c>
      <c r="Y226" s="131" t="n">
        <f aca="false">AVERAGE(T226:X226)</f>
        <v>3.53571428571429</v>
      </c>
      <c r="Z226" s="131" t="n">
        <f aca="false">Y226*2</f>
        <v>7.07142857142857</v>
      </c>
      <c r="AA226" s="131" t="str">
        <f aca="false">IF(Z226&gt;=6,"Cleared","NotCleared")</f>
        <v>Cleared</v>
      </c>
      <c r="AB226" s="131" t="n">
        <v>4.2</v>
      </c>
      <c r="AC226" s="131" t="n">
        <v>3.8</v>
      </c>
      <c r="AD226" s="131" t="n">
        <v>4.2</v>
      </c>
      <c r="AE226" s="131" t="n">
        <v>3.4</v>
      </c>
      <c r="AF226" s="131" t="n">
        <v>4.2</v>
      </c>
      <c r="AG226" s="131" t="n">
        <f aca="false">IFERROR(AVERAGE(AB226:AF226),"0")</f>
        <v>3.96</v>
      </c>
      <c r="AH226" s="131" t="n">
        <f aca="false">AG226*2</f>
        <v>7.92</v>
      </c>
      <c r="AI226" s="131" t="str">
        <f aca="false">IF(AH226&gt;=6,"Cleared","NotCleared")</f>
        <v>Cleared</v>
      </c>
    </row>
    <row r="227" customFormat="false" ht="14.25" hidden="false" customHeight="false" outlineLevel="0" collapsed="false">
      <c r="A227" s="128" t="n">
        <v>223</v>
      </c>
      <c r="B227" s="129" t="s">
        <v>465</v>
      </c>
      <c r="C227" s="130" t="s">
        <v>466</v>
      </c>
      <c r="D227" s="131" t="n">
        <v>3</v>
      </c>
      <c r="E227" s="131" t="n">
        <v>3</v>
      </c>
      <c r="F227" s="131" t="n">
        <v>3</v>
      </c>
      <c r="G227" s="131" t="n">
        <v>3</v>
      </c>
      <c r="H227" s="131" t="n">
        <v>3</v>
      </c>
      <c r="I227" s="131" t="n">
        <f aca="false">AVERAGE(D227:H227)</f>
        <v>3</v>
      </c>
      <c r="J227" s="131" t="n">
        <f aca="false">I227*2</f>
        <v>6</v>
      </c>
      <c r="K227" s="131" t="str">
        <f aca="false">IF(J227&gt;=6,"Cleared","NotCleared")</f>
        <v>Cleared</v>
      </c>
      <c r="L227" s="131" t="n">
        <v>3.66666666666667</v>
      </c>
      <c r="M227" s="131" t="n">
        <v>3</v>
      </c>
      <c r="N227" s="131" t="n">
        <v>3.33333333333333</v>
      </c>
      <c r="O227" s="131" t="n">
        <v>3.33333333333333</v>
      </c>
      <c r="P227" s="131" t="n">
        <v>3.66666666666667</v>
      </c>
      <c r="Q227" s="131" t="n">
        <f aca="false">AVERAGE(L227:P227)</f>
        <v>3.4</v>
      </c>
      <c r="R227" s="131" t="n">
        <f aca="false">Q227*2</f>
        <v>6.8</v>
      </c>
      <c r="S227" s="131" t="str">
        <f aca="false">IF(R227&gt;=6,"Cleared","NotCleared")</f>
        <v>Cleared</v>
      </c>
      <c r="T227" s="131" t="n">
        <v>3.16666666666667</v>
      </c>
      <c r="U227" s="131" t="n">
        <v>3.5</v>
      </c>
      <c r="V227" s="131" t="n">
        <v>3.5</v>
      </c>
      <c r="W227" s="131" t="n">
        <v>3.5</v>
      </c>
      <c r="X227" s="131" t="n">
        <v>3.41666666666667</v>
      </c>
      <c r="Y227" s="131" t="n">
        <f aca="false">AVERAGE(T227:X227)</f>
        <v>3.41666666666667</v>
      </c>
      <c r="Z227" s="131" t="n">
        <f aca="false">Y227*2</f>
        <v>6.83333333333333</v>
      </c>
      <c r="AA227" s="131" t="str">
        <f aca="false">IF(Z227&gt;=6,"Cleared","NotCleared")</f>
        <v>Cleared</v>
      </c>
      <c r="AB227" s="131" t="n">
        <v>3.4</v>
      </c>
      <c r="AC227" s="131" t="n">
        <v>3</v>
      </c>
      <c r="AD227" s="131" t="n">
        <v>3.4</v>
      </c>
      <c r="AE227" s="131" t="n">
        <v>3.4</v>
      </c>
      <c r="AF227" s="131" t="n">
        <v>3.4</v>
      </c>
      <c r="AG227" s="131" t="n">
        <f aca="false">IFERROR(AVERAGE(AB227:AF227),"0")</f>
        <v>3.32</v>
      </c>
      <c r="AH227" s="131" t="n">
        <f aca="false">AG227*2</f>
        <v>6.64</v>
      </c>
      <c r="AI227" s="131" t="str">
        <f aca="false">IF(AH227&gt;=6,"Cleared","NotCleared")</f>
        <v>Cleared</v>
      </c>
    </row>
    <row r="228" customFormat="false" ht="14.25" hidden="false" customHeight="false" outlineLevel="0" collapsed="false">
      <c r="A228" s="128" t="n">
        <v>224</v>
      </c>
      <c r="B228" s="129" t="s">
        <v>467</v>
      </c>
      <c r="C228" s="130" t="s">
        <v>468</v>
      </c>
      <c r="D228" s="131" t="n">
        <v>3</v>
      </c>
      <c r="E228" s="131" t="n">
        <v>3</v>
      </c>
      <c r="F228" s="131" t="n">
        <v>3</v>
      </c>
      <c r="G228" s="131" t="n">
        <v>3</v>
      </c>
      <c r="H228" s="131" t="n">
        <v>3</v>
      </c>
      <c r="I228" s="131" t="n">
        <f aca="false">AVERAGE(D228:H228)</f>
        <v>3</v>
      </c>
      <c r="J228" s="131" t="n">
        <f aca="false">I228*2</f>
        <v>6</v>
      </c>
      <c r="K228" s="131" t="str">
        <f aca="false">IF(J228&gt;=6,"Cleared","NotCleared")</f>
        <v>Cleared</v>
      </c>
      <c r="L228" s="131" t="n">
        <v>4</v>
      </c>
      <c r="M228" s="131" t="n">
        <v>4.33333333333333</v>
      </c>
      <c r="N228" s="131" t="n">
        <v>3.66666666666667</v>
      </c>
      <c r="O228" s="131" t="n">
        <v>4.33333333333333</v>
      </c>
      <c r="P228" s="131" t="n">
        <v>4.33333333333333</v>
      </c>
      <c r="Q228" s="131" t="n">
        <f aca="false">AVERAGE(L228:P228)</f>
        <v>4.13333333333333</v>
      </c>
      <c r="R228" s="131" t="n">
        <f aca="false">Q228*2</f>
        <v>8.26666666666667</v>
      </c>
      <c r="S228" s="131" t="str">
        <f aca="false">IF(R228&gt;=6,"Cleared","NotCleared")</f>
        <v>Cleared</v>
      </c>
      <c r="T228" s="131" t="n">
        <v>3.75</v>
      </c>
      <c r="U228" s="131" t="n">
        <v>4</v>
      </c>
      <c r="V228" s="131" t="n">
        <v>3.5</v>
      </c>
      <c r="W228" s="131" t="n">
        <v>4</v>
      </c>
      <c r="X228" s="131" t="n">
        <v>3.8125</v>
      </c>
      <c r="Y228" s="131" t="n">
        <f aca="false">AVERAGE(T228:X228)</f>
        <v>3.8125</v>
      </c>
      <c r="Z228" s="131" t="n">
        <f aca="false">Y228*2</f>
        <v>7.625</v>
      </c>
      <c r="AA228" s="131" t="str">
        <f aca="false">IF(Z228&gt;=6,"Cleared","NotCleared")</f>
        <v>Cleared</v>
      </c>
      <c r="AB228" s="131" t="n">
        <v>4</v>
      </c>
      <c r="AC228" s="131" t="n">
        <v>4</v>
      </c>
      <c r="AD228" s="131" t="n">
        <v>4</v>
      </c>
      <c r="AE228" s="131" t="n">
        <v>4</v>
      </c>
      <c r="AF228" s="131" t="n">
        <v>4</v>
      </c>
      <c r="AG228" s="131" t="n">
        <f aca="false">IFERROR(AVERAGE(AB228:AF228),"0")</f>
        <v>4</v>
      </c>
      <c r="AH228" s="131" t="n">
        <f aca="false">AG228*2</f>
        <v>8</v>
      </c>
      <c r="AI228" s="131" t="str">
        <f aca="false">IF(AH228&gt;=6,"Cleared","NotCleared")</f>
        <v>Cleared</v>
      </c>
    </row>
    <row r="229" customFormat="false" ht="14.25" hidden="false" customHeight="false" outlineLevel="0" collapsed="false">
      <c r="A229" s="128" t="n">
        <v>225</v>
      </c>
      <c r="B229" s="129" t="s">
        <v>469</v>
      </c>
      <c r="C229" s="130" t="s">
        <v>470</v>
      </c>
      <c r="D229" s="131" t="n">
        <v>3</v>
      </c>
      <c r="E229" s="131" t="n">
        <v>3</v>
      </c>
      <c r="F229" s="131" t="n">
        <v>3</v>
      </c>
      <c r="G229" s="131" t="n">
        <v>3</v>
      </c>
      <c r="H229" s="131" t="n">
        <v>3</v>
      </c>
      <c r="I229" s="131" t="n">
        <f aca="false">AVERAGE(D229:H229)</f>
        <v>3</v>
      </c>
      <c r="J229" s="131" t="n">
        <f aca="false">I229*2</f>
        <v>6</v>
      </c>
      <c r="K229" s="131" t="str">
        <f aca="false">IF(J229&gt;=6,"Cleared","NotCleared")</f>
        <v>Cleared</v>
      </c>
      <c r="L229" s="131" t="n">
        <v>3</v>
      </c>
      <c r="M229" s="131" t="n">
        <v>3</v>
      </c>
      <c r="N229" s="131" t="n">
        <v>3</v>
      </c>
      <c r="O229" s="131" t="n">
        <v>3.33333333333333</v>
      </c>
      <c r="P229" s="131" t="n">
        <v>3</v>
      </c>
      <c r="Q229" s="131" t="n">
        <f aca="false">AVERAGE(L229:P229)</f>
        <v>3.06666666666667</v>
      </c>
      <c r="R229" s="131" t="n">
        <f aca="false">Q229*2</f>
        <v>6.13333333333333</v>
      </c>
      <c r="S229" s="131" t="str">
        <f aca="false">IF(R229&gt;=6,"Cleared","NotCleared")</f>
        <v>Cleared</v>
      </c>
      <c r="T229" s="131" t="n">
        <v>3.25</v>
      </c>
      <c r="U229" s="131" t="n">
        <v>3.16666666666667</v>
      </c>
      <c r="V229" s="131" t="n">
        <v>3.16666666666667</v>
      </c>
      <c r="W229" s="131" t="n">
        <v>3.16666666666667</v>
      </c>
      <c r="X229" s="131" t="n">
        <v>3.1875</v>
      </c>
      <c r="Y229" s="131" t="n">
        <f aca="false">AVERAGE(T229:X229)</f>
        <v>3.1875</v>
      </c>
      <c r="Z229" s="131" t="n">
        <f aca="false">Y229*2</f>
        <v>6.375</v>
      </c>
      <c r="AA229" s="131" t="str">
        <f aca="false">IF(Z229&gt;=6,"Cleared","NotCleared")</f>
        <v>Cleared</v>
      </c>
      <c r="AB229" s="131" t="n">
        <v>3.6</v>
      </c>
      <c r="AC229" s="131" t="n">
        <v>3.8</v>
      </c>
      <c r="AD229" s="131" t="n">
        <v>3.6</v>
      </c>
      <c r="AE229" s="131" t="n">
        <v>3.8</v>
      </c>
      <c r="AF229" s="131" t="n">
        <v>3.6</v>
      </c>
      <c r="AG229" s="131" t="n">
        <f aca="false">IFERROR(AVERAGE(AB229:AF229),"0")</f>
        <v>3.68</v>
      </c>
      <c r="AH229" s="131" t="n">
        <f aca="false">AG229*2</f>
        <v>7.36</v>
      </c>
      <c r="AI229" s="131" t="str">
        <f aca="false">IF(AH229&gt;=6,"Cleared","NotCleared")</f>
        <v>Cleared</v>
      </c>
    </row>
    <row r="230" customFormat="false" ht="14.25" hidden="false" customHeight="false" outlineLevel="0" collapsed="false">
      <c r="A230" s="128" t="n">
        <v>226</v>
      </c>
      <c r="B230" s="129" t="s">
        <v>471</v>
      </c>
      <c r="C230" s="130" t="s">
        <v>472</v>
      </c>
      <c r="D230" s="131" t="n">
        <v>3</v>
      </c>
      <c r="E230" s="131" t="n">
        <v>3</v>
      </c>
      <c r="F230" s="131" t="n">
        <v>3</v>
      </c>
      <c r="G230" s="131" t="n">
        <v>3</v>
      </c>
      <c r="H230" s="131" t="n">
        <v>3</v>
      </c>
      <c r="I230" s="131" t="n">
        <f aca="false">AVERAGE(D230:H230)</f>
        <v>3</v>
      </c>
      <c r="J230" s="131" t="n">
        <f aca="false">I230*2</f>
        <v>6</v>
      </c>
      <c r="K230" s="131" t="str">
        <f aca="false">IF(J230&gt;=6,"Cleared","NotCleared")</f>
        <v>Cleared</v>
      </c>
      <c r="L230" s="131" t="n">
        <v>2.66666666666667</v>
      </c>
      <c r="M230" s="131" t="n">
        <v>3</v>
      </c>
      <c r="N230" s="131" t="n">
        <v>2.66666666666667</v>
      </c>
      <c r="O230" s="131" t="n">
        <v>3</v>
      </c>
      <c r="P230" s="131" t="n">
        <v>3.33333333333333</v>
      </c>
      <c r="Q230" s="131" t="n">
        <f aca="false">AVERAGE(L230:P230)</f>
        <v>2.93333333333333</v>
      </c>
      <c r="R230" s="131" t="n">
        <f aca="false">Q230*2</f>
        <v>5.86666666666667</v>
      </c>
      <c r="S230" s="131" t="str">
        <f aca="false">IF(R230&gt;=6,"Cleared","NotCleared")</f>
        <v>NotCleared</v>
      </c>
      <c r="T230" s="131" t="n">
        <v>3.57142857142857</v>
      </c>
      <c r="U230" s="131" t="n">
        <v>3.71428571428571</v>
      </c>
      <c r="V230" s="131" t="n">
        <v>3.71428571428571</v>
      </c>
      <c r="W230" s="131" t="n">
        <v>3.42857142857143</v>
      </c>
      <c r="X230" s="131" t="n">
        <v>3.60714285714286</v>
      </c>
      <c r="Y230" s="131" t="n">
        <f aca="false">AVERAGE(T230:X230)</f>
        <v>3.60714285714286</v>
      </c>
      <c r="Z230" s="131" t="n">
        <f aca="false">Y230*2</f>
        <v>7.21428571428571</v>
      </c>
      <c r="AA230" s="131" t="str">
        <f aca="false">IF(Z230&gt;=6,"Cleared","NotCleared")</f>
        <v>Cleared</v>
      </c>
      <c r="AB230" s="131" t="n">
        <v>3.5</v>
      </c>
      <c r="AC230" s="131" t="n">
        <v>3.25</v>
      </c>
      <c r="AD230" s="131" t="n">
        <v>3.75</v>
      </c>
      <c r="AE230" s="131" t="n">
        <v>3.5</v>
      </c>
      <c r="AF230" s="131" t="n">
        <v>3.5</v>
      </c>
      <c r="AG230" s="131" t="n">
        <f aca="false">IFERROR(AVERAGE(AB230:AF230),"0")</f>
        <v>3.5</v>
      </c>
      <c r="AH230" s="131" t="n">
        <f aca="false">AG230*2</f>
        <v>7</v>
      </c>
      <c r="AI230" s="131" t="str">
        <f aca="false">IF(AH230&gt;=6,"Cleared","NotCleared")</f>
        <v>Cleared</v>
      </c>
    </row>
    <row r="231" customFormat="false" ht="14.25" hidden="false" customHeight="false" outlineLevel="0" collapsed="false">
      <c r="A231" s="128" t="n">
        <v>227</v>
      </c>
      <c r="B231" s="129" t="s">
        <v>473</v>
      </c>
      <c r="C231" s="130" t="s">
        <v>474</v>
      </c>
      <c r="D231" s="131" t="n">
        <v>3</v>
      </c>
      <c r="E231" s="131" t="n">
        <v>3</v>
      </c>
      <c r="F231" s="131" t="n">
        <v>3</v>
      </c>
      <c r="G231" s="131" t="n">
        <v>3</v>
      </c>
      <c r="H231" s="131" t="n">
        <v>3</v>
      </c>
      <c r="I231" s="131" t="n">
        <f aca="false">AVERAGE(D231:H231)</f>
        <v>3</v>
      </c>
      <c r="J231" s="131" t="n">
        <f aca="false">I231*2</f>
        <v>6</v>
      </c>
      <c r="K231" s="131" t="str">
        <f aca="false">IF(J231&gt;=6,"Cleared","NotCleared")</f>
        <v>Cleared</v>
      </c>
      <c r="L231" s="131" t="n">
        <v>1.66666666666667</v>
      </c>
      <c r="M231" s="131" t="n">
        <v>1.33333333333333</v>
      </c>
      <c r="N231" s="131" t="n">
        <v>1.66666666666667</v>
      </c>
      <c r="O231" s="131" t="n">
        <v>1.33333333333333</v>
      </c>
      <c r="P231" s="131" t="n">
        <v>2</v>
      </c>
      <c r="Q231" s="131" t="n">
        <f aca="false">AVERAGE(L231:P231)</f>
        <v>1.6</v>
      </c>
      <c r="R231" s="131" t="n">
        <f aca="false">Q231*2</f>
        <v>3.2</v>
      </c>
      <c r="S231" s="131" t="str">
        <f aca="false">IF(R231&gt;=6,"Cleared","NotCleared")</f>
        <v>NotCleared</v>
      </c>
      <c r="T231" s="131" t="n">
        <v>3</v>
      </c>
      <c r="U231" s="131" t="n">
        <v>3</v>
      </c>
      <c r="V231" s="131" t="n">
        <v>3</v>
      </c>
      <c r="W231" s="131" t="n">
        <v>3</v>
      </c>
      <c r="X231" s="131" t="n">
        <v>3</v>
      </c>
      <c r="Y231" s="131" t="n">
        <f aca="false">AVERAGE(T231:X231)</f>
        <v>3</v>
      </c>
      <c r="Z231" s="131" t="n">
        <f aca="false">Y231*2</f>
        <v>6</v>
      </c>
      <c r="AA231" s="131" t="str">
        <f aca="false">IF(Z231&gt;=6,"Cleared","NotCleared")</f>
        <v>Cleared</v>
      </c>
      <c r="AB231" s="131" t="n">
        <v>2.4</v>
      </c>
      <c r="AC231" s="131" t="n">
        <v>2.4</v>
      </c>
      <c r="AD231" s="131" t="n">
        <v>3</v>
      </c>
      <c r="AE231" s="131" t="n">
        <v>2.4</v>
      </c>
      <c r="AF231" s="131" t="n">
        <v>2.4</v>
      </c>
      <c r="AG231" s="131" t="n">
        <f aca="false">IFERROR(AVERAGE(AB231:AF231),"0")</f>
        <v>2.52</v>
      </c>
      <c r="AH231" s="131" t="n">
        <f aca="false">AG231*2</f>
        <v>5.04</v>
      </c>
      <c r="AI231" s="131" t="str">
        <f aca="false">IF(AH231&gt;=6,"Cleared","NotCleared")</f>
        <v>NotCleared</v>
      </c>
    </row>
    <row r="232" customFormat="false" ht="14.25" hidden="false" customHeight="false" outlineLevel="0" collapsed="false">
      <c r="A232" s="132" t="n">
        <v>228</v>
      </c>
      <c r="B232" s="68" t="s">
        <v>475</v>
      </c>
      <c r="C232" s="133" t="s">
        <v>476</v>
      </c>
      <c r="D232" s="131" t="n">
        <v>3</v>
      </c>
      <c r="E232" s="131" t="n">
        <v>3</v>
      </c>
      <c r="F232" s="131" t="n">
        <v>3</v>
      </c>
      <c r="G232" s="131" t="n">
        <v>3</v>
      </c>
      <c r="H232" s="131" t="n">
        <v>3</v>
      </c>
      <c r="I232" s="131" t="n">
        <f aca="false">AVERAGE(D232:H232)</f>
        <v>3</v>
      </c>
      <c r="J232" s="131" t="n">
        <f aca="false">I232*2</f>
        <v>6</v>
      </c>
      <c r="K232" s="131" t="str">
        <f aca="false">IF(J232&gt;=6,"Cleared","NotCleared")</f>
        <v>Cleared</v>
      </c>
      <c r="L232" s="131" t="n">
        <v>1.66666666666667</v>
      </c>
      <c r="M232" s="131" t="n">
        <v>1.66666666666667</v>
      </c>
      <c r="N232" s="131" t="n">
        <v>1.66666666666667</v>
      </c>
      <c r="O232" s="131" t="n">
        <v>1.33333333333333</v>
      </c>
      <c r="P232" s="131" t="n">
        <v>1.66666666666667</v>
      </c>
      <c r="Q232" s="131" t="n">
        <f aca="false">AVERAGE(L232:P232)</f>
        <v>1.6</v>
      </c>
      <c r="R232" s="131" t="n">
        <f aca="false">Q232*2</f>
        <v>3.2</v>
      </c>
      <c r="S232" s="131" t="str">
        <f aca="false">IF(R232&gt;=6,"Cleared","NotCleared")</f>
        <v>NotCleared</v>
      </c>
      <c r="T232" s="131" t="n">
        <v>1</v>
      </c>
      <c r="U232" s="131" t="n">
        <v>1</v>
      </c>
      <c r="V232" s="131" t="n">
        <v>1</v>
      </c>
      <c r="W232" s="131" t="n">
        <v>1</v>
      </c>
      <c r="X232" s="131" t="n">
        <v>1</v>
      </c>
      <c r="Y232" s="131" t="n">
        <f aca="false">AVERAGE(T232:X232)</f>
        <v>1</v>
      </c>
      <c r="Z232" s="131" t="n">
        <f aca="false">Y232*2</f>
        <v>2</v>
      </c>
      <c r="AA232" s="131" t="str">
        <f aca="false">IF(Z232&gt;=6,"Cleared","NotCleared")</f>
        <v>NotCleared</v>
      </c>
      <c r="AB232" s="131" t="n">
        <v>3</v>
      </c>
      <c r="AC232" s="131" t="n">
        <v>3</v>
      </c>
      <c r="AD232" s="131" t="n">
        <v>3</v>
      </c>
      <c r="AE232" s="131" t="n">
        <v>4</v>
      </c>
      <c r="AF232" s="131" t="n">
        <v>3</v>
      </c>
      <c r="AG232" s="131" t="n">
        <f aca="false">IFERROR(AVERAGE(AB232:AF232),"0")</f>
        <v>3.2</v>
      </c>
      <c r="AH232" s="131" t="n">
        <f aca="false">AG232*2</f>
        <v>6.4</v>
      </c>
      <c r="AI232" s="131" t="str">
        <f aca="false">IF(AH232&gt;=6,"Cleared","NotCleared")</f>
        <v>Cleared</v>
      </c>
    </row>
  </sheetData>
  <mergeCells count="9">
    <mergeCell ref="A1:C1"/>
    <mergeCell ref="D1:J1"/>
    <mergeCell ref="L1:R1"/>
    <mergeCell ref="T1:Z1"/>
    <mergeCell ref="AB1:AH1"/>
    <mergeCell ref="D3:J3"/>
    <mergeCell ref="L3:R3"/>
    <mergeCell ref="T3:Z3"/>
    <mergeCell ref="AB3:AH3"/>
  </mergeCells>
  <conditionalFormatting sqref="A4:C4">
    <cfRule type="duplicateValues" priority="2" aboveAverage="0" equalAverage="0" bottom="0" percent="0" rank="0" text="" dxfId="52"/>
  </conditionalFormatting>
  <conditionalFormatting sqref="B2:B3">
    <cfRule type="duplicateValues" priority="3" aboveAverage="0" equalAverage="0" bottom="0" percent="0" rank="0" text="" dxfId="53"/>
  </conditionalFormatting>
  <conditionalFormatting sqref="C2:C3">
    <cfRule type="duplicateValues" priority="4" aboveAverage="0" equalAverage="0" bottom="0" percent="0" rank="0" text="" dxfId="54"/>
    <cfRule type="duplicateValues" priority="5" aboveAverage="0" equalAverage="0" bottom="0" percent="0" rank="0" text="" dxfId="55"/>
  </conditionalFormatting>
  <conditionalFormatting sqref="C232">
    <cfRule type="duplicateValues" priority="6" aboveAverage="0" equalAverage="0" bottom="0" percent="0" rank="0" text="" dxfId="56"/>
    <cfRule type="duplicateValues" priority="7" aboveAverage="0" equalAverage="0" bottom="0" percent="0" rank="0" text="" dxfId="57"/>
  </conditionalFormatting>
  <conditionalFormatting sqref="D2">
    <cfRule type="duplicateValues" priority="8" aboveAverage="0" equalAverage="0" bottom="0" percent="0" rank="0" text="" dxfId="58"/>
  </conditionalFormatting>
  <conditionalFormatting sqref="E2">
    <cfRule type="duplicateValues" priority="9" aboveAverage="0" equalAverage="0" bottom="0" percent="0" rank="0" text="" dxfId="59"/>
  </conditionalFormatting>
  <conditionalFormatting sqref="G2">
    <cfRule type="duplicateValues" priority="10" aboveAverage="0" equalAverage="0" bottom="0" percent="0" rank="0" text="" dxfId="60"/>
  </conditionalFormatting>
  <conditionalFormatting sqref="B232">
    <cfRule type="duplicateValues" priority="11" aboveAverage="0" equalAverage="0" bottom="0" percent="0" rank="0" text="" dxfId="6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7.55"/>
    <col collapsed="false" customWidth="true" hidden="false" outlineLevel="0" max="3" min="3" style="1" width="26.21"/>
    <col collapsed="false" customWidth="true" hidden="false" outlineLevel="0" max="6" min="4" style="1" width="12.22"/>
    <col collapsed="false" customWidth="true" hidden="false" outlineLevel="0" max="8" min="7" style="1" width="11.44"/>
    <col collapsed="false" customWidth="true" hidden="false" outlineLevel="0" max="9" min="9" style="1" width="17"/>
    <col collapsed="false" customWidth="true" hidden="false" outlineLevel="0" max="10" min="10" style="1" width="18"/>
    <col collapsed="false" customWidth="true" hidden="false" outlineLevel="0" max="11" min="11" style="1" width="19"/>
    <col collapsed="false" customWidth="true" hidden="false" outlineLevel="0" max="12" min="12" style="1" width="15.89"/>
    <col collapsed="false" customWidth="true" hidden="false" outlineLevel="0" max="15" min="13" style="0" width="11.33"/>
    <col collapsed="false" customWidth="true" hidden="false" outlineLevel="0" max="16" min="16" style="0" width="2.55"/>
    <col collapsed="false" customWidth="true" hidden="false" outlineLevel="0" max="19" min="17" style="1" width="12.22"/>
    <col collapsed="false" customWidth="true" hidden="false" outlineLevel="0" max="21" min="20" style="1" width="11.44"/>
    <col collapsed="false" customWidth="true" hidden="false" outlineLevel="0" max="22" min="22" style="1" width="17"/>
    <col collapsed="false" customWidth="true" hidden="false" outlineLevel="0" max="23" min="23" style="1" width="18"/>
    <col collapsed="false" customWidth="true" hidden="false" outlineLevel="0" max="24" min="24" style="1" width="19"/>
    <col collapsed="false" customWidth="true" hidden="false" outlineLevel="0" max="25" min="25" style="1" width="15.89"/>
    <col collapsed="false" customWidth="true" hidden="false" outlineLevel="0" max="28" min="26" style="0" width="11.33"/>
    <col collapsed="false" customWidth="true" hidden="false" outlineLevel="0" max="29" min="29" style="0" width="2.55"/>
    <col collapsed="false" customWidth="true" hidden="false" outlineLevel="0" max="32" min="30" style="1" width="12.22"/>
    <col collapsed="false" customWidth="true" hidden="false" outlineLevel="0" max="34" min="33" style="1" width="11.44"/>
    <col collapsed="false" customWidth="true" hidden="false" outlineLevel="0" max="35" min="35" style="1" width="17"/>
    <col collapsed="false" customWidth="true" hidden="false" outlineLevel="0" max="36" min="36" style="1" width="18"/>
    <col collapsed="false" customWidth="true" hidden="false" outlineLevel="0" max="37" min="37" style="1" width="19"/>
    <col collapsed="false" customWidth="true" hidden="false" outlineLevel="0" max="38" min="38" style="1" width="15.89"/>
    <col collapsed="false" customWidth="true" hidden="false" outlineLevel="0" max="41" min="39" style="0" width="11.33"/>
    <col collapsed="false" customWidth="true" hidden="false" outlineLevel="0" max="42" min="42" style="0" width="2.34"/>
    <col collapsed="false" customWidth="true" hidden="false" outlineLevel="0" max="45" min="43" style="1" width="12.22"/>
    <col collapsed="false" customWidth="true" hidden="false" outlineLevel="0" max="47" min="46" style="1" width="11.44"/>
    <col collapsed="false" customWidth="true" hidden="false" outlineLevel="0" max="48" min="48" style="1" width="17"/>
    <col collapsed="false" customWidth="true" hidden="false" outlineLevel="0" max="49" min="49" style="1" width="18"/>
    <col collapsed="false" customWidth="true" hidden="false" outlineLevel="0" max="50" min="50" style="1" width="19"/>
    <col collapsed="false" customWidth="true" hidden="false" outlineLevel="0" max="51" min="51" style="1" width="15.89"/>
    <col collapsed="false" customWidth="true" hidden="false" outlineLevel="0" max="54" min="52" style="0" width="11.33"/>
  </cols>
  <sheetData>
    <row r="1" customFormat="false" ht="14.25" hidden="false" customHeight="false" outlineLevel="0" collapsed="false">
      <c r="A1" s="4"/>
      <c r="B1" s="4" t="n">
        <v>1</v>
      </c>
      <c r="C1" s="4" t="n">
        <v>2</v>
      </c>
      <c r="D1" s="4" t="n">
        <v>5</v>
      </c>
      <c r="E1" s="4" t="n">
        <v>6</v>
      </c>
      <c r="F1" s="4"/>
      <c r="G1" s="4" t="n">
        <v>8</v>
      </c>
      <c r="H1" s="4" t="n">
        <v>11</v>
      </c>
      <c r="I1" s="4" t="n">
        <v>12</v>
      </c>
      <c r="J1" s="4" t="n">
        <v>13</v>
      </c>
      <c r="K1" s="4" t="n">
        <v>14</v>
      </c>
      <c r="L1" s="4" t="n">
        <v>15</v>
      </c>
      <c r="M1" s="4" t="n">
        <v>16</v>
      </c>
      <c r="N1" s="4" t="n">
        <v>17</v>
      </c>
      <c r="O1" s="4" t="n">
        <v>18</v>
      </c>
      <c r="Q1" s="4" t="n">
        <v>5</v>
      </c>
      <c r="R1" s="4" t="n">
        <v>6</v>
      </c>
      <c r="S1" s="4"/>
      <c r="T1" s="4" t="n">
        <v>8</v>
      </c>
      <c r="U1" s="4" t="n">
        <v>11</v>
      </c>
      <c r="V1" s="4" t="n">
        <v>12</v>
      </c>
      <c r="W1" s="4" t="n">
        <v>13</v>
      </c>
      <c r="X1" s="4" t="n">
        <v>14</v>
      </c>
      <c r="Y1" s="4" t="n">
        <v>15</v>
      </c>
      <c r="Z1" s="4" t="n">
        <v>16</v>
      </c>
      <c r="AA1" s="4" t="n">
        <v>17</v>
      </c>
      <c r="AB1" s="4" t="n">
        <v>18</v>
      </c>
      <c r="AD1" s="4" t="n">
        <v>5</v>
      </c>
      <c r="AE1" s="4" t="n">
        <v>6</v>
      </c>
      <c r="AF1" s="4"/>
      <c r="AG1" s="4" t="n">
        <v>8</v>
      </c>
      <c r="AH1" s="4" t="n">
        <v>11</v>
      </c>
      <c r="AI1" s="4" t="n">
        <v>12</v>
      </c>
      <c r="AJ1" s="4" t="n">
        <v>13</v>
      </c>
      <c r="AK1" s="4" t="n">
        <v>14</v>
      </c>
      <c r="AL1" s="4" t="n">
        <v>15</v>
      </c>
      <c r="AM1" s="4" t="n">
        <v>16</v>
      </c>
      <c r="AN1" s="4" t="n">
        <v>17</v>
      </c>
      <c r="AO1" s="4" t="n">
        <v>18</v>
      </c>
      <c r="AQ1" s="4" t="n">
        <v>5</v>
      </c>
      <c r="AR1" s="4" t="n">
        <v>6</v>
      </c>
      <c r="AS1" s="4"/>
      <c r="AT1" s="4" t="n">
        <v>8</v>
      </c>
      <c r="AU1" s="4" t="n">
        <v>11</v>
      </c>
      <c r="AV1" s="4" t="n">
        <v>12</v>
      </c>
      <c r="AW1" s="4" t="n">
        <v>13</v>
      </c>
      <c r="AX1" s="4" t="n">
        <v>14</v>
      </c>
      <c r="AY1" s="4" t="n">
        <v>15</v>
      </c>
      <c r="AZ1" s="4" t="n">
        <v>16</v>
      </c>
      <c r="BA1" s="4" t="n">
        <v>17</v>
      </c>
      <c r="BB1" s="4" t="n">
        <v>18</v>
      </c>
    </row>
    <row r="2" customFormat="false" ht="18.75" hidden="false" customHeight="true" outlineLevel="0" collapsed="false">
      <c r="A2" s="4"/>
      <c r="B2" s="72"/>
      <c r="C2" s="134"/>
      <c r="D2" s="135" t="s">
        <v>551</v>
      </c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Q2" s="135" t="s">
        <v>552</v>
      </c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D2" s="135" t="s">
        <v>497</v>
      </c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Q2" s="135" t="s">
        <v>553</v>
      </c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</row>
    <row r="3" customFormat="false" ht="14.25" hidden="false" customHeight="true" outlineLevel="0" collapsed="false">
      <c r="A3" s="23" t="s">
        <v>0</v>
      </c>
      <c r="B3" s="23" t="s">
        <v>3</v>
      </c>
      <c r="C3" s="23" t="s">
        <v>4</v>
      </c>
      <c r="D3" s="136" t="s">
        <v>554</v>
      </c>
      <c r="E3" s="136"/>
      <c r="F3" s="136"/>
      <c r="G3" s="136"/>
      <c r="H3" s="82"/>
      <c r="I3" s="82"/>
      <c r="J3" s="137" t="s">
        <v>555</v>
      </c>
      <c r="K3" s="137"/>
      <c r="L3" s="137"/>
      <c r="M3" s="138" t="s">
        <v>556</v>
      </c>
      <c r="N3" s="138" t="s">
        <v>557</v>
      </c>
      <c r="O3" s="138" t="s">
        <v>558</v>
      </c>
      <c r="Q3" s="136" t="s">
        <v>554</v>
      </c>
      <c r="R3" s="136"/>
      <c r="S3" s="136"/>
      <c r="T3" s="136"/>
      <c r="U3" s="82"/>
      <c r="V3" s="82"/>
      <c r="W3" s="137" t="s">
        <v>555</v>
      </c>
      <c r="X3" s="137"/>
      <c r="Y3" s="137"/>
      <c r="Z3" s="138" t="s">
        <v>556</v>
      </c>
      <c r="AA3" s="138" t="s">
        <v>557</v>
      </c>
      <c r="AB3" s="138" t="s">
        <v>558</v>
      </c>
      <c r="AD3" s="136" t="s">
        <v>554</v>
      </c>
      <c r="AE3" s="136"/>
      <c r="AF3" s="136"/>
      <c r="AG3" s="136"/>
      <c r="AH3" s="82"/>
      <c r="AI3" s="82"/>
      <c r="AJ3" s="137" t="s">
        <v>555</v>
      </c>
      <c r="AK3" s="137"/>
      <c r="AL3" s="137"/>
      <c r="AM3" s="138" t="s">
        <v>556</v>
      </c>
      <c r="AN3" s="138" t="s">
        <v>557</v>
      </c>
      <c r="AO3" s="138" t="s">
        <v>558</v>
      </c>
      <c r="AQ3" s="136" t="s">
        <v>554</v>
      </c>
      <c r="AR3" s="136"/>
      <c r="AS3" s="136"/>
      <c r="AT3" s="136"/>
      <c r="AU3" s="82"/>
      <c r="AV3" s="82"/>
      <c r="AW3" s="137" t="s">
        <v>555</v>
      </c>
      <c r="AX3" s="137"/>
      <c r="AY3" s="137"/>
      <c r="AZ3" s="138" t="s">
        <v>556</v>
      </c>
      <c r="BA3" s="138" t="s">
        <v>557</v>
      </c>
      <c r="BB3" s="138" t="s">
        <v>558</v>
      </c>
    </row>
    <row r="4" customFormat="false" ht="27" hidden="false" customHeight="false" outlineLevel="0" collapsed="false">
      <c r="A4" s="23"/>
      <c r="B4" s="23"/>
      <c r="C4" s="23"/>
      <c r="D4" s="139" t="s">
        <v>559</v>
      </c>
      <c r="E4" s="139" t="s">
        <v>560</v>
      </c>
      <c r="F4" s="139" t="s">
        <v>561</v>
      </c>
      <c r="G4" s="140" t="s">
        <v>562</v>
      </c>
      <c r="H4" s="139" t="s">
        <v>563</v>
      </c>
      <c r="I4" s="139" t="s">
        <v>564</v>
      </c>
      <c r="J4" s="139" t="s">
        <v>565</v>
      </c>
      <c r="K4" s="139" t="s">
        <v>566</v>
      </c>
      <c r="L4" s="139" t="s">
        <v>567</v>
      </c>
      <c r="M4" s="138"/>
      <c r="N4" s="138"/>
      <c r="O4" s="138"/>
      <c r="Q4" s="139" t="s">
        <v>559</v>
      </c>
      <c r="R4" s="139" t="s">
        <v>560</v>
      </c>
      <c r="S4" s="139" t="s">
        <v>561</v>
      </c>
      <c r="T4" s="140" t="s">
        <v>562</v>
      </c>
      <c r="U4" s="139" t="s">
        <v>563</v>
      </c>
      <c r="V4" s="139" t="s">
        <v>564</v>
      </c>
      <c r="W4" s="139" t="s">
        <v>565</v>
      </c>
      <c r="X4" s="139" t="s">
        <v>566</v>
      </c>
      <c r="Y4" s="139" t="s">
        <v>567</v>
      </c>
      <c r="Z4" s="138"/>
      <c r="AA4" s="138"/>
      <c r="AB4" s="138"/>
      <c r="AD4" s="139" t="s">
        <v>559</v>
      </c>
      <c r="AE4" s="139" t="s">
        <v>560</v>
      </c>
      <c r="AF4" s="139" t="s">
        <v>561</v>
      </c>
      <c r="AG4" s="140" t="s">
        <v>562</v>
      </c>
      <c r="AH4" s="139" t="s">
        <v>563</v>
      </c>
      <c r="AI4" s="139" t="s">
        <v>564</v>
      </c>
      <c r="AJ4" s="139" t="s">
        <v>565</v>
      </c>
      <c r="AK4" s="139" t="s">
        <v>566</v>
      </c>
      <c r="AL4" s="139" t="s">
        <v>567</v>
      </c>
      <c r="AM4" s="138"/>
      <c r="AN4" s="138"/>
      <c r="AO4" s="138"/>
      <c r="AQ4" s="139" t="s">
        <v>559</v>
      </c>
      <c r="AR4" s="139" t="s">
        <v>560</v>
      </c>
      <c r="AS4" s="139" t="s">
        <v>561</v>
      </c>
      <c r="AT4" s="140" t="s">
        <v>562</v>
      </c>
      <c r="AU4" s="139" t="s">
        <v>563</v>
      </c>
      <c r="AV4" s="139" t="s">
        <v>564</v>
      </c>
      <c r="AW4" s="139" t="s">
        <v>565</v>
      </c>
      <c r="AX4" s="139" t="s">
        <v>566</v>
      </c>
      <c r="AY4" s="139" t="s">
        <v>567</v>
      </c>
      <c r="AZ4" s="138"/>
      <c r="BA4" s="138"/>
      <c r="BB4" s="138"/>
    </row>
    <row r="5" s="22" customFormat="true" ht="14.25" hidden="false" customHeight="false" outlineLevel="0" collapsed="false">
      <c r="A5" s="141" t="s">
        <v>568</v>
      </c>
      <c r="B5" s="62" t="s">
        <v>15</v>
      </c>
      <c r="C5" s="63" t="s">
        <v>16</v>
      </c>
      <c r="D5" s="142" t="n">
        <v>0.85</v>
      </c>
      <c r="E5" s="142" t="n">
        <f aca="false">Wellness!D5</f>
        <v>0.666666666666667</v>
      </c>
      <c r="F5" s="142" t="n">
        <f aca="false">AVERAGE(Discipline!$D5,Discipline!$E5)</f>
        <v>0.758333333333333</v>
      </c>
      <c r="G5" s="143" t="str">
        <f aca="false" t="array" ref="G5:G5">_xlfn.IFS(F5&gt;=80%,"5",F5&gt;=70%,"4",F5&gt;=60%,"3",F5&gt;=50%,"2",F5&gt;=40%,"1",F5&lt;40%,"0")</f>
        <v>4</v>
      </c>
      <c r="H5" s="144" t="n">
        <v>11</v>
      </c>
      <c r="I5" s="144" t="n">
        <f aca="false">IF(H5&gt;=27,5,IF(H5&gt;=24,4,IF(H5&gt;=20,3,IF(H5&gt;=15,2,IF(H5&gt;=10,1,0)))))</f>
        <v>1</v>
      </c>
      <c r="J5" s="145"/>
      <c r="K5" s="143" t="n">
        <v>3</v>
      </c>
      <c r="L5" s="143" t="n">
        <v>3.25</v>
      </c>
      <c r="M5" s="143" t="n">
        <f aca="false">(G5+I5+K5+L5)</f>
        <v>11.25</v>
      </c>
      <c r="N5" s="143" t="n">
        <f aca="false">M5/20*100</f>
        <v>56.25</v>
      </c>
      <c r="O5" s="146" t="n">
        <f aca="false">N5*0.1</f>
        <v>5.625</v>
      </c>
      <c r="Q5" s="109" t="n">
        <f aca="false">IFERROR(VLOOKUP(B5,[2]Sheet1!B$4:E$241,4,FALSE()),"ER")</f>
        <v>0.77760752688172</v>
      </c>
      <c r="R5" s="109" t="n">
        <f aca="false">Wellness!V5</f>
        <v>0.45</v>
      </c>
      <c r="S5" s="109" t="n">
        <f aca="false">AVERAGE(Q5,R5)</f>
        <v>0.61380376344086</v>
      </c>
      <c r="T5" s="143" t="str">
        <f aca="false" t="array" ref="T5:T5">_xlfn.IFS(S5&gt;=80%,"5",S5&gt;=70%,"4",S5&gt;=60%,"3",S5&gt;=50%,"2",S5&gt;=40%,"1",S5&lt;40%,"0")</f>
        <v>3</v>
      </c>
      <c r="U5" s="144" t="n">
        <v>5</v>
      </c>
      <c r="V5" s="144" t="n">
        <f aca="false">IF(U5&gt;=27,5,IF(U5&gt;=24,4,IF(U5&gt;=20,3,IF(U5&gt;=15,2,IF(U5&gt;=10,1,0)))))</f>
        <v>0</v>
      </c>
      <c r="W5" s="145" t="n">
        <v>4</v>
      </c>
      <c r="X5" s="143" t="n">
        <v>3.5</v>
      </c>
      <c r="Y5" s="143" t="n">
        <v>4.25</v>
      </c>
      <c r="Z5" s="143" t="n">
        <f aca="false">(T5+V5+W5+X5+Y5)</f>
        <v>14.75</v>
      </c>
      <c r="AA5" s="143" t="n">
        <f aca="false">Z5/25*100</f>
        <v>59</v>
      </c>
      <c r="AB5" s="146" t="n">
        <f aca="false">AA5*0.1</f>
        <v>5.9</v>
      </c>
      <c r="AD5" s="142" t="n">
        <v>0.744338305122619</v>
      </c>
      <c r="AE5" s="142" t="n">
        <f aca="false">Wellness!AN5</f>
        <v>0.666666666666667</v>
      </c>
      <c r="AF5" s="142" t="n">
        <f aca="false">AVERAGE(AD5,AE5)</f>
        <v>0.705502485894643</v>
      </c>
      <c r="AG5" s="143" t="str">
        <f aca="false" t="array" ref="AG5:AG5">_xlfn.IFS(AF5&gt;=80%,"5",AF5&gt;=70%,"4",AF5&gt;=60%,"3",AF5&gt;=50%,"2",AF5&gt;=40%,"1",AF5&lt;40%,"0")</f>
        <v>4</v>
      </c>
      <c r="AH5" s="144" t="n">
        <v>3</v>
      </c>
      <c r="AI5" s="144" t="n">
        <f aca="false">IF(AH5&gt;=27,5,IF(AH5&gt;=24,4,IF(AH5&gt;=20,3,IF(AH5&gt;=15,2,IF(AH5&gt;=10,1,0)))))</f>
        <v>0</v>
      </c>
      <c r="AJ5" s="145" t="n">
        <v>3.25</v>
      </c>
      <c r="AK5" s="143" t="n">
        <v>3</v>
      </c>
      <c r="AL5" s="143" t="n">
        <v>2.33333333333333</v>
      </c>
      <c r="AM5" s="143" t="n">
        <f aca="false">(AG5+AI5+AK5+AL5+AJ5)</f>
        <v>12.5833333333333</v>
      </c>
      <c r="AN5" s="143" t="n">
        <f aca="false">AM5/25*100</f>
        <v>50.3333333333333</v>
      </c>
      <c r="AO5" s="146" t="n">
        <f aca="false">AN5*0.1</f>
        <v>5.03333333333334</v>
      </c>
      <c r="AQ5" s="142" t="n">
        <v>0.914419934640523</v>
      </c>
      <c r="AR5" s="142" t="n">
        <f aca="false">Wellness!V5</f>
        <v>0.45</v>
      </c>
      <c r="AS5" s="142" t="n">
        <f aca="false">AVERAGE(Discipline!$D5,Discipline!$E5)</f>
        <v>0.758333333333333</v>
      </c>
      <c r="AT5" s="143" t="str">
        <f aca="false" t="array" ref="AT5:AT5">_xlfn.IFS(AS5&gt;=80%,"5",AS5&gt;=70%,"4",AS5&gt;=60%,"3",AS5&gt;=50%,"2",AS5&gt;=40%,"1",AS5&lt;40%,"0")</f>
        <v>4</v>
      </c>
      <c r="AU5" s="144" t="n">
        <v>11</v>
      </c>
      <c r="AV5" s="144" t="n">
        <f aca="false">IF(AU5&gt;=27,5,IF(AU5&gt;=24,4,IF(AU5&gt;=20,3,IF(AU5&gt;=15,2,IF(AU5&gt;=10,1,0)))))</f>
        <v>1</v>
      </c>
      <c r="AW5" s="145" t="n">
        <v>2</v>
      </c>
      <c r="AX5" s="143" t="n">
        <v>3</v>
      </c>
      <c r="AY5" s="143" t="n">
        <v>2.75</v>
      </c>
      <c r="AZ5" s="143" t="n">
        <f aca="false">(AT5+AV5+AX5+AY5+AW5)</f>
        <v>12.75</v>
      </c>
      <c r="BA5" s="143" t="n">
        <f aca="false">AZ5/25*100</f>
        <v>51</v>
      </c>
      <c r="BB5" s="146" t="n">
        <f aca="false">BA5*0.1</f>
        <v>5.1</v>
      </c>
    </row>
    <row r="6" s="22" customFormat="true" ht="14.25" hidden="false" customHeight="false" outlineLevel="0" collapsed="false">
      <c r="A6" s="141" t="n">
        <v>2</v>
      </c>
      <c r="B6" s="62" t="s">
        <v>18</v>
      </c>
      <c r="C6" s="63" t="s">
        <v>19</v>
      </c>
      <c r="D6" s="142" t="n">
        <v>0.95</v>
      </c>
      <c r="E6" s="142" t="n">
        <f aca="false">Wellness!D6</f>
        <v>0.966666666666667</v>
      </c>
      <c r="F6" s="142" t="n">
        <f aca="false">AVERAGE(Discipline!$D6,Discipline!$E6)</f>
        <v>0.958333333333333</v>
      </c>
      <c r="G6" s="143" t="str">
        <f aca="false" t="array" ref="G6:G6">_xlfn.IFS(F6&gt;=80%,"5",F6&gt;=70%,"4",F6&gt;=60%,"3",F6&gt;=50%,"2",F6&gt;=40%,"1",F6&lt;40%,"0")</f>
        <v>5</v>
      </c>
      <c r="H6" s="144" t="n">
        <v>23</v>
      </c>
      <c r="I6" s="144" t="n">
        <f aca="false">IF(H6&gt;=27,5,IF(H6&gt;=24,4,IF(H6&gt;=20,3,IF(H6&gt;=15,2,IF(H6&gt;=10,1,0)))))</f>
        <v>3</v>
      </c>
      <c r="J6" s="143"/>
      <c r="K6" s="143" t="n">
        <v>3.5</v>
      </c>
      <c r="L6" s="143" t="n">
        <v>4</v>
      </c>
      <c r="M6" s="143" t="n">
        <f aca="false">(G6+I6+K6+L6)</f>
        <v>15.5</v>
      </c>
      <c r="N6" s="143" t="n">
        <f aca="false">M6/20*100</f>
        <v>77.5</v>
      </c>
      <c r="O6" s="146" t="n">
        <f aca="false">N6*0.1</f>
        <v>7.75</v>
      </c>
      <c r="Q6" s="109" t="n">
        <f aca="false">IFERROR(VLOOKUP(B6,[2]Sheet1!B$4:E$241,4,FALSE()),"ER")</f>
        <v>0.878037634408602</v>
      </c>
      <c r="R6" s="109" t="n">
        <f aca="false">Wellness!V6</f>
        <v>0.966666666666667</v>
      </c>
      <c r="S6" s="109" t="n">
        <f aca="false">AVERAGE(Q6,R6)</f>
        <v>0.922352150537634</v>
      </c>
      <c r="T6" s="143" t="str">
        <f aca="false" t="array" ref="T6:T6">_xlfn.IFS(S6&gt;=80%,"5",S6&gt;=70%,"4",S6&gt;=60%,"3",S6&gt;=50%,"2",S6&gt;=40%,"1",S6&lt;40%,"0")</f>
        <v>5</v>
      </c>
      <c r="U6" s="144" t="n">
        <v>16</v>
      </c>
      <c r="V6" s="144" t="n">
        <f aca="false">IF(U6&gt;=27,5,IF(U6&gt;=24,4,IF(U6&gt;=20,3,IF(U6&gt;=15,2,IF(U6&gt;=10,1,0)))))</f>
        <v>2</v>
      </c>
      <c r="W6" s="143" t="n">
        <v>2</v>
      </c>
      <c r="X6" s="143" t="n">
        <v>2.5</v>
      </c>
      <c r="Y6" s="143" t="n">
        <v>4</v>
      </c>
      <c r="Z6" s="143" t="n">
        <f aca="false">(T6+V6+W6+X6+Y6)</f>
        <v>15.5</v>
      </c>
      <c r="AA6" s="143" t="n">
        <f aca="false">Z6/25*100</f>
        <v>62</v>
      </c>
      <c r="AB6" s="146" t="n">
        <f aca="false">AA6*0.1</f>
        <v>6.2</v>
      </c>
      <c r="AD6" s="142" t="n">
        <v>0.847222222222222</v>
      </c>
      <c r="AE6" s="142" t="n">
        <f aca="false">Wellness!AN6</f>
        <v>0.666666666666667</v>
      </c>
      <c r="AF6" s="142" t="n">
        <f aca="false">AVERAGE(AD6,AE6)</f>
        <v>0.756944444444444</v>
      </c>
      <c r="AG6" s="143" t="str">
        <f aca="false" t="array" ref="AG6:AG6">_xlfn.IFS(AF6&gt;=80%,"5",AF6&gt;=70%,"4",AF6&gt;=60%,"3",AF6&gt;=50%,"2",AF6&gt;=40%,"1",AF6&lt;40%,"0")</f>
        <v>4</v>
      </c>
      <c r="AH6" s="144" t="n">
        <v>4</v>
      </c>
      <c r="AI6" s="144" t="n">
        <f aca="false">IF(AH6&gt;=27,5,IF(AH6&gt;=24,4,IF(AH6&gt;=20,3,IF(AH6&gt;=15,2,IF(AH6&gt;=10,1,0)))))</f>
        <v>0</v>
      </c>
      <c r="AJ6" s="143" t="n">
        <v>2.25</v>
      </c>
      <c r="AK6" s="143" t="n">
        <v>3.66666666666667</v>
      </c>
      <c r="AL6" s="143" t="n">
        <v>2.66666666666667</v>
      </c>
      <c r="AM6" s="143" t="n">
        <f aca="false">(AG6+AI6+AK6+AL6+AJ6)</f>
        <v>12.5833333333333</v>
      </c>
      <c r="AN6" s="143" t="n">
        <f aca="false">AM6/25*100</f>
        <v>50.3333333333333</v>
      </c>
      <c r="AO6" s="146" t="n">
        <f aca="false">AN6*0.1</f>
        <v>5.03333333333333</v>
      </c>
      <c r="AQ6" s="142" t="n">
        <v>0.774699792960663</v>
      </c>
      <c r="AR6" s="142" t="n">
        <f aca="false">Wellness!V6</f>
        <v>0.966666666666667</v>
      </c>
      <c r="AS6" s="142" t="n">
        <f aca="false">AVERAGE(Discipline!$D6,Discipline!$E6)</f>
        <v>0.958333333333333</v>
      </c>
      <c r="AT6" s="143" t="str">
        <f aca="false" t="array" ref="AT6:AT6">_xlfn.IFS(AS6&gt;=80%,"5",AS6&gt;=70%,"4",AS6&gt;=60%,"3",AS6&gt;=50%,"2",AS6&gt;=40%,"1",AS6&lt;40%,"0")</f>
        <v>5</v>
      </c>
      <c r="AU6" s="144" t="n">
        <v>23</v>
      </c>
      <c r="AV6" s="144" t="n">
        <f aca="false">IF(AU6&gt;=27,5,IF(AU6&gt;=24,4,IF(AU6&gt;=20,3,IF(AU6&gt;=15,2,IF(AU6&gt;=10,1,0)))))</f>
        <v>3</v>
      </c>
      <c r="AW6" s="143" t="n">
        <v>3.25</v>
      </c>
      <c r="AX6" s="143" t="n">
        <v>3.33333333333333</v>
      </c>
      <c r="AY6" s="143" t="n">
        <v>2</v>
      </c>
      <c r="AZ6" s="143" t="n">
        <f aca="false">(AT6+AV6+AX6+AY6+AW6)</f>
        <v>16.5833333333333</v>
      </c>
      <c r="BA6" s="143" t="n">
        <f aca="false">AZ6/25*100</f>
        <v>66.3333333333333</v>
      </c>
      <c r="BB6" s="146" t="n">
        <f aca="false">BA6*0.1</f>
        <v>6.63333333333333</v>
      </c>
    </row>
    <row r="7" s="22" customFormat="true" ht="14.25" hidden="false" customHeight="false" outlineLevel="0" collapsed="false">
      <c r="A7" s="141" t="n">
        <v>3</v>
      </c>
      <c r="B7" s="62" t="s">
        <v>20</v>
      </c>
      <c r="C7" s="63" t="s">
        <v>21</v>
      </c>
      <c r="D7" s="142" t="n">
        <v>0.9</v>
      </c>
      <c r="E7" s="142" t="n">
        <f aca="false">Wellness!D7</f>
        <v>0.666666666666667</v>
      </c>
      <c r="F7" s="142" t="n">
        <f aca="false">AVERAGE(Discipline!$D7,Discipline!$E7)</f>
        <v>0.783333333333333</v>
      </c>
      <c r="G7" s="143" t="str">
        <f aca="false" t="array" ref="G7:G7">_xlfn.IFS(F7&gt;=80%,"5",F7&gt;=70%,"4",F7&gt;=60%,"3",F7&gt;=50%,"2",F7&gt;=40%,"1",F7&lt;40%,"0")</f>
        <v>4</v>
      </c>
      <c r="H7" s="144" t="n">
        <v>8</v>
      </c>
      <c r="I7" s="144" t="n">
        <f aca="false">IF(H7&gt;=27,5,IF(H7&gt;=24,4,IF(H7&gt;=20,3,IF(H7&gt;=15,2,IF(H7&gt;=10,1,0)))))</f>
        <v>0</v>
      </c>
      <c r="J7" s="143"/>
      <c r="K7" s="143" t="n">
        <v>1.5</v>
      </c>
      <c r="L7" s="143" t="n">
        <v>2.25</v>
      </c>
      <c r="M7" s="143" t="n">
        <f aca="false">(G7+I7+K7+L7)</f>
        <v>7.75</v>
      </c>
      <c r="N7" s="143" t="n">
        <f aca="false">M7/20*100</f>
        <v>38.75</v>
      </c>
      <c r="O7" s="146" t="n">
        <f aca="false">N7*0.1</f>
        <v>3.875</v>
      </c>
      <c r="Q7" s="109" t="n">
        <f aca="false">IFERROR(VLOOKUP(B7,[2]Sheet1!B$4:E$241,4,FALSE()),"ER")</f>
        <v>0.826370967741935</v>
      </c>
      <c r="R7" s="109" t="n">
        <f aca="false">Wellness!V7</f>
        <v>0.0666666666666667</v>
      </c>
      <c r="S7" s="109" t="n">
        <f aca="false">AVERAGE(Q7,R7)</f>
        <v>0.446518817204301</v>
      </c>
      <c r="T7" s="143" t="str">
        <f aca="false" t="array" ref="T7:T7">_xlfn.IFS(S7&gt;=80%,"5",S7&gt;=70%,"4",S7&gt;=60%,"3",S7&gt;=50%,"2",S7&gt;=40%,"1",S7&lt;40%,"0")</f>
        <v>1</v>
      </c>
      <c r="U7" s="144" t="n">
        <v>0</v>
      </c>
      <c r="V7" s="144" t="n">
        <f aca="false">IF(U7&gt;=27,5,IF(U7&gt;=24,4,IF(U7&gt;=20,3,IF(U7&gt;=15,2,IF(U7&gt;=10,1,0)))))</f>
        <v>0</v>
      </c>
      <c r="W7" s="143" t="n">
        <v>1</v>
      </c>
      <c r="X7" s="143" t="n">
        <v>1.66666666666667</v>
      </c>
      <c r="Y7" s="143" t="n">
        <v>2</v>
      </c>
      <c r="Z7" s="143" t="n">
        <f aca="false">(T7+V7+W7+X7+Y7)</f>
        <v>5.66666666666667</v>
      </c>
      <c r="AA7" s="143" t="n">
        <f aca="false">Z7/25*100</f>
        <v>22.6666666666667</v>
      </c>
      <c r="AB7" s="146" t="n">
        <f aca="false">AA7*0.1</f>
        <v>2.26666666666667</v>
      </c>
      <c r="AD7" s="142" t="n">
        <v>0.6375</v>
      </c>
      <c r="AE7" s="142" t="n">
        <f aca="false">Wellness!AN7</f>
        <v>0.0666666666666667</v>
      </c>
      <c r="AF7" s="142" t="n">
        <f aca="false">AVERAGE(AD7,AE7)</f>
        <v>0.352083333333333</v>
      </c>
      <c r="AG7" s="143" t="str">
        <f aca="false" t="array" ref="AG7:AG7">_xlfn.IFS(AF7&gt;=80%,"5",AF7&gt;=70%,"4",AF7&gt;=60%,"3",AF7&gt;=50%,"2",AF7&gt;=40%,"1",AF7&lt;40%,"0")</f>
        <v>0</v>
      </c>
      <c r="AH7" s="144" t="n">
        <v>0</v>
      </c>
      <c r="AI7" s="144" t="n">
        <f aca="false">IF(AH7&gt;=27,5,IF(AH7&gt;=24,4,IF(AH7&gt;=20,3,IF(AH7&gt;=15,2,IF(AH7&gt;=10,1,0)))))</f>
        <v>0</v>
      </c>
      <c r="AJ7" s="143" t="n">
        <v>2.25</v>
      </c>
      <c r="AK7" s="143" t="n">
        <v>1.5</v>
      </c>
      <c r="AL7" s="143" t="n">
        <v>1.33333333333333</v>
      </c>
      <c r="AM7" s="143" t="n">
        <f aca="false">(AG7+AI7+AK7+AL7+AJ7)</f>
        <v>5.08333333333333</v>
      </c>
      <c r="AN7" s="143" t="n">
        <f aca="false">AM7/25*100</f>
        <v>20.3333333333333</v>
      </c>
      <c r="AO7" s="146" t="n">
        <f aca="false">AN7*0.1</f>
        <v>2.03333333333333</v>
      </c>
      <c r="AQ7" s="142" t="n">
        <v>0.887857142857143</v>
      </c>
      <c r="AR7" s="142" t="n">
        <f aca="false">Wellness!V7</f>
        <v>0.0666666666666667</v>
      </c>
      <c r="AS7" s="142" t="n">
        <f aca="false">AVERAGE(Discipline!$D7,Discipline!$E7)</f>
        <v>0.783333333333333</v>
      </c>
      <c r="AT7" s="143" t="str">
        <f aca="false" t="array" ref="AT7:AT7">_xlfn.IFS(AS7&gt;=80%,"5",AS7&gt;=70%,"4",AS7&gt;=60%,"3",AS7&gt;=50%,"2",AS7&gt;=40%,"1",AS7&lt;40%,"0")</f>
        <v>4</v>
      </c>
      <c r="AU7" s="144" t="n">
        <v>8</v>
      </c>
      <c r="AV7" s="144" t="n">
        <f aca="false">IF(AU7&gt;=27,5,IF(AU7&gt;=24,4,IF(AU7&gt;=20,3,IF(AU7&gt;=15,2,IF(AU7&gt;=10,1,0)))))</f>
        <v>0</v>
      </c>
      <c r="AW7" s="143" t="n">
        <v>3.25</v>
      </c>
      <c r="AX7" s="143" t="n">
        <v>3.66666666666667</v>
      </c>
      <c r="AY7" s="143" t="n">
        <v>2.25</v>
      </c>
      <c r="AZ7" s="143" t="n">
        <f aca="false">(AT7+AV7+AX7+AY7+AW7)</f>
        <v>13.1666666666667</v>
      </c>
      <c r="BA7" s="143" t="n">
        <f aca="false">AZ7/25*100</f>
        <v>52.6666666666667</v>
      </c>
      <c r="BB7" s="146" t="n">
        <f aca="false">BA7*0.1</f>
        <v>5.26666666666667</v>
      </c>
    </row>
    <row r="8" s="22" customFormat="true" ht="14.25" hidden="false" customHeight="false" outlineLevel="0" collapsed="false">
      <c r="A8" s="141" t="n">
        <v>4</v>
      </c>
      <c r="B8" s="62" t="s">
        <v>22</v>
      </c>
      <c r="C8" s="63" t="s">
        <v>23</v>
      </c>
      <c r="D8" s="142" t="n">
        <v>0.9</v>
      </c>
      <c r="E8" s="142" t="n">
        <f aca="false">Wellness!D8</f>
        <v>0.8</v>
      </c>
      <c r="F8" s="142" t="n">
        <f aca="false">AVERAGE(Discipline!$D8,Discipline!$E8)</f>
        <v>0.85</v>
      </c>
      <c r="G8" s="143" t="str">
        <f aca="false" t="array" ref="G8:G8">_xlfn.IFS(F8&gt;=80%,"5",F8&gt;=70%,"4",F8&gt;=60%,"3",F8&gt;=50%,"2",F8&gt;=40%,"1",F8&lt;40%,"0")</f>
        <v>5</v>
      </c>
      <c r="H8" s="144" t="n">
        <v>19</v>
      </c>
      <c r="I8" s="144" t="n">
        <f aca="false">IF(H8&gt;=27,5,IF(H8&gt;=24,4,IF(H8&gt;=20,3,IF(H8&gt;=15,2,IF(H8&gt;=10,1,0)))))</f>
        <v>2</v>
      </c>
      <c r="J8" s="143"/>
      <c r="K8" s="143" t="n">
        <v>2</v>
      </c>
      <c r="L8" s="143" t="n">
        <v>2.5</v>
      </c>
      <c r="M8" s="143" t="n">
        <f aca="false">(G8+I8+K8+L8)</f>
        <v>11.5</v>
      </c>
      <c r="N8" s="143" t="n">
        <f aca="false">M8/20*100</f>
        <v>57.5</v>
      </c>
      <c r="O8" s="146" t="n">
        <f aca="false">N8*0.1</f>
        <v>5.75</v>
      </c>
      <c r="Q8" s="109" t="n">
        <f aca="false">IFERROR(VLOOKUP(B8,[2]Sheet1!B$4:E$241,4,FALSE()),"ER")</f>
        <v>0.860255376344086</v>
      </c>
      <c r="R8" s="109" t="n">
        <f aca="false">Wellness!V8</f>
        <v>0.666666666666667</v>
      </c>
      <c r="S8" s="109" t="n">
        <f aca="false">AVERAGE(Q8,R8)</f>
        <v>0.763461021505376</v>
      </c>
      <c r="T8" s="143" t="str">
        <f aca="false" t="array" ref="T8:T8">_xlfn.IFS(S8&gt;=80%,"5",S8&gt;=70%,"4",S8&gt;=60%,"3",S8&gt;=50%,"2",S8&gt;=40%,"1",S8&lt;40%,"0")</f>
        <v>4</v>
      </c>
      <c r="U8" s="144" t="n">
        <v>5</v>
      </c>
      <c r="V8" s="144" t="n">
        <f aca="false">IF(U8&gt;=27,5,IF(U8&gt;=24,4,IF(U8&gt;=20,3,IF(U8&gt;=15,2,IF(U8&gt;=10,1,0)))))</f>
        <v>0</v>
      </c>
      <c r="W8" s="143" t="n">
        <v>2</v>
      </c>
      <c r="X8" s="143" t="n">
        <v>2.16666666666667</v>
      </c>
      <c r="Y8" s="143" t="n">
        <v>2.5</v>
      </c>
      <c r="Z8" s="143" t="n">
        <f aca="false">(T8+V8+W8+X8+Y8)</f>
        <v>10.6666666666667</v>
      </c>
      <c r="AA8" s="143" t="n">
        <f aca="false">Z8/25*100</f>
        <v>42.6666666666667</v>
      </c>
      <c r="AB8" s="146" t="n">
        <f aca="false">AA8*0.1</f>
        <v>4.26666666666667</v>
      </c>
      <c r="AD8" s="142" t="n">
        <v>0.831944444444444</v>
      </c>
      <c r="AE8" s="142" t="n">
        <f aca="false">Wellness!AN8</f>
        <v>0.3</v>
      </c>
      <c r="AF8" s="142" t="n">
        <f aca="false">AVERAGE(AD8,AE8)</f>
        <v>0.565972222222222</v>
      </c>
      <c r="AG8" s="143" t="str">
        <f aca="false" t="array" ref="AG8:AG8">_xlfn.IFS(AF8&gt;=80%,"5",AF8&gt;=70%,"4",AF8&gt;=60%,"3",AF8&gt;=50%,"2",AF8&gt;=40%,"1",AF8&lt;40%,"0")</f>
        <v>2</v>
      </c>
      <c r="AH8" s="144" t="n">
        <v>2</v>
      </c>
      <c r="AI8" s="144" t="n">
        <f aca="false">IF(AH8&gt;=27,5,IF(AH8&gt;=24,4,IF(AH8&gt;=20,3,IF(AH8&gt;=15,2,IF(AH8&gt;=10,1,0)))))</f>
        <v>0</v>
      </c>
      <c r="AJ8" s="143" t="n">
        <v>2.5</v>
      </c>
      <c r="AK8" s="143" t="n">
        <v>3.33333333333333</v>
      </c>
      <c r="AL8" s="143" t="n">
        <v>2.33333333333333</v>
      </c>
      <c r="AM8" s="143" t="n">
        <f aca="false">(AG8+AI8+AK8+AL8+AJ8)</f>
        <v>10.1666666666667</v>
      </c>
      <c r="AN8" s="143" t="n">
        <f aca="false">AM8/25*100</f>
        <v>40.6666666666667</v>
      </c>
      <c r="AO8" s="146" t="n">
        <f aca="false">AN8*0.1</f>
        <v>4.06666666666667</v>
      </c>
      <c r="AQ8" s="142" t="n">
        <v>0.733393719806763</v>
      </c>
      <c r="AR8" s="142" t="n">
        <f aca="false">Wellness!V8</f>
        <v>0.666666666666667</v>
      </c>
      <c r="AS8" s="142" t="n">
        <f aca="false">AVERAGE(Discipline!$D8,Discipline!$E8)</f>
        <v>0.85</v>
      </c>
      <c r="AT8" s="143" t="str">
        <f aca="false" t="array" ref="AT8:AT8">_xlfn.IFS(AS8&gt;=80%,"5",AS8&gt;=70%,"4",AS8&gt;=60%,"3",AS8&gt;=50%,"2",AS8&gt;=40%,"1",AS8&lt;40%,"0")</f>
        <v>5</v>
      </c>
      <c r="AU8" s="144" t="n">
        <v>19</v>
      </c>
      <c r="AV8" s="144" t="n">
        <f aca="false">IF(AU8&gt;=27,5,IF(AU8&gt;=24,4,IF(AU8&gt;=20,3,IF(AU8&gt;=15,2,IF(AU8&gt;=10,1,0)))))</f>
        <v>2</v>
      </c>
      <c r="AW8" s="143" t="n">
        <v>3.25</v>
      </c>
      <c r="AX8" s="143" t="n">
        <v>3</v>
      </c>
      <c r="AY8" s="143" t="n">
        <v>2.25</v>
      </c>
      <c r="AZ8" s="143" t="n">
        <f aca="false">(AT8+AV8+AX8+AY8+AW8)</f>
        <v>15.5</v>
      </c>
      <c r="BA8" s="143" t="n">
        <f aca="false">AZ8/25*100</f>
        <v>62</v>
      </c>
      <c r="BB8" s="146" t="n">
        <f aca="false">BA8*0.1</f>
        <v>6.2</v>
      </c>
    </row>
    <row r="9" s="22" customFormat="true" ht="14.25" hidden="false" customHeight="false" outlineLevel="0" collapsed="false">
      <c r="A9" s="141" t="n">
        <v>5</v>
      </c>
      <c r="B9" s="62" t="s">
        <v>25</v>
      </c>
      <c r="C9" s="63" t="s">
        <v>26</v>
      </c>
      <c r="D9" s="142" t="n">
        <v>0.4615</v>
      </c>
      <c r="E9" s="142" t="n">
        <f aca="false">Wellness!D9</f>
        <v>0.0333333333333333</v>
      </c>
      <c r="F9" s="142" t="n">
        <f aca="false">AVERAGE(Discipline!$D9,Discipline!$E9)</f>
        <v>0.247416666666667</v>
      </c>
      <c r="G9" s="143" t="str">
        <f aca="false" t="array" ref="G9:G9">_xlfn.IFS(F9&gt;=80%,"5",F9&gt;=70%,"4",F9&gt;=60%,"3",F9&gt;=50%,"2",F9&gt;=40%,"1",F9&lt;40%,"0")</f>
        <v>0</v>
      </c>
      <c r="H9" s="144" t="n">
        <v>1</v>
      </c>
      <c r="I9" s="144" t="n">
        <f aca="false">IF(H9&gt;=27,5,IF(H9&gt;=24,4,IF(H9&gt;=20,3,IF(H9&gt;=15,2,IF(H9&gt;=10,1,0)))))</f>
        <v>0</v>
      </c>
      <c r="J9" s="143"/>
      <c r="K9" s="143" t="n">
        <v>1.5625</v>
      </c>
      <c r="L9" s="143" t="n">
        <v>1.4375</v>
      </c>
      <c r="M9" s="143" t="n">
        <f aca="false">(G9+I9+K9+L9)</f>
        <v>3</v>
      </c>
      <c r="N9" s="143" t="n">
        <f aca="false">M9/20*100</f>
        <v>15</v>
      </c>
      <c r="O9" s="146" t="n">
        <f aca="false">N9*0.1</f>
        <v>1.5</v>
      </c>
      <c r="Q9" s="109" t="n">
        <f aca="false">IFERROR(VLOOKUP(B9,[2]Sheet1!B$4:E$241,4,FALSE()),"ER")</f>
        <v>0.1674376114082</v>
      </c>
      <c r="R9" s="109" t="n">
        <f aca="false">Wellness!V9</f>
        <v>0.0666666666666667</v>
      </c>
      <c r="S9" s="109" t="n">
        <f aca="false">AVERAGE(Q9,R9)</f>
        <v>0.117052139037433</v>
      </c>
      <c r="T9" s="143" t="str">
        <f aca="false" t="array" ref="T9:T9">_xlfn.IFS(S9&gt;=80%,"5",S9&gt;=70%,"4",S9&gt;=60%,"3",S9&gt;=50%,"2",S9&gt;=40%,"1",S9&lt;40%,"0")</f>
        <v>0</v>
      </c>
      <c r="U9" s="144" t="n">
        <v>2</v>
      </c>
      <c r="V9" s="144" t="n">
        <f aca="false">IF(U9&gt;=27,5,IF(U9&gt;=24,4,IF(U9&gt;=20,3,IF(U9&gt;=15,2,IF(U9&gt;=10,1,0)))))</f>
        <v>0</v>
      </c>
      <c r="W9" s="143" t="s">
        <v>511</v>
      </c>
      <c r="X9" s="143" t="n">
        <v>0</v>
      </c>
      <c r="Y9" s="143" t="n">
        <v>0</v>
      </c>
      <c r="Z9" s="143" t="n">
        <f aca="false">(T9+V9+W9+X9+Y9)</f>
        <v>0</v>
      </c>
      <c r="AA9" s="143" t="n">
        <f aca="false">Z9/25*100</f>
        <v>0</v>
      </c>
      <c r="AB9" s="146" t="n">
        <f aca="false">AA9*0.1</f>
        <v>0</v>
      </c>
      <c r="AD9" s="142" t="n">
        <v>0.0821428571428571</v>
      </c>
      <c r="AE9" s="142" t="n">
        <f aca="false">Wellness!AN9</f>
        <v>0</v>
      </c>
      <c r="AF9" s="142" t="n">
        <f aca="false">AVERAGE(AD9,AE9)</f>
        <v>0.0410714285714286</v>
      </c>
      <c r="AG9" s="143" t="str">
        <f aca="false" t="array" ref="AG9:AG9">_xlfn.IFS(AF9&gt;=80%,"5",AF9&gt;=70%,"4",AF9&gt;=60%,"3",AF9&gt;=50%,"2",AF9&gt;=40%,"1",AF9&lt;40%,"0")</f>
        <v>0</v>
      </c>
      <c r="AH9" s="144" t="n">
        <v>0</v>
      </c>
      <c r="AI9" s="144" t="n">
        <f aca="false">IF(AH9&gt;=27,5,IF(AH9&gt;=24,4,IF(AH9&gt;=20,3,IF(AH9&gt;=15,2,IF(AH9&gt;=10,1,0)))))</f>
        <v>0</v>
      </c>
      <c r="AJ9" s="143" t="n">
        <v>3.66666666666667</v>
      </c>
      <c r="AK9" s="143" t="n">
        <v>3.5</v>
      </c>
      <c r="AL9" s="143" t="n">
        <v>3.3125</v>
      </c>
      <c r="AM9" s="143" t="n">
        <f aca="false">(AG9+AI9+AK9+AL9+AJ9)</f>
        <v>10.4791666666667</v>
      </c>
      <c r="AN9" s="143" t="n">
        <f aca="false">AM9/25*100</f>
        <v>41.9166666666667</v>
      </c>
      <c r="AO9" s="146" t="n">
        <f aca="false">AN9*0.1</f>
        <v>4.19166666666667</v>
      </c>
      <c r="AQ9" s="142" t="n">
        <v>0.45157867494824</v>
      </c>
      <c r="AR9" s="142" t="n">
        <f aca="false">Wellness!V9</f>
        <v>0.0666666666666667</v>
      </c>
      <c r="AS9" s="142" t="n">
        <f aca="false">AVERAGE(Discipline!$D9,Discipline!$E9)</f>
        <v>0.247416666666667</v>
      </c>
      <c r="AT9" s="143" t="str">
        <f aca="false" t="array" ref="AT9:AT9">_xlfn.IFS(AS9&gt;=80%,"5",AS9&gt;=70%,"4",AS9&gt;=60%,"3",AS9&gt;=50%,"2",AS9&gt;=40%,"1",AS9&lt;40%,"0")</f>
        <v>0</v>
      </c>
      <c r="AU9" s="144" t="n">
        <v>1</v>
      </c>
      <c r="AV9" s="144" t="n">
        <f aca="false">IF(AU9&gt;=27,5,IF(AU9&gt;=24,4,IF(AU9&gt;=20,3,IF(AU9&gt;=15,2,IF(AU9&gt;=10,1,0)))))</f>
        <v>0</v>
      </c>
      <c r="AW9" s="143" t="n">
        <v>3</v>
      </c>
      <c r="AX9" s="143" t="n">
        <v>1.66666666666667</v>
      </c>
      <c r="AY9" s="143" t="n">
        <v>2</v>
      </c>
      <c r="AZ9" s="143" t="n">
        <f aca="false">(AT9+AV9+AX9+AY9+AW9)</f>
        <v>6.66666666666667</v>
      </c>
      <c r="BA9" s="143" t="n">
        <f aca="false">AZ9/25*100</f>
        <v>26.6666666666667</v>
      </c>
      <c r="BB9" s="146" t="n">
        <f aca="false">BA9*0.1</f>
        <v>2.66666666666667</v>
      </c>
    </row>
    <row r="10" s="22" customFormat="true" ht="14.25" hidden="false" customHeight="false" outlineLevel="0" collapsed="false">
      <c r="A10" s="141" t="n">
        <v>6</v>
      </c>
      <c r="B10" s="62" t="s">
        <v>27</v>
      </c>
      <c r="C10" s="63" t="s">
        <v>28</v>
      </c>
      <c r="D10" s="142" t="n">
        <v>0.9</v>
      </c>
      <c r="E10" s="142" t="n">
        <f aca="false">Wellness!D10</f>
        <v>0.8</v>
      </c>
      <c r="F10" s="142" t="n">
        <f aca="false">AVERAGE(Discipline!$D10,Discipline!$E10)</f>
        <v>0.85</v>
      </c>
      <c r="G10" s="143" t="str">
        <f aca="false" t="array" ref="G10:G10">_xlfn.IFS(F10&gt;=80%,"5",F10&gt;=70%,"4",F10&gt;=60%,"3",F10&gt;=50%,"2",F10&gt;=40%,"1",F10&lt;40%,"0")</f>
        <v>5</v>
      </c>
      <c r="H10" s="144" t="n">
        <v>22</v>
      </c>
      <c r="I10" s="144" t="n">
        <f aca="false">IF(H10&gt;=27,5,IF(H10&gt;=24,4,IF(H10&gt;=20,3,IF(H10&gt;=15,2,IF(H10&gt;=10,1,0)))))</f>
        <v>3</v>
      </c>
      <c r="J10" s="143"/>
      <c r="K10" s="143" t="n">
        <v>3.5</v>
      </c>
      <c r="L10" s="143" t="n">
        <v>3.75</v>
      </c>
      <c r="M10" s="143" t="n">
        <f aca="false">(G10+I10+K10+L10)</f>
        <v>15.25</v>
      </c>
      <c r="N10" s="143" t="n">
        <f aca="false">M10/20*100</f>
        <v>76.25</v>
      </c>
      <c r="O10" s="146" t="n">
        <f aca="false">N10*0.1</f>
        <v>7.625</v>
      </c>
      <c r="Q10" s="109" t="n">
        <f aca="false">IFERROR(VLOOKUP(B10,[2]Sheet1!B$4:E$241,4,FALSE()),"ER")</f>
        <v>0.914153225806452</v>
      </c>
      <c r="R10" s="109" t="n">
        <f aca="false">Wellness!V10</f>
        <v>0.666666666666667</v>
      </c>
      <c r="S10" s="109" t="n">
        <f aca="false">AVERAGE(Q10,R10)</f>
        <v>0.790409946236559</v>
      </c>
      <c r="T10" s="143" t="str">
        <f aca="false" t="array" ref="T10:T10">_xlfn.IFS(S10&gt;=80%,"5",S10&gt;=70%,"4",S10&gt;=60%,"3",S10&gt;=50%,"2",S10&gt;=40%,"1",S10&lt;40%,"0")</f>
        <v>4</v>
      </c>
      <c r="U10" s="144" t="n">
        <v>5</v>
      </c>
      <c r="V10" s="144" t="n">
        <f aca="false">IF(U10&gt;=27,5,IF(U10&gt;=24,4,IF(U10&gt;=20,3,IF(U10&gt;=15,2,IF(U10&gt;=10,1,0)))))</f>
        <v>0</v>
      </c>
      <c r="W10" s="143" t="n">
        <v>2</v>
      </c>
      <c r="X10" s="143" t="n">
        <v>2.16666666666667</v>
      </c>
      <c r="Y10" s="143" t="n">
        <v>3.5</v>
      </c>
      <c r="Z10" s="143" t="n">
        <f aca="false">(T10+V10+W10+X10+Y10)</f>
        <v>11.6666666666667</v>
      </c>
      <c r="AA10" s="143" t="n">
        <f aca="false">Z10/25*100</f>
        <v>46.6666666666667</v>
      </c>
      <c r="AB10" s="146" t="n">
        <f aca="false">AA10*0.1</f>
        <v>4.66666666666667</v>
      </c>
      <c r="AD10" s="142" t="n">
        <v>0.802350427350427</v>
      </c>
      <c r="AE10" s="142" t="n">
        <f aca="false">Wellness!AN10</f>
        <v>0.666666666666667</v>
      </c>
      <c r="AF10" s="142" t="n">
        <f aca="false">AVERAGE(AD10,AE10)</f>
        <v>0.734508547008547</v>
      </c>
      <c r="AG10" s="143" t="str">
        <f aca="false" t="array" ref="AG10:AG10">_xlfn.IFS(AF10&gt;=80%,"5",AF10&gt;=70%,"4",AF10&gt;=60%,"3",AF10&gt;=50%,"2",AF10&gt;=40%,"1",AF10&lt;40%,"0")</f>
        <v>4</v>
      </c>
      <c r="AH10" s="144" t="n">
        <v>0</v>
      </c>
      <c r="AI10" s="144" t="n">
        <f aca="false">IF(AH10&gt;=27,5,IF(AH10&gt;=24,4,IF(AH10&gt;=20,3,IF(AH10&gt;=15,2,IF(AH10&gt;=10,1,0)))))</f>
        <v>0</v>
      </c>
      <c r="AJ10" s="143" t="n">
        <v>3</v>
      </c>
      <c r="AK10" s="143" t="n">
        <v>3.66666666666667</v>
      </c>
      <c r="AL10" s="143" t="n">
        <v>2.33333333333333</v>
      </c>
      <c r="AM10" s="143" t="n">
        <f aca="false">(AG10+AI10+AK10+AL10+AJ10)</f>
        <v>13</v>
      </c>
      <c r="AN10" s="143" t="n">
        <f aca="false">AM10/25*100</f>
        <v>52</v>
      </c>
      <c r="AO10" s="146" t="n">
        <f aca="false">AN10*0.1</f>
        <v>5.2</v>
      </c>
      <c r="AQ10" s="142" t="n">
        <v>0.951388888888889</v>
      </c>
      <c r="AR10" s="142" t="n">
        <f aca="false">Wellness!V10</f>
        <v>0.666666666666667</v>
      </c>
      <c r="AS10" s="142" t="n">
        <f aca="false">AVERAGE(Discipline!$D10,Discipline!$E10)</f>
        <v>0.85</v>
      </c>
      <c r="AT10" s="143" t="str">
        <f aca="false" t="array" ref="AT10:AT10">_xlfn.IFS(AS10&gt;=80%,"5",AS10&gt;=70%,"4",AS10&gt;=60%,"3",AS10&gt;=50%,"2",AS10&gt;=40%,"1",AS10&lt;40%,"0")</f>
        <v>5</v>
      </c>
      <c r="AU10" s="144" t="n">
        <v>22</v>
      </c>
      <c r="AV10" s="144" t="n">
        <f aca="false">IF(AU10&gt;=27,5,IF(AU10&gt;=24,4,IF(AU10&gt;=20,3,IF(AU10&gt;=15,2,IF(AU10&gt;=10,1,0)))))</f>
        <v>3</v>
      </c>
      <c r="AW10" s="143" t="n">
        <v>3</v>
      </c>
      <c r="AX10" s="143" t="n">
        <v>3.33333333333333</v>
      </c>
      <c r="AY10" s="143" t="n">
        <v>2.5</v>
      </c>
      <c r="AZ10" s="143" t="n">
        <f aca="false">(AT10+AV10+AX10+AY10+AW10)</f>
        <v>16.8333333333333</v>
      </c>
      <c r="BA10" s="143" t="n">
        <f aca="false">AZ10/25*100</f>
        <v>67.3333333333333</v>
      </c>
      <c r="BB10" s="146" t="n">
        <f aca="false">BA10*0.1</f>
        <v>6.73333333333333</v>
      </c>
    </row>
    <row r="11" s="22" customFormat="true" ht="14.25" hidden="false" customHeight="false" outlineLevel="0" collapsed="false">
      <c r="A11" s="141" t="n">
        <v>7</v>
      </c>
      <c r="B11" s="62" t="s">
        <v>29</v>
      </c>
      <c r="C11" s="63" t="s">
        <v>30</v>
      </c>
      <c r="D11" s="142" t="n">
        <v>0.85</v>
      </c>
      <c r="E11" s="142" t="n">
        <f aca="false">Wellness!D11</f>
        <v>0.8</v>
      </c>
      <c r="F11" s="142" t="n">
        <f aca="false">AVERAGE(Discipline!$D11,Discipline!$E11)</f>
        <v>0.825</v>
      </c>
      <c r="G11" s="143" t="str">
        <f aca="false" t="array" ref="G11:G11">_xlfn.IFS(F11&gt;=80%,"5",F11&gt;=70%,"4",F11&gt;=60%,"3",F11&gt;=50%,"2",F11&gt;=40%,"1",F11&lt;40%,"0")</f>
        <v>5</v>
      </c>
      <c r="H11" s="144" t="n">
        <v>18</v>
      </c>
      <c r="I11" s="144" t="n">
        <f aca="false">IF(H11&gt;=27,5,IF(H11&gt;=24,4,IF(H11&gt;=20,3,IF(H11&gt;=15,2,IF(H11&gt;=10,1,0)))))</f>
        <v>2</v>
      </c>
      <c r="J11" s="143"/>
      <c r="K11" s="143" t="n">
        <v>3.25</v>
      </c>
      <c r="L11" s="143" t="n">
        <v>3.5</v>
      </c>
      <c r="M11" s="143" t="n">
        <f aca="false">(G11+I11+K11+L11)</f>
        <v>13.75</v>
      </c>
      <c r="N11" s="143" t="n">
        <f aca="false">M11/20*100</f>
        <v>68.75</v>
      </c>
      <c r="O11" s="146" t="n">
        <f aca="false">N11*0.1</f>
        <v>6.875</v>
      </c>
      <c r="Q11" s="109" t="n">
        <f aca="false">IFERROR(VLOOKUP(B11,[2]Sheet1!B$4:E$241,4,FALSE()),"ER")</f>
        <v>0.924435483870968</v>
      </c>
      <c r="R11" s="109" t="n">
        <f aca="false">Wellness!V11</f>
        <v>0.3</v>
      </c>
      <c r="S11" s="109" t="n">
        <f aca="false">AVERAGE(Q11,R11)</f>
        <v>0.612217741935484</v>
      </c>
      <c r="T11" s="143" t="str">
        <f aca="false" t="array" ref="T11:T11">_xlfn.IFS(S11&gt;=80%,"5",S11&gt;=70%,"4",S11&gt;=60%,"3",S11&gt;=50%,"2",S11&gt;=40%,"1",S11&lt;40%,"0")</f>
        <v>3</v>
      </c>
      <c r="U11" s="144" t="n">
        <v>5</v>
      </c>
      <c r="V11" s="144" t="n">
        <f aca="false">IF(U11&gt;=27,5,IF(U11&gt;=24,4,IF(U11&gt;=20,3,IF(U11&gt;=15,2,IF(U11&gt;=10,1,0)))))</f>
        <v>0</v>
      </c>
      <c r="W11" s="143" t="n">
        <v>3</v>
      </c>
      <c r="X11" s="143" t="n">
        <v>3.33333333333333</v>
      </c>
      <c r="Y11" s="143" t="n">
        <v>4.5</v>
      </c>
      <c r="Z11" s="143" t="n">
        <f aca="false">(T11+V11+W11+X11+Y11)</f>
        <v>13.8333333333333</v>
      </c>
      <c r="AA11" s="143" t="n">
        <f aca="false">Z11/25*100</f>
        <v>55.3333333333333</v>
      </c>
      <c r="AB11" s="146" t="n">
        <f aca="false">AA11*0.1</f>
        <v>5.53333333333333</v>
      </c>
      <c r="AD11" s="142" t="n">
        <v>0.883333333333333</v>
      </c>
      <c r="AE11" s="142" t="n">
        <f aca="false">Wellness!AN11</f>
        <v>0.133333333333333</v>
      </c>
      <c r="AF11" s="142" t="n">
        <f aca="false">AVERAGE(AD11,AE11)</f>
        <v>0.508333333333333</v>
      </c>
      <c r="AG11" s="143" t="str">
        <f aca="false" t="array" ref="AG11:AG11">_xlfn.IFS(AF11&gt;=80%,"5",AF11&gt;=70%,"4",AF11&gt;=60%,"3",AF11&gt;=50%,"2",AF11&gt;=40%,"1",AF11&lt;40%,"0")</f>
        <v>2</v>
      </c>
      <c r="AH11" s="144" t="n">
        <v>1</v>
      </c>
      <c r="AI11" s="144" t="n">
        <f aca="false">IF(AH11&gt;=27,5,IF(AH11&gt;=24,4,IF(AH11&gt;=20,3,IF(AH11&gt;=15,2,IF(AH11&gt;=10,1,0)))))</f>
        <v>0</v>
      </c>
      <c r="AJ11" s="143" t="n">
        <v>2</v>
      </c>
      <c r="AK11" s="143" t="n">
        <v>1.33333333333333</v>
      </c>
      <c r="AL11" s="143" t="n">
        <v>1.66666666666667</v>
      </c>
      <c r="AM11" s="143" t="n">
        <f aca="false">(AG11+AI11+AK11+AL11+AJ11)</f>
        <v>7</v>
      </c>
      <c r="AN11" s="143" t="n">
        <f aca="false">AM11/25*100</f>
        <v>28</v>
      </c>
      <c r="AO11" s="146" t="n">
        <f aca="false">AN11*0.1</f>
        <v>2.8</v>
      </c>
      <c r="AQ11" s="142" t="n">
        <v>0.950520833333333</v>
      </c>
      <c r="AR11" s="142" t="n">
        <f aca="false">Wellness!V11</f>
        <v>0.3</v>
      </c>
      <c r="AS11" s="142" t="n">
        <f aca="false">AVERAGE(Discipline!$D11,Discipline!$E11)</f>
        <v>0.825</v>
      </c>
      <c r="AT11" s="143" t="str">
        <f aca="false" t="array" ref="AT11:AT11">_xlfn.IFS(AS11&gt;=80%,"5",AS11&gt;=70%,"4",AS11&gt;=60%,"3",AS11&gt;=50%,"2",AS11&gt;=40%,"1",AS11&lt;40%,"0")</f>
        <v>5</v>
      </c>
      <c r="AU11" s="144" t="n">
        <v>18</v>
      </c>
      <c r="AV11" s="144" t="n">
        <f aca="false">IF(AU11&gt;=27,5,IF(AU11&gt;=24,4,IF(AU11&gt;=20,3,IF(AU11&gt;=15,2,IF(AU11&gt;=10,1,0)))))</f>
        <v>2</v>
      </c>
      <c r="AW11" s="143" t="n">
        <v>0.75</v>
      </c>
      <c r="AX11" s="143" t="n">
        <v>3.33333333333333</v>
      </c>
      <c r="AY11" s="143" t="n">
        <v>1.5</v>
      </c>
      <c r="AZ11" s="143" t="n">
        <f aca="false">(AT11+AV11+AX11+AY11+AW11)</f>
        <v>12.5833333333333</v>
      </c>
      <c r="BA11" s="143" t="n">
        <f aca="false">AZ11/25*100</f>
        <v>50.3333333333333</v>
      </c>
      <c r="BB11" s="146" t="n">
        <f aca="false">BA11*0.1</f>
        <v>5.03333333333334</v>
      </c>
    </row>
    <row r="12" s="22" customFormat="true" ht="14.25" hidden="false" customHeight="false" outlineLevel="0" collapsed="false">
      <c r="A12" s="141" t="n">
        <v>8</v>
      </c>
      <c r="B12" s="62" t="s">
        <v>32</v>
      </c>
      <c r="C12" s="63" t="s">
        <v>33</v>
      </c>
      <c r="D12" s="142" t="n">
        <v>1</v>
      </c>
      <c r="E12" s="142" t="n">
        <f aca="false">Wellness!D12</f>
        <v>0.866666666666667</v>
      </c>
      <c r="F12" s="142" t="n">
        <f aca="false">AVERAGE(Discipline!$D12,Discipline!$E12)</f>
        <v>0.933333333333333</v>
      </c>
      <c r="G12" s="143" t="str">
        <f aca="false" t="array" ref="G12:G12">_xlfn.IFS(F12&gt;=80%,"5",F12&gt;=70%,"4",F12&gt;=60%,"3",F12&gt;=50%,"2",F12&gt;=40%,"1",F12&lt;40%,"0")</f>
        <v>5</v>
      </c>
      <c r="H12" s="144" t="n">
        <v>23</v>
      </c>
      <c r="I12" s="144" t="n">
        <f aca="false">IF(H12&gt;=27,5,IF(H12&gt;=24,4,IF(H12&gt;=20,3,IF(H12&gt;=15,2,IF(H12&gt;=10,1,0)))))</f>
        <v>3</v>
      </c>
      <c r="J12" s="143"/>
      <c r="K12" s="143" t="n">
        <v>2.20535714285714</v>
      </c>
      <c r="L12" s="143" t="n">
        <v>2.21428571428571</v>
      </c>
      <c r="M12" s="143" t="n">
        <f aca="false">(G12+I12+K12+L12)</f>
        <v>12.4196428571429</v>
      </c>
      <c r="N12" s="143" t="n">
        <f aca="false">M12/20*100</f>
        <v>62.0982142857143</v>
      </c>
      <c r="O12" s="146" t="n">
        <f aca="false">N12*0.1</f>
        <v>6.20982142857143</v>
      </c>
      <c r="Q12" s="109" t="n">
        <f aca="false">IFERROR(VLOOKUP(B12,[2]Sheet1!B$4:E$241,4,FALSE()),"ER")</f>
        <v>0.82828125</v>
      </c>
      <c r="R12" s="109" t="n">
        <f aca="false">Wellness!V12</f>
        <v>0.8</v>
      </c>
      <c r="S12" s="109" t="n">
        <f aca="false">AVERAGE(Q12,R12)</f>
        <v>0.814140625</v>
      </c>
      <c r="T12" s="143" t="str">
        <f aca="false" t="array" ref="T12:T12">_xlfn.IFS(S12&gt;=80%,"5",S12&gt;=70%,"4",S12&gt;=60%,"3",S12&gt;=50%,"2",S12&gt;=40%,"1",S12&lt;40%,"0")</f>
        <v>5</v>
      </c>
      <c r="U12" s="144" t="n">
        <v>3</v>
      </c>
      <c r="V12" s="144" t="n">
        <f aca="false">IF(U12&gt;=27,5,IF(U12&gt;=24,4,IF(U12&gt;=20,3,IF(U12&gt;=15,2,IF(U12&gt;=10,1,0)))))</f>
        <v>0</v>
      </c>
      <c r="W12" s="143" t="n">
        <v>4</v>
      </c>
      <c r="X12" s="143" t="n">
        <v>2.16666666666667</v>
      </c>
      <c r="Y12" s="143" t="n">
        <v>1.75</v>
      </c>
      <c r="Z12" s="143" t="n">
        <f aca="false">(T12+V12+W12+X12+Y12)</f>
        <v>12.9166666666667</v>
      </c>
      <c r="AA12" s="143" t="n">
        <f aca="false">Z12/25*100</f>
        <v>51.6666666666667</v>
      </c>
      <c r="AB12" s="146" t="n">
        <f aca="false">AA12*0.1</f>
        <v>5.16666666666667</v>
      </c>
      <c r="AD12" s="142" t="n">
        <v>0.760232843137255</v>
      </c>
      <c r="AE12" s="142" t="n">
        <f aca="false">Wellness!AN12</f>
        <v>0.8</v>
      </c>
      <c r="AF12" s="142" t="n">
        <f aca="false">AVERAGE(AD12,AE12)</f>
        <v>0.780116421568627</v>
      </c>
      <c r="AG12" s="143" t="str">
        <f aca="false" t="array" ref="AG12:AG12">_xlfn.IFS(AF12&gt;=80%,"5",AF12&gt;=70%,"4",AF12&gt;=60%,"3",AF12&gt;=50%,"2",AF12&gt;=40%,"1",AF12&lt;40%,"0")</f>
        <v>4</v>
      </c>
      <c r="AH12" s="144" t="n">
        <v>11</v>
      </c>
      <c r="AI12" s="144" t="n">
        <f aca="false">IF(AH12&gt;=27,5,IF(AH12&gt;=24,4,IF(AH12&gt;=20,3,IF(AH12&gt;=15,2,IF(AH12&gt;=10,1,0)))))</f>
        <v>1</v>
      </c>
      <c r="AJ12" s="143" t="n">
        <v>3</v>
      </c>
      <c r="AK12" s="143" t="n">
        <v>3</v>
      </c>
      <c r="AL12" s="143" t="n">
        <v>2.75</v>
      </c>
      <c r="AM12" s="143" t="n">
        <f aca="false">(AG12+AI12+AK12+AL12+AJ12)</f>
        <v>13.75</v>
      </c>
      <c r="AN12" s="143" t="n">
        <f aca="false">AM12/25*100</f>
        <v>55</v>
      </c>
      <c r="AO12" s="146" t="n">
        <f aca="false">AN12*0.1</f>
        <v>5.5</v>
      </c>
      <c r="AQ12" s="142" t="n">
        <v>0.919166666666666</v>
      </c>
      <c r="AR12" s="142" t="n">
        <f aca="false">Wellness!V12</f>
        <v>0.8</v>
      </c>
      <c r="AS12" s="142" t="n">
        <f aca="false">AVERAGE(Discipline!$D12,Discipline!$E12)</f>
        <v>0.933333333333333</v>
      </c>
      <c r="AT12" s="143" t="str">
        <f aca="false" t="array" ref="AT12:AT12">_xlfn.IFS(AS12&gt;=80%,"5",AS12&gt;=70%,"4",AS12&gt;=60%,"3",AS12&gt;=50%,"2",AS12&gt;=40%,"1",AS12&lt;40%,"0")</f>
        <v>5</v>
      </c>
      <c r="AU12" s="144" t="n">
        <v>23</v>
      </c>
      <c r="AV12" s="144" t="n">
        <f aca="false">IF(AU12&gt;=27,5,IF(AU12&gt;=24,4,IF(AU12&gt;=20,3,IF(AU12&gt;=15,2,IF(AU12&gt;=10,1,0)))))</f>
        <v>3</v>
      </c>
      <c r="AW12" s="143" t="n">
        <v>3</v>
      </c>
      <c r="AX12" s="143" t="n">
        <v>2.33333333333333</v>
      </c>
      <c r="AY12" s="143" t="n">
        <v>3.5</v>
      </c>
      <c r="AZ12" s="143" t="n">
        <f aca="false">(AT12+AV12+AX12+AY12+AW12)</f>
        <v>16.8333333333333</v>
      </c>
      <c r="BA12" s="143" t="n">
        <f aca="false">AZ12/25*100</f>
        <v>67.3333333333333</v>
      </c>
      <c r="BB12" s="146" t="n">
        <f aca="false">BA12*0.1</f>
        <v>6.73333333333333</v>
      </c>
    </row>
    <row r="13" s="22" customFormat="true" ht="14.25" hidden="false" customHeight="false" outlineLevel="0" collapsed="false">
      <c r="A13" s="141" t="n">
        <v>9</v>
      </c>
      <c r="B13" s="62" t="s">
        <v>34</v>
      </c>
      <c r="C13" s="63" t="s">
        <v>35</v>
      </c>
      <c r="D13" s="142" t="n">
        <v>0.95</v>
      </c>
      <c r="E13" s="142" t="n">
        <f aca="false">Wellness!D13</f>
        <v>0.933333333333333</v>
      </c>
      <c r="F13" s="142" t="n">
        <f aca="false">AVERAGE(Discipline!$D13,Discipline!$E13)</f>
        <v>0.941666666666667</v>
      </c>
      <c r="G13" s="143" t="str">
        <f aca="false" t="array" ref="G13:G13">_xlfn.IFS(F13&gt;=80%,"5",F13&gt;=70%,"4",F13&gt;=60%,"3",F13&gt;=50%,"2",F13&gt;=40%,"1",F13&lt;40%,"0")</f>
        <v>5</v>
      </c>
      <c r="H13" s="144" t="n">
        <v>24</v>
      </c>
      <c r="I13" s="144" t="n">
        <f aca="false">IF(H13&gt;=27,5,IF(H13&gt;=24,4,IF(H13&gt;=20,3,IF(H13&gt;=15,2,IF(H13&gt;=10,1,0)))))</f>
        <v>4</v>
      </c>
      <c r="J13" s="143"/>
      <c r="K13" s="143" t="n">
        <v>2.5</v>
      </c>
      <c r="L13" s="143" t="n">
        <v>3</v>
      </c>
      <c r="M13" s="143" t="n">
        <f aca="false">(G13+I13+K13+L13)</f>
        <v>14.5</v>
      </c>
      <c r="N13" s="143" t="n">
        <f aca="false">M13/20*100</f>
        <v>72.5</v>
      </c>
      <c r="O13" s="146" t="n">
        <f aca="false">N13*0.1</f>
        <v>7.25</v>
      </c>
      <c r="Q13" s="109" t="n">
        <f aca="false">IFERROR(VLOOKUP(B13,[2]Sheet1!B$4:E$241,4,FALSE()),"ER")</f>
        <v>0.87483870967742</v>
      </c>
      <c r="R13" s="109" t="n">
        <f aca="false">Wellness!V13</f>
        <v>1.03333333333333</v>
      </c>
      <c r="S13" s="109" t="n">
        <f aca="false">AVERAGE(Q13,R13)</f>
        <v>0.954086021505376</v>
      </c>
      <c r="T13" s="143" t="str">
        <f aca="false" t="array" ref="T13:T13">_xlfn.IFS(S13&gt;=80%,"5",S13&gt;=70%,"4",S13&gt;=60%,"3",S13&gt;=50%,"2",S13&gt;=40%,"1",S13&lt;40%,"0")</f>
        <v>5</v>
      </c>
      <c r="U13" s="144" t="n">
        <v>20</v>
      </c>
      <c r="V13" s="144" t="n">
        <f aca="false">IF(U13&gt;=27,5,IF(U13&gt;=24,4,IF(U13&gt;=20,3,IF(U13&gt;=15,2,IF(U13&gt;=10,1,0)))))</f>
        <v>3</v>
      </c>
      <c r="W13" s="143" t="n">
        <v>2</v>
      </c>
      <c r="X13" s="143" t="n">
        <v>3</v>
      </c>
      <c r="Y13" s="143" t="n">
        <v>3.5</v>
      </c>
      <c r="Z13" s="143" t="n">
        <f aca="false">(T13+V13+W13+X13+Y13)</f>
        <v>16.5</v>
      </c>
      <c r="AA13" s="143" t="n">
        <f aca="false">Z13/25*100</f>
        <v>66</v>
      </c>
      <c r="AB13" s="146" t="n">
        <f aca="false">AA13*0.1</f>
        <v>6.6</v>
      </c>
      <c r="AD13" s="142" t="n">
        <v>0.829686620250209</v>
      </c>
      <c r="AE13" s="142" t="n">
        <f aca="false">Wellness!AN13</f>
        <v>1</v>
      </c>
      <c r="AF13" s="142" t="n">
        <f aca="false">AVERAGE(AD13,AE13)</f>
        <v>0.914843310125105</v>
      </c>
      <c r="AG13" s="143" t="str">
        <f aca="false" t="array" ref="AG13:AG13">_xlfn.IFS(AF13&gt;=80%,"5",AF13&gt;=70%,"4",AF13&gt;=60%,"3",AF13&gt;=50%,"2",AF13&gt;=40%,"1",AF13&lt;40%,"0")</f>
        <v>5</v>
      </c>
      <c r="AH13" s="144" t="n">
        <v>19</v>
      </c>
      <c r="AI13" s="144" t="n">
        <f aca="false">IF(AH13&gt;=27,5,IF(AH13&gt;=24,4,IF(AH13&gt;=20,3,IF(AH13&gt;=15,2,IF(AH13&gt;=10,1,0)))))</f>
        <v>2</v>
      </c>
      <c r="AJ13" s="143" t="n">
        <v>3.25</v>
      </c>
      <c r="AK13" s="143" t="n">
        <v>3.83333333333333</v>
      </c>
      <c r="AL13" s="143" t="n">
        <v>2.33333333333333</v>
      </c>
      <c r="AM13" s="143" t="n">
        <f aca="false">(AG13+AI13+AK13+AL13+AJ13)</f>
        <v>16.4166666666667</v>
      </c>
      <c r="AN13" s="143" t="n">
        <f aca="false">AM13/25*100</f>
        <v>65.6666666666667</v>
      </c>
      <c r="AO13" s="146" t="n">
        <f aca="false">AN13*0.1</f>
        <v>6.56666666666667</v>
      </c>
      <c r="AQ13" s="142" t="n">
        <v>0.913194444444444</v>
      </c>
      <c r="AR13" s="142" t="n">
        <f aca="false">Wellness!V13</f>
        <v>1.03333333333333</v>
      </c>
      <c r="AS13" s="142" t="n">
        <f aca="false">AVERAGE(Discipline!$D13,Discipline!$E13)</f>
        <v>0.941666666666667</v>
      </c>
      <c r="AT13" s="143" t="str">
        <f aca="false" t="array" ref="AT13:AT13">_xlfn.IFS(AS13&gt;=80%,"5",AS13&gt;=70%,"4",AS13&gt;=60%,"3",AS13&gt;=50%,"2",AS13&gt;=40%,"1",AS13&lt;40%,"0")</f>
        <v>5</v>
      </c>
      <c r="AU13" s="144" t="n">
        <v>24</v>
      </c>
      <c r="AV13" s="144" t="n">
        <f aca="false">IF(AU13&gt;=27,5,IF(AU13&gt;=24,4,IF(AU13&gt;=20,3,IF(AU13&gt;=15,2,IF(AU13&gt;=10,1,0)))))</f>
        <v>4</v>
      </c>
      <c r="AW13" s="143" t="n">
        <v>4.5</v>
      </c>
      <c r="AX13" s="143" t="n">
        <v>3.16666666666667</v>
      </c>
      <c r="AY13" s="143" t="n">
        <v>3.5</v>
      </c>
      <c r="AZ13" s="143" t="n">
        <f aca="false">(AT13+AV13+AX13+AY13+AW13)</f>
        <v>20.1666666666667</v>
      </c>
      <c r="BA13" s="143" t="n">
        <f aca="false">AZ13/25*100</f>
        <v>80.6666666666667</v>
      </c>
      <c r="BB13" s="146" t="n">
        <f aca="false">BA13*0.1</f>
        <v>8.06666666666667</v>
      </c>
    </row>
    <row r="14" s="22" customFormat="true" ht="14.25" hidden="false" customHeight="false" outlineLevel="0" collapsed="false">
      <c r="A14" s="141" t="n">
        <v>10</v>
      </c>
      <c r="B14" s="62" t="s">
        <v>36</v>
      </c>
      <c r="C14" s="63" t="s">
        <v>37</v>
      </c>
      <c r="D14" s="142" t="n">
        <v>1</v>
      </c>
      <c r="E14" s="142" t="n">
        <f aca="false">Wellness!D14</f>
        <v>0.666666666666667</v>
      </c>
      <c r="F14" s="142" t="n">
        <f aca="false">AVERAGE(Discipline!$D14,Discipline!$E14)</f>
        <v>0.833333333333333</v>
      </c>
      <c r="G14" s="143" t="str">
        <f aca="false" t="array" ref="G14:G14">_xlfn.IFS(F14&gt;=80%,"5",F14&gt;=70%,"4",F14&gt;=60%,"3",F14&gt;=50%,"2",F14&gt;=40%,"1",F14&lt;40%,"0")</f>
        <v>5</v>
      </c>
      <c r="H14" s="144" t="n">
        <v>16</v>
      </c>
      <c r="I14" s="144" t="n">
        <f aca="false">IF(H14&gt;=27,5,IF(H14&gt;=24,4,IF(H14&gt;=20,3,IF(H14&gt;=15,2,IF(H14&gt;=10,1,0)))))</f>
        <v>2</v>
      </c>
      <c r="J14" s="143"/>
      <c r="K14" s="143" t="n">
        <v>3</v>
      </c>
      <c r="L14" s="143" t="n">
        <v>3.75</v>
      </c>
      <c r="M14" s="143" t="n">
        <f aca="false">(G14+I14+K14+L14)</f>
        <v>13.75</v>
      </c>
      <c r="N14" s="143" t="n">
        <f aca="false">M14/20*100</f>
        <v>68.75</v>
      </c>
      <c r="O14" s="146" t="n">
        <f aca="false">N14*0.1</f>
        <v>6.875</v>
      </c>
      <c r="Q14" s="109" t="n">
        <f aca="false">IFERROR(VLOOKUP(B14,[2]Sheet1!B$4:E$241,4,FALSE()),"ER")</f>
        <v>0.805389784946236</v>
      </c>
      <c r="R14" s="109" t="n">
        <f aca="false">Wellness!V14</f>
        <v>0.666666666666667</v>
      </c>
      <c r="S14" s="109" t="n">
        <f aca="false">AVERAGE(Q14,R14)</f>
        <v>0.736028225806452</v>
      </c>
      <c r="T14" s="143" t="str">
        <f aca="false" t="array" ref="T14:T14">_xlfn.IFS(S14&gt;=80%,"5",S14&gt;=70%,"4",S14&gt;=60%,"3",S14&gt;=50%,"2",S14&gt;=40%,"1",S14&lt;40%,"0")</f>
        <v>4</v>
      </c>
      <c r="U14" s="144" t="n">
        <v>7</v>
      </c>
      <c r="V14" s="144" t="n">
        <f aca="false">IF(U14&gt;=27,5,IF(U14&gt;=24,4,IF(U14&gt;=20,3,IF(U14&gt;=15,2,IF(U14&gt;=10,1,0)))))</f>
        <v>0</v>
      </c>
      <c r="W14" s="143" t="n">
        <v>4</v>
      </c>
      <c r="X14" s="143" t="n">
        <v>3</v>
      </c>
      <c r="Y14" s="143" t="n">
        <v>3.25</v>
      </c>
      <c r="Z14" s="143" t="n">
        <f aca="false">(T14+V14+W14+X14+Y14)</f>
        <v>14.25</v>
      </c>
      <c r="AA14" s="143" t="n">
        <f aca="false">Z14/25*100</f>
        <v>57</v>
      </c>
      <c r="AB14" s="146" t="n">
        <f aca="false">AA14*0.1</f>
        <v>5.7</v>
      </c>
      <c r="AD14" s="142" t="n">
        <v>0.830589073236132</v>
      </c>
      <c r="AE14" s="142" t="n">
        <f aca="false">Wellness!AN14</f>
        <v>0.666666666666667</v>
      </c>
      <c r="AF14" s="142" t="n">
        <f aca="false">AVERAGE(AD14,AE14)</f>
        <v>0.748627869951399</v>
      </c>
      <c r="AG14" s="143" t="str">
        <f aca="false" t="array" ref="AG14:AG14">_xlfn.IFS(AF14&gt;=80%,"5",AF14&gt;=70%,"4",AF14&gt;=60%,"3",AF14&gt;=50%,"2",AF14&gt;=40%,"1",AF14&lt;40%,"0")</f>
        <v>4</v>
      </c>
      <c r="AH14" s="144" t="n">
        <v>9</v>
      </c>
      <c r="AI14" s="144" t="n">
        <f aca="false">IF(AH14&gt;=27,5,IF(AH14&gt;=24,4,IF(AH14&gt;=20,3,IF(AH14&gt;=15,2,IF(AH14&gt;=10,1,0)))))</f>
        <v>0</v>
      </c>
      <c r="AJ14" s="143" t="n">
        <v>2.25</v>
      </c>
      <c r="AK14" s="143" t="n">
        <v>2.33333333333333</v>
      </c>
      <c r="AL14" s="143" t="n">
        <v>1.33333333333333</v>
      </c>
      <c r="AM14" s="143" t="n">
        <f aca="false">(AG14+AI14+AK14+AL14+AJ14)</f>
        <v>9.91666666666667</v>
      </c>
      <c r="AN14" s="143" t="n">
        <f aca="false">AM14/25*100</f>
        <v>39.6666666666667</v>
      </c>
      <c r="AO14" s="146" t="n">
        <f aca="false">AN14*0.1</f>
        <v>3.96666666666667</v>
      </c>
      <c r="AQ14" s="142" t="n">
        <v>0.843137254901961</v>
      </c>
      <c r="AR14" s="142" t="n">
        <f aca="false">Wellness!V14</f>
        <v>0.666666666666667</v>
      </c>
      <c r="AS14" s="142" t="n">
        <f aca="false">AVERAGE(Discipline!$D14,Discipline!$E14)</f>
        <v>0.833333333333333</v>
      </c>
      <c r="AT14" s="143" t="str">
        <f aca="false" t="array" ref="AT14:AT14">_xlfn.IFS(AS14&gt;=80%,"5",AS14&gt;=70%,"4",AS14&gt;=60%,"3",AS14&gt;=50%,"2",AS14&gt;=40%,"1",AS14&lt;40%,"0")</f>
        <v>5</v>
      </c>
      <c r="AU14" s="144" t="n">
        <v>16</v>
      </c>
      <c r="AV14" s="144" t="n">
        <f aca="false">IF(AU14&gt;=27,5,IF(AU14&gt;=24,4,IF(AU14&gt;=20,3,IF(AU14&gt;=15,2,IF(AU14&gt;=10,1,0)))))</f>
        <v>2</v>
      </c>
      <c r="AW14" s="143" t="n">
        <v>2</v>
      </c>
      <c r="AX14" s="143" t="n">
        <v>4</v>
      </c>
      <c r="AY14" s="143" t="n">
        <v>2.5</v>
      </c>
      <c r="AZ14" s="143" t="n">
        <f aca="false">(AT14+AV14+AX14+AY14+AW14)</f>
        <v>15.5</v>
      </c>
      <c r="BA14" s="143" t="n">
        <f aca="false">AZ14/25*100</f>
        <v>62</v>
      </c>
      <c r="BB14" s="146" t="n">
        <f aca="false">BA14*0.1</f>
        <v>6.2</v>
      </c>
    </row>
    <row r="15" s="22" customFormat="true" ht="14.25" hidden="false" customHeight="false" outlineLevel="0" collapsed="false">
      <c r="A15" s="141" t="n">
        <v>11</v>
      </c>
      <c r="B15" s="62" t="s">
        <v>39</v>
      </c>
      <c r="C15" s="63" t="s">
        <v>40</v>
      </c>
      <c r="D15" s="142" t="n">
        <v>1</v>
      </c>
      <c r="E15" s="142" t="n">
        <f aca="false">Wellness!D15</f>
        <v>0.8</v>
      </c>
      <c r="F15" s="142" t="n">
        <f aca="false">AVERAGE(Discipline!$D15,Discipline!$E15)</f>
        <v>0.9</v>
      </c>
      <c r="G15" s="143" t="str">
        <f aca="false" t="array" ref="G15:G15">_xlfn.IFS(F15&gt;=80%,"5",F15&gt;=70%,"4",F15&gt;=60%,"3",F15&gt;=50%,"2",F15&gt;=40%,"1",F15&lt;40%,"0")</f>
        <v>5</v>
      </c>
      <c r="H15" s="144" t="n">
        <v>17</v>
      </c>
      <c r="I15" s="144" t="n">
        <f aca="false">IF(H15&gt;=27,5,IF(H15&gt;=24,4,IF(H15&gt;=20,3,IF(H15&gt;=15,2,IF(H15&gt;=10,1,0)))))</f>
        <v>2</v>
      </c>
      <c r="J15" s="143"/>
      <c r="K15" s="143" t="n">
        <v>2.75</v>
      </c>
      <c r="L15" s="143" t="n">
        <v>1.75</v>
      </c>
      <c r="M15" s="143" t="n">
        <f aca="false">(G15+I15+K15+L15)</f>
        <v>11.5</v>
      </c>
      <c r="N15" s="143" t="n">
        <f aca="false">M15/20*100</f>
        <v>57.5</v>
      </c>
      <c r="O15" s="146" t="n">
        <f aca="false">N15*0.1</f>
        <v>5.75</v>
      </c>
      <c r="Q15" s="109" t="n">
        <f aca="false">IFERROR(VLOOKUP(B15,[2]Sheet1!B$4:E$241,4,FALSE()),"ER")</f>
        <v>0.874195632798574</v>
      </c>
      <c r="R15" s="109" t="n">
        <f aca="false">Wellness!V15</f>
        <v>0.666666666666667</v>
      </c>
      <c r="S15" s="109" t="n">
        <f aca="false">AVERAGE(Q15,R15)</f>
        <v>0.77043114973262</v>
      </c>
      <c r="T15" s="143" t="str">
        <f aca="false" t="array" ref="T15:T15">_xlfn.IFS(S15&gt;=80%,"5",S15&gt;=70%,"4",S15&gt;=60%,"3",S15&gt;=50%,"2",S15&gt;=40%,"1",S15&lt;40%,"0")</f>
        <v>4</v>
      </c>
      <c r="U15" s="144" t="n">
        <v>2</v>
      </c>
      <c r="V15" s="144" t="n">
        <f aca="false">IF(U15&gt;=27,5,IF(U15&gt;=24,4,IF(U15&gt;=20,3,IF(U15&gt;=15,2,IF(U15&gt;=10,1,0)))))</f>
        <v>0</v>
      </c>
      <c r="W15" s="143" t="n">
        <v>3</v>
      </c>
      <c r="X15" s="143" t="n">
        <v>2.75</v>
      </c>
      <c r="Y15" s="143" t="n">
        <v>2</v>
      </c>
      <c r="Z15" s="143" t="n">
        <f aca="false">(T15+V15+W15+X15+Y15)</f>
        <v>11.75</v>
      </c>
      <c r="AA15" s="143" t="n">
        <f aca="false">Z15/25*100</f>
        <v>47</v>
      </c>
      <c r="AB15" s="146" t="n">
        <f aca="false">AA15*0.1</f>
        <v>4.7</v>
      </c>
      <c r="AD15" s="142" t="n">
        <v>0.908333333333333</v>
      </c>
      <c r="AE15" s="142" t="n">
        <f aca="false">Wellness!AN15</f>
        <v>0.666666666666667</v>
      </c>
      <c r="AF15" s="142" t="n">
        <f aca="false">AVERAGE(AD15,AE15)</f>
        <v>0.7875</v>
      </c>
      <c r="AG15" s="143" t="str">
        <f aca="false" t="array" ref="AG15:AG15">_xlfn.IFS(AF15&gt;=80%,"5",AF15&gt;=70%,"4",AF15&gt;=60%,"3",AF15&gt;=50%,"2",AF15&gt;=40%,"1",AF15&lt;40%,"0")</f>
        <v>4</v>
      </c>
      <c r="AH15" s="144" t="n">
        <v>8</v>
      </c>
      <c r="AI15" s="144" t="n">
        <f aca="false">IF(AH15&gt;=27,5,IF(AH15&gt;=24,4,IF(AH15&gt;=20,3,IF(AH15&gt;=15,2,IF(AH15&gt;=10,1,0)))))</f>
        <v>0</v>
      </c>
      <c r="AJ15" s="143" t="n">
        <v>3</v>
      </c>
      <c r="AK15" s="143" t="n">
        <v>2.71428571428571</v>
      </c>
      <c r="AL15" s="143" t="n">
        <v>1.9</v>
      </c>
      <c r="AM15" s="143" t="n">
        <f aca="false">(AG15+AI15+AK15+AL15+AJ15)</f>
        <v>11.6142857142857</v>
      </c>
      <c r="AN15" s="143" t="n">
        <f aca="false">AM15/25*100</f>
        <v>46.4571428571429</v>
      </c>
      <c r="AO15" s="146" t="n">
        <f aca="false">AN15*0.1</f>
        <v>4.64571428571429</v>
      </c>
      <c r="AQ15" s="142" t="n">
        <v>0.9375</v>
      </c>
      <c r="AR15" s="142" t="n">
        <f aca="false">Wellness!V15</f>
        <v>0.666666666666667</v>
      </c>
      <c r="AS15" s="142" t="n">
        <f aca="false">AVERAGE(Discipline!$D15,Discipline!$E15)</f>
        <v>0.9</v>
      </c>
      <c r="AT15" s="143" t="str">
        <f aca="false" t="array" ref="AT15:AT15">_xlfn.IFS(AS15&gt;=80%,"5",AS15&gt;=70%,"4",AS15&gt;=60%,"3",AS15&gt;=50%,"2",AS15&gt;=40%,"1",AS15&lt;40%,"0")</f>
        <v>5</v>
      </c>
      <c r="AU15" s="144" t="n">
        <v>17</v>
      </c>
      <c r="AV15" s="144" t="n">
        <f aca="false">IF(AU15&gt;=27,5,IF(AU15&gt;=24,4,IF(AU15&gt;=20,3,IF(AU15&gt;=15,2,IF(AU15&gt;=10,1,0)))))</f>
        <v>2</v>
      </c>
      <c r="AW15" s="143" t="n">
        <v>2</v>
      </c>
      <c r="AX15" s="143" t="n">
        <v>2.66666666666667</v>
      </c>
      <c r="AY15" s="143" t="n">
        <v>2.25</v>
      </c>
      <c r="AZ15" s="143" t="n">
        <f aca="false">(AT15+AV15+AX15+AY15+AW15)</f>
        <v>13.9166666666667</v>
      </c>
      <c r="BA15" s="143" t="n">
        <f aca="false">AZ15/25*100</f>
        <v>55.6666666666667</v>
      </c>
      <c r="BB15" s="146" t="n">
        <f aca="false">BA15*0.1</f>
        <v>5.56666666666667</v>
      </c>
    </row>
    <row r="16" s="22" customFormat="true" ht="14.25" hidden="false" customHeight="false" outlineLevel="0" collapsed="false">
      <c r="A16" s="141" t="n">
        <v>12</v>
      </c>
      <c r="B16" s="62" t="s">
        <v>41</v>
      </c>
      <c r="C16" s="63" t="s">
        <v>42</v>
      </c>
      <c r="D16" s="142" t="n">
        <v>0.7143</v>
      </c>
      <c r="E16" s="142" t="n">
        <f aca="false">Wellness!D16</f>
        <v>0.666666666666667</v>
      </c>
      <c r="F16" s="142" t="n">
        <f aca="false">AVERAGE(Discipline!$D16,Discipline!$E16)</f>
        <v>0.690483333333333</v>
      </c>
      <c r="G16" s="143" t="str">
        <f aca="false" t="array" ref="G16:G16">_xlfn.IFS(F16&gt;=80%,"5",F16&gt;=70%,"4",F16&gt;=60%,"3",F16&gt;=50%,"2",F16&gt;=40%,"1",F16&lt;40%,"0")</f>
        <v>3</v>
      </c>
      <c r="H16" s="144" t="n">
        <v>9</v>
      </c>
      <c r="I16" s="144" t="n">
        <f aca="false">IF(H16&gt;=27,5,IF(H16&gt;=24,4,IF(H16&gt;=20,3,IF(H16&gt;=15,2,IF(H16&gt;=10,1,0)))))</f>
        <v>0</v>
      </c>
      <c r="J16" s="143"/>
      <c r="K16" s="143" t="n">
        <v>2.75</v>
      </c>
      <c r="L16" s="143" t="n">
        <v>2.75</v>
      </c>
      <c r="M16" s="143" t="n">
        <f aca="false">(G16+I16+K16+L16)</f>
        <v>8.5</v>
      </c>
      <c r="N16" s="143" t="n">
        <f aca="false">M16/20*100</f>
        <v>42.5</v>
      </c>
      <c r="O16" s="146" t="n">
        <f aca="false">N16*0.1</f>
        <v>4.25</v>
      </c>
      <c r="Q16" s="109" t="n">
        <f aca="false">IFERROR(VLOOKUP(B16,[2]Sheet1!B$4:E$241,4,FALSE()),"ER")</f>
        <v>0.822055481283422</v>
      </c>
      <c r="R16" s="109" t="n">
        <f aca="false">Wellness!V16</f>
        <v>0.666666666666667</v>
      </c>
      <c r="S16" s="109" t="n">
        <f aca="false">AVERAGE(Q16,R16)</f>
        <v>0.744361073975044</v>
      </c>
      <c r="T16" s="143" t="str">
        <f aca="false" t="array" ref="T16:T16">_xlfn.IFS(S16&gt;=80%,"5",S16&gt;=70%,"4",S16&gt;=60%,"3",S16&gt;=50%,"2",S16&gt;=40%,"1",S16&lt;40%,"0")</f>
        <v>4</v>
      </c>
      <c r="U16" s="144" t="n">
        <v>0</v>
      </c>
      <c r="V16" s="144" t="n">
        <f aca="false">IF(U16&gt;=27,5,IF(U16&gt;=24,4,IF(U16&gt;=20,3,IF(U16&gt;=15,2,IF(U16&gt;=10,1,0)))))</f>
        <v>0</v>
      </c>
      <c r="W16" s="143" t="n">
        <v>3</v>
      </c>
      <c r="X16" s="143" t="n">
        <v>3</v>
      </c>
      <c r="Y16" s="143" t="n">
        <v>3</v>
      </c>
      <c r="Z16" s="143" t="n">
        <f aca="false">(T16+V16+W16+X16+Y16)</f>
        <v>13</v>
      </c>
      <c r="AA16" s="143" t="n">
        <f aca="false">Z16/25*100</f>
        <v>52</v>
      </c>
      <c r="AB16" s="146" t="n">
        <f aca="false">AA16*0.1</f>
        <v>5.2</v>
      </c>
      <c r="AD16" s="142" t="n">
        <v>0.795782792167664</v>
      </c>
      <c r="AE16" s="142" t="n">
        <f aca="false">Wellness!AN16</f>
        <v>0.666666666666667</v>
      </c>
      <c r="AF16" s="142" t="n">
        <f aca="false">AVERAGE(AD16,AE16)</f>
        <v>0.731224729417165</v>
      </c>
      <c r="AG16" s="143" t="str">
        <f aca="false" t="array" ref="AG16:AG16">_xlfn.IFS(AF16&gt;=80%,"5",AF16&gt;=70%,"4",AF16&gt;=60%,"3",AF16&gt;=50%,"2",AF16&gt;=40%,"1",AF16&lt;40%,"0")</f>
        <v>4</v>
      </c>
      <c r="AH16" s="144" t="n">
        <v>3</v>
      </c>
      <c r="AI16" s="144" t="n">
        <f aca="false">IF(AH16&gt;=27,5,IF(AH16&gt;=24,4,IF(AH16&gt;=20,3,IF(AH16&gt;=15,2,IF(AH16&gt;=10,1,0)))))</f>
        <v>0</v>
      </c>
      <c r="AJ16" s="143" t="n">
        <v>2.25</v>
      </c>
      <c r="AK16" s="143" t="n">
        <v>3.42857142857143</v>
      </c>
      <c r="AL16" s="143" t="n">
        <v>2.85</v>
      </c>
      <c r="AM16" s="143" t="n">
        <f aca="false">(AG16+AI16+AK16+AL16+AJ16)</f>
        <v>12.5285714285714</v>
      </c>
      <c r="AN16" s="143" t="n">
        <f aca="false">AM16/25*100</f>
        <v>50.1142857142857</v>
      </c>
      <c r="AO16" s="146" t="n">
        <f aca="false">AN16*0.1</f>
        <v>5.01142857142857</v>
      </c>
      <c r="AQ16" s="142" t="n">
        <v>0.78125</v>
      </c>
      <c r="AR16" s="142" t="n">
        <f aca="false">Wellness!V16</f>
        <v>0.666666666666667</v>
      </c>
      <c r="AS16" s="142" t="n">
        <f aca="false">AVERAGE(Discipline!$D16,Discipline!$E16)</f>
        <v>0.690483333333333</v>
      </c>
      <c r="AT16" s="143" t="str">
        <f aca="false" t="array" ref="AT16:AT16">_xlfn.IFS(AS16&gt;=80%,"5",AS16&gt;=70%,"4",AS16&gt;=60%,"3",AS16&gt;=50%,"2",AS16&gt;=40%,"1",AS16&lt;40%,"0")</f>
        <v>3</v>
      </c>
      <c r="AU16" s="144" t="n">
        <v>9</v>
      </c>
      <c r="AV16" s="144" t="n">
        <f aca="false">IF(AU16&gt;=27,5,IF(AU16&gt;=24,4,IF(AU16&gt;=20,3,IF(AU16&gt;=15,2,IF(AU16&gt;=10,1,0)))))</f>
        <v>0</v>
      </c>
      <c r="AW16" s="143" t="n">
        <v>3.25</v>
      </c>
      <c r="AX16" s="143" t="n">
        <v>3</v>
      </c>
      <c r="AY16" s="143" t="n">
        <v>2</v>
      </c>
      <c r="AZ16" s="143" t="n">
        <f aca="false">(AT16+AV16+AX16+AY16+AW16)</f>
        <v>11.25</v>
      </c>
      <c r="BA16" s="143" t="n">
        <f aca="false">AZ16/25*100</f>
        <v>45</v>
      </c>
      <c r="BB16" s="146" t="n">
        <f aca="false">BA16*0.1</f>
        <v>4.5</v>
      </c>
    </row>
    <row r="17" s="22" customFormat="true" ht="14.25" hidden="false" customHeight="false" outlineLevel="0" collapsed="false">
      <c r="A17" s="141" t="n">
        <v>13</v>
      </c>
      <c r="B17" s="62" t="s">
        <v>43</v>
      </c>
      <c r="C17" s="63" t="s">
        <v>44</v>
      </c>
      <c r="D17" s="142" t="n">
        <v>1</v>
      </c>
      <c r="E17" s="142" t="n">
        <f aca="false">Wellness!D17</f>
        <v>0.9</v>
      </c>
      <c r="F17" s="142" t="n">
        <f aca="false">AVERAGE(Discipline!$D17,Discipline!$E17)</f>
        <v>0.95</v>
      </c>
      <c r="G17" s="143" t="str">
        <f aca="false" t="array" ref="G17:G17">_xlfn.IFS(F17&gt;=80%,"5",F17&gt;=70%,"4",F17&gt;=60%,"3",F17&gt;=50%,"2",F17&gt;=40%,"1",F17&lt;40%,"0")</f>
        <v>5</v>
      </c>
      <c r="H17" s="144" t="n">
        <v>24</v>
      </c>
      <c r="I17" s="144" t="n">
        <f aca="false">IF(H17&gt;=27,5,IF(H17&gt;=24,4,IF(H17&gt;=20,3,IF(H17&gt;=15,2,IF(H17&gt;=10,1,0)))))</f>
        <v>4</v>
      </c>
      <c r="J17" s="143"/>
      <c r="K17" s="143" t="n">
        <v>3</v>
      </c>
      <c r="L17" s="143" t="n">
        <v>3</v>
      </c>
      <c r="M17" s="143" t="n">
        <f aca="false">(G17+I17+K17+L17)</f>
        <v>15</v>
      </c>
      <c r="N17" s="143" t="n">
        <f aca="false">M17/20*100</f>
        <v>75</v>
      </c>
      <c r="O17" s="146" t="n">
        <f aca="false">N17*0.1</f>
        <v>7.5</v>
      </c>
      <c r="Q17" s="109" t="n">
        <f aca="false">IFERROR(VLOOKUP(B17,[2]Sheet1!B$4:E$241,4,FALSE()),"ER")</f>
        <v>0.883319892473118</v>
      </c>
      <c r="R17" s="109" t="n">
        <f aca="false">Wellness!V17</f>
        <v>0.866666666666667</v>
      </c>
      <c r="S17" s="109" t="n">
        <f aca="false">AVERAGE(Q17,R17)</f>
        <v>0.874993279569893</v>
      </c>
      <c r="T17" s="143" t="str">
        <f aca="false" t="array" ref="T17:T17">_xlfn.IFS(S17&gt;=80%,"5",S17&gt;=70%,"4",S17&gt;=60%,"3",S17&gt;=50%,"2",S17&gt;=40%,"1",S17&lt;40%,"0")</f>
        <v>5</v>
      </c>
      <c r="U17" s="144" t="n">
        <v>12</v>
      </c>
      <c r="V17" s="144" t="n">
        <f aca="false">IF(U17&gt;=27,5,IF(U17&gt;=24,4,IF(U17&gt;=20,3,IF(U17&gt;=15,2,IF(U17&gt;=10,1,0)))))</f>
        <v>1</v>
      </c>
      <c r="W17" s="143" t="n">
        <v>2</v>
      </c>
      <c r="X17" s="143" t="n">
        <v>2.33333333333333</v>
      </c>
      <c r="Y17" s="143" t="n">
        <v>2.25</v>
      </c>
      <c r="Z17" s="143" t="n">
        <f aca="false">(T17+V17+W17+X17+Y17)</f>
        <v>12.5833333333333</v>
      </c>
      <c r="AA17" s="143" t="n">
        <f aca="false">Z17/25*100</f>
        <v>50.3333333333333</v>
      </c>
      <c r="AB17" s="146" t="n">
        <f aca="false">AA17*0.1</f>
        <v>5.03333333333334</v>
      </c>
      <c r="AD17" s="142" t="n">
        <v>0.792857142857143</v>
      </c>
      <c r="AE17" s="142" t="n">
        <f aca="false">Wellness!AN17</f>
        <v>0.9</v>
      </c>
      <c r="AF17" s="142" t="n">
        <f aca="false">AVERAGE(AD17,AE17)</f>
        <v>0.846428571428572</v>
      </c>
      <c r="AG17" s="143" t="str">
        <f aca="false" t="array" ref="AG17:AG17">_xlfn.IFS(AF17&gt;=80%,"5",AF17&gt;=70%,"4",AF17&gt;=60%,"3",AF17&gt;=50%,"2",AF17&gt;=40%,"1",AF17&lt;40%,"0")</f>
        <v>5</v>
      </c>
      <c r="AH17" s="144" t="n">
        <v>14</v>
      </c>
      <c r="AI17" s="144" t="n">
        <f aca="false">IF(AH17&gt;=27,5,IF(AH17&gt;=24,4,IF(AH17&gt;=20,3,IF(AH17&gt;=15,2,IF(AH17&gt;=10,1,0)))))</f>
        <v>1</v>
      </c>
      <c r="AJ17" s="143" t="n">
        <v>3.5</v>
      </c>
      <c r="AK17" s="143" t="n">
        <v>4</v>
      </c>
      <c r="AL17" s="143" t="n">
        <v>3.25</v>
      </c>
      <c r="AM17" s="143" t="n">
        <f aca="false">(AG17+AI17+AK17+AL17+AJ17)</f>
        <v>16.75</v>
      </c>
      <c r="AN17" s="143" t="n">
        <f aca="false">AM17/25*100</f>
        <v>67</v>
      </c>
      <c r="AO17" s="146" t="n">
        <f aca="false">AN17*0.1</f>
        <v>6.7</v>
      </c>
      <c r="AQ17" s="142" t="n">
        <v>0.973452380952381</v>
      </c>
      <c r="AR17" s="142" t="n">
        <f aca="false">Wellness!V17</f>
        <v>0.866666666666667</v>
      </c>
      <c r="AS17" s="142" t="n">
        <f aca="false">AVERAGE(Discipline!$D17,Discipline!$E17)</f>
        <v>0.95</v>
      </c>
      <c r="AT17" s="143" t="str">
        <f aca="false" t="array" ref="AT17:AT17">_xlfn.IFS(AS17&gt;=80%,"5",AS17&gt;=70%,"4",AS17&gt;=60%,"3",AS17&gt;=50%,"2",AS17&gt;=40%,"1",AS17&lt;40%,"0")</f>
        <v>5</v>
      </c>
      <c r="AU17" s="144" t="n">
        <v>24</v>
      </c>
      <c r="AV17" s="144" t="n">
        <f aca="false">IF(AU17&gt;=27,5,IF(AU17&gt;=24,4,IF(AU17&gt;=20,3,IF(AU17&gt;=15,2,IF(AU17&gt;=10,1,0)))))</f>
        <v>4</v>
      </c>
      <c r="AW17" s="143" t="n">
        <v>4.5</v>
      </c>
      <c r="AX17" s="143" t="n">
        <v>4</v>
      </c>
      <c r="AY17" s="143" t="n">
        <v>3</v>
      </c>
      <c r="AZ17" s="143" t="n">
        <f aca="false">(AT17+AV17+AX17+AY17+AW17)</f>
        <v>20.5</v>
      </c>
      <c r="BA17" s="143" t="n">
        <f aca="false">AZ17/25*100</f>
        <v>82</v>
      </c>
      <c r="BB17" s="146" t="n">
        <f aca="false">BA17*0.1</f>
        <v>8.2</v>
      </c>
    </row>
    <row r="18" s="22" customFormat="true" ht="14.25" hidden="false" customHeight="false" outlineLevel="0" collapsed="false">
      <c r="A18" s="141" t="n">
        <v>14</v>
      </c>
      <c r="B18" s="62" t="s">
        <v>45</v>
      </c>
      <c r="C18" s="63" t="s">
        <v>46</v>
      </c>
      <c r="D18" s="142" t="n">
        <v>0.9286</v>
      </c>
      <c r="E18" s="142" t="n">
        <f aca="false">Wellness!D18</f>
        <v>0.666666666666667</v>
      </c>
      <c r="F18" s="142" t="n">
        <f aca="false">AVERAGE(Discipline!$D18,Discipline!$E18)</f>
        <v>0.797633333333333</v>
      </c>
      <c r="G18" s="143" t="str">
        <f aca="false" t="array" ref="G18:G18">_xlfn.IFS(F18&gt;=80%,"5",F18&gt;=70%,"4",F18&gt;=60%,"3",F18&gt;=50%,"2",F18&gt;=40%,"1",F18&lt;40%,"0")</f>
        <v>4</v>
      </c>
      <c r="H18" s="144" t="n">
        <v>16</v>
      </c>
      <c r="I18" s="144" t="n">
        <f aca="false">IF(H18&gt;=27,5,IF(H18&gt;=24,4,IF(H18&gt;=20,3,IF(H18&gt;=15,2,IF(H18&gt;=10,1,0)))))</f>
        <v>2</v>
      </c>
      <c r="J18" s="143"/>
      <c r="K18" s="143" t="n">
        <v>4.25</v>
      </c>
      <c r="L18" s="143" t="n">
        <v>3.5</v>
      </c>
      <c r="M18" s="143" t="n">
        <f aca="false">(G18+I18+K18+L18)</f>
        <v>13.75</v>
      </c>
      <c r="N18" s="143" t="n">
        <f aca="false">M18/20*100</f>
        <v>68.75</v>
      </c>
      <c r="O18" s="146" t="n">
        <f aca="false">N18*0.1</f>
        <v>6.875</v>
      </c>
      <c r="Q18" s="109" t="n">
        <f aca="false">IFERROR(VLOOKUP(B18,[2]Sheet1!B$4:E$241,4,FALSE()),"ER")</f>
        <v>0.848783422459893</v>
      </c>
      <c r="R18" s="109" t="n">
        <f aca="false">Wellness!V18</f>
        <v>0.0666666666666667</v>
      </c>
      <c r="S18" s="109" t="n">
        <f aca="false">AVERAGE(Q18,R18)</f>
        <v>0.45772504456328</v>
      </c>
      <c r="T18" s="143" t="str">
        <f aca="false" t="array" ref="T18:T18">_xlfn.IFS(S18&gt;=80%,"5",S18&gt;=70%,"4",S18&gt;=60%,"3",S18&gt;=50%,"2",S18&gt;=40%,"1",S18&lt;40%,"0")</f>
        <v>1</v>
      </c>
      <c r="U18" s="144" t="n">
        <v>1</v>
      </c>
      <c r="V18" s="144" t="n">
        <f aca="false">IF(U18&gt;=27,5,IF(U18&gt;=24,4,IF(U18&gt;=20,3,IF(U18&gt;=15,2,IF(U18&gt;=10,1,0)))))</f>
        <v>0</v>
      </c>
      <c r="W18" s="143" t="n">
        <v>4</v>
      </c>
      <c r="X18" s="143" t="n">
        <v>3.83333333333333</v>
      </c>
      <c r="Y18" s="143" t="n">
        <v>3.75</v>
      </c>
      <c r="Z18" s="143" t="n">
        <f aca="false">(T18+V18+W18+X18+Y18)</f>
        <v>12.5833333333333</v>
      </c>
      <c r="AA18" s="143" t="n">
        <f aca="false">Z18/25*100</f>
        <v>50.3333333333333</v>
      </c>
      <c r="AB18" s="146" t="n">
        <f aca="false">AA18*0.1</f>
        <v>5.03333333333334</v>
      </c>
      <c r="AD18" s="142" t="n">
        <v>0.769328961191447</v>
      </c>
      <c r="AE18" s="142" t="n">
        <f aca="false">Wellness!AN18</f>
        <v>0.4</v>
      </c>
      <c r="AF18" s="142" t="n">
        <f aca="false">AVERAGE(AD18,AE18)</f>
        <v>0.584664480595724</v>
      </c>
      <c r="AG18" s="143" t="str">
        <f aca="false" t="array" ref="AG18:AG18">_xlfn.IFS(AF18&gt;=80%,"5",AF18&gt;=70%,"4",AF18&gt;=60%,"3",AF18&gt;=50%,"2",AF18&gt;=40%,"1",AF18&lt;40%,"0")</f>
        <v>2</v>
      </c>
      <c r="AH18" s="144" t="n">
        <v>2</v>
      </c>
      <c r="AI18" s="144" t="n">
        <f aca="false">IF(AH18&gt;=27,5,IF(AH18&gt;=24,4,IF(AH18&gt;=20,3,IF(AH18&gt;=15,2,IF(AH18&gt;=10,1,0)))))</f>
        <v>0</v>
      </c>
      <c r="AJ18" s="143" t="n">
        <v>2</v>
      </c>
      <c r="AK18" s="143" t="n">
        <v>1.42857142857143</v>
      </c>
      <c r="AL18" s="143" t="n">
        <v>1.7</v>
      </c>
      <c r="AM18" s="143" t="n">
        <f aca="false">(AG18+AI18+AK18+AL18+AJ18)</f>
        <v>7.12857142857143</v>
      </c>
      <c r="AN18" s="143" t="n">
        <f aca="false">AM18/25*100</f>
        <v>28.5142857142857</v>
      </c>
      <c r="AO18" s="146" t="n">
        <f aca="false">AN18*0.1</f>
        <v>2.85142857142857</v>
      </c>
      <c r="AQ18" s="142" t="n">
        <v>0.802083333333333</v>
      </c>
      <c r="AR18" s="142" t="n">
        <f aca="false">Wellness!V18</f>
        <v>0.0666666666666667</v>
      </c>
      <c r="AS18" s="142" t="n">
        <f aca="false">AVERAGE(Discipline!$D18,Discipline!$E18)</f>
        <v>0.797633333333333</v>
      </c>
      <c r="AT18" s="143" t="str">
        <f aca="false" t="array" ref="AT18:AT18">_xlfn.IFS(AS18&gt;=80%,"5",AS18&gt;=70%,"4",AS18&gt;=60%,"3",AS18&gt;=50%,"2",AS18&gt;=40%,"1",AS18&lt;40%,"0")</f>
        <v>4</v>
      </c>
      <c r="AU18" s="144" t="n">
        <v>16</v>
      </c>
      <c r="AV18" s="144" t="n">
        <f aca="false">IF(AU18&gt;=27,5,IF(AU18&gt;=24,4,IF(AU18&gt;=20,3,IF(AU18&gt;=15,2,IF(AU18&gt;=10,1,0)))))</f>
        <v>2</v>
      </c>
      <c r="AW18" s="143" t="n">
        <v>3.375</v>
      </c>
      <c r="AX18" s="143" t="n">
        <v>3.66666666666667</v>
      </c>
      <c r="AY18" s="143" t="n">
        <v>2.5</v>
      </c>
      <c r="AZ18" s="143" t="n">
        <f aca="false">(AT18+AV18+AX18+AY18+AW18)</f>
        <v>15.5416666666667</v>
      </c>
      <c r="BA18" s="143" t="n">
        <f aca="false">AZ18/25*100</f>
        <v>62.1666666666667</v>
      </c>
      <c r="BB18" s="146" t="n">
        <f aca="false">BA18*0.1</f>
        <v>6.21666666666667</v>
      </c>
    </row>
    <row r="19" s="22" customFormat="true" ht="14.25" hidden="false" customHeight="false" outlineLevel="0" collapsed="false">
      <c r="A19" s="141" t="n">
        <v>15</v>
      </c>
      <c r="B19" s="62" t="s">
        <v>47</v>
      </c>
      <c r="C19" s="63" t="s">
        <v>48</v>
      </c>
      <c r="D19" s="142" t="n">
        <v>0.8</v>
      </c>
      <c r="E19" s="142" t="n">
        <f aca="false">Wellness!D19</f>
        <v>0.3</v>
      </c>
      <c r="F19" s="142" t="n">
        <f aca="false">AVERAGE(Discipline!$D19,Discipline!$E19)</f>
        <v>0.55</v>
      </c>
      <c r="G19" s="143" t="str">
        <f aca="false" t="array" ref="G19:G19">_xlfn.IFS(F19&gt;=80%,"5",F19&gt;=70%,"4",F19&gt;=60%,"3",F19&gt;=50%,"2",F19&gt;=40%,"1",F19&lt;40%,"0")</f>
        <v>2</v>
      </c>
      <c r="H19" s="144" t="n">
        <v>7</v>
      </c>
      <c r="I19" s="144" t="n">
        <f aca="false">IF(H19&gt;=27,5,IF(H19&gt;=24,4,IF(H19&gt;=20,3,IF(H19&gt;=15,2,IF(H19&gt;=10,1,0)))))</f>
        <v>0</v>
      </c>
      <c r="J19" s="143"/>
      <c r="K19" s="143" t="n">
        <v>1.90178571428571</v>
      </c>
      <c r="L19" s="143" t="n">
        <v>3.32142857142857</v>
      </c>
      <c r="M19" s="143" t="n">
        <f aca="false">(G19+I19+K19+L19)</f>
        <v>7.22321428571429</v>
      </c>
      <c r="N19" s="143" t="n">
        <f aca="false">M19/20*100</f>
        <v>36.1160714285714</v>
      </c>
      <c r="O19" s="146" t="n">
        <f aca="false">N19*0.1</f>
        <v>3.61160714285714</v>
      </c>
      <c r="Q19" s="109" t="n">
        <f aca="false">IFERROR(VLOOKUP(B19,[2]Sheet1!B$4:E$241,4,FALSE()),"ER")</f>
        <v>0.69109375</v>
      </c>
      <c r="R19" s="109" t="n">
        <f aca="false">Wellness!V19</f>
        <v>0</v>
      </c>
      <c r="S19" s="109" t="n">
        <f aca="false">AVERAGE(Q19,R19)</f>
        <v>0.345546875</v>
      </c>
      <c r="T19" s="143" t="str">
        <f aca="false" t="array" ref="T19:T19">_xlfn.IFS(S19&gt;=80%,"5",S19&gt;=70%,"4",S19&gt;=60%,"3",S19&gt;=50%,"2",S19&gt;=40%,"1",S19&lt;40%,"0")</f>
        <v>0</v>
      </c>
      <c r="U19" s="144" t="n">
        <v>0</v>
      </c>
      <c r="V19" s="144" t="n">
        <f aca="false">IF(U19&gt;=27,5,IF(U19&gt;=24,4,IF(U19&gt;=20,3,IF(U19&gt;=15,2,IF(U19&gt;=10,1,0)))))</f>
        <v>0</v>
      </c>
      <c r="W19" s="143" t="n">
        <v>2</v>
      </c>
      <c r="X19" s="143" t="n">
        <v>1</v>
      </c>
      <c r="Y19" s="143" t="n">
        <v>1.25</v>
      </c>
      <c r="Z19" s="143" t="n">
        <f aca="false">(T19+V19+W19+X19+Y19)</f>
        <v>4.25</v>
      </c>
      <c r="AA19" s="143" t="n">
        <f aca="false">Z19/25*100</f>
        <v>17</v>
      </c>
      <c r="AB19" s="146" t="n">
        <f aca="false">AA19*0.1</f>
        <v>1.7</v>
      </c>
      <c r="AD19" s="142" t="n">
        <v>0.854166666666667</v>
      </c>
      <c r="AE19" s="142" t="n">
        <f aca="false">Wellness!AN19</f>
        <v>0.0333333333333333</v>
      </c>
      <c r="AF19" s="142" t="n">
        <f aca="false">AVERAGE(AD19,AE19)</f>
        <v>0.44375</v>
      </c>
      <c r="AG19" s="143" t="str">
        <f aca="false" t="array" ref="AG19:AG19">_xlfn.IFS(AF19&gt;=80%,"5",AF19&gt;=70%,"4",AF19&gt;=60%,"3",AF19&gt;=50%,"2",AF19&gt;=40%,"1",AF19&lt;40%,"0")</f>
        <v>1</v>
      </c>
      <c r="AH19" s="144" t="n">
        <v>1</v>
      </c>
      <c r="AI19" s="144" t="n">
        <f aca="false">IF(AH19&gt;=27,5,IF(AH19&gt;=24,4,IF(AH19&gt;=20,3,IF(AH19&gt;=15,2,IF(AH19&gt;=10,1,0)))))</f>
        <v>0</v>
      </c>
      <c r="AJ19" s="143" t="n">
        <v>2.5</v>
      </c>
      <c r="AK19" s="143" t="n">
        <v>3</v>
      </c>
      <c r="AL19" s="143" t="n">
        <v>2.75</v>
      </c>
      <c r="AM19" s="143" t="n">
        <f aca="false">(AG19+AI19+AK19+AL19+AJ19)</f>
        <v>9.25</v>
      </c>
      <c r="AN19" s="143" t="n">
        <f aca="false">AM19/25*100</f>
        <v>37</v>
      </c>
      <c r="AO19" s="146" t="n">
        <f aca="false">AN19*0.1</f>
        <v>3.7</v>
      </c>
      <c r="AQ19" s="142" t="n">
        <v>0.845238095238095</v>
      </c>
      <c r="AR19" s="142" t="n">
        <f aca="false">Wellness!V19</f>
        <v>0</v>
      </c>
      <c r="AS19" s="142" t="n">
        <f aca="false">AVERAGE(Discipline!$D19,Discipline!$E19)</f>
        <v>0.55</v>
      </c>
      <c r="AT19" s="143" t="str">
        <f aca="false" t="array" ref="AT19:AT19">_xlfn.IFS(AS19&gt;=80%,"5",AS19&gt;=70%,"4",AS19&gt;=60%,"3",AS19&gt;=50%,"2",AS19&gt;=40%,"1",AS19&lt;40%,"0")</f>
        <v>2</v>
      </c>
      <c r="AU19" s="144" t="n">
        <v>7</v>
      </c>
      <c r="AV19" s="144" t="n">
        <f aca="false">IF(AU19&gt;=27,5,IF(AU19&gt;=24,4,IF(AU19&gt;=20,3,IF(AU19&gt;=15,2,IF(AU19&gt;=10,1,0)))))</f>
        <v>0</v>
      </c>
      <c r="AW19" s="143" t="s">
        <v>511</v>
      </c>
      <c r="AX19" s="143" t="s">
        <v>511</v>
      </c>
      <c r="AY19" s="143" t="s">
        <v>511</v>
      </c>
      <c r="AZ19" s="143" t="n">
        <f aca="false">(AT19+AV19+AX19+AY19+AW19)</f>
        <v>2</v>
      </c>
      <c r="BA19" s="143" t="n">
        <f aca="false">AZ19/25*100</f>
        <v>8</v>
      </c>
      <c r="BB19" s="146" t="n">
        <f aca="false">BA19*0.1</f>
        <v>0.8</v>
      </c>
    </row>
    <row r="20" s="22" customFormat="true" ht="14.25" hidden="false" customHeight="false" outlineLevel="0" collapsed="false">
      <c r="A20" s="141" t="n">
        <v>16</v>
      </c>
      <c r="B20" s="62" t="s">
        <v>49</v>
      </c>
      <c r="C20" s="63" t="s">
        <v>50</v>
      </c>
      <c r="D20" s="142" t="n">
        <v>0.95</v>
      </c>
      <c r="E20" s="142" t="n">
        <f aca="false">Wellness!D20</f>
        <v>0.8</v>
      </c>
      <c r="F20" s="142" t="n">
        <f aca="false">AVERAGE(Discipline!$D20,Discipline!$E20)</f>
        <v>0.875</v>
      </c>
      <c r="G20" s="143" t="str">
        <f aca="false" t="array" ref="G20:G20">_xlfn.IFS(F20&gt;=80%,"5",F20&gt;=70%,"4",F20&gt;=60%,"3",F20&gt;=50%,"2",F20&gt;=40%,"1",F20&lt;40%,"0")</f>
        <v>5</v>
      </c>
      <c r="H20" s="144" t="n">
        <v>19</v>
      </c>
      <c r="I20" s="144" t="n">
        <f aca="false">IF(H20&gt;=27,5,IF(H20&gt;=24,4,IF(H20&gt;=20,3,IF(H20&gt;=15,2,IF(H20&gt;=10,1,0)))))</f>
        <v>2</v>
      </c>
      <c r="J20" s="143"/>
      <c r="K20" s="143" t="n">
        <v>2.75</v>
      </c>
      <c r="L20" s="143" t="n">
        <v>2.75</v>
      </c>
      <c r="M20" s="143" t="n">
        <f aca="false">(G20+I20+K20+L20)</f>
        <v>12.5</v>
      </c>
      <c r="N20" s="143" t="n">
        <f aca="false">M20/20*100</f>
        <v>62.5</v>
      </c>
      <c r="O20" s="146" t="n">
        <f aca="false">N20*0.1</f>
        <v>6.25</v>
      </c>
      <c r="Q20" s="109" t="n">
        <f aca="false">IFERROR(VLOOKUP(B20,[2]Sheet1!B$4:E$241,4,FALSE()),"ER")</f>
        <v>0.939018817204301</v>
      </c>
      <c r="R20" s="109" t="n">
        <f aca="false">Wellness!V20</f>
        <v>0.0666666666666667</v>
      </c>
      <c r="S20" s="109" t="n">
        <f aca="false">AVERAGE(Q20,R20)</f>
        <v>0.502842741935484</v>
      </c>
      <c r="T20" s="143" t="str">
        <f aca="false" t="array" ref="T20:T20">_xlfn.IFS(S20&gt;=80%,"5",S20&gt;=70%,"4",S20&gt;=60%,"3",S20&gt;=50%,"2",S20&gt;=40%,"1",S20&lt;40%,"0")</f>
        <v>2</v>
      </c>
      <c r="U20" s="144" t="n">
        <v>1</v>
      </c>
      <c r="V20" s="144" t="n">
        <f aca="false">IF(U20&gt;=27,5,IF(U20&gt;=24,4,IF(U20&gt;=20,3,IF(U20&gt;=15,2,IF(U20&gt;=10,1,0)))))</f>
        <v>0</v>
      </c>
      <c r="W20" s="143" t="n">
        <v>0</v>
      </c>
      <c r="X20" s="143" t="n">
        <v>1.66666666666667</v>
      </c>
      <c r="Y20" s="143" t="n">
        <v>2.5</v>
      </c>
      <c r="Z20" s="143" t="n">
        <f aca="false">(T20+V20+W20+X20+Y20)</f>
        <v>6.16666666666667</v>
      </c>
      <c r="AA20" s="143" t="n">
        <f aca="false">Z20/25*100</f>
        <v>24.6666666666667</v>
      </c>
      <c r="AB20" s="146" t="n">
        <f aca="false">AA20*0.1</f>
        <v>2.46666666666667</v>
      </c>
      <c r="AD20" s="142" t="n">
        <v>0.84863782051282</v>
      </c>
      <c r="AE20" s="142" t="n">
        <f aca="false">Wellness!AN20</f>
        <v>0.533333333333333</v>
      </c>
      <c r="AF20" s="142" t="n">
        <f aca="false">AVERAGE(AD20,AE20)</f>
        <v>0.690985576923077</v>
      </c>
      <c r="AG20" s="143" t="str">
        <f aca="false" t="array" ref="AG20:AG20">_xlfn.IFS(AF20&gt;=80%,"5",AF20&gt;=70%,"4",AF20&gt;=60%,"3",AF20&gt;=50%,"2",AF20&gt;=40%,"1",AF20&lt;40%,"0")</f>
        <v>3</v>
      </c>
      <c r="AH20" s="144" t="n">
        <v>10</v>
      </c>
      <c r="AI20" s="144" t="n">
        <f aca="false">IF(AH20&gt;=27,5,IF(AH20&gt;=24,4,IF(AH20&gt;=20,3,IF(AH20&gt;=15,2,IF(AH20&gt;=10,1,0)))))</f>
        <v>1</v>
      </c>
      <c r="AJ20" s="143" t="n">
        <v>1.75</v>
      </c>
      <c r="AK20" s="143" t="n">
        <v>2.57142857142857</v>
      </c>
      <c r="AL20" s="143" t="n">
        <v>1.25</v>
      </c>
      <c r="AM20" s="143" t="n">
        <f aca="false">(AG20+AI20+AK20+AL20+AJ20)</f>
        <v>9.57142857142857</v>
      </c>
      <c r="AN20" s="143" t="n">
        <f aca="false">AM20/25*100</f>
        <v>38.2857142857143</v>
      </c>
      <c r="AO20" s="146" t="n">
        <f aca="false">AN20*0.1</f>
        <v>3.82857142857143</v>
      </c>
      <c r="AQ20" s="142" t="n">
        <v>0.776143790849673</v>
      </c>
      <c r="AR20" s="142" t="n">
        <f aca="false">Wellness!V20</f>
        <v>0.0666666666666667</v>
      </c>
      <c r="AS20" s="142" t="n">
        <f aca="false">AVERAGE(Discipline!$D20,Discipline!$E20)</f>
        <v>0.875</v>
      </c>
      <c r="AT20" s="143" t="str">
        <f aca="false" t="array" ref="AT20:AT20">_xlfn.IFS(AS20&gt;=80%,"5",AS20&gt;=70%,"4",AS20&gt;=60%,"3",AS20&gt;=50%,"2",AS20&gt;=40%,"1",AS20&lt;40%,"0")</f>
        <v>5</v>
      </c>
      <c r="AU20" s="144" t="n">
        <v>19</v>
      </c>
      <c r="AV20" s="144" t="n">
        <f aca="false">IF(AU20&gt;=27,5,IF(AU20&gt;=24,4,IF(AU20&gt;=20,3,IF(AU20&gt;=15,2,IF(AU20&gt;=10,1,0)))))</f>
        <v>2</v>
      </c>
      <c r="AW20" s="143" t="n">
        <v>4</v>
      </c>
      <c r="AX20" s="143" t="n">
        <v>1</v>
      </c>
      <c r="AY20" s="143" t="n">
        <v>1.25</v>
      </c>
      <c r="AZ20" s="143" t="n">
        <f aca="false">(AT20+AV20+AX20+AY20+AW20)</f>
        <v>13.25</v>
      </c>
      <c r="BA20" s="143" t="n">
        <f aca="false">AZ20/25*100</f>
        <v>53</v>
      </c>
      <c r="BB20" s="146" t="n">
        <f aca="false">BA20*0.1</f>
        <v>5.3</v>
      </c>
    </row>
    <row r="21" s="22" customFormat="true" ht="14.25" hidden="false" customHeight="false" outlineLevel="0" collapsed="false">
      <c r="A21" s="141" t="n">
        <v>17</v>
      </c>
      <c r="B21" s="62" t="s">
        <v>51</v>
      </c>
      <c r="C21" s="63" t="s">
        <v>52</v>
      </c>
      <c r="D21" s="142" t="n">
        <v>1</v>
      </c>
      <c r="E21" s="142" t="n">
        <f aca="false">Wellness!D21</f>
        <v>1.03333333333333</v>
      </c>
      <c r="F21" s="142" t="n">
        <f aca="false">AVERAGE(Discipline!$D21,Discipline!$E21)</f>
        <v>1.01666666666667</v>
      </c>
      <c r="G21" s="143" t="str">
        <f aca="false" t="array" ref="G21:G21">_xlfn.IFS(F21&gt;=80%,"5",F21&gt;=70%,"4",F21&gt;=60%,"3",F21&gt;=50%,"2",F21&gt;=40%,"1",F21&lt;40%,"0")</f>
        <v>5</v>
      </c>
      <c r="H21" s="144" t="n">
        <v>25</v>
      </c>
      <c r="I21" s="144" t="n">
        <f aca="false">IF(H21&gt;=27,5,IF(H21&gt;=24,4,IF(H21&gt;=20,3,IF(H21&gt;=15,2,IF(H21&gt;=10,1,0)))))</f>
        <v>4</v>
      </c>
      <c r="J21" s="143"/>
      <c r="K21" s="143" t="n">
        <v>1.60714285714286</v>
      </c>
      <c r="L21" s="143" t="n">
        <v>2.22321428571429</v>
      </c>
      <c r="M21" s="143" t="n">
        <f aca="false">(G21+I21+K21+L21)</f>
        <v>12.8303571428571</v>
      </c>
      <c r="N21" s="143" t="n">
        <f aca="false">M21/20*100</f>
        <v>64.1517857142857</v>
      </c>
      <c r="O21" s="146" t="n">
        <f aca="false">N21*0.1</f>
        <v>6.41517857142857</v>
      </c>
      <c r="Q21" s="109" t="n">
        <f aca="false">IFERROR(VLOOKUP(B21,[2]Sheet1!B$4:E$241,4,FALSE()),"ER")</f>
        <v>0.957447916666667</v>
      </c>
      <c r="R21" s="109" t="n">
        <f aca="false">Wellness!V21</f>
        <v>1</v>
      </c>
      <c r="S21" s="109" t="n">
        <f aca="false">AVERAGE(Q21,R21)</f>
        <v>0.978723958333333</v>
      </c>
      <c r="T21" s="143" t="str">
        <f aca="false" t="array" ref="T21:T21">_xlfn.IFS(S21&gt;=80%,"5",S21&gt;=70%,"4",S21&gt;=60%,"3",S21&gt;=50%,"2",S21&gt;=40%,"1",S21&lt;40%,"0")</f>
        <v>5</v>
      </c>
      <c r="U21" s="144" t="n">
        <v>14</v>
      </c>
      <c r="V21" s="144" t="n">
        <f aca="false">IF(U21&gt;=27,5,IF(U21&gt;=24,4,IF(U21&gt;=20,3,IF(U21&gt;=15,2,IF(U21&gt;=10,1,0)))))</f>
        <v>1</v>
      </c>
      <c r="W21" s="143" t="n">
        <v>1</v>
      </c>
      <c r="X21" s="143" t="n">
        <v>1.83333333333333</v>
      </c>
      <c r="Y21" s="143" t="n">
        <v>2</v>
      </c>
      <c r="Z21" s="143" t="n">
        <f aca="false">(T21+V21+W21+X21+Y21)</f>
        <v>10.8333333333333</v>
      </c>
      <c r="AA21" s="143" t="n">
        <f aca="false">Z21/25*100</f>
        <v>43.3333333333333</v>
      </c>
      <c r="AB21" s="146" t="n">
        <f aca="false">AA21*0.1</f>
        <v>4.33333333333333</v>
      </c>
      <c r="AD21" s="142" t="n">
        <v>0.715277777777778</v>
      </c>
      <c r="AE21" s="142" t="n">
        <f aca="false">Wellness!AN21</f>
        <v>1</v>
      </c>
      <c r="AF21" s="142" t="n">
        <f aca="false">AVERAGE(AD21,AE21)</f>
        <v>0.857638888888889</v>
      </c>
      <c r="AG21" s="143" t="str">
        <f aca="false" t="array" ref="AG21:AG21">_xlfn.IFS(AF21&gt;=80%,"5",AF21&gt;=70%,"4",AF21&gt;=60%,"3",AF21&gt;=50%,"2",AF21&gt;=40%,"1",AF21&lt;40%,"0")</f>
        <v>5</v>
      </c>
      <c r="AH21" s="144" t="n">
        <v>19</v>
      </c>
      <c r="AI21" s="144" t="n">
        <f aca="false">IF(AH21&gt;=27,5,IF(AH21&gt;=24,4,IF(AH21&gt;=20,3,IF(AH21&gt;=15,2,IF(AH21&gt;=10,1,0)))))</f>
        <v>2</v>
      </c>
      <c r="AJ21" s="143" t="n">
        <v>2.5</v>
      </c>
      <c r="AK21" s="143" t="n">
        <v>2.66666666666667</v>
      </c>
      <c r="AL21" s="143" t="n">
        <v>2.66666666666667</v>
      </c>
      <c r="AM21" s="143" t="n">
        <f aca="false">(AG21+AI21+AK21+AL21+AJ21)</f>
        <v>14.8333333333333</v>
      </c>
      <c r="AN21" s="143" t="n">
        <f aca="false">AM21/25*100</f>
        <v>59.3333333333333</v>
      </c>
      <c r="AO21" s="146" t="n">
        <f aca="false">AN21*0.1</f>
        <v>5.93333333333333</v>
      </c>
      <c r="AQ21" s="142" t="n">
        <v>0.732670807453416</v>
      </c>
      <c r="AR21" s="142" t="n">
        <f aca="false">Wellness!V21</f>
        <v>1</v>
      </c>
      <c r="AS21" s="142" t="n">
        <f aca="false">AVERAGE(Discipline!$D21,Discipline!$E21)</f>
        <v>1.01666666666667</v>
      </c>
      <c r="AT21" s="143" t="str">
        <f aca="false" t="array" ref="AT21:AT21">_xlfn.IFS(AS21&gt;=80%,"5",AS21&gt;=70%,"4",AS21&gt;=60%,"3",AS21&gt;=50%,"2",AS21&gt;=40%,"1",AS21&lt;40%,"0")</f>
        <v>5</v>
      </c>
      <c r="AU21" s="144" t="n">
        <v>25</v>
      </c>
      <c r="AV21" s="144" t="n">
        <f aca="false">IF(AU21&gt;=27,5,IF(AU21&gt;=24,4,IF(AU21&gt;=20,3,IF(AU21&gt;=15,2,IF(AU21&gt;=10,1,0)))))</f>
        <v>4</v>
      </c>
      <c r="AW21" s="143" t="n">
        <v>3</v>
      </c>
      <c r="AX21" s="143" t="n">
        <v>3</v>
      </c>
      <c r="AY21" s="143" t="n">
        <v>3</v>
      </c>
      <c r="AZ21" s="143" t="n">
        <f aca="false">(AT21+AV21+AX21+AY21+AW21)</f>
        <v>18</v>
      </c>
      <c r="BA21" s="143" t="n">
        <f aca="false">AZ21/25*100</f>
        <v>72</v>
      </c>
      <c r="BB21" s="146" t="n">
        <f aca="false">BA21*0.1</f>
        <v>7.2</v>
      </c>
    </row>
    <row r="22" s="22" customFormat="true" ht="14.25" hidden="false" customHeight="false" outlineLevel="0" collapsed="false">
      <c r="A22" s="141" t="n">
        <v>18</v>
      </c>
      <c r="B22" s="62" t="s">
        <v>54</v>
      </c>
      <c r="C22" s="63" t="s">
        <v>55</v>
      </c>
      <c r="D22" s="142" t="n">
        <v>0.85</v>
      </c>
      <c r="E22" s="142" t="n">
        <f aca="false">Wellness!D22</f>
        <v>0.8</v>
      </c>
      <c r="F22" s="142" t="n">
        <f aca="false">AVERAGE(Discipline!$D22,Discipline!$E22)</f>
        <v>0.825</v>
      </c>
      <c r="G22" s="143" t="str">
        <f aca="false" t="array" ref="G22:G22">_xlfn.IFS(F22&gt;=80%,"5",F22&gt;=70%,"4",F22&gt;=60%,"3",F22&gt;=50%,"2",F22&gt;=40%,"1",F22&lt;40%,"0")</f>
        <v>5</v>
      </c>
      <c r="H22" s="144" t="n">
        <v>17</v>
      </c>
      <c r="I22" s="144" t="n">
        <f aca="false">IF(H22&gt;=27,5,IF(H22&gt;=24,4,IF(H22&gt;=20,3,IF(H22&gt;=15,2,IF(H22&gt;=10,1,0)))))</f>
        <v>2</v>
      </c>
      <c r="J22" s="143"/>
      <c r="K22" s="143" t="n">
        <v>3</v>
      </c>
      <c r="L22" s="143" t="n">
        <v>3.25</v>
      </c>
      <c r="M22" s="143" t="n">
        <f aca="false">(G22+I22+K22+L22)</f>
        <v>13.25</v>
      </c>
      <c r="N22" s="143" t="n">
        <f aca="false">M22/20*100</f>
        <v>66.25</v>
      </c>
      <c r="O22" s="146" t="n">
        <f aca="false">N22*0.1</f>
        <v>6.625</v>
      </c>
      <c r="Q22" s="109" t="n">
        <f aca="false">IFERROR(VLOOKUP(B22,[2]Sheet1!B$4:E$241,4,FALSE()),"ER")</f>
        <v>0.840241935483871</v>
      </c>
      <c r="R22" s="109" t="n">
        <f aca="false">Wellness!V22</f>
        <v>0.266666666666667</v>
      </c>
      <c r="S22" s="109" t="n">
        <f aca="false">AVERAGE(Q22,R22)</f>
        <v>0.553454301075269</v>
      </c>
      <c r="T22" s="143" t="str">
        <f aca="false" t="array" ref="T22:T22">_xlfn.IFS(S22&gt;=80%,"5",S22&gt;=70%,"4",S22&gt;=60%,"3",S22&gt;=50%,"2",S22&gt;=40%,"1",S22&lt;40%,"0")</f>
        <v>2</v>
      </c>
      <c r="U22" s="144" t="n">
        <v>2</v>
      </c>
      <c r="V22" s="144" t="n">
        <f aca="false">IF(U22&gt;=27,5,IF(U22&gt;=24,4,IF(U22&gt;=20,3,IF(U22&gt;=15,2,IF(U22&gt;=10,1,0)))))</f>
        <v>0</v>
      </c>
      <c r="W22" s="143" t="n">
        <v>4</v>
      </c>
      <c r="X22" s="143" t="n">
        <v>2.16666666666667</v>
      </c>
      <c r="Y22" s="143" t="n">
        <v>2</v>
      </c>
      <c r="Z22" s="143" t="n">
        <f aca="false">(T22+V22+W22+X22+Y22)</f>
        <v>10.1666666666667</v>
      </c>
      <c r="AA22" s="143" t="n">
        <f aca="false">Z22/25*100</f>
        <v>40.6666666666667</v>
      </c>
      <c r="AB22" s="146" t="n">
        <f aca="false">AA22*0.1</f>
        <v>4.06666666666667</v>
      </c>
      <c r="AD22" s="142" t="n">
        <v>0.853002450980392</v>
      </c>
      <c r="AE22" s="142" t="n">
        <f aca="false">Wellness!AN22</f>
        <v>0.0333333333333333</v>
      </c>
      <c r="AF22" s="142" t="n">
        <f aca="false">AVERAGE(AD22,AE22)</f>
        <v>0.443167892156863</v>
      </c>
      <c r="AG22" s="143" t="str">
        <f aca="false" t="array" ref="AG22:AG22">_xlfn.IFS(AF22&gt;=80%,"5",AF22&gt;=70%,"4",AF22&gt;=60%,"3",AF22&gt;=50%,"2",AF22&gt;=40%,"1",AF22&lt;40%,"0")</f>
        <v>1</v>
      </c>
      <c r="AH22" s="144" t="n">
        <v>1</v>
      </c>
      <c r="AI22" s="144" t="n">
        <f aca="false">IF(AH22&gt;=27,5,IF(AH22&gt;=24,4,IF(AH22&gt;=20,3,IF(AH22&gt;=15,2,IF(AH22&gt;=10,1,0)))))</f>
        <v>0</v>
      </c>
      <c r="AJ22" s="143" t="n">
        <v>2.5</v>
      </c>
      <c r="AK22" s="143" t="n">
        <v>3</v>
      </c>
      <c r="AL22" s="143" t="n">
        <v>1</v>
      </c>
      <c r="AM22" s="143" t="n">
        <f aca="false">(AG22+AI22+AK22+AL22+AJ22)</f>
        <v>7.5</v>
      </c>
      <c r="AN22" s="143" t="n">
        <f aca="false">AM22/25*100</f>
        <v>30</v>
      </c>
      <c r="AO22" s="146" t="n">
        <f aca="false">AN22*0.1</f>
        <v>3</v>
      </c>
      <c r="AQ22" s="142" t="n">
        <v>0.923208534621578</v>
      </c>
      <c r="AR22" s="142" t="n">
        <f aca="false">Wellness!V22</f>
        <v>0.266666666666667</v>
      </c>
      <c r="AS22" s="142" t="n">
        <f aca="false">AVERAGE(Discipline!$D22,Discipline!$E22)</f>
        <v>0.825</v>
      </c>
      <c r="AT22" s="143" t="str">
        <f aca="false" t="array" ref="AT22:AT22">_xlfn.IFS(AS22&gt;=80%,"5",AS22&gt;=70%,"4",AS22&gt;=60%,"3",AS22&gt;=50%,"2",AS22&gt;=40%,"1",AS22&lt;40%,"0")</f>
        <v>5</v>
      </c>
      <c r="AU22" s="144" t="n">
        <v>17</v>
      </c>
      <c r="AV22" s="144" t="n">
        <f aca="false">IF(AU22&gt;=27,5,IF(AU22&gt;=24,4,IF(AU22&gt;=20,3,IF(AU22&gt;=15,2,IF(AU22&gt;=10,1,0)))))</f>
        <v>2</v>
      </c>
      <c r="AW22" s="143" t="n">
        <v>4.5</v>
      </c>
      <c r="AX22" s="143" t="n">
        <v>3.33333333333333</v>
      </c>
      <c r="AY22" s="143" t="n">
        <v>3</v>
      </c>
      <c r="AZ22" s="143" t="n">
        <f aca="false">(AT22+AV22+AX22+AY22+AW22)</f>
        <v>17.8333333333333</v>
      </c>
      <c r="BA22" s="143" t="n">
        <f aca="false">AZ22/25*100</f>
        <v>71.3333333333333</v>
      </c>
      <c r="BB22" s="146" t="n">
        <f aca="false">BA22*0.1</f>
        <v>7.13333333333333</v>
      </c>
    </row>
    <row r="23" s="22" customFormat="true" ht="14.25" hidden="false" customHeight="false" outlineLevel="0" collapsed="false">
      <c r="A23" s="141" t="n">
        <v>19</v>
      </c>
      <c r="B23" s="62" t="s">
        <v>56</v>
      </c>
      <c r="C23" s="63" t="s">
        <v>57</v>
      </c>
      <c r="D23" s="142" t="n">
        <v>0.95</v>
      </c>
      <c r="E23" s="142" t="n">
        <f aca="false">Wellness!D23</f>
        <v>0.666666666666667</v>
      </c>
      <c r="F23" s="142" t="n">
        <f aca="false">AVERAGE(Discipline!$D23,Discipline!$E23)</f>
        <v>0.808333333333333</v>
      </c>
      <c r="G23" s="143" t="str">
        <f aca="false" t="array" ref="G23:G23">_xlfn.IFS(F23&gt;=80%,"5",F23&gt;=70%,"4",F23&gt;=60%,"3",F23&gt;=50%,"2",F23&gt;=40%,"1",F23&lt;40%,"0")</f>
        <v>5</v>
      </c>
      <c r="H23" s="144" t="n">
        <v>16</v>
      </c>
      <c r="I23" s="144" t="n">
        <f aca="false">IF(H23&gt;=27,5,IF(H23&gt;=24,4,IF(H23&gt;=20,3,IF(H23&gt;=15,2,IF(H23&gt;=10,1,0)))))</f>
        <v>2</v>
      </c>
      <c r="J23" s="143"/>
      <c r="K23" s="143" t="n">
        <v>3</v>
      </c>
      <c r="L23" s="143" t="n">
        <v>3.5</v>
      </c>
      <c r="M23" s="143" t="n">
        <f aca="false">(G23+I23+K23+L23)</f>
        <v>13.5</v>
      </c>
      <c r="N23" s="143" t="n">
        <f aca="false">M23/20*100</f>
        <v>67.5</v>
      </c>
      <c r="O23" s="146" t="n">
        <f aca="false">N23*0.1</f>
        <v>6.75</v>
      </c>
      <c r="Q23" s="109" t="n">
        <f aca="false">IFERROR(VLOOKUP(B23,[2]Sheet1!B$4:E$241,4,FALSE()),"ER")</f>
        <v>0.904005376344086</v>
      </c>
      <c r="R23" s="109" t="n">
        <f aca="false">Wellness!V23</f>
        <v>0.666666666666667</v>
      </c>
      <c r="S23" s="109" t="n">
        <f aca="false">AVERAGE(Q23,R23)</f>
        <v>0.785336021505376</v>
      </c>
      <c r="T23" s="143" t="str">
        <f aca="false" t="array" ref="T23:T23">_xlfn.IFS(S23&gt;=80%,"5",S23&gt;=70%,"4",S23&gt;=60%,"3",S23&gt;=50%,"2",S23&gt;=40%,"1",S23&lt;40%,"0")</f>
        <v>4</v>
      </c>
      <c r="U23" s="144" t="n">
        <v>7</v>
      </c>
      <c r="V23" s="144" t="n">
        <f aca="false">IF(U23&gt;=27,5,IF(U23&gt;=24,4,IF(U23&gt;=20,3,IF(U23&gt;=15,2,IF(U23&gt;=10,1,0)))))</f>
        <v>0</v>
      </c>
      <c r="W23" s="143" t="n">
        <v>0</v>
      </c>
      <c r="X23" s="143" t="n">
        <v>3</v>
      </c>
      <c r="Y23" s="143" t="n">
        <v>4.5</v>
      </c>
      <c r="Z23" s="143" t="n">
        <f aca="false">(T23+V23+W23+X23+Y23)</f>
        <v>11.5</v>
      </c>
      <c r="AA23" s="143" t="n">
        <f aca="false">Z23/25*100</f>
        <v>46</v>
      </c>
      <c r="AB23" s="146" t="n">
        <f aca="false">AA23*0.1</f>
        <v>4.6</v>
      </c>
      <c r="AD23" s="142" t="n">
        <v>0.827777777777778</v>
      </c>
      <c r="AE23" s="142" t="n">
        <f aca="false">Wellness!AN23</f>
        <v>0.8</v>
      </c>
      <c r="AF23" s="142" t="n">
        <f aca="false">AVERAGE(AD23,AE23)</f>
        <v>0.813888888888889</v>
      </c>
      <c r="AG23" s="143" t="str">
        <f aca="false" t="array" ref="AG23:AG23">_xlfn.IFS(AF23&gt;=80%,"5",AF23&gt;=70%,"4",AF23&gt;=60%,"3",AF23&gt;=50%,"2",AF23&gt;=40%,"1",AF23&lt;40%,"0")</f>
        <v>5</v>
      </c>
      <c r="AH23" s="144" t="n">
        <v>14</v>
      </c>
      <c r="AI23" s="144" t="n">
        <f aca="false">IF(AH23&gt;=27,5,IF(AH23&gt;=24,4,IF(AH23&gt;=20,3,IF(AH23&gt;=15,2,IF(AH23&gt;=10,1,0)))))</f>
        <v>1</v>
      </c>
      <c r="AJ23" s="143" t="n">
        <v>0.75</v>
      </c>
      <c r="AK23" s="143" t="n">
        <v>0.428571428571429</v>
      </c>
      <c r="AL23" s="143" t="n">
        <v>0.5</v>
      </c>
      <c r="AM23" s="143" t="n">
        <f aca="false">(AG23+AI23+AK23+AL23+AJ23)</f>
        <v>7.67857142857143</v>
      </c>
      <c r="AN23" s="143" t="n">
        <f aca="false">AM23/25*100</f>
        <v>30.7142857142857</v>
      </c>
      <c r="AO23" s="146" t="n">
        <f aca="false">AN23*0.1</f>
        <v>3.07142857142857</v>
      </c>
      <c r="AQ23" s="142" t="n">
        <v>0.930555555555556</v>
      </c>
      <c r="AR23" s="142" t="n">
        <f aca="false">Wellness!V23</f>
        <v>0.666666666666667</v>
      </c>
      <c r="AS23" s="142" t="n">
        <f aca="false">AVERAGE(Discipline!$D23,Discipline!$E23)</f>
        <v>0.808333333333333</v>
      </c>
      <c r="AT23" s="143" t="str">
        <f aca="false" t="array" ref="AT23:AT23">_xlfn.IFS(AS23&gt;=80%,"5",AS23&gt;=70%,"4",AS23&gt;=60%,"3",AS23&gt;=50%,"2",AS23&gt;=40%,"1",AS23&lt;40%,"0")</f>
        <v>5</v>
      </c>
      <c r="AU23" s="144" t="n">
        <v>16</v>
      </c>
      <c r="AV23" s="144" t="n">
        <f aca="false">IF(AU23&gt;=27,5,IF(AU23&gt;=24,4,IF(AU23&gt;=20,3,IF(AU23&gt;=15,2,IF(AU23&gt;=10,1,0)))))</f>
        <v>2</v>
      </c>
      <c r="AW23" s="143" t="n">
        <v>1</v>
      </c>
      <c r="AX23" s="143" t="n">
        <v>3.66666666666667</v>
      </c>
      <c r="AY23" s="143" t="n">
        <v>1.875</v>
      </c>
      <c r="AZ23" s="143" t="n">
        <f aca="false">(AT23+AV23+AX23+AY23+AW23)</f>
        <v>13.5416666666667</v>
      </c>
      <c r="BA23" s="143" t="n">
        <f aca="false">AZ23/25*100</f>
        <v>54.1666666666667</v>
      </c>
      <c r="BB23" s="146" t="n">
        <f aca="false">BA23*0.1</f>
        <v>5.41666666666667</v>
      </c>
    </row>
    <row r="24" s="22" customFormat="true" ht="14.25" hidden="false" customHeight="false" outlineLevel="0" collapsed="false">
      <c r="A24" s="141" t="n">
        <v>20</v>
      </c>
      <c r="B24" s="62" t="s">
        <v>58</v>
      </c>
      <c r="C24" s="63" t="s">
        <v>59</v>
      </c>
      <c r="D24" s="142" t="n">
        <v>0.7857</v>
      </c>
      <c r="E24" s="142" t="n">
        <f aca="false">Wellness!D24</f>
        <v>0.8</v>
      </c>
      <c r="F24" s="142" t="n">
        <f aca="false">AVERAGE(Discipline!$D24,Discipline!$E24)</f>
        <v>0.79285</v>
      </c>
      <c r="G24" s="143" t="str">
        <f aca="false" t="array" ref="G24:G24">_xlfn.IFS(F24&gt;=80%,"5",F24&gt;=70%,"4",F24&gt;=60%,"3",F24&gt;=50%,"2",F24&gt;=40%,"1",F24&lt;40%,"0")</f>
        <v>4</v>
      </c>
      <c r="H24" s="144" t="n">
        <v>17</v>
      </c>
      <c r="I24" s="144" t="n">
        <f aca="false">IF(H24&gt;=27,5,IF(H24&gt;=24,4,IF(H24&gt;=20,3,IF(H24&gt;=15,2,IF(H24&gt;=10,1,0)))))</f>
        <v>2</v>
      </c>
      <c r="J24" s="143"/>
      <c r="K24" s="143" t="n">
        <v>3.375</v>
      </c>
      <c r="L24" s="143" t="n">
        <v>3.75</v>
      </c>
      <c r="M24" s="143" t="n">
        <f aca="false">(G24+I24+K24+L24)</f>
        <v>13.125</v>
      </c>
      <c r="N24" s="143" t="n">
        <f aca="false">M24/20*100</f>
        <v>65.625</v>
      </c>
      <c r="O24" s="146" t="n">
        <f aca="false">N24*0.1</f>
        <v>6.5625</v>
      </c>
      <c r="Q24" s="109" t="n">
        <f aca="false">IFERROR(VLOOKUP(B24,[2]Sheet1!B$4:E$241,4,FALSE()),"ER")</f>
        <v>0.873608511586453</v>
      </c>
      <c r="R24" s="109" t="n">
        <f aca="false">Wellness!V24</f>
        <v>0.0666666666666667</v>
      </c>
      <c r="S24" s="109" t="n">
        <f aca="false">AVERAGE(Q24,R24)</f>
        <v>0.47013758912656</v>
      </c>
      <c r="T24" s="143" t="str">
        <f aca="false" t="array" ref="T24:T24">_xlfn.IFS(S24&gt;=80%,"5",S24&gt;=70%,"4",S24&gt;=60%,"3",S24&gt;=50%,"2",S24&gt;=40%,"1",S24&lt;40%,"0")</f>
        <v>1</v>
      </c>
      <c r="U24" s="144" t="n">
        <v>2</v>
      </c>
      <c r="V24" s="144" t="n">
        <f aca="false">IF(U24&gt;=27,5,IF(U24&gt;=24,4,IF(U24&gt;=20,3,IF(U24&gt;=15,2,IF(U24&gt;=10,1,0)))))</f>
        <v>0</v>
      </c>
      <c r="W24" s="143" t="n">
        <v>3</v>
      </c>
      <c r="X24" s="143" t="n">
        <v>2.91666666666667</v>
      </c>
      <c r="Y24" s="143" t="n">
        <v>3.75</v>
      </c>
      <c r="Z24" s="143" t="n">
        <f aca="false">(T24+V24+W24+X24+Y24)</f>
        <v>10.6666666666667</v>
      </c>
      <c r="AA24" s="143" t="n">
        <f aca="false">Z24/25*100</f>
        <v>42.6666666666667</v>
      </c>
      <c r="AB24" s="146" t="n">
        <f aca="false">AA24*0.1</f>
        <v>4.26666666666667</v>
      </c>
      <c r="AD24" s="142" t="n">
        <v>0.740873015873016</v>
      </c>
      <c r="AE24" s="142" t="n">
        <f aca="false">Wellness!AN24</f>
        <v>0</v>
      </c>
      <c r="AF24" s="142" t="n">
        <f aca="false">AVERAGE(AD24,AE24)</f>
        <v>0.370436507936508</v>
      </c>
      <c r="AG24" s="143" t="str">
        <f aca="false" t="array" ref="AG24:AG24">_xlfn.IFS(AF24&gt;=80%,"5",AF24&gt;=70%,"4",AF24&gt;=60%,"3",AF24&gt;=50%,"2",AF24&gt;=40%,"1",AF24&lt;40%,"0")</f>
        <v>0</v>
      </c>
      <c r="AH24" s="144" t="n">
        <v>0</v>
      </c>
      <c r="AI24" s="144" t="n">
        <f aca="false">IF(AH24&gt;=27,5,IF(AH24&gt;=24,4,IF(AH24&gt;=20,3,IF(AH24&gt;=15,2,IF(AH24&gt;=10,1,0)))))</f>
        <v>0</v>
      </c>
      <c r="AJ24" s="143" t="n">
        <v>2.75</v>
      </c>
      <c r="AK24" s="143" t="n">
        <v>3.42857142857143</v>
      </c>
      <c r="AL24" s="143" t="n">
        <v>2.65</v>
      </c>
      <c r="AM24" s="143" t="n">
        <f aca="false">(AG24+AI24+AK24+AL24+AJ24)</f>
        <v>8.82857142857143</v>
      </c>
      <c r="AN24" s="143" t="n">
        <f aca="false">AM24/25*100</f>
        <v>35.3142857142857</v>
      </c>
      <c r="AO24" s="146" t="n">
        <f aca="false">AN24*0.1</f>
        <v>3.53142857142857</v>
      </c>
      <c r="AQ24" s="142" t="n">
        <v>0.758605072463768</v>
      </c>
      <c r="AR24" s="142" t="n">
        <f aca="false">Wellness!V24</f>
        <v>0.0666666666666667</v>
      </c>
      <c r="AS24" s="142" t="n">
        <f aca="false">AVERAGE(Discipline!$D24,Discipline!$E24)</f>
        <v>0.79285</v>
      </c>
      <c r="AT24" s="143" t="str">
        <f aca="false" t="array" ref="AT24:AT24">_xlfn.IFS(AS24&gt;=80%,"5",AS24&gt;=70%,"4",AS24&gt;=60%,"3",AS24&gt;=50%,"2",AS24&gt;=40%,"1",AS24&lt;40%,"0")</f>
        <v>4</v>
      </c>
      <c r="AU24" s="144" t="n">
        <v>17</v>
      </c>
      <c r="AV24" s="144" t="n">
        <f aca="false">IF(AU24&gt;=27,5,IF(AU24&gt;=24,4,IF(AU24&gt;=20,3,IF(AU24&gt;=15,2,IF(AU24&gt;=10,1,0)))))</f>
        <v>2</v>
      </c>
      <c r="AW24" s="143" t="n">
        <v>3.25</v>
      </c>
      <c r="AX24" s="143" t="n">
        <v>2.66666666666667</v>
      </c>
      <c r="AY24" s="143" t="n">
        <v>2.25</v>
      </c>
      <c r="AZ24" s="143" t="n">
        <f aca="false">(AT24+AV24+AX24+AY24+AW24)</f>
        <v>14.1666666666667</v>
      </c>
      <c r="BA24" s="143" t="n">
        <f aca="false">AZ24/25*100</f>
        <v>56.6666666666667</v>
      </c>
      <c r="BB24" s="146" t="n">
        <f aca="false">BA24*0.1</f>
        <v>5.66666666666667</v>
      </c>
    </row>
    <row r="25" s="22" customFormat="true" ht="14.25" hidden="false" customHeight="false" outlineLevel="0" collapsed="false">
      <c r="A25" s="141" t="n">
        <v>21</v>
      </c>
      <c r="B25" s="62" t="s">
        <v>60</v>
      </c>
      <c r="C25" s="63" t="s">
        <v>61</v>
      </c>
      <c r="D25" s="142" t="n">
        <v>1</v>
      </c>
      <c r="E25" s="142" t="n">
        <f aca="false">Wellness!D25</f>
        <v>0.866666666666667</v>
      </c>
      <c r="F25" s="142" t="n">
        <f aca="false">AVERAGE(Discipline!$D25,Discipline!$E25)</f>
        <v>0.933333333333333</v>
      </c>
      <c r="G25" s="143" t="str">
        <f aca="false" t="array" ref="G25:G25">_xlfn.IFS(F25&gt;=80%,"5",F25&gt;=70%,"4",F25&gt;=60%,"3",F25&gt;=50%,"2",F25&gt;=40%,"1",F25&lt;40%,"0")</f>
        <v>5</v>
      </c>
      <c r="H25" s="144" t="n">
        <v>24</v>
      </c>
      <c r="I25" s="144" t="n">
        <f aca="false">IF(H25&gt;=27,5,IF(H25&gt;=24,4,IF(H25&gt;=20,3,IF(H25&gt;=15,2,IF(H25&gt;=10,1,0)))))</f>
        <v>4</v>
      </c>
      <c r="J25" s="143"/>
      <c r="K25" s="143" t="n">
        <v>1.625</v>
      </c>
      <c r="L25" s="143" t="n">
        <v>1.5</v>
      </c>
      <c r="M25" s="143" t="n">
        <f aca="false">(G25+I25+K25+L25)</f>
        <v>12.125</v>
      </c>
      <c r="N25" s="143" t="n">
        <f aca="false">M25/20*100</f>
        <v>60.625</v>
      </c>
      <c r="O25" s="146" t="n">
        <f aca="false">N25*0.1</f>
        <v>6.0625</v>
      </c>
      <c r="Q25" s="109" t="n">
        <f aca="false">IFERROR(VLOOKUP(B25,[2]Sheet1!B$4:E$241,4,FALSE()),"ER")</f>
        <v>0.906018270944742</v>
      </c>
      <c r="R25" s="109" t="n">
        <f aca="false">Wellness!V25</f>
        <v>0.8</v>
      </c>
      <c r="S25" s="109" t="n">
        <f aca="false">AVERAGE(Q25,R25)</f>
        <v>0.853009135472371</v>
      </c>
      <c r="T25" s="143" t="str">
        <f aca="false" t="array" ref="T25:T25">_xlfn.IFS(S25&gt;=80%,"5",S25&gt;=70%,"4",S25&gt;=60%,"3",S25&gt;=50%,"2",S25&gt;=40%,"1",S25&lt;40%,"0")</f>
        <v>5</v>
      </c>
      <c r="U25" s="144" t="n">
        <v>8</v>
      </c>
      <c r="V25" s="144" t="n">
        <f aca="false">IF(U25&gt;=27,5,IF(U25&gt;=24,4,IF(U25&gt;=20,3,IF(U25&gt;=15,2,IF(U25&gt;=10,1,0)))))</f>
        <v>0</v>
      </c>
      <c r="W25" s="143" t="n">
        <v>2</v>
      </c>
      <c r="X25" s="143" t="n">
        <v>2.08333333333333</v>
      </c>
      <c r="Y25" s="143" t="n">
        <v>2.75</v>
      </c>
      <c r="Z25" s="143" t="n">
        <f aca="false">(T25+V25+W25+X25+Y25)</f>
        <v>11.8333333333333</v>
      </c>
      <c r="AA25" s="143" t="n">
        <f aca="false">Z25/25*100</f>
        <v>47.3333333333333</v>
      </c>
      <c r="AB25" s="146" t="n">
        <f aca="false">AA25*0.1</f>
        <v>4.73333333333333</v>
      </c>
      <c r="AD25" s="142" t="n">
        <v>0.901587301587301</v>
      </c>
      <c r="AE25" s="142" t="n">
        <f aca="false">Wellness!AN25</f>
        <v>0.733333333333333</v>
      </c>
      <c r="AF25" s="142" t="n">
        <f aca="false">AVERAGE(AD25,AE25)</f>
        <v>0.817460317460317</v>
      </c>
      <c r="AG25" s="143" t="str">
        <f aca="false" t="array" ref="AG25:AG25">_xlfn.IFS(AF25&gt;=80%,"5",AF25&gt;=70%,"4",AF25&gt;=60%,"3",AF25&gt;=50%,"2",AF25&gt;=40%,"1",AF25&lt;40%,"0")</f>
        <v>5</v>
      </c>
      <c r="AH25" s="144" t="n">
        <v>8</v>
      </c>
      <c r="AI25" s="144" t="n">
        <f aca="false">IF(AH25&gt;=27,5,IF(AH25&gt;=24,4,IF(AH25&gt;=20,3,IF(AH25&gt;=15,2,IF(AH25&gt;=10,1,0)))))</f>
        <v>0</v>
      </c>
      <c r="AJ25" s="143" t="n">
        <v>3.5</v>
      </c>
      <c r="AK25" s="143" t="n">
        <v>3.8</v>
      </c>
      <c r="AL25" s="143" t="n">
        <v>1.83333333333333</v>
      </c>
      <c r="AM25" s="143" t="n">
        <f aca="false">(AG25+AI25+AK25+AL25+AJ25)</f>
        <v>14.1333333333333</v>
      </c>
      <c r="AN25" s="143" t="n">
        <f aca="false">AM25/25*100</f>
        <v>56.5333333333333</v>
      </c>
      <c r="AO25" s="146" t="n">
        <f aca="false">AN25*0.1</f>
        <v>5.65333333333333</v>
      </c>
      <c r="AQ25" s="142" t="n">
        <v>0.860507246376812</v>
      </c>
      <c r="AR25" s="142" t="n">
        <f aca="false">Wellness!V25</f>
        <v>0.8</v>
      </c>
      <c r="AS25" s="142" t="n">
        <f aca="false">AVERAGE(Discipline!$D25,Discipline!$E25)</f>
        <v>0.933333333333333</v>
      </c>
      <c r="AT25" s="143" t="str">
        <f aca="false" t="array" ref="AT25:AT25">_xlfn.IFS(AS25&gt;=80%,"5",AS25&gt;=70%,"4",AS25&gt;=60%,"3",AS25&gt;=50%,"2",AS25&gt;=40%,"1",AS25&lt;40%,"0")</f>
        <v>5</v>
      </c>
      <c r="AU25" s="144" t="n">
        <v>24</v>
      </c>
      <c r="AV25" s="144" t="n">
        <f aca="false">IF(AU25&gt;=27,5,IF(AU25&gt;=24,4,IF(AU25&gt;=20,3,IF(AU25&gt;=15,2,IF(AU25&gt;=10,1,0)))))</f>
        <v>4</v>
      </c>
      <c r="AW25" s="143" t="n">
        <v>3.25</v>
      </c>
      <c r="AX25" s="143" t="n">
        <v>3</v>
      </c>
      <c r="AY25" s="143" t="n">
        <v>2.25</v>
      </c>
      <c r="AZ25" s="143" t="n">
        <f aca="false">(AT25+AV25+AX25+AY25+AW25)</f>
        <v>17.5</v>
      </c>
      <c r="BA25" s="143" t="n">
        <f aca="false">AZ25/25*100</f>
        <v>70</v>
      </c>
      <c r="BB25" s="146" t="n">
        <f aca="false">BA25*0.1</f>
        <v>7</v>
      </c>
    </row>
    <row r="26" s="22" customFormat="true" ht="14.25" hidden="false" customHeight="false" outlineLevel="0" collapsed="false">
      <c r="A26" s="141" t="n">
        <v>22</v>
      </c>
      <c r="B26" s="62" t="s">
        <v>62</v>
      </c>
      <c r="C26" s="63" t="s">
        <v>63</v>
      </c>
      <c r="D26" s="142" t="n">
        <v>0.95</v>
      </c>
      <c r="E26" s="142" t="n">
        <f aca="false">Wellness!D26</f>
        <v>0.666666666666667</v>
      </c>
      <c r="F26" s="142" t="n">
        <f aca="false">AVERAGE(Discipline!$D26,Discipline!$E26)</f>
        <v>0.808333333333333</v>
      </c>
      <c r="G26" s="143" t="str">
        <f aca="false" t="array" ref="G26:G26">_xlfn.IFS(F26&gt;=80%,"5",F26&gt;=70%,"4",F26&gt;=60%,"3",F26&gt;=50%,"2",F26&gt;=40%,"1",F26&lt;40%,"0")</f>
        <v>5</v>
      </c>
      <c r="H26" s="144" t="n">
        <v>10</v>
      </c>
      <c r="I26" s="144" t="n">
        <f aca="false">IF(H26&gt;=27,5,IF(H26&gt;=24,4,IF(H26&gt;=20,3,IF(H26&gt;=15,2,IF(H26&gt;=10,1,0)))))</f>
        <v>1</v>
      </c>
      <c r="J26" s="143"/>
      <c r="K26" s="143" t="n">
        <v>2.75</v>
      </c>
      <c r="L26" s="143" t="n">
        <v>2.75</v>
      </c>
      <c r="M26" s="143" t="n">
        <f aca="false">(G26+I26+K26+L26)</f>
        <v>11.5</v>
      </c>
      <c r="N26" s="143" t="n">
        <f aca="false">M26/20*100</f>
        <v>57.5</v>
      </c>
      <c r="O26" s="146" t="n">
        <f aca="false">N26*0.1</f>
        <v>5.75</v>
      </c>
      <c r="Q26" s="109" t="n">
        <f aca="false">IFERROR(VLOOKUP(B26,[2]Sheet1!B$4:E$241,4,FALSE()),"ER")</f>
        <v>0.817755376344086</v>
      </c>
      <c r="R26" s="109" t="n">
        <f aca="false">Wellness!V26</f>
        <v>0.1</v>
      </c>
      <c r="S26" s="109" t="n">
        <f aca="false">AVERAGE(Q26,R26)</f>
        <v>0.458877688172043</v>
      </c>
      <c r="T26" s="143" t="str">
        <f aca="false" t="array" ref="T26:T26">_xlfn.IFS(S26&gt;=80%,"5",S26&gt;=70%,"4",S26&gt;=60%,"3",S26&gt;=50%,"2",S26&gt;=40%,"1",S26&lt;40%,"0")</f>
        <v>1</v>
      </c>
      <c r="U26" s="144" t="n">
        <v>1</v>
      </c>
      <c r="V26" s="144" t="n">
        <f aca="false">IF(U26&gt;=27,5,IF(U26&gt;=24,4,IF(U26&gt;=20,3,IF(U26&gt;=15,2,IF(U26&gt;=10,1,0)))))</f>
        <v>0</v>
      </c>
      <c r="W26" s="143" t="n">
        <v>3</v>
      </c>
      <c r="X26" s="143" t="n">
        <v>1.83333333333333</v>
      </c>
      <c r="Y26" s="143" t="n">
        <v>1.75</v>
      </c>
      <c r="Z26" s="143" t="n">
        <f aca="false">(T26+V26+W26+X26+Y26)</f>
        <v>7.58333333333333</v>
      </c>
      <c r="AA26" s="143" t="n">
        <f aca="false">Z26/25*100</f>
        <v>30.3333333333333</v>
      </c>
      <c r="AB26" s="146" t="n">
        <f aca="false">AA26*0.1</f>
        <v>3.03333333333333</v>
      </c>
      <c r="AD26" s="142" t="n">
        <v>0.820189950980392</v>
      </c>
      <c r="AE26" s="142" t="n">
        <f aca="false">Wellness!AN26</f>
        <v>0.666666666666667</v>
      </c>
      <c r="AF26" s="142" t="n">
        <f aca="false">AVERAGE(AD26,AE26)</f>
        <v>0.743428308823529</v>
      </c>
      <c r="AG26" s="143" t="str">
        <f aca="false" t="array" ref="AG26:AG26">_xlfn.IFS(AF26&gt;=80%,"5",AF26&gt;=70%,"4",AF26&gt;=60%,"3",AF26&gt;=50%,"2",AF26&gt;=40%,"1",AF26&lt;40%,"0")</f>
        <v>4</v>
      </c>
      <c r="AH26" s="144" t="n">
        <v>5</v>
      </c>
      <c r="AI26" s="144" t="n">
        <f aca="false">IF(AH26&gt;=27,5,IF(AH26&gt;=24,4,IF(AH26&gt;=20,3,IF(AH26&gt;=15,2,IF(AH26&gt;=10,1,0)))))</f>
        <v>0</v>
      </c>
      <c r="AJ26" s="143" t="n">
        <v>1.5</v>
      </c>
      <c r="AK26" s="143" t="n">
        <v>3.28571428571429</v>
      </c>
      <c r="AL26" s="143" t="n">
        <v>1.5</v>
      </c>
      <c r="AM26" s="143" t="n">
        <f aca="false">(AG26+AI26+AK26+AL26+AJ26)</f>
        <v>10.2857142857143</v>
      </c>
      <c r="AN26" s="143" t="n">
        <f aca="false">AM26/25*100</f>
        <v>41.1428571428571</v>
      </c>
      <c r="AO26" s="146" t="n">
        <f aca="false">AN26*0.1</f>
        <v>4.11428571428571</v>
      </c>
      <c r="AQ26" s="142" t="n">
        <v>0.898809523809524</v>
      </c>
      <c r="AR26" s="142" t="n">
        <f aca="false">Wellness!V26</f>
        <v>0.1</v>
      </c>
      <c r="AS26" s="142" t="n">
        <f aca="false">AVERAGE(Discipline!$D26,Discipline!$E26)</f>
        <v>0.808333333333333</v>
      </c>
      <c r="AT26" s="143" t="str">
        <f aca="false" t="array" ref="AT26:AT26">_xlfn.IFS(AS26&gt;=80%,"5",AS26&gt;=70%,"4",AS26&gt;=60%,"3",AS26&gt;=50%,"2",AS26&gt;=40%,"1",AS26&lt;40%,"0")</f>
        <v>5</v>
      </c>
      <c r="AU26" s="144" t="n">
        <v>10</v>
      </c>
      <c r="AV26" s="144" t="n">
        <f aca="false">IF(AU26&gt;=27,5,IF(AU26&gt;=24,4,IF(AU26&gt;=20,3,IF(AU26&gt;=15,2,IF(AU26&gt;=10,1,0)))))</f>
        <v>1</v>
      </c>
      <c r="AW26" s="143" t="n">
        <v>4.5</v>
      </c>
      <c r="AX26" s="143" t="n">
        <v>3.66666666666667</v>
      </c>
      <c r="AY26" s="143" t="n">
        <v>3</v>
      </c>
      <c r="AZ26" s="143" t="n">
        <f aca="false">(AT26+AV26+AX26+AY26+AW26)</f>
        <v>17.1666666666667</v>
      </c>
      <c r="BA26" s="143" t="n">
        <f aca="false">AZ26/25*100</f>
        <v>68.6666666666667</v>
      </c>
      <c r="BB26" s="146" t="n">
        <f aca="false">BA26*0.1</f>
        <v>6.86666666666667</v>
      </c>
    </row>
    <row r="27" s="22" customFormat="true" ht="14.25" hidden="false" customHeight="false" outlineLevel="0" collapsed="false">
      <c r="A27" s="141" t="n">
        <v>23</v>
      </c>
      <c r="B27" s="62" t="s">
        <v>64</v>
      </c>
      <c r="C27" s="63" t="s">
        <v>65</v>
      </c>
      <c r="D27" s="142" t="n">
        <v>1</v>
      </c>
      <c r="E27" s="142" t="n">
        <f aca="false">Wellness!D27</f>
        <v>0.866666666666667</v>
      </c>
      <c r="F27" s="142" t="n">
        <f aca="false">AVERAGE(Discipline!$D27,Discipline!$E27)</f>
        <v>0.933333333333333</v>
      </c>
      <c r="G27" s="143" t="str">
        <f aca="false" t="array" ref="G27:G27">_xlfn.IFS(F27&gt;=80%,"5",F27&gt;=70%,"4",F27&gt;=60%,"3",F27&gt;=50%,"2",F27&gt;=40%,"1",F27&lt;40%,"0")</f>
        <v>5</v>
      </c>
      <c r="H27" s="144" t="n">
        <v>19</v>
      </c>
      <c r="I27" s="144" t="n">
        <f aca="false">IF(H27&gt;=27,5,IF(H27&gt;=24,4,IF(H27&gt;=20,3,IF(H27&gt;=15,2,IF(H27&gt;=10,1,0)))))</f>
        <v>2</v>
      </c>
      <c r="J27" s="143"/>
      <c r="K27" s="143" t="n">
        <v>2.375</v>
      </c>
      <c r="L27" s="143" t="n">
        <v>2</v>
      </c>
      <c r="M27" s="143" t="n">
        <f aca="false">(G27+I27+K27+L27)</f>
        <v>11.375</v>
      </c>
      <c r="N27" s="143" t="n">
        <f aca="false">M27/20*100</f>
        <v>56.875</v>
      </c>
      <c r="O27" s="146" t="n">
        <f aca="false">N27*0.1</f>
        <v>5.6875</v>
      </c>
      <c r="Q27" s="109" t="n">
        <f aca="false">IFERROR(VLOOKUP(B27,[2]Sheet1!B$4:E$241,4,FALSE()),"ER")</f>
        <v>0.968627450980392</v>
      </c>
      <c r="R27" s="109" t="n">
        <f aca="false">Wellness!V27</f>
        <v>0.8</v>
      </c>
      <c r="S27" s="109" t="n">
        <f aca="false">AVERAGE(Q27,R27)</f>
        <v>0.884313725490196</v>
      </c>
      <c r="T27" s="143" t="str">
        <f aca="false" t="array" ref="T27:T27">_xlfn.IFS(S27&gt;=80%,"5",S27&gt;=70%,"4",S27&gt;=60%,"3",S27&gt;=50%,"2",S27&gt;=40%,"1",S27&lt;40%,"0")</f>
        <v>5</v>
      </c>
      <c r="U27" s="144" t="n">
        <v>6</v>
      </c>
      <c r="V27" s="144" t="n">
        <f aca="false">IF(U27&gt;=27,5,IF(U27&gt;=24,4,IF(U27&gt;=20,3,IF(U27&gt;=15,2,IF(U27&gt;=10,1,0)))))</f>
        <v>0</v>
      </c>
      <c r="W27" s="143" t="n">
        <v>2</v>
      </c>
      <c r="X27" s="143" t="n">
        <v>2</v>
      </c>
      <c r="Y27" s="143" t="n">
        <v>2.25</v>
      </c>
      <c r="Z27" s="143" t="n">
        <f aca="false">(T27+V27+W27+X27+Y27)</f>
        <v>11.25</v>
      </c>
      <c r="AA27" s="143" t="n">
        <f aca="false">Z27/25*100</f>
        <v>45</v>
      </c>
      <c r="AB27" s="146" t="n">
        <f aca="false">AA27*0.1</f>
        <v>4.5</v>
      </c>
      <c r="AD27" s="142" t="n">
        <v>0.863495318872822</v>
      </c>
      <c r="AE27" s="142" t="n">
        <f aca="false">Wellness!AN27</f>
        <v>0.8</v>
      </c>
      <c r="AF27" s="142" t="n">
        <f aca="false">AVERAGE(AD27,AE27)</f>
        <v>0.831747659436411</v>
      </c>
      <c r="AG27" s="143" t="str">
        <f aca="false" t="array" ref="AG27:AG27">_xlfn.IFS(AF27&gt;=80%,"5",AF27&gt;=70%,"4",AF27&gt;=60%,"3",AF27&gt;=50%,"2",AF27&gt;=40%,"1",AF27&lt;40%,"0")</f>
        <v>5</v>
      </c>
      <c r="AH27" s="144" t="n">
        <v>8</v>
      </c>
      <c r="AI27" s="144" t="n">
        <f aca="false">IF(AH27&gt;=27,5,IF(AH27&gt;=24,4,IF(AH27&gt;=20,3,IF(AH27&gt;=15,2,IF(AH27&gt;=10,1,0)))))</f>
        <v>0</v>
      </c>
      <c r="AJ27" s="143" t="n">
        <v>2</v>
      </c>
      <c r="AK27" s="143" t="n">
        <v>1.57142857142857</v>
      </c>
      <c r="AL27" s="143" t="n">
        <v>1.6</v>
      </c>
      <c r="AM27" s="143" t="n">
        <f aca="false">(AG27+AI27+AK27+AL27+AJ27)</f>
        <v>10.1714285714286</v>
      </c>
      <c r="AN27" s="143" t="n">
        <f aca="false">AM27/25*100</f>
        <v>40.6857142857143</v>
      </c>
      <c r="AO27" s="146" t="n">
        <f aca="false">AN27*0.1</f>
        <v>4.06857142857143</v>
      </c>
      <c r="AQ27" s="142" t="n">
        <v>0.90625</v>
      </c>
      <c r="AR27" s="142" t="n">
        <f aca="false">Wellness!V27</f>
        <v>0.8</v>
      </c>
      <c r="AS27" s="142" t="n">
        <f aca="false">AVERAGE(Discipline!$D27,Discipline!$E27)</f>
        <v>0.933333333333333</v>
      </c>
      <c r="AT27" s="143" t="str">
        <f aca="false" t="array" ref="AT27:AT27">_xlfn.IFS(AS27&gt;=80%,"5",AS27&gt;=70%,"4",AS27&gt;=60%,"3",AS27&gt;=50%,"2",AS27&gt;=40%,"1",AS27&lt;40%,"0")</f>
        <v>5</v>
      </c>
      <c r="AU27" s="144" t="n">
        <v>19</v>
      </c>
      <c r="AV27" s="144" t="n">
        <f aca="false">IF(AU27&gt;=27,5,IF(AU27&gt;=24,4,IF(AU27&gt;=20,3,IF(AU27&gt;=15,2,IF(AU27&gt;=10,1,0)))))</f>
        <v>2</v>
      </c>
      <c r="AW27" s="143" t="n">
        <v>0.625</v>
      </c>
      <c r="AX27" s="143" t="n">
        <v>2.66666666666667</v>
      </c>
      <c r="AY27" s="143" t="n">
        <v>1.5</v>
      </c>
      <c r="AZ27" s="143" t="n">
        <f aca="false">(AT27+AV27+AX27+AY27+AW27)</f>
        <v>11.7916666666667</v>
      </c>
      <c r="BA27" s="143" t="n">
        <f aca="false">AZ27/25*100</f>
        <v>47.1666666666667</v>
      </c>
      <c r="BB27" s="146" t="n">
        <f aca="false">BA27*0.1</f>
        <v>4.71666666666667</v>
      </c>
    </row>
    <row r="28" s="22" customFormat="true" ht="14.25" hidden="false" customHeight="false" outlineLevel="0" collapsed="false">
      <c r="A28" s="141" t="n">
        <v>24</v>
      </c>
      <c r="B28" s="62" t="s">
        <v>66</v>
      </c>
      <c r="C28" s="63" t="s">
        <v>67</v>
      </c>
      <c r="D28" s="142" t="n">
        <v>1</v>
      </c>
      <c r="E28" s="142" t="n">
        <f aca="false">Wellness!D28</f>
        <v>0.666666666666667</v>
      </c>
      <c r="F28" s="142" t="n">
        <f aca="false">AVERAGE(Discipline!$D28,Discipline!$E28)</f>
        <v>0.833333333333333</v>
      </c>
      <c r="G28" s="143" t="str">
        <f aca="false" t="array" ref="G28:G28">_xlfn.IFS(F28&gt;=80%,"5",F28&gt;=70%,"4",F28&gt;=60%,"3",F28&gt;=50%,"2",F28&gt;=40%,"1",F28&lt;40%,"0")</f>
        <v>5</v>
      </c>
      <c r="H28" s="144" t="n">
        <v>16</v>
      </c>
      <c r="I28" s="144" t="n">
        <f aca="false">IF(H28&gt;=27,5,IF(H28&gt;=24,4,IF(H28&gt;=20,3,IF(H28&gt;=15,2,IF(H28&gt;=10,1,0)))))</f>
        <v>2</v>
      </c>
      <c r="J28" s="143"/>
      <c r="K28" s="143" t="n">
        <v>2.5</v>
      </c>
      <c r="L28" s="143" t="n">
        <v>2.5</v>
      </c>
      <c r="M28" s="143" t="n">
        <f aca="false">(G28+I28+K28+L28)</f>
        <v>12</v>
      </c>
      <c r="N28" s="143" t="n">
        <f aca="false">M28/20*100</f>
        <v>60</v>
      </c>
      <c r="O28" s="146" t="n">
        <f aca="false">N28*0.1</f>
        <v>6</v>
      </c>
      <c r="Q28" s="109" t="n">
        <f aca="false">IFERROR(VLOOKUP(B28,[2]Sheet1!B$4:E$241,4,FALSE()),"ER")</f>
        <v>0.876344086021505</v>
      </c>
      <c r="R28" s="109" t="n">
        <f aca="false">Wellness!V28</f>
        <v>0.666666666666667</v>
      </c>
      <c r="S28" s="109" t="n">
        <f aca="false">AVERAGE(Q28,R28)</f>
        <v>0.771505376344086</v>
      </c>
      <c r="T28" s="143" t="str">
        <f aca="false" t="array" ref="T28:T28">_xlfn.IFS(S28&gt;=80%,"5",S28&gt;=70%,"4",S28&gt;=60%,"3",S28&gt;=50%,"2",S28&gt;=40%,"1",S28&lt;40%,"0")</f>
        <v>4</v>
      </c>
      <c r="U28" s="144" t="n">
        <v>6</v>
      </c>
      <c r="V28" s="144" t="n">
        <f aca="false">IF(U28&gt;=27,5,IF(U28&gt;=24,4,IF(U28&gt;=20,3,IF(U28&gt;=15,2,IF(U28&gt;=10,1,0)))))</f>
        <v>0</v>
      </c>
      <c r="W28" s="143" t="n">
        <v>1</v>
      </c>
      <c r="X28" s="143" t="n">
        <v>1.83333333333333</v>
      </c>
      <c r="Y28" s="143" t="n">
        <v>2.5</v>
      </c>
      <c r="Z28" s="143" t="n">
        <f aca="false">(T28+V28+W28+X28+Y28)</f>
        <v>9.33333333333333</v>
      </c>
      <c r="AA28" s="143" t="n">
        <f aca="false">Z28/25*100</f>
        <v>37.3333333333333</v>
      </c>
      <c r="AB28" s="146" t="n">
        <f aca="false">AA28*0.1</f>
        <v>3.73333333333333</v>
      </c>
      <c r="AD28" s="142" t="n">
        <v>0.891292735042735</v>
      </c>
      <c r="AE28" s="142" t="n">
        <f aca="false">Wellness!AN28</f>
        <v>0.233333333333333</v>
      </c>
      <c r="AF28" s="142" t="n">
        <f aca="false">AVERAGE(AD28,AE28)</f>
        <v>0.562313034188034</v>
      </c>
      <c r="AG28" s="143" t="str">
        <f aca="false" t="array" ref="AG28:AG28">_xlfn.IFS(AF28&gt;=80%,"5",AF28&gt;=70%,"4",AF28&gt;=60%,"3",AF28&gt;=50%,"2",AF28&gt;=40%,"1",AF28&lt;40%,"0")</f>
        <v>2</v>
      </c>
      <c r="AH28" s="144" t="n">
        <v>1</v>
      </c>
      <c r="AI28" s="144" t="n">
        <f aca="false">IF(AH28&gt;=27,5,IF(AH28&gt;=24,4,IF(AH28&gt;=20,3,IF(AH28&gt;=15,2,IF(AH28&gt;=10,1,0)))))</f>
        <v>0</v>
      </c>
      <c r="AJ28" s="143" t="n">
        <v>2.25</v>
      </c>
      <c r="AK28" s="143" t="n">
        <v>2</v>
      </c>
      <c r="AL28" s="143" t="n">
        <v>1</v>
      </c>
      <c r="AM28" s="143" t="n">
        <f aca="false">(AG28+AI28+AK28+AL28+AJ28)</f>
        <v>7.25</v>
      </c>
      <c r="AN28" s="143" t="n">
        <f aca="false">AM28/25*100</f>
        <v>29</v>
      </c>
      <c r="AO28" s="146" t="n">
        <f aca="false">AN28*0.1</f>
        <v>2.9</v>
      </c>
      <c r="AQ28" s="142" t="n">
        <v>0.935253267973856</v>
      </c>
      <c r="AR28" s="142" t="n">
        <f aca="false">Wellness!V28</f>
        <v>0.666666666666667</v>
      </c>
      <c r="AS28" s="142" t="n">
        <f aca="false">AVERAGE(Discipline!$D28,Discipline!$E28)</f>
        <v>0.833333333333333</v>
      </c>
      <c r="AT28" s="143" t="str">
        <f aca="false" t="array" ref="AT28:AT28">_xlfn.IFS(AS28&gt;=80%,"5",AS28&gt;=70%,"4",AS28&gt;=60%,"3",AS28&gt;=50%,"2",AS28&gt;=40%,"1",AS28&lt;40%,"0")</f>
        <v>5</v>
      </c>
      <c r="AU28" s="144" t="n">
        <v>16</v>
      </c>
      <c r="AV28" s="144" t="n">
        <f aca="false">IF(AU28&gt;=27,5,IF(AU28&gt;=24,4,IF(AU28&gt;=20,3,IF(AU28&gt;=15,2,IF(AU28&gt;=10,1,0)))))</f>
        <v>2</v>
      </c>
      <c r="AW28" s="143" t="n">
        <v>1.75</v>
      </c>
      <c r="AX28" s="143" t="n">
        <v>1.66666666666667</v>
      </c>
      <c r="AY28" s="143" t="n">
        <v>1.5</v>
      </c>
      <c r="AZ28" s="143" t="n">
        <f aca="false">(AT28+AV28+AX28+AY28+AW28)</f>
        <v>11.9166666666667</v>
      </c>
      <c r="BA28" s="143" t="n">
        <f aca="false">AZ28/25*100</f>
        <v>47.6666666666667</v>
      </c>
      <c r="BB28" s="146" t="n">
        <f aca="false">BA28*0.1</f>
        <v>4.76666666666667</v>
      </c>
    </row>
    <row r="29" s="22" customFormat="true" ht="14.25" hidden="false" customHeight="false" outlineLevel="0" collapsed="false">
      <c r="A29" s="141" t="n">
        <v>25</v>
      </c>
      <c r="B29" s="62" t="s">
        <v>68</v>
      </c>
      <c r="C29" s="63" t="s">
        <v>69</v>
      </c>
      <c r="D29" s="142" t="n">
        <v>0.9286</v>
      </c>
      <c r="E29" s="142" t="n">
        <f aca="false">Wellness!D29</f>
        <v>0.8</v>
      </c>
      <c r="F29" s="142" t="n">
        <f aca="false">AVERAGE(Discipline!$D29,Discipline!$E29)</f>
        <v>0.8643</v>
      </c>
      <c r="G29" s="143" t="str">
        <f aca="false" t="array" ref="G29:G29">_xlfn.IFS(F29&gt;=80%,"5",F29&gt;=70%,"4",F29&gt;=60%,"3",F29&gt;=50%,"2",F29&gt;=40%,"1",F29&lt;40%,"0")</f>
        <v>5</v>
      </c>
      <c r="H29" s="144" t="n">
        <v>18</v>
      </c>
      <c r="I29" s="144" t="n">
        <f aca="false">IF(H29&gt;=27,5,IF(H29&gt;=24,4,IF(H29&gt;=20,3,IF(H29&gt;=15,2,IF(H29&gt;=10,1,0)))))</f>
        <v>2</v>
      </c>
      <c r="J29" s="143"/>
      <c r="K29" s="143" t="n">
        <v>3.5</v>
      </c>
      <c r="L29" s="143" t="n">
        <v>3.5</v>
      </c>
      <c r="M29" s="143" t="n">
        <f aca="false">(G29+I29+K29+L29)</f>
        <v>14</v>
      </c>
      <c r="N29" s="143" t="n">
        <f aca="false">M29/20*100</f>
        <v>70</v>
      </c>
      <c r="O29" s="146" t="n">
        <f aca="false">N29*0.1</f>
        <v>7</v>
      </c>
      <c r="Q29" s="109" t="n">
        <f aca="false">IFERROR(VLOOKUP(B29,[2]Sheet1!B$4:E$241,4,FALSE()),"ER")</f>
        <v>0.916131907308378</v>
      </c>
      <c r="R29" s="109" t="n">
        <f aca="false">Wellness!V29</f>
        <v>0.0666666666666667</v>
      </c>
      <c r="S29" s="109" t="n">
        <f aca="false">AVERAGE(Q29,R29)</f>
        <v>0.491399286987522</v>
      </c>
      <c r="T29" s="143" t="str">
        <f aca="false" t="array" ref="T29:T29">_xlfn.IFS(S29&gt;=80%,"5",S29&gt;=70%,"4",S29&gt;=60%,"3",S29&gt;=50%,"2",S29&gt;=40%,"1",S29&lt;40%,"0")</f>
        <v>1</v>
      </c>
      <c r="U29" s="144" t="n">
        <v>0</v>
      </c>
      <c r="V29" s="144" t="n">
        <f aca="false">IF(U29&gt;=27,5,IF(U29&gt;=24,4,IF(U29&gt;=20,3,IF(U29&gt;=15,2,IF(U29&gt;=10,1,0)))))</f>
        <v>0</v>
      </c>
      <c r="W29" s="143" t="n">
        <v>3</v>
      </c>
      <c r="X29" s="143" t="n">
        <v>3</v>
      </c>
      <c r="Y29" s="143" t="n">
        <v>3.25</v>
      </c>
      <c r="Z29" s="143" t="n">
        <f aca="false">(T29+V29+W29+X29+Y29)</f>
        <v>10.25</v>
      </c>
      <c r="AA29" s="143" t="n">
        <f aca="false">Z29/25*100</f>
        <v>41</v>
      </c>
      <c r="AB29" s="146" t="n">
        <f aca="false">AA29*0.1</f>
        <v>4.1</v>
      </c>
      <c r="AD29" s="142" t="n">
        <v>0.878191856452726</v>
      </c>
      <c r="AE29" s="142" t="n">
        <f aca="false">Wellness!AN29</f>
        <v>0.466666666666667</v>
      </c>
      <c r="AF29" s="142" t="n">
        <f aca="false">AVERAGE(AD29,AE29)</f>
        <v>0.672429261559696</v>
      </c>
      <c r="AG29" s="143" t="str">
        <f aca="false" t="array" ref="AG29:AG29">_xlfn.IFS(AF29&gt;=80%,"5",AF29&gt;=70%,"4",AF29&gt;=60%,"3",AF29&gt;=50%,"2",AF29&gt;=40%,"1",AF29&lt;40%,"0")</f>
        <v>3</v>
      </c>
      <c r="AH29" s="144" t="n">
        <v>6</v>
      </c>
      <c r="AI29" s="144" t="n">
        <f aca="false">IF(AH29&gt;=27,5,IF(AH29&gt;=24,4,IF(AH29&gt;=20,3,IF(AH29&gt;=15,2,IF(AH29&gt;=10,1,0)))))</f>
        <v>0</v>
      </c>
      <c r="AJ29" s="143" t="n">
        <v>3.25</v>
      </c>
      <c r="AK29" s="143" t="n">
        <v>3.71428571428571</v>
      </c>
      <c r="AL29" s="143" t="n">
        <v>2.65</v>
      </c>
      <c r="AM29" s="143" t="n">
        <f aca="false">(AG29+AI29+AK29+AL29+AJ29)</f>
        <v>12.6142857142857</v>
      </c>
      <c r="AN29" s="143" t="n">
        <f aca="false">AM29/25*100</f>
        <v>50.4571428571429</v>
      </c>
      <c r="AO29" s="146" t="n">
        <f aca="false">AN29*0.1</f>
        <v>5.04571428571429</v>
      </c>
      <c r="AQ29" s="142" t="n">
        <v>0.881594202898551</v>
      </c>
      <c r="AR29" s="142" t="n">
        <f aca="false">Wellness!V29</f>
        <v>0.0666666666666667</v>
      </c>
      <c r="AS29" s="142" t="n">
        <f aca="false">AVERAGE(Discipline!$D29,Discipline!$E29)</f>
        <v>0.8643</v>
      </c>
      <c r="AT29" s="143" t="str">
        <f aca="false" t="array" ref="AT29:AT29">_xlfn.IFS(AS29&gt;=80%,"5",AS29&gt;=70%,"4",AS29&gt;=60%,"3",AS29&gt;=50%,"2",AS29&gt;=40%,"1",AS29&lt;40%,"0")</f>
        <v>5</v>
      </c>
      <c r="AU29" s="144" t="n">
        <v>18</v>
      </c>
      <c r="AV29" s="144" t="n">
        <f aca="false">IF(AU29&gt;=27,5,IF(AU29&gt;=24,4,IF(AU29&gt;=20,3,IF(AU29&gt;=15,2,IF(AU29&gt;=10,1,0)))))</f>
        <v>2</v>
      </c>
      <c r="AW29" s="143" t="n">
        <v>4.5</v>
      </c>
      <c r="AX29" s="143" t="n">
        <v>3</v>
      </c>
      <c r="AY29" s="143" t="n">
        <v>3.25</v>
      </c>
      <c r="AZ29" s="143" t="n">
        <f aca="false">(AT29+AV29+AX29+AY29+AW29)</f>
        <v>17.75</v>
      </c>
      <c r="BA29" s="143" t="n">
        <f aca="false">AZ29/25*100</f>
        <v>71</v>
      </c>
      <c r="BB29" s="146" t="n">
        <f aca="false">BA29*0.1</f>
        <v>7.1</v>
      </c>
    </row>
    <row r="30" s="22" customFormat="true" ht="14.25" hidden="false" customHeight="false" outlineLevel="0" collapsed="false">
      <c r="A30" s="141" t="n">
        <v>26</v>
      </c>
      <c r="B30" s="62" t="s">
        <v>70</v>
      </c>
      <c r="C30" s="63" t="s">
        <v>71</v>
      </c>
      <c r="D30" s="142" t="n">
        <v>1</v>
      </c>
      <c r="E30" s="142" t="n">
        <f aca="false">Wellness!D30</f>
        <v>0.7</v>
      </c>
      <c r="F30" s="142" t="n">
        <f aca="false">AVERAGE(Discipline!$D30,Discipline!$E30)</f>
        <v>0.85</v>
      </c>
      <c r="G30" s="143" t="str">
        <f aca="false" t="array" ref="G30:G30">_xlfn.IFS(F30&gt;=80%,"5",F30&gt;=70%,"4",F30&gt;=60%,"3",F30&gt;=50%,"2",F30&gt;=40%,"1",F30&lt;40%,"0")</f>
        <v>5</v>
      </c>
      <c r="H30" s="144" t="n">
        <v>16</v>
      </c>
      <c r="I30" s="144" t="n">
        <f aca="false">IF(H30&gt;=27,5,IF(H30&gt;=24,4,IF(H30&gt;=20,3,IF(H30&gt;=15,2,IF(H30&gt;=10,1,0)))))</f>
        <v>2</v>
      </c>
      <c r="J30" s="143"/>
      <c r="K30" s="143" t="n">
        <v>2.58035714285714</v>
      </c>
      <c r="L30" s="143" t="n">
        <v>2.58928571428571</v>
      </c>
      <c r="M30" s="143" t="n">
        <f aca="false">(G30+I30+K30+L30)</f>
        <v>12.1696428571429</v>
      </c>
      <c r="N30" s="143" t="n">
        <f aca="false">M30/20*100</f>
        <v>60.8482142857143</v>
      </c>
      <c r="O30" s="146" t="n">
        <f aca="false">N30*0.1</f>
        <v>6.08482142857143</v>
      </c>
      <c r="Q30" s="109" t="n">
        <f aca="false">IFERROR(VLOOKUP(B30,[2]Sheet1!B$4:E$241,4,FALSE()),"ER")</f>
        <v>0.946875</v>
      </c>
      <c r="R30" s="109" t="n">
        <f aca="false">Wellness!V30</f>
        <v>0.666666666666667</v>
      </c>
      <c r="S30" s="109" t="n">
        <f aca="false">AVERAGE(Q30,R30)</f>
        <v>0.806770833333333</v>
      </c>
      <c r="T30" s="143" t="str">
        <f aca="false" t="array" ref="T30:T30">_xlfn.IFS(S30&gt;=80%,"5",S30&gt;=70%,"4",S30&gt;=60%,"3",S30&gt;=50%,"2",S30&gt;=40%,"1",S30&lt;40%,"0")</f>
        <v>5</v>
      </c>
      <c r="U30" s="144" t="n">
        <v>8</v>
      </c>
      <c r="V30" s="144" t="n">
        <f aca="false">IF(U30&gt;=27,5,IF(U30&gt;=24,4,IF(U30&gt;=20,3,IF(U30&gt;=15,2,IF(U30&gt;=10,1,0)))))</f>
        <v>0</v>
      </c>
      <c r="W30" s="143" t="n">
        <v>0</v>
      </c>
      <c r="X30" s="143" t="n">
        <v>1.83333333333333</v>
      </c>
      <c r="Y30" s="143" t="n">
        <v>2</v>
      </c>
      <c r="Z30" s="143" t="n">
        <f aca="false">(T30+V30+W30+X30+Y30)</f>
        <v>8.83333333333333</v>
      </c>
      <c r="AA30" s="143" t="n">
        <f aca="false">Z30/25*100</f>
        <v>35.3333333333333</v>
      </c>
      <c r="AB30" s="146" t="n">
        <f aca="false">AA30*0.1</f>
        <v>3.53333333333333</v>
      </c>
      <c r="AD30" s="142" t="n">
        <v>0.979166666666667</v>
      </c>
      <c r="AE30" s="142" t="n">
        <f aca="false">Wellness!AN30</f>
        <v>0.666666666666667</v>
      </c>
      <c r="AF30" s="142" t="n">
        <f aca="false">AVERAGE(AD30,AE30)</f>
        <v>0.822916666666667</v>
      </c>
      <c r="AG30" s="143" t="str">
        <f aca="false" t="array" ref="AG30:AG30">_xlfn.IFS(AF30&gt;=80%,"5",AF30&gt;=70%,"4",AF30&gt;=60%,"3",AF30&gt;=50%,"2",AF30&gt;=40%,"1",AF30&lt;40%,"0")</f>
        <v>5</v>
      </c>
      <c r="AH30" s="144" t="n">
        <v>6</v>
      </c>
      <c r="AI30" s="144" t="n">
        <f aca="false">IF(AH30&gt;=27,5,IF(AH30&gt;=24,4,IF(AH30&gt;=20,3,IF(AH30&gt;=15,2,IF(AH30&gt;=10,1,0)))))</f>
        <v>0</v>
      </c>
      <c r="AJ30" s="143" t="n">
        <v>2</v>
      </c>
      <c r="AK30" s="143" t="n">
        <v>2</v>
      </c>
      <c r="AL30" s="143" t="n">
        <v>2</v>
      </c>
      <c r="AM30" s="143" t="n">
        <f aca="false">(AG30+AI30+AK30+AL30+AJ30)</f>
        <v>11</v>
      </c>
      <c r="AN30" s="143" t="n">
        <f aca="false">AM30/25*100</f>
        <v>44</v>
      </c>
      <c r="AO30" s="146" t="n">
        <f aca="false">AN30*0.1</f>
        <v>4.4</v>
      </c>
      <c r="AQ30" s="142" t="n">
        <v>0.940652173913044</v>
      </c>
      <c r="AR30" s="142" t="n">
        <f aca="false">Wellness!V30</f>
        <v>0.666666666666667</v>
      </c>
      <c r="AS30" s="142" t="n">
        <f aca="false">AVERAGE(Discipline!$D30,Discipline!$E30)</f>
        <v>0.85</v>
      </c>
      <c r="AT30" s="143" t="str">
        <f aca="false" t="array" ref="AT30:AT30">_xlfn.IFS(AS30&gt;=80%,"5",AS30&gt;=70%,"4",AS30&gt;=60%,"3",AS30&gt;=50%,"2",AS30&gt;=40%,"1",AS30&lt;40%,"0")</f>
        <v>5</v>
      </c>
      <c r="AU30" s="144" t="n">
        <v>16</v>
      </c>
      <c r="AV30" s="144" t="n">
        <f aca="false">IF(AU30&gt;=27,5,IF(AU30&gt;=24,4,IF(AU30&gt;=20,3,IF(AU30&gt;=15,2,IF(AU30&gt;=10,1,0)))))</f>
        <v>2</v>
      </c>
      <c r="AW30" s="143" t="n">
        <v>3</v>
      </c>
      <c r="AX30" s="143" t="n">
        <v>2.33333333333333</v>
      </c>
      <c r="AY30" s="143" t="n">
        <v>2.5</v>
      </c>
      <c r="AZ30" s="143" t="n">
        <f aca="false">(AT30+AV30+AX30+AY30+AW30)</f>
        <v>14.8333333333333</v>
      </c>
      <c r="BA30" s="143" t="n">
        <f aca="false">AZ30/25*100</f>
        <v>59.3333333333333</v>
      </c>
      <c r="BB30" s="146" t="n">
        <f aca="false">BA30*0.1</f>
        <v>5.93333333333333</v>
      </c>
    </row>
    <row r="31" s="22" customFormat="true" ht="14.25" hidden="false" customHeight="false" outlineLevel="0" collapsed="false">
      <c r="A31" s="141" t="n">
        <v>27</v>
      </c>
      <c r="B31" s="62" t="s">
        <v>72</v>
      </c>
      <c r="C31" s="63" t="s">
        <v>73</v>
      </c>
      <c r="D31" s="142" t="n">
        <v>1</v>
      </c>
      <c r="E31" s="142" t="n">
        <f aca="false">Wellness!D31</f>
        <v>0.666666666666667</v>
      </c>
      <c r="F31" s="142" t="n">
        <f aca="false">AVERAGE(Discipline!$D31,Discipline!$E31)</f>
        <v>0.833333333333333</v>
      </c>
      <c r="G31" s="143" t="str">
        <f aca="false" t="array" ref="G31:G31">_xlfn.IFS(F31&gt;=80%,"5",F31&gt;=70%,"4",F31&gt;=60%,"3",F31&gt;=50%,"2",F31&gt;=40%,"1",F31&lt;40%,"0")</f>
        <v>5</v>
      </c>
      <c r="H31" s="144" t="n">
        <v>16</v>
      </c>
      <c r="I31" s="144" t="n">
        <f aca="false">IF(H31&gt;=27,5,IF(H31&gt;=24,4,IF(H31&gt;=20,3,IF(H31&gt;=15,2,IF(H31&gt;=10,1,0)))))</f>
        <v>2</v>
      </c>
      <c r="J31" s="143"/>
      <c r="K31" s="143" t="n">
        <v>1.375</v>
      </c>
      <c r="L31" s="143" t="n">
        <v>1.5</v>
      </c>
      <c r="M31" s="143" t="n">
        <f aca="false">(G31+I31+K31+L31)</f>
        <v>9.875</v>
      </c>
      <c r="N31" s="143" t="n">
        <f aca="false">M31/20*100</f>
        <v>49.375</v>
      </c>
      <c r="O31" s="146" t="n">
        <f aca="false">N31*0.1</f>
        <v>4.9375</v>
      </c>
      <c r="Q31" s="109" t="n">
        <f aca="false">IFERROR(VLOOKUP(B31,[2]Sheet1!B$4:E$241,4,FALSE()),"ER")</f>
        <v>0.888840240641711</v>
      </c>
      <c r="R31" s="109" t="n">
        <f aca="false">Wellness!V31</f>
        <v>0.666666666666667</v>
      </c>
      <c r="S31" s="109" t="n">
        <f aca="false">AVERAGE(Q31,R31)</f>
        <v>0.777753453654189</v>
      </c>
      <c r="T31" s="143" t="str">
        <f aca="false" t="array" ref="T31:T31">_xlfn.IFS(S31&gt;=80%,"5",S31&gt;=70%,"4",S31&gt;=60%,"3",S31&gt;=50%,"2",S31&gt;=40%,"1",S31&lt;40%,"0")</f>
        <v>4</v>
      </c>
      <c r="U31" s="144" t="n">
        <v>2</v>
      </c>
      <c r="V31" s="144" t="n">
        <f aca="false">IF(U31&gt;=27,5,IF(U31&gt;=24,4,IF(U31&gt;=20,3,IF(U31&gt;=15,2,IF(U31&gt;=10,1,0)))))</f>
        <v>0</v>
      </c>
      <c r="W31" s="143" t="n">
        <v>4</v>
      </c>
      <c r="X31" s="143" t="n">
        <v>3.83333333333333</v>
      </c>
      <c r="Y31" s="143" t="n">
        <v>3.75</v>
      </c>
      <c r="Z31" s="143" t="n">
        <f aca="false">(T31+V31+W31+X31+Y31)</f>
        <v>15.5833333333333</v>
      </c>
      <c r="AA31" s="143" t="n">
        <f aca="false">Z31/25*100</f>
        <v>62.3333333333333</v>
      </c>
      <c r="AB31" s="146" t="n">
        <f aca="false">AA31*0.1</f>
        <v>6.23333333333333</v>
      </c>
      <c r="AD31" s="142" t="n">
        <v>0.828590215980719</v>
      </c>
      <c r="AE31" s="142" t="n">
        <f aca="false">Wellness!AN31</f>
        <v>0.666666666666667</v>
      </c>
      <c r="AF31" s="142" t="n">
        <f aca="false">AVERAGE(AD31,AE31)</f>
        <v>0.747628441323693</v>
      </c>
      <c r="AG31" s="143" t="str">
        <f aca="false" t="array" ref="AG31:AG31">_xlfn.IFS(AF31&gt;=80%,"5",AF31&gt;=70%,"4",AF31&gt;=60%,"3",AF31&gt;=50%,"2",AF31&gt;=40%,"1",AF31&lt;40%,"0")</f>
        <v>4</v>
      </c>
      <c r="AH31" s="144" t="n">
        <v>4</v>
      </c>
      <c r="AI31" s="144" t="n">
        <f aca="false">IF(AH31&gt;=27,5,IF(AH31&gt;=24,4,IF(AH31&gt;=20,3,IF(AH31&gt;=15,2,IF(AH31&gt;=10,1,0)))))</f>
        <v>0</v>
      </c>
      <c r="AJ31" s="143" t="n">
        <v>4</v>
      </c>
      <c r="AK31" s="143" t="n">
        <v>3.2</v>
      </c>
      <c r="AL31" s="143" t="n">
        <v>2.75</v>
      </c>
      <c r="AM31" s="143" t="n">
        <f aca="false">(AG31+AI31+AK31+AL31+AJ31)</f>
        <v>13.95</v>
      </c>
      <c r="AN31" s="143" t="n">
        <f aca="false">AM31/25*100</f>
        <v>55.8</v>
      </c>
      <c r="AO31" s="146" t="n">
        <f aca="false">AN31*0.1</f>
        <v>5.58</v>
      </c>
      <c r="AQ31" s="142" t="n">
        <v>0.916666666666667</v>
      </c>
      <c r="AR31" s="142" t="n">
        <f aca="false">Wellness!V31</f>
        <v>0.666666666666667</v>
      </c>
      <c r="AS31" s="142" t="n">
        <f aca="false">AVERAGE(Discipline!$D31,Discipline!$E31)</f>
        <v>0.833333333333333</v>
      </c>
      <c r="AT31" s="143" t="str">
        <f aca="false" t="array" ref="AT31:AT31">_xlfn.IFS(AS31&gt;=80%,"5",AS31&gt;=70%,"4",AS31&gt;=60%,"3",AS31&gt;=50%,"2",AS31&gt;=40%,"1",AS31&lt;40%,"0")</f>
        <v>5</v>
      </c>
      <c r="AU31" s="144" t="n">
        <v>16</v>
      </c>
      <c r="AV31" s="144" t="n">
        <f aca="false">IF(AU31&gt;=27,5,IF(AU31&gt;=24,4,IF(AU31&gt;=20,3,IF(AU31&gt;=15,2,IF(AU31&gt;=10,1,0)))))</f>
        <v>2</v>
      </c>
      <c r="AW31" s="143" t="n">
        <v>2.25</v>
      </c>
      <c r="AX31" s="143" t="n">
        <v>4</v>
      </c>
      <c r="AY31" s="143" t="n">
        <v>2.5</v>
      </c>
      <c r="AZ31" s="143" t="n">
        <f aca="false">(AT31+AV31+AX31+AY31+AW31)</f>
        <v>15.75</v>
      </c>
      <c r="BA31" s="143" t="n">
        <f aca="false">AZ31/25*100</f>
        <v>63</v>
      </c>
      <c r="BB31" s="146" t="n">
        <f aca="false">BA31*0.1</f>
        <v>6.3</v>
      </c>
    </row>
    <row r="32" s="22" customFormat="true" ht="14.25" hidden="false" customHeight="false" outlineLevel="0" collapsed="false">
      <c r="A32" s="141" t="n">
        <v>28</v>
      </c>
      <c r="B32" s="62" t="s">
        <v>74</v>
      </c>
      <c r="C32" s="63" t="s">
        <v>75</v>
      </c>
      <c r="D32" s="142" t="n">
        <v>1</v>
      </c>
      <c r="E32" s="142" t="n">
        <f aca="false">Wellness!D32</f>
        <v>0.5</v>
      </c>
      <c r="F32" s="142" t="n">
        <f aca="false">AVERAGE(Discipline!$D32,Discipline!$E32)</f>
        <v>0.75</v>
      </c>
      <c r="G32" s="143" t="str">
        <f aca="false" t="array" ref="G32:G32">_xlfn.IFS(F32&gt;=80%,"5",F32&gt;=70%,"4",F32&gt;=60%,"3",F32&gt;=50%,"2",F32&gt;=40%,"1",F32&lt;40%,"0")</f>
        <v>4</v>
      </c>
      <c r="H32" s="144" t="n">
        <v>7</v>
      </c>
      <c r="I32" s="144" t="n">
        <f aca="false">IF(H32&gt;=27,5,IF(H32&gt;=24,4,IF(H32&gt;=20,3,IF(H32&gt;=15,2,IF(H32&gt;=10,1,0)))))</f>
        <v>0</v>
      </c>
      <c r="J32" s="143"/>
      <c r="K32" s="143" t="n">
        <v>1.75</v>
      </c>
      <c r="L32" s="143" t="n">
        <v>2.25</v>
      </c>
      <c r="M32" s="143" t="n">
        <f aca="false">(G32+I32+K32+L32)</f>
        <v>8</v>
      </c>
      <c r="N32" s="143" t="n">
        <f aca="false">M32/20*100</f>
        <v>40</v>
      </c>
      <c r="O32" s="146" t="n">
        <f aca="false">N32*0.1</f>
        <v>4</v>
      </c>
      <c r="Q32" s="109" t="n">
        <f aca="false">IFERROR(VLOOKUP(B32,[2]Sheet1!B$4:E$241,4,FALSE()),"ER")</f>
        <v>0.851370967741935</v>
      </c>
      <c r="R32" s="109" t="n">
        <f aca="false">Wellness!V32</f>
        <v>0</v>
      </c>
      <c r="S32" s="109" t="n">
        <f aca="false">AVERAGE(Q32,R32)</f>
        <v>0.425685483870968</v>
      </c>
      <c r="T32" s="143" t="str">
        <f aca="false" t="array" ref="T32:T32">_xlfn.IFS(S32&gt;=80%,"5",S32&gt;=70%,"4",S32&gt;=60%,"3",S32&gt;=50%,"2",S32&gt;=40%,"1",S32&lt;40%,"0")</f>
        <v>1</v>
      </c>
      <c r="U32" s="144" t="n">
        <v>0</v>
      </c>
      <c r="V32" s="144" t="n">
        <f aca="false">IF(U32&gt;=27,5,IF(U32&gt;=24,4,IF(U32&gt;=20,3,IF(U32&gt;=15,2,IF(U32&gt;=10,1,0)))))</f>
        <v>0</v>
      </c>
      <c r="W32" s="143" t="n">
        <v>1</v>
      </c>
      <c r="X32" s="143" t="n">
        <v>1.83333333333333</v>
      </c>
      <c r="Y32" s="143" t="n">
        <v>2.5</v>
      </c>
      <c r="Z32" s="143" t="n">
        <f aca="false">(T32+V32+W32+X32+Y32)</f>
        <v>6.33333333333333</v>
      </c>
      <c r="AA32" s="143" t="n">
        <f aca="false">Z32/25*100</f>
        <v>25.3333333333333</v>
      </c>
      <c r="AB32" s="146" t="n">
        <f aca="false">AA32*0.1</f>
        <v>2.53333333333333</v>
      </c>
      <c r="AD32" s="142" t="n">
        <v>0.673008578431373</v>
      </c>
      <c r="AE32" s="142" t="n">
        <f aca="false">Wellness!AN32</f>
        <v>0.0666666666666667</v>
      </c>
      <c r="AF32" s="142" t="n">
        <f aca="false">AVERAGE(AD32,AE32)</f>
        <v>0.36983762254902</v>
      </c>
      <c r="AG32" s="143" t="str">
        <f aca="false" t="array" ref="AG32:AG32">_xlfn.IFS(AF32&gt;=80%,"5",AF32&gt;=70%,"4",AF32&gt;=60%,"3",AF32&gt;=50%,"2",AF32&gt;=40%,"1",AF32&lt;40%,"0")</f>
        <v>0</v>
      </c>
      <c r="AH32" s="144" t="n">
        <v>2</v>
      </c>
      <c r="AI32" s="144" t="n">
        <f aca="false">IF(AH32&gt;=27,5,IF(AH32&gt;=24,4,IF(AH32&gt;=20,3,IF(AH32&gt;=15,2,IF(AH32&gt;=10,1,0)))))</f>
        <v>0</v>
      </c>
      <c r="AJ32" s="143" t="n">
        <v>1.75</v>
      </c>
      <c r="AK32" s="143" t="n">
        <v>2.42857142857143</v>
      </c>
      <c r="AL32" s="143" t="n">
        <v>0.75</v>
      </c>
      <c r="AM32" s="143" t="n">
        <f aca="false">(AG32+AI32+AK32+AL32+AJ32)</f>
        <v>4.92857142857143</v>
      </c>
      <c r="AN32" s="143" t="n">
        <f aca="false">AM32/25*100</f>
        <v>19.7142857142857</v>
      </c>
      <c r="AO32" s="146" t="n">
        <f aca="false">AN32*0.1</f>
        <v>1.97142857142857</v>
      </c>
      <c r="AQ32" s="142" t="n">
        <v>0.791537267080745</v>
      </c>
      <c r="AR32" s="142" t="n">
        <f aca="false">Wellness!V32</f>
        <v>0</v>
      </c>
      <c r="AS32" s="142" t="n">
        <f aca="false">AVERAGE(Discipline!$D32,Discipline!$E32)</f>
        <v>0.75</v>
      </c>
      <c r="AT32" s="143" t="str">
        <f aca="false" t="array" ref="AT32:AT32">_xlfn.IFS(AS32&gt;=80%,"5",AS32&gt;=70%,"4",AS32&gt;=60%,"3",AS32&gt;=50%,"2",AS32&gt;=40%,"1",AS32&lt;40%,"0")</f>
        <v>4</v>
      </c>
      <c r="AU32" s="144" t="n">
        <v>7</v>
      </c>
      <c r="AV32" s="144" t="n">
        <f aca="false">IF(AU32&gt;=27,5,IF(AU32&gt;=24,4,IF(AU32&gt;=20,3,IF(AU32&gt;=15,2,IF(AU32&gt;=10,1,0)))))</f>
        <v>0</v>
      </c>
      <c r="AW32" s="143" t="n">
        <v>4.5</v>
      </c>
      <c r="AX32" s="143" t="n">
        <v>2.66666666666667</v>
      </c>
      <c r="AY32" s="143" t="n">
        <v>2.25</v>
      </c>
      <c r="AZ32" s="143" t="n">
        <f aca="false">(AT32+AV32+AX32+AY32+AW32)</f>
        <v>13.4166666666667</v>
      </c>
      <c r="BA32" s="143" t="n">
        <f aca="false">AZ32/25*100</f>
        <v>53.6666666666667</v>
      </c>
      <c r="BB32" s="146" t="n">
        <f aca="false">BA32*0.1</f>
        <v>5.36666666666667</v>
      </c>
    </row>
    <row r="33" s="22" customFormat="true" ht="14.25" hidden="false" customHeight="false" outlineLevel="0" collapsed="false">
      <c r="A33" s="141" t="n">
        <v>29</v>
      </c>
      <c r="B33" s="62" t="s">
        <v>76</v>
      </c>
      <c r="C33" s="63" t="s">
        <v>77</v>
      </c>
      <c r="D33" s="142" t="n">
        <v>1</v>
      </c>
      <c r="E33" s="142" t="n">
        <f aca="false">Wellness!D33</f>
        <v>0.933333333333333</v>
      </c>
      <c r="F33" s="142" t="n">
        <f aca="false">AVERAGE(Discipline!$D33,Discipline!$E33)</f>
        <v>0.966666666666667</v>
      </c>
      <c r="G33" s="143" t="str">
        <f aca="false" t="array" ref="G33:G33">_xlfn.IFS(F33&gt;=80%,"5",F33&gt;=70%,"4",F33&gt;=60%,"3",F33&gt;=50%,"2",F33&gt;=40%,"1",F33&lt;40%,"0")</f>
        <v>5</v>
      </c>
      <c r="H33" s="144" t="n">
        <v>21</v>
      </c>
      <c r="I33" s="144" t="n">
        <f aca="false">IF(H33&gt;=27,5,IF(H33&gt;=24,4,IF(H33&gt;=20,3,IF(H33&gt;=15,2,IF(H33&gt;=10,1,0)))))</f>
        <v>3</v>
      </c>
      <c r="J33" s="143"/>
      <c r="K33" s="143" t="n">
        <v>2.08928571428571</v>
      </c>
      <c r="L33" s="143" t="n">
        <v>2.75892857142857</v>
      </c>
      <c r="M33" s="143" t="n">
        <f aca="false">(G33+I33+K33+L33)</f>
        <v>12.8482142857143</v>
      </c>
      <c r="N33" s="143" t="n">
        <f aca="false">M33/20*100</f>
        <v>64.2410714285714</v>
      </c>
      <c r="O33" s="146" t="n">
        <f aca="false">N33*0.1</f>
        <v>6.42410714285714</v>
      </c>
      <c r="Q33" s="109" t="n">
        <f aca="false">IFERROR(VLOOKUP(B33,[2]Sheet1!B$4:E$241,4,FALSE()),"ER")</f>
        <v>0.924635416666667</v>
      </c>
      <c r="R33" s="109" t="n">
        <f aca="false">Wellness!V33</f>
        <v>0.8</v>
      </c>
      <c r="S33" s="109" t="n">
        <f aca="false">AVERAGE(Q33,R33)</f>
        <v>0.862317708333333</v>
      </c>
      <c r="T33" s="143" t="str">
        <f aca="false" t="array" ref="T33:T33">_xlfn.IFS(S33&gt;=80%,"5",S33&gt;=70%,"4",S33&gt;=60%,"3",S33&gt;=50%,"2",S33&gt;=40%,"1",S33&lt;40%,"0")</f>
        <v>5</v>
      </c>
      <c r="U33" s="144" t="n">
        <v>7</v>
      </c>
      <c r="V33" s="144" t="n">
        <f aca="false">IF(U33&gt;=27,5,IF(U33&gt;=24,4,IF(U33&gt;=20,3,IF(U33&gt;=15,2,IF(U33&gt;=10,1,0)))))</f>
        <v>0</v>
      </c>
      <c r="W33" s="143" t="n">
        <v>0</v>
      </c>
      <c r="X33" s="143" t="n">
        <v>2</v>
      </c>
      <c r="Y33" s="143" t="n">
        <v>2.75</v>
      </c>
      <c r="Z33" s="143" t="n">
        <f aca="false">(T33+V33+W33+X33+Y33)</f>
        <v>9.75</v>
      </c>
      <c r="AA33" s="143" t="n">
        <f aca="false">Z33/25*100</f>
        <v>39</v>
      </c>
      <c r="AB33" s="146" t="n">
        <f aca="false">AA33*0.1</f>
        <v>3.9</v>
      </c>
      <c r="AD33" s="142" t="n">
        <v>0.921920289855072</v>
      </c>
      <c r="AE33" s="142" t="n">
        <f aca="false">Wellness!AN33</f>
        <v>0.8</v>
      </c>
      <c r="AF33" s="142" t="n">
        <f aca="false">AVERAGE(AD33,AE33)</f>
        <v>0.860960144927536</v>
      </c>
      <c r="AG33" s="143" t="str">
        <f aca="false" t="array" ref="AG33:AG33">_xlfn.IFS(AF33&gt;=80%,"5",AF33&gt;=70%,"4",AF33&gt;=60%,"3",AF33&gt;=50%,"2",AF33&gt;=40%,"1",AF33&lt;40%,"0")</f>
        <v>5</v>
      </c>
      <c r="AH33" s="144" t="n">
        <v>13</v>
      </c>
      <c r="AI33" s="144" t="n">
        <f aca="false">IF(AH33&gt;=27,5,IF(AH33&gt;=24,4,IF(AH33&gt;=20,3,IF(AH33&gt;=15,2,IF(AH33&gt;=10,1,0)))))</f>
        <v>1</v>
      </c>
      <c r="AJ33" s="143" t="n">
        <v>2</v>
      </c>
      <c r="AK33" s="143" t="n">
        <v>2.5</v>
      </c>
      <c r="AL33" s="143" t="n">
        <v>1.75</v>
      </c>
      <c r="AM33" s="143" t="n">
        <f aca="false">(AG33+AI33+AK33+AL33+AJ33)</f>
        <v>12.25</v>
      </c>
      <c r="AN33" s="143" t="n">
        <f aca="false">AM33/25*100</f>
        <v>49</v>
      </c>
      <c r="AO33" s="146" t="n">
        <f aca="false">AN33*0.1</f>
        <v>4.9</v>
      </c>
      <c r="AQ33" s="142" t="n">
        <v>0.901387163561077</v>
      </c>
      <c r="AR33" s="142" t="n">
        <f aca="false">Wellness!V33</f>
        <v>0.8</v>
      </c>
      <c r="AS33" s="142" t="n">
        <f aca="false">AVERAGE(Discipline!$D33,Discipline!$E33)</f>
        <v>0.966666666666667</v>
      </c>
      <c r="AT33" s="143" t="str">
        <f aca="false" t="array" ref="AT33:AT33">_xlfn.IFS(AS33&gt;=80%,"5",AS33&gt;=70%,"4",AS33&gt;=60%,"3",AS33&gt;=50%,"2",AS33&gt;=40%,"1",AS33&lt;40%,"0")</f>
        <v>5</v>
      </c>
      <c r="AU33" s="144" t="n">
        <v>21</v>
      </c>
      <c r="AV33" s="144" t="n">
        <f aca="false">IF(AU33&gt;=27,5,IF(AU33&gt;=24,4,IF(AU33&gt;=20,3,IF(AU33&gt;=15,2,IF(AU33&gt;=10,1,0)))))</f>
        <v>3</v>
      </c>
      <c r="AW33" s="143" t="n">
        <v>3</v>
      </c>
      <c r="AX33" s="143" t="n">
        <v>2.66666666666667</v>
      </c>
      <c r="AY33" s="143" t="n">
        <v>2.5</v>
      </c>
      <c r="AZ33" s="143" t="n">
        <f aca="false">(AT33+AV33+AX33+AY33+AW33)</f>
        <v>16.1666666666667</v>
      </c>
      <c r="BA33" s="143" t="n">
        <f aca="false">AZ33/25*100</f>
        <v>64.6666666666667</v>
      </c>
      <c r="BB33" s="146" t="n">
        <f aca="false">BA33*0.1</f>
        <v>6.46666666666667</v>
      </c>
    </row>
    <row r="34" s="22" customFormat="true" ht="14.25" hidden="false" customHeight="false" outlineLevel="0" collapsed="false">
      <c r="A34" s="141" t="n">
        <v>30</v>
      </c>
      <c r="B34" s="62" t="s">
        <v>78</v>
      </c>
      <c r="C34" s="63" t="s">
        <v>79</v>
      </c>
      <c r="D34" s="142" t="n">
        <v>1</v>
      </c>
      <c r="E34" s="142" t="n">
        <f aca="false">Wellness!D34</f>
        <v>0.8</v>
      </c>
      <c r="F34" s="142" t="n">
        <f aca="false">AVERAGE(Discipline!$D34,Discipline!$E34)</f>
        <v>0.9</v>
      </c>
      <c r="G34" s="143" t="str">
        <f aca="false" t="array" ref="G34:G34">_xlfn.IFS(F34&gt;=80%,"5",F34&gt;=70%,"4",F34&gt;=60%,"3",F34&gt;=50%,"2",F34&gt;=40%,"1",F34&lt;40%,"0")</f>
        <v>5</v>
      </c>
      <c r="H34" s="144" t="n">
        <v>18</v>
      </c>
      <c r="I34" s="144" t="n">
        <f aca="false">IF(H34&gt;=27,5,IF(H34&gt;=24,4,IF(H34&gt;=20,3,IF(H34&gt;=15,2,IF(H34&gt;=10,1,0)))))</f>
        <v>2</v>
      </c>
      <c r="J34" s="143"/>
      <c r="K34" s="143" t="n">
        <v>1.5</v>
      </c>
      <c r="L34" s="143" t="n">
        <v>2</v>
      </c>
      <c r="M34" s="143" t="n">
        <f aca="false">(G34+I34+K34+L34)</f>
        <v>10.5</v>
      </c>
      <c r="N34" s="143" t="n">
        <f aca="false">M34/20*100</f>
        <v>52.5</v>
      </c>
      <c r="O34" s="146" t="n">
        <f aca="false">N34*0.1</f>
        <v>5.25</v>
      </c>
      <c r="Q34" s="109" t="n">
        <f aca="false">IFERROR(VLOOKUP(B34,[2]Sheet1!B$4:E$241,4,FALSE()),"ER")</f>
        <v>0.834018817204301</v>
      </c>
      <c r="R34" s="109" t="n">
        <f aca="false">Wellness!V34</f>
        <v>0.8</v>
      </c>
      <c r="S34" s="109" t="n">
        <f aca="false">AVERAGE(Q34,R34)</f>
        <v>0.817009408602151</v>
      </c>
      <c r="T34" s="143" t="str">
        <f aca="false" t="array" ref="T34:T34">_xlfn.IFS(S34&gt;=80%,"5",S34&gt;=70%,"4",S34&gt;=60%,"3",S34&gt;=50%,"2",S34&gt;=40%,"1",S34&lt;40%,"0")</f>
        <v>5</v>
      </c>
      <c r="U34" s="144" t="n">
        <v>12</v>
      </c>
      <c r="V34" s="144" t="n">
        <f aca="false">IF(U34&gt;=27,5,IF(U34&gt;=24,4,IF(U34&gt;=20,3,IF(U34&gt;=15,2,IF(U34&gt;=10,1,0)))))</f>
        <v>1</v>
      </c>
      <c r="W34" s="143" t="n">
        <v>2</v>
      </c>
      <c r="X34" s="143" t="n">
        <v>2.33333333333333</v>
      </c>
      <c r="Y34" s="143" t="n">
        <v>2.5</v>
      </c>
      <c r="Z34" s="143" t="n">
        <f aca="false">(T34+V34+W34+X34+Y34)</f>
        <v>12.8333333333333</v>
      </c>
      <c r="AA34" s="143" t="n">
        <f aca="false">Z34/25*100</f>
        <v>51.3333333333333</v>
      </c>
      <c r="AB34" s="146" t="n">
        <f aca="false">AA34*0.1</f>
        <v>5.13333333333333</v>
      </c>
      <c r="AD34" s="142" t="n">
        <v>0.835714285714286</v>
      </c>
      <c r="AE34" s="142" t="n">
        <f aca="false">Wellness!AN34</f>
        <v>0.8</v>
      </c>
      <c r="AF34" s="142" t="n">
        <f aca="false">AVERAGE(AD34,AE34)</f>
        <v>0.817857142857143</v>
      </c>
      <c r="AG34" s="143" t="str">
        <f aca="false" t="array" ref="AG34:AG34">_xlfn.IFS(AF34&gt;=80%,"5",AF34&gt;=70%,"4",AF34&gt;=60%,"3",AF34&gt;=50%,"2",AF34&gt;=40%,"1",AF34&lt;40%,"0")</f>
        <v>5</v>
      </c>
      <c r="AH34" s="144" t="n">
        <v>2</v>
      </c>
      <c r="AI34" s="144" t="n">
        <f aca="false">IF(AH34&gt;=27,5,IF(AH34&gt;=24,4,IF(AH34&gt;=20,3,IF(AH34&gt;=15,2,IF(AH34&gt;=10,1,0)))))</f>
        <v>0</v>
      </c>
      <c r="AJ34" s="143" t="n">
        <v>1.75</v>
      </c>
      <c r="AK34" s="143" t="n">
        <v>1.71428571428571</v>
      </c>
      <c r="AL34" s="143" t="n">
        <v>1.25</v>
      </c>
      <c r="AM34" s="143" t="n">
        <f aca="false">(AG34+AI34+AK34+AL34+AJ34)</f>
        <v>9.71428571428572</v>
      </c>
      <c r="AN34" s="143" t="n">
        <f aca="false">AM34/25*100</f>
        <v>38.8571428571429</v>
      </c>
      <c r="AO34" s="146" t="n">
        <f aca="false">AN34*0.1</f>
        <v>3.88571428571429</v>
      </c>
      <c r="AQ34" s="142" t="n">
        <v>0.838638716356108</v>
      </c>
      <c r="AR34" s="142" t="n">
        <f aca="false">Wellness!V34</f>
        <v>0.8</v>
      </c>
      <c r="AS34" s="142" t="n">
        <f aca="false">AVERAGE(Discipline!$D34,Discipline!$E34)</f>
        <v>0.9</v>
      </c>
      <c r="AT34" s="143" t="str">
        <f aca="false" t="array" ref="AT34:AT34">_xlfn.IFS(AS34&gt;=80%,"5",AS34&gt;=70%,"4",AS34&gt;=60%,"3",AS34&gt;=50%,"2",AS34&gt;=40%,"1",AS34&lt;40%,"0")</f>
        <v>5</v>
      </c>
      <c r="AU34" s="144" t="n">
        <v>18</v>
      </c>
      <c r="AV34" s="144" t="n">
        <f aca="false">IF(AU34&gt;=27,5,IF(AU34&gt;=24,4,IF(AU34&gt;=20,3,IF(AU34&gt;=15,2,IF(AU34&gt;=10,1,0)))))</f>
        <v>2</v>
      </c>
      <c r="AW34" s="143" t="n">
        <v>3.25</v>
      </c>
      <c r="AX34" s="143" t="n">
        <v>2</v>
      </c>
      <c r="AY34" s="143" t="n">
        <v>2</v>
      </c>
      <c r="AZ34" s="143" t="n">
        <f aca="false">(AT34+AV34+AX34+AY34+AW34)</f>
        <v>14.25</v>
      </c>
      <c r="BA34" s="143" t="n">
        <f aca="false">AZ34/25*100</f>
        <v>57</v>
      </c>
      <c r="BB34" s="146" t="n">
        <f aca="false">BA34*0.1</f>
        <v>5.7</v>
      </c>
    </row>
    <row r="35" s="22" customFormat="true" ht="14.25" hidden="false" customHeight="false" outlineLevel="0" collapsed="false">
      <c r="A35" s="141" t="n">
        <v>31</v>
      </c>
      <c r="B35" s="62" t="s">
        <v>80</v>
      </c>
      <c r="C35" s="63" t="s">
        <v>81</v>
      </c>
      <c r="D35" s="142" t="n">
        <v>0.85</v>
      </c>
      <c r="E35" s="142" t="n">
        <f aca="false">Wellness!D35</f>
        <v>0.666666666666667</v>
      </c>
      <c r="F35" s="142" t="n">
        <f aca="false">AVERAGE(Discipline!$D35,Discipline!$E35)</f>
        <v>0.758333333333333</v>
      </c>
      <c r="G35" s="143" t="str">
        <f aca="false" t="array" ref="G35:G35">_xlfn.IFS(F35&gt;=80%,"5",F35&gt;=70%,"4",F35&gt;=60%,"3",F35&gt;=50%,"2",F35&gt;=40%,"1",F35&lt;40%,"0")</f>
        <v>4</v>
      </c>
      <c r="H35" s="144" t="n">
        <v>14</v>
      </c>
      <c r="I35" s="144" t="n">
        <f aca="false">IF(H35&gt;=27,5,IF(H35&gt;=24,4,IF(H35&gt;=20,3,IF(H35&gt;=15,2,IF(H35&gt;=10,1,0)))))</f>
        <v>1</v>
      </c>
      <c r="J35" s="143"/>
      <c r="K35" s="143" t="n">
        <v>1.75</v>
      </c>
      <c r="L35" s="143" t="n">
        <v>2</v>
      </c>
      <c r="M35" s="143" t="n">
        <f aca="false">(G35+I35+K35+L35)</f>
        <v>8.75</v>
      </c>
      <c r="N35" s="143" t="n">
        <f aca="false">M35/20*100</f>
        <v>43.75</v>
      </c>
      <c r="O35" s="146" t="n">
        <f aca="false">N35*0.1</f>
        <v>4.375</v>
      </c>
      <c r="Q35" s="109" t="n">
        <f aca="false">IFERROR(VLOOKUP(B35,[2]Sheet1!B$4:E$241,4,FALSE()),"ER")</f>
        <v>0.840120967741935</v>
      </c>
      <c r="R35" s="109" t="n">
        <f aca="false">Wellness!V35</f>
        <v>0.666666666666667</v>
      </c>
      <c r="S35" s="109" t="n">
        <f aca="false">AVERAGE(Q35,R35)</f>
        <v>0.753393817204301</v>
      </c>
      <c r="T35" s="143" t="str">
        <f aca="false" t="array" ref="T35:T35">_xlfn.IFS(S35&gt;=80%,"5",S35&gt;=70%,"4",S35&gt;=60%,"3",S35&gt;=50%,"2",S35&gt;=40%,"1",S35&lt;40%,"0")</f>
        <v>4</v>
      </c>
      <c r="U35" s="144" t="n">
        <v>0</v>
      </c>
      <c r="V35" s="144" t="n">
        <f aca="false">IF(U35&gt;=27,5,IF(U35&gt;=24,4,IF(U35&gt;=20,3,IF(U35&gt;=15,2,IF(U35&gt;=10,1,0)))))</f>
        <v>0</v>
      </c>
      <c r="W35" s="143" t="n">
        <v>1</v>
      </c>
      <c r="X35" s="143" t="n">
        <v>1.66666666666667</v>
      </c>
      <c r="Y35" s="143" t="n">
        <v>1.75</v>
      </c>
      <c r="Z35" s="143" t="n">
        <f aca="false">(T35+V35+W35+X35+Y35)</f>
        <v>8.41666666666667</v>
      </c>
      <c r="AA35" s="143" t="n">
        <f aca="false">Z35/25*100</f>
        <v>33.6666666666667</v>
      </c>
      <c r="AB35" s="146" t="n">
        <f aca="false">AA35*0.1</f>
        <v>3.36666666666667</v>
      </c>
      <c r="AD35" s="142" t="n">
        <v>0.664285714285714</v>
      </c>
      <c r="AE35" s="142" t="n">
        <f aca="false">Wellness!AN35</f>
        <v>0</v>
      </c>
      <c r="AF35" s="142" t="n">
        <f aca="false">AVERAGE(AD35,AE35)</f>
        <v>0.332142857142857</v>
      </c>
      <c r="AG35" s="143" t="str">
        <f aca="false" t="array" ref="AG35:AG35">_xlfn.IFS(AF35&gt;=80%,"5",AF35&gt;=70%,"4",AF35&gt;=60%,"3",AF35&gt;=50%,"2",AF35&gt;=40%,"1",AF35&lt;40%,"0")</f>
        <v>0</v>
      </c>
      <c r="AH35" s="144" t="n">
        <v>3</v>
      </c>
      <c r="AI35" s="144" t="n">
        <f aca="false">IF(AH35&gt;=27,5,IF(AH35&gt;=24,4,IF(AH35&gt;=20,3,IF(AH35&gt;=15,2,IF(AH35&gt;=10,1,0)))))</f>
        <v>0</v>
      </c>
      <c r="AJ35" s="143" t="n">
        <v>0</v>
      </c>
      <c r="AK35" s="143" t="n">
        <v>0.714285714285714</v>
      </c>
      <c r="AL35" s="143" t="n">
        <v>0</v>
      </c>
      <c r="AM35" s="143" t="n">
        <f aca="false">(AG35+AI35+AK35+AL35+AJ35)</f>
        <v>0.714285714285714</v>
      </c>
      <c r="AN35" s="143" t="n">
        <f aca="false">AM35/25*100</f>
        <v>2.85714285714286</v>
      </c>
      <c r="AO35" s="146" t="n">
        <f aca="false">AN35*0.1</f>
        <v>0.285714285714286</v>
      </c>
      <c r="AQ35" s="142" t="n">
        <v>0.782004830917874</v>
      </c>
      <c r="AR35" s="142" t="n">
        <f aca="false">Wellness!V35</f>
        <v>0.666666666666667</v>
      </c>
      <c r="AS35" s="142" t="n">
        <f aca="false">AVERAGE(Discipline!$D35,Discipline!$E35)</f>
        <v>0.758333333333333</v>
      </c>
      <c r="AT35" s="143" t="str">
        <f aca="false" t="array" ref="AT35:AT35">_xlfn.IFS(AS35&gt;=80%,"5",AS35&gt;=70%,"4",AS35&gt;=60%,"3",AS35&gt;=50%,"2",AS35&gt;=40%,"1",AS35&lt;40%,"0")</f>
        <v>4</v>
      </c>
      <c r="AU35" s="144" t="n">
        <v>14</v>
      </c>
      <c r="AV35" s="144" t="n">
        <f aca="false">IF(AU35&gt;=27,5,IF(AU35&gt;=24,4,IF(AU35&gt;=20,3,IF(AU35&gt;=15,2,IF(AU35&gt;=10,1,0)))))</f>
        <v>1</v>
      </c>
      <c r="AW35" s="143" t="n">
        <v>2</v>
      </c>
      <c r="AX35" s="143" t="n">
        <v>3.66666666666667</v>
      </c>
      <c r="AY35" s="143" t="n">
        <v>1.75</v>
      </c>
      <c r="AZ35" s="143" t="n">
        <f aca="false">(AT35+AV35+AX35+AY35+AW35)</f>
        <v>12.4166666666667</v>
      </c>
      <c r="BA35" s="143" t="n">
        <f aca="false">AZ35/25*100</f>
        <v>49.6666666666667</v>
      </c>
      <c r="BB35" s="146" t="n">
        <f aca="false">BA35*0.1</f>
        <v>4.96666666666667</v>
      </c>
    </row>
    <row r="36" s="22" customFormat="true" ht="14.25" hidden="false" customHeight="false" outlineLevel="0" collapsed="false">
      <c r="A36" s="141" t="n">
        <v>32</v>
      </c>
      <c r="B36" s="62" t="s">
        <v>82</v>
      </c>
      <c r="C36" s="63" t="s">
        <v>83</v>
      </c>
      <c r="D36" s="142" t="n">
        <v>0.9286</v>
      </c>
      <c r="E36" s="142" t="n">
        <f aca="false">Wellness!D36</f>
        <v>0.3</v>
      </c>
      <c r="F36" s="142" t="n">
        <f aca="false">AVERAGE(Discipline!$D36,Discipline!$E36)</f>
        <v>0.6143</v>
      </c>
      <c r="G36" s="143" t="str">
        <f aca="false" t="array" ref="G36:G36">_xlfn.IFS(F36&gt;=80%,"5",F36&gt;=70%,"4",F36&gt;=60%,"3",F36&gt;=50%,"2",F36&gt;=40%,"1",F36&lt;40%,"0")</f>
        <v>3</v>
      </c>
      <c r="H36" s="144" t="n">
        <v>7</v>
      </c>
      <c r="I36" s="144" t="n">
        <f aca="false">IF(H36&gt;=27,5,IF(H36&gt;=24,4,IF(H36&gt;=20,3,IF(H36&gt;=15,2,IF(H36&gt;=10,1,0)))))</f>
        <v>0</v>
      </c>
      <c r="J36" s="143"/>
      <c r="K36" s="143" t="n">
        <v>3.375</v>
      </c>
      <c r="L36" s="143" t="n">
        <v>2.875</v>
      </c>
      <c r="M36" s="143" t="n">
        <f aca="false">(G36+I36+K36+L36)</f>
        <v>9.25</v>
      </c>
      <c r="N36" s="143" t="n">
        <f aca="false">M36/20*100</f>
        <v>46.25</v>
      </c>
      <c r="O36" s="146" t="n">
        <f aca="false">N36*0.1</f>
        <v>4.625</v>
      </c>
      <c r="Q36" s="109" t="n">
        <f aca="false">IFERROR(VLOOKUP(B36,[2]Sheet1!B$4:E$241,4,FALSE()),"ER")</f>
        <v>0.839559937611408</v>
      </c>
      <c r="R36" s="109" t="n">
        <f aca="false">Wellness!V36</f>
        <v>0.266666666666667</v>
      </c>
      <c r="S36" s="109" t="n">
        <f aca="false">AVERAGE(Q36,R36)</f>
        <v>0.553113302139037</v>
      </c>
      <c r="T36" s="143" t="str">
        <f aca="false" t="array" ref="T36:T36">_xlfn.IFS(S36&gt;=80%,"5",S36&gt;=70%,"4",S36&gt;=60%,"3",S36&gt;=50%,"2",S36&gt;=40%,"1",S36&lt;40%,"0")</f>
        <v>2</v>
      </c>
      <c r="U36" s="144" t="n">
        <v>5</v>
      </c>
      <c r="V36" s="144" t="n">
        <f aca="false">IF(U36&gt;=27,5,IF(U36&gt;=24,4,IF(U36&gt;=20,3,IF(U36&gt;=15,2,IF(U36&gt;=10,1,0)))))</f>
        <v>0</v>
      </c>
      <c r="W36" s="143" t="n">
        <v>4</v>
      </c>
      <c r="X36" s="143" t="n">
        <v>3.75</v>
      </c>
      <c r="Y36" s="143" t="n">
        <v>3.75</v>
      </c>
      <c r="Z36" s="143" t="n">
        <f aca="false">(T36+V36+W36+X36+Y36)</f>
        <v>13.5</v>
      </c>
      <c r="AA36" s="143" t="n">
        <f aca="false">Z36/25*100</f>
        <v>54</v>
      </c>
      <c r="AB36" s="146" t="n">
        <f aca="false">AA36*0.1</f>
        <v>5.4</v>
      </c>
      <c r="AD36" s="142" t="n">
        <v>0.860852311939268</v>
      </c>
      <c r="AE36" s="142" t="n">
        <f aca="false">Wellness!AN36</f>
        <v>0.366666666666667</v>
      </c>
      <c r="AF36" s="142" t="n">
        <f aca="false">AVERAGE(AD36,AE36)</f>
        <v>0.613759489302968</v>
      </c>
      <c r="AG36" s="143" t="str">
        <f aca="false" t="array" ref="AG36:AG36">_xlfn.IFS(AF36&gt;=80%,"5",AF36&gt;=70%,"4",AF36&gt;=60%,"3",AF36&gt;=50%,"2",AF36&gt;=40%,"1",AF36&lt;40%,"0")</f>
        <v>3</v>
      </c>
      <c r="AH36" s="144" t="n">
        <v>5</v>
      </c>
      <c r="AI36" s="144" t="n">
        <f aca="false">IF(AH36&gt;=27,5,IF(AH36&gt;=24,4,IF(AH36&gt;=20,3,IF(AH36&gt;=15,2,IF(AH36&gt;=10,1,0)))))</f>
        <v>0</v>
      </c>
      <c r="AJ36" s="143" t="n">
        <v>3.25</v>
      </c>
      <c r="AK36" s="143" t="n">
        <v>3.71428571428571</v>
      </c>
      <c r="AL36" s="143" t="n">
        <v>2.4</v>
      </c>
      <c r="AM36" s="143" t="n">
        <f aca="false">(AG36+AI36+AK36+AL36+AJ36)</f>
        <v>12.3642857142857</v>
      </c>
      <c r="AN36" s="143" t="n">
        <f aca="false">AM36/25*100</f>
        <v>49.4571428571429</v>
      </c>
      <c r="AO36" s="146" t="n">
        <f aca="false">AN36*0.1</f>
        <v>4.94571428571429</v>
      </c>
      <c r="AQ36" s="142" t="n">
        <v>0.786107660455486</v>
      </c>
      <c r="AR36" s="142" t="n">
        <f aca="false">Wellness!V36</f>
        <v>0.266666666666667</v>
      </c>
      <c r="AS36" s="142" t="n">
        <f aca="false">AVERAGE(Discipline!$D36,Discipline!$E36)</f>
        <v>0.6143</v>
      </c>
      <c r="AT36" s="143" t="str">
        <f aca="false" t="array" ref="AT36:AT36">_xlfn.IFS(AS36&gt;=80%,"5",AS36&gt;=70%,"4",AS36&gt;=60%,"3",AS36&gt;=50%,"2",AS36&gt;=40%,"1",AS36&lt;40%,"0")</f>
        <v>3</v>
      </c>
      <c r="AU36" s="144" t="n">
        <v>7</v>
      </c>
      <c r="AV36" s="144" t="n">
        <f aca="false">IF(AU36&gt;=27,5,IF(AU36&gt;=24,4,IF(AU36&gt;=20,3,IF(AU36&gt;=15,2,IF(AU36&gt;=10,1,0)))))</f>
        <v>0</v>
      </c>
      <c r="AW36" s="143" t="n">
        <v>4.5</v>
      </c>
      <c r="AX36" s="143" t="n">
        <v>3</v>
      </c>
      <c r="AY36" s="143" t="n">
        <v>2.75</v>
      </c>
      <c r="AZ36" s="143" t="n">
        <f aca="false">(AT36+AV36+AX36+AY36+AW36)</f>
        <v>13.25</v>
      </c>
      <c r="BA36" s="143" t="n">
        <f aca="false">AZ36/25*100</f>
        <v>53</v>
      </c>
      <c r="BB36" s="146" t="n">
        <f aca="false">BA36*0.1</f>
        <v>5.3</v>
      </c>
    </row>
    <row r="37" s="22" customFormat="true" ht="14.25" hidden="false" customHeight="false" outlineLevel="0" collapsed="false">
      <c r="A37" s="141" t="n">
        <v>33</v>
      </c>
      <c r="B37" s="62" t="s">
        <v>84</v>
      </c>
      <c r="C37" s="63" t="s">
        <v>85</v>
      </c>
      <c r="D37" s="142" t="n">
        <v>1</v>
      </c>
      <c r="E37" s="142" t="n">
        <f aca="false">Wellness!D37</f>
        <v>0.666666666666667</v>
      </c>
      <c r="F37" s="142" t="n">
        <f aca="false">AVERAGE(Discipline!$D37,Discipline!$E37)</f>
        <v>0.833333333333333</v>
      </c>
      <c r="G37" s="143" t="str">
        <f aca="false" t="array" ref="G37:G37">_xlfn.IFS(F37&gt;=80%,"5",F37&gt;=70%,"4",F37&gt;=60%,"3",F37&gt;=50%,"2",F37&gt;=40%,"1",F37&lt;40%,"0")</f>
        <v>5</v>
      </c>
      <c r="H37" s="144" t="n">
        <v>19</v>
      </c>
      <c r="I37" s="144" t="n">
        <f aca="false">IF(H37&gt;=27,5,IF(H37&gt;=24,4,IF(H37&gt;=20,3,IF(H37&gt;=15,2,IF(H37&gt;=10,1,0)))))</f>
        <v>2</v>
      </c>
      <c r="J37" s="143"/>
      <c r="K37" s="143" t="n">
        <v>2.75</v>
      </c>
      <c r="L37" s="143" t="n">
        <v>3</v>
      </c>
      <c r="M37" s="143" t="n">
        <f aca="false">(G37+I37+K37+L37)</f>
        <v>12.75</v>
      </c>
      <c r="N37" s="143" t="n">
        <f aca="false">M37/20*100</f>
        <v>63.75</v>
      </c>
      <c r="O37" s="146" t="n">
        <f aca="false">N37*0.1</f>
        <v>6.375</v>
      </c>
      <c r="Q37" s="109" t="n">
        <f aca="false">IFERROR(VLOOKUP(B37,[2]Sheet1!B$4:E$241,4,FALSE()),"ER")</f>
        <v>0.876752450980392</v>
      </c>
      <c r="R37" s="109" t="n">
        <f aca="false">Wellness!V37</f>
        <v>0.666666666666667</v>
      </c>
      <c r="S37" s="109" t="n">
        <f aca="false">AVERAGE(Q37,R37)</f>
        <v>0.771709558823529</v>
      </c>
      <c r="T37" s="143" t="str">
        <f aca="false" t="array" ref="T37:T37">_xlfn.IFS(S37&gt;=80%,"5",S37&gt;=70%,"4",S37&gt;=60%,"3",S37&gt;=50%,"2",S37&gt;=40%,"1",S37&lt;40%,"0")</f>
        <v>4</v>
      </c>
      <c r="U37" s="144" t="n">
        <v>3</v>
      </c>
      <c r="V37" s="144" t="n">
        <f aca="false">IF(U37&gt;=27,5,IF(U37&gt;=24,4,IF(U37&gt;=20,3,IF(U37&gt;=15,2,IF(U37&gt;=10,1,0)))))</f>
        <v>0</v>
      </c>
      <c r="W37" s="143" t="n">
        <v>3</v>
      </c>
      <c r="X37" s="143" t="n">
        <v>3</v>
      </c>
      <c r="Y37" s="143" t="n">
        <v>3</v>
      </c>
      <c r="Z37" s="143" t="n">
        <f aca="false">(T37+V37+W37+X37+Y37)</f>
        <v>13</v>
      </c>
      <c r="AA37" s="143" t="n">
        <f aca="false">Z37/25*100</f>
        <v>52</v>
      </c>
      <c r="AB37" s="146" t="n">
        <f aca="false">AA37*0.1</f>
        <v>5.2</v>
      </c>
      <c r="AD37" s="142" t="n">
        <v>0.925606769867754</v>
      </c>
      <c r="AE37" s="142" t="n">
        <f aca="false">Wellness!AN37</f>
        <v>0.666666666666667</v>
      </c>
      <c r="AF37" s="142" t="n">
        <f aca="false">AVERAGE(AD37,AE37)</f>
        <v>0.796136718267211</v>
      </c>
      <c r="AG37" s="143" t="str">
        <f aca="false" t="array" ref="AG37:AG37">_xlfn.IFS(AF37&gt;=80%,"5",AF37&gt;=70%,"4",AF37&gt;=60%,"3",AF37&gt;=50%,"2",AF37&gt;=40%,"1",AF37&lt;40%,"0")</f>
        <v>4</v>
      </c>
      <c r="AH37" s="144" t="n">
        <v>5</v>
      </c>
      <c r="AI37" s="144" t="n">
        <f aca="false">IF(AH37&gt;=27,5,IF(AH37&gt;=24,4,IF(AH37&gt;=20,3,IF(AH37&gt;=15,2,IF(AH37&gt;=10,1,0)))))</f>
        <v>0</v>
      </c>
      <c r="AJ37" s="143" t="n">
        <v>2.25</v>
      </c>
      <c r="AK37" s="143" t="n">
        <v>3.14285714285714</v>
      </c>
      <c r="AL37" s="143" t="n">
        <v>2.1</v>
      </c>
      <c r="AM37" s="143" t="n">
        <f aca="false">(AG37+AI37+AK37+AL37+AJ37)</f>
        <v>11.4928571428571</v>
      </c>
      <c r="AN37" s="143" t="n">
        <f aca="false">AM37/25*100</f>
        <v>45.9714285714286</v>
      </c>
      <c r="AO37" s="146" t="n">
        <f aca="false">AN37*0.1</f>
        <v>4.59714285714286</v>
      </c>
      <c r="AQ37" s="142" t="n">
        <v>0.875</v>
      </c>
      <c r="AR37" s="142" t="n">
        <f aca="false">Wellness!V37</f>
        <v>0.666666666666667</v>
      </c>
      <c r="AS37" s="142" t="n">
        <f aca="false">AVERAGE(Discipline!$D37,Discipline!$E37)</f>
        <v>0.833333333333333</v>
      </c>
      <c r="AT37" s="143" t="str">
        <f aca="false" t="array" ref="AT37:AT37">_xlfn.IFS(AS37&gt;=80%,"5",AS37&gt;=70%,"4",AS37&gt;=60%,"3",AS37&gt;=50%,"2",AS37&gt;=40%,"1",AS37&lt;40%,"0")</f>
        <v>5</v>
      </c>
      <c r="AU37" s="144" t="n">
        <v>19</v>
      </c>
      <c r="AV37" s="144" t="n">
        <f aca="false">IF(AU37&gt;=27,5,IF(AU37&gt;=24,4,IF(AU37&gt;=20,3,IF(AU37&gt;=15,2,IF(AU37&gt;=10,1,0)))))</f>
        <v>2</v>
      </c>
      <c r="AW37" s="143" t="n">
        <v>4.5</v>
      </c>
      <c r="AX37" s="143" t="n">
        <v>3</v>
      </c>
      <c r="AY37" s="143" t="n">
        <v>2.5</v>
      </c>
      <c r="AZ37" s="143" t="n">
        <f aca="false">(AT37+AV37+AX37+AY37+AW37)</f>
        <v>17</v>
      </c>
      <c r="BA37" s="143" t="n">
        <f aca="false">AZ37/25*100</f>
        <v>68</v>
      </c>
      <c r="BB37" s="146" t="n">
        <f aca="false">BA37*0.1</f>
        <v>6.8</v>
      </c>
    </row>
    <row r="38" s="22" customFormat="true" ht="14.25" hidden="false" customHeight="false" outlineLevel="0" collapsed="false">
      <c r="A38" s="141" t="n">
        <v>34</v>
      </c>
      <c r="B38" s="62" t="s">
        <v>86</v>
      </c>
      <c r="C38" s="63" t="s">
        <v>87</v>
      </c>
      <c r="D38" s="142" t="n">
        <v>1</v>
      </c>
      <c r="E38" s="142" t="n">
        <f aca="false">Wellness!D38</f>
        <v>0.8</v>
      </c>
      <c r="F38" s="142" t="n">
        <f aca="false">AVERAGE(Discipline!$D38,Discipline!$E38)</f>
        <v>0.9</v>
      </c>
      <c r="G38" s="143" t="str">
        <f aca="false" t="array" ref="G38:G38">_xlfn.IFS(F38&gt;=80%,"5",F38&gt;=70%,"4",F38&gt;=60%,"3",F38&gt;=50%,"2",F38&gt;=40%,"1",F38&lt;40%,"0")</f>
        <v>5</v>
      </c>
      <c r="H38" s="144" t="n">
        <v>17</v>
      </c>
      <c r="I38" s="144" t="n">
        <f aca="false">IF(H38&gt;=27,5,IF(H38&gt;=24,4,IF(H38&gt;=20,3,IF(H38&gt;=15,2,IF(H38&gt;=10,1,0)))))</f>
        <v>2</v>
      </c>
      <c r="J38" s="143"/>
      <c r="K38" s="143" t="n">
        <v>3.5</v>
      </c>
      <c r="L38" s="143" t="n">
        <v>4</v>
      </c>
      <c r="M38" s="143" t="n">
        <f aca="false">(G38+I38+K38+L38)</f>
        <v>14.5</v>
      </c>
      <c r="N38" s="143" t="n">
        <f aca="false">M38/20*100</f>
        <v>72.5</v>
      </c>
      <c r="O38" s="146" t="n">
        <f aca="false">N38*0.1</f>
        <v>7.25</v>
      </c>
      <c r="Q38" s="109" t="n">
        <f aca="false">IFERROR(VLOOKUP(B38,[2]Sheet1!B$4:E$241,4,FALSE()),"ER")</f>
        <v>0.962768817204301</v>
      </c>
      <c r="R38" s="109" t="n">
        <f aca="false">Wellness!V38</f>
        <v>0.8</v>
      </c>
      <c r="S38" s="109" t="n">
        <f aca="false">AVERAGE(Q38,R38)</f>
        <v>0.88138440860215</v>
      </c>
      <c r="T38" s="143" t="str">
        <f aca="false" t="array" ref="T38:T38">_xlfn.IFS(S38&gt;=80%,"5",S38&gt;=70%,"4",S38&gt;=60%,"3",S38&gt;=50%,"2",S38&gt;=40%,"1",S38&lt;40%,"0")</f>
        <v>5</v>
      </c>
      <c r="U38" s="144" t="n">
        <v>9</v>
      </c>
      <c r="V38" s="144" t="n">
        <f aca="false">IF(U38&gt;=27,5,IF(U38&gt;=24,4,IF(U38&gt;=20,3,IF(U38&gt;=15,2,IF(U38&gt;=10,1,0)))))</f>
        <v>0</v>
      </c>
      <c r="W38" s="143" t="n">
        <v>0</v>
      </c>
      <c r="X38" s="143" t="n">
        <v>2.66666666666667</v>
      </c>
      <c r="Y38" s="143" t="n">
        <v>3.5</v>
      </c>
      <c r="Z38" s="143" t="n">
        <f aca="false">(T38+V38+W38+X38+Y38)</f>
        <v>11.1666666666667</v>
      </c>
      <c r="AA38" s="143" t="n">
        <f aca="false">Z38/25*100</f>
        <v>44.6666666666667</v>
      </c>
      <c r="AB38" s="146" t="n">
        <f aca="false">AA38*0.1</f>
        <v>4.46666666666667</v>
      </c>
      <c r="AD38" s="142" t="n">
        <v>0.909722222222222</v>
      </c>
      <c r="AE38" s="142" t="n">
        <f aca="false">Wellness!AN38</f>
        <v>0.8</v>
      </c>
      <c r="AF38" s="142" t="n">
        <f aca="false">AVERAGE(AD38,AE38)</f>
        <v>0.854861111111111</v>
      </c>
      <c r="AG38" s="143" t="str">
        <f aca="false" t="array" ref="AG38:AG38">_xlfn.IFS(AF38&gt;=80%,"5",AF38&gt;=70%,"4",AF38&gt;=60%,"3",AF38&gt;=50%,"2",AF38&gt;=40%,"1",AF38&lt;40%,"0")</f>
        <v>5</v>
      </c>
      <c r="AH38" s="144" t="n">
        <v>13</v>
      </c>
      <c r="AI38" s="144" t="n">
        <f aca="false">IF(AH38&gt;=27,5,IF(AH38&gt;=24,4,IF(AH38&gt;=20,3,IF(AH38&gt;=15,2,IF(AH38&gt;=10,1,0)))))</f>
        <v>1</v>
      </c>
      <c r="AJ38" s="143" t="n">
        <v>2.5</v>
      </c>
      <c r="AK38" s="143" t="n">
        <v>3.42857142857143</v>
      </c>
      <c r="AL38" s="143" t="n">
        <v>2.5</v>
      </c>
      <c r="AM38" s="143" t="n">
        <f aca="false">(AG38+AI38+AK38+AL38+AJ38)</f>
        <v>14.4285714285714</v>
      </c>
      <c r="AN38" s="143" t="n">
        <f aca="false">AM38/25*100</f>
        <v>57.7142857142857</v>
      </c>
      <c r="AO38" s="146" t="n">
        <f aca="false">AN38*0.1</f>
        <v>5.77142857142857</v>
      </c>
      <c r="AQ38" s="142" t="n">
        <v>0.884575569358178</v>
      </c>
      <c r="AR38" s="142" t="n">
        <f aca="false">Wellness!V38</f>
        <v>0.8</v>
      </c>
      <c r="AS38" s="142" t="n">
        <f aca="false">AVERAGE(Discipline!$D38,Discipline!$E38)</f>
        <v>0.9</v>
      </c>
      <c r="AT38" s="143" t="str">
        <f aca="false" t="array" ref="AT38:AT38">_xlfn.IFS(AS38&gt;=80%,"5",AS38&gt;=70%,"4",AS38&gt;=60%,"3",AS38&gt;=50%,"2",AS38&gt;=40%,"1",AS38&lt;40%,"0")</f>
        <v>5</v>
      </c>
      <c r="AU38" s="144" t="n">
        <v>17</v>
      </c>
      <c r="AV38" s="144" t="n">
        <f aca="false">IF(AU38&gt;=27,5,IF(AU38&gt;=24,4,IF(AU38&gt;=20,3,IF(AU38&gt;=15,2,IF(AU38&gt;=10,1,0)))))</f>
        <v>2</v>
      </c>
      <c r="AW38" s="143" t="n">
        <v>3.25</v>
      </c>
      <c r="AX38" s="143" t="n">
        <v>3</v>
      </c>
      <c r="AY38" s="143" t="n">
        <v>2.75</v>
      </c>
      <c r="AZ38" s="143" t="n">
        <f aca="false">(AT38+AV38+AX38+AY38+AW38)</f>
        <v>16</v>
      </c>
      <c r="BA38" s="143" t="n">
        <f aca="false">AZ38/25*100</f>
        <v>64</v>
      </c>
      <c r="BB38" s="146" t="n">
        <f aca="false">BA38*0.1</f>
        <v>6.4</v>
      </c>
    </row>
    <row r="39" s="22" customFormat="true" ht="14.25" hidden="false" customHeight="false" outlineLevel="0" collapsed="false">
      <c r="A39" s="141" t="n">
        <v>35</v>
      </c>
      <c r="B39" s="62" t="s">
        <v>88</v>
      </c>
      <c r="C39" s="63" t="s">
        <v>89</v>
      </c>
      <c r="D39" s="142" t="n">
        <v>1</v>
      </c>
      <c r="E39" s="142" t="n">
        <f aca="false">Wellness!D39</f>
        <v>0.666666666666667</v>
      </c>
      <c r="F39" s="142" t="n">
        <f aca="false">AVERAGE(Discipline!$D39,Discipline!$E39)</f>
        <v>0.833333333333333</v>
      </c>
      <c r="G39" s="143" t="str">
        <f aca="false" t="array" ref="G39:G39">_xlfn.IFS(F39&gt;=80%,"5",F39&gt;=70%,"4",F39&gt;=60%,"3",F39&gt;=50%,"2",F39&gt;=40%,"1",F39&lt;40%,"0")</f>
        <v>5</v>
      </c>
      <c r="H39" s="144" t="n">
        <v>17</v>
      </c>
      <c r="I39" s="144" t="n">
        <f aca="false">IF(H39&gt;=27,5,IF(H39&gt;=24,4,IF(H39&gt;=20,3,IF(H39&gt;=15,2,IF(H39&gt;=10,1,0)))))</f>
        <v>2</v>
      </c>
      <c r="J39" s="143"/>
      <c r="K39" s="143" t="n">
        <v>2.375</v>
      </c>
      <c r="L39" s="143" t="n">
        <v>2.75</v>
      </c>
      <c r="M39" s="143" t="n">
        <f aca="false">(G39+I39+K39+L39)</f>
        <v>12.125</v>
      </c>
      <c r="N39" s="143" t="n">
        <f aca="false">M39/20*100</f>
        <v>60.625</v>
      </c>
      <c r="O39" s="146" t="n">
        <f aca="false">N39*0.1</f>
        <v>6.0625</v>
      </c>
      <c r="Q39" s="109" t="n">
        <f aca="false">IFERROR(VLOOKUP(B39,[2]Sheet1!B$4:E$241,4,FALSE()),"ER")</f>
        <v>0.861847147950089</v>
      </c>
      <c r="R39" s="109" t="n">
        <f aca="false">Wellness!V39</f>
        <v>0.666666666666667</v>
      </c>
      <c r="S39" s="109" t="n">
        <f aca="false">AVERAGE(Q39,R39)</f>
        <v>0.764256907308378</v>
      </c>
      <c r="T39" s="143" t="str">
        <f aca="false" t="array" ref="T39:T39">_xlfn.IFS(S39&gt;=80%,"5",S39&gt;=70%,"4",S39&gt;=60%,"3",S39&gt;=50%,"2",S39&gt;=40%,"1",S39&lt;40%,"0")</f>
        <v>4</v>
      </c>
      <c r="U39" s="144" t="n">
        <v>2</v>
      </c>
      <c r="V39" s="144" t="n">
        <f aca="false">IF(U39&gt;=27,5,IF(U39&gt;=24,4,IF(U39&gt;=20,3,IF(U39&gt;=15,2,IF(U39&gt;=10,1,0)))))</f>
        <v>0</v>
      </c>
      <c r="W39" s="143" t="n">
        <v>2</v>
      </c>
      <c r="X39" s="143" t="n">
        <v>2</v>
      </c>
      <c r="Y39" s="143" t="n">
        <v>2</v>
      </c>
      <c r="Z39" s="143" t="n">
        <f aca="false">(T39+V39+W39+X39+Y39)</f>
        <v>10</v>
      </c>
      <c r="AA39" s="143" t="n">
        <f aca="false">Z39/25*100</f>
        <v>40</v>
      </c>
      <c r="AB39" s="146" t="n">
        <f aca="false">AA39*0.1</f>
        <v>4</v>
      </c>
      <c r="AD39" s="142" t="n">
        <v>0.815654851684263</v>
      </c>
      <c r="AE39" s="142" t="n">
        <f aca="false">Wellness!AN39</f>
        <v>0.366666666666667</v>
      </c>
      <c r="AF39" s="142" t="n">
        <f aca="false">AVERAGE(AD39,AE39)</f>
        <v>0.591160759175465</v>
      </c>
      <c r="AG39" s="143" t="str">
        <f aca="false" t="array" ref="AG39:AG39">_xlfn.IFS(AF39&gt;=80%,"5",AF39&gt;=70%,"4",AF39&gt;=60%,"3",AF39&gt;=50%,"2",AF39&gt;=40%,"1",AF39&lt;40%,"0")</f>
        <v>2</v>
      </c>
      <c r="AH39" s="144" t="n">
        <v>3</v>
      </c>
      <c r="AI39" s="144" t="n">
        <f aca="false">IF(AH39&gt;=27,5,IF(AH39&gt;=24,4,IF(AH39&gt;=20,3,IF(AH39&gt;=15,2,IF(AH39&gt;=10,1,0)))))</f>
        <v>0</v>
      </c>
      <c r="AJ39" s="143" t="n">
        <v>4</v>
      </c>
      <c r="AK39" s="143" t="n">
        <v>4</v>
      </c>
      <c r="AL39" s="143" t="n">
        <v>1.91666666666667</v>
      </c>
      <c r="AM39" s="143" t="n">
        <f aca="false">(AG39+AI39+AK39+AL39+AJ39)</f>
        <v>11.9166666666667</v>
      </c>
      <c r="AN39" s="143" t="n">
        <f aca="false">AM39/25*100</f>
        <v>47.6666666666667</v>
      </c>
      <c r="AO39" s="146" t="n">
        <f aca="false">AN39*0.1</f>
        <v>4.76666666666667</v>
      </c>
      <c r="AQ39" s="142" t="n">
        <v>0.858193277310924</v>
      </c>
      <c r="AR39" s="142" t="n">
        <f aca="false">Wellness!V39</f>
        <v>0.666666666666667</v>
      </c>
      <c r="AS39" s="142" t="n">
        <f aca="false">AVERAGE(Discipline!$D39,Discipline!$E39)</f>
        <v>0.833333333333333</v>
      </c>
      <c r="AT39" s="143" t="str">
        <f aca="false" t="array" ref="AT39:AT39">_xlfn.IFS(AS39&gt;=80%,"5",AS39&gt;=70%,"4",AS39&gt;=60%,"3",AS39&gt;=50%,"2",AS39&gt;=40%,"1",AS39&lt;40%,"0")</f>
        <v>5</v>
      </c>
      <c r="AU39" s="144" t="n">
        <v>17</v>
      </c>
      <c r="AV39" s="144" t="n">
        <f aca="false">IF(AU39&gt;=27,5,IF(AU39&gt;=24,4,IF(AU39&gt;=20,3,IF(AU39&gt;=15,2,IF(AU39&gt;=10,1,0)))))</f>
        <v>2</v>
      </c>
      <c r="AW39" s="143" t="n">
        <v>4.5</v>
      </c>
      <c r="AX39" s="143" t="n">
        <v>2.66666666666667</v>
      </c>
      <c r="AY39" s="143" t="n">
        <v>2.5</v>
      </c>
      <c r="AZ39" s="143" t="n">
        <f aca="false">(AT39+AV39+AX39+AY39+AW39)</f>
        <v>16.6666666666667</v>
      </c>
      <c r="BA39" s="143" t="n">
        <f aca="false">AZ39/25*100</f>
        <v>66.6666666666667</v>
      </c>
      <c r="BB39" s="146" t="n">
        <f aca="false">BA39*0.1</f>
        <v>6.66666666666667</v>
      </c>
    </row>
    <row r="40" s="22" customFormat="true" ht="14.25" hidden="false" customHeight="false" outlineLevel="0" collapsed="false">
      <c r="A40" s="141" t="n">
        <v>36</v>
      </c>
      <c r="B40" s="62" t="s">
        <v>90</v>
      </c>
      <c r="C40" s="63" t="s">
        <v>91</v>
      </c>
      <c r="D40" s="142" t="n">
        <v>0.85</v>
      </c>
      <c r="E40" s="142" t="n">
        <f aca="false">Wellness!D40</f>
        <v>0.9</v>
      </c>
      <c r="F40" s="142" t="n">
        <f aca="false">AVERAGE(Discipline!$D40,Discipline!$E40)</f>
        <v>0.875</v>
      </c>
      <c r="G40" s="143" t="str">
        <f aca="false" t="array" ref="G40:G40">_xlfn.IFS(F40&gt;=80%,"5",F40&gt;=70%,"4",F40&gt;=60%,"3",F40&gt;=50%,"2",F40&gt;=40%,"1",F40&lt;40%,"0")</f>
        <v>5</v>
      </c>
      <c r="H40" s="144" t="n">
        <v>21</v>
      </c>
      <c r="I40" s="144" t="n">
        <f aca="false">IF(H40&gt;=27,5,IF(H40&gt;=24,4,IF(H40&gt;=20,3,IF(H40&gt;=15,2,IF(H40&gt;=10,1,0)))))</f>
        <v>3</v>
      </c>
      <c r="J40" s="143"/>
      <c r="K40" s="143" t="n">
        <v>2.73214285714286</v>
      </c>
      <c r="L40" s="143" t="n">
        <v>2.78571428571429</v>
      </c>
      <c r="M40" s="143" t="n">
        <f aca="false">(G40+I40+K40+L40)</f>
        <v>13.5178571428571</v>
      </c>
      <c r="N40" s="143" t="n">
        <f aca="false">M40/20*100</f>
        <v>67.5892857142857</v>
      </c>
      <c r="O40" s="146" t="n">
        <f aca="false">N40*0.1</f>
        <v>6.75892857142857</v>
      </c>
      <c r="Q40" s="109" t="n">
        <f aca="false">IFERROR(VLOOKUP(B40,[2]Sheet1!B$4:E$241,4,FALSE()),"ER")</f>
        <v>0.844704301075269</v>
      </c>
      <c r="R40" s="109" t="n">
        <f aca="false">Wellness!V40</f>
        <v>0.666666666666667</v>
      </c>
      <c r="S40" s="109" t="n">
        <f aca="false">AVERAGE(Q40,R40)</f>
        <v>0.755685483870968</v>
      </c>
      <c r="T40" s="143" t="str">
        <f aca="false" t="array" ref="T40:T40">_xlfn.IFS(S40&gt;=80%,"5",S40&gt;=70%,"4",S40&gt;=60%,"3",S40&gt;=50%,"2",S40&gt;=40%,"1",S40&lt;40%,"0")</f>
        <v>4</v>
      </c>
      <c r="U40" s="144" t="n">
        <v>4</v>
      </c>
      <c r="V40" s="144" t="n">
        <f aca="false">IF(U40&gt;=27,5,IF(U40&gt;=24,4,IF(U40&gt;=20,3,IF(U40&gt;=15,2,IF(U40&gt;=10,1,0)))))</f>
        <v>0</v>
      </c>
      <c r="W40" s="143" t="n">
        <v>2</v>
      </c>
      <c r="X40" s="143" t="n">
        <v>1.16666666666667</v>
      </c>
      <c r="Y40" s="143" t="n">
        <v>2.75</v>
      </c>
      <c r="Z40" s="143" t="n">
        <f aca="false">(T40+V40+W40+X40+Y40)</f>
        <v>9.91666666666667</v>
      </c>
      <c r="AA40" s="143" t="n">
        <f aca="false">Z40/25*100</f>
        <v>39.6666666666667</v>
      </c>
      <c r="AB40" s="146" t="n">
        <f aca="false">AA40*0.1</f>
        <v>3.96666666666667</v>
      </c>
      <c r="AD40" s="142" t="n">
        <v>0.786611519607843</v>
      </c>
      <c r="AE40" s="142" t="n">
        <f aca="false">Wellness!AN40</f>
        <v>0.666666666666667</v>
      </c>
      <c r="AF40" s="142" t="n">
        <f aca="false">AVERAGE(AD40,AE40)</f>
        <v>0.726639093137255</v>
      </c>
      <c r="AG40" s="143" t="str">
        <f aca="false" t="array" ref="AG40:AG40">_xlfn.IFS(AF40&gt;=80%,"5",AF40&gt;=70%,"4",AF40&gt;=60%,"3",AF40&gt;=50%,"2",AF40&gt;=40%,"1",AF40&lt;40%,"0")</f>
        <v>4</v>
      </c>
      <c r="AH40" s="144" t="n">
        <v>5</v>
      </c>
      <c r="AI40" s="144" t="n">
        <f aca="false">IF(AH40&gt;=27,5,IF(AH40&gt;=24,4,IF(AH40&gt;=20,3,IF(AH40&gt;=15,2,IF(AH40&gt;=10,1,0)))))</f>
        <v>0</v>
      </c>
      <c r="AJ40" s="143" t="n">
        <v>2.25</v>
      </c>
      <c r="AK40" s="143" t="n">
        <v>2.57142857142857</v>
      </c>
      <c r="AL40" s="143" t="n">
        <v>0.5</v>
      </c>
      <c r="AM40" s="143" t="n">
        <f aca="false">(AG40+AI40+AK40+AL40+AJ40)</f>
        <v>9.32142857142857</v>
      </c>
      <c r="AN40" s="143" t="n">
        <f aca="false">AM40/25*100</f>
        <v>37.2857142857143</v>
      </c>
      <c r="AO40" s="146" t="n">
        <f aca="false">AN40*0.1</f>
        <v>3.72857142857143</v>
      </c>
      <c r="AQ40" s="142" t="n">
        <v>0.86425983436853</v>
      </c>
      <c r="AR40" s="142" t="n">
        <f aca="false">Wellness!V40</f>
        <v>0.666666666666667</v>
      </c>
      <c r="AS40" s="142" t="n">
        <f aca="false">AVERAGE(Discipline!$D40,Discipline!$E40)</f>
        <v>0.875</v>
      </c>
      <c r="AT40" s="143" t="str">
        <f aca="false" t="array" ref="AT40:AT40">_xlfn.IFS(AS40&gt;=80%,"5",AS40&gt;=70%,"4",AS40&gt;=60%,"3",AS40&gt;=50%,"2",AS40&gt;=40%,"1",AS40&lt;40%,"0")</f>
        <v>5</v>
      </c>
      <c r="AU40" s="144" t="n">
        <v>21</v>
      </c>
      <c r="AV40" s="144" t="n">
        <f aca="false">IF(AU40&gt;=27,5,IF(AU40&gt;=24,4,IF(AU40&gt;=20,3,IF(AU40&gt;=15,2,IF(AU40&gt;=10,1,0)))))</f>
        <v>3</v>
      </c>
      <c r="AW40" s="143" t="n">
        <v>4.5</v>
      </c>
      <c r="AX40" s="143" t="n">
        <v>2</v>
      </c>
      <c r="AY40" s="143" t="n">
        <v>2.5</v>
      </c>
      <c r="AZ40" s="143" t="n">
        <f aca="false">(AT40+AV40+AX40+AY40+AW40)</f>
        <v>17</v>
      </c>
      <c r="BA40" s="143" t="n">
        <f aca="false">AZ40/25*100</f>
        <v>68</v>
      </c>
      <c r="BB40" s="146" t="n">
        <f aca="false">BA40*0.1</f>
        <v>6.8</v>
      </c>
    </row>
    <row r="41" s="22" customFormat="true" ht="14.25" hidden="false" customHeight="false" outlineLevel="0" collapsed="false">
      <c r="A41" s="141" t="n">
        <v>37</v>
      </c>
      <c r="B41" s="62" t="s">
        <v>92</v>
      </c>
      <c r="C41" s="63" t="s">
        <v>93</v>
      </c>
      <c r="D41" s="142" t="n">
        <v>0.9333</v>
      </c>
      <c r="E41" s="142" t="n">
        <f aca="false">Wellness!D41</f>
        <v>0.866666666666667</v>
      </c>
      <c r="F41" s="142" t="n">
        <f aca="false">AVERAGE(Discipline!$D41,Discipline!$E41)</f>
        <v>0.899983333333333</v>
      </c>
      <c r="G41" s="143" t="str">
        <f aca="false" t="array" ref="G41:G41">_xlfn.IFS(F41&gt;=80%,"5",F41&gt;=70%,"4",F41&gt;=60%,"3",F41&gt;=50%,"2",F41&gt;=40%,"1",F41&lt;40%,"0")</f>
        <v>5</v>
      </c>
      <c r="H41" s="144" t="n">
        <v>21</v>
      </c>
      <c r="I41" s="144" t="n">
        <f aca="false">IF(H41&gt;=27,5,IF(H41&gt;=24,4,IF(H41&gt;=20,3,IF(H41&gt;=15,2,IF(H41&gt;=10,1,0)))))</f>
        <v>3</v>
      </c>
      <c r="J41" s="143"/>
      <c r="K41" s="143" t="n">
        <v>2.25</v>
      </c>
      <c r="L41" s="143" t="n">
        <v>2.75</v>
      </c>
      <c r="M41" s="143" t="n">
        <f aca="false">(G41+I41+K41+L41)</f>
        <v>13</v>
      </c>
      <c r="N41" s="143" t="n">
        <f aca="false">M41/20*100</f>
        <v>65</v>
      </c>
      <c r="O41" s="146" t="n">
        <f aca="false">N41*0.1</f>
        <v>6.5</v>
      </c>
      <c r="Q41" s="109" t="n">
        <f aca="false">IFERROR(VLOOKUP(B41,[2]Sheet1!B$4:E$241,4,FALSE()),"ER")</f>
        <v>0.978333333333333</v>
      </c>
      <c r="R41" s="109" t="n">
        <f aca="false">Wellness!V41</f>
        <v>0.933333333333333</v>
      </c>
      <c r="S41" s="109" t="n">
        <f aca="false">AVERAGE(Q41,R41)</f>
        <v>0.955833333333333</v>
      </c>
      <c r="T41" s="143" t="str">
        <f aca="false" t="array" ref="T41:T41">_xlfn.IFS(S41&gt;=80%,"5",S41&gt;=70%,"4",S41&gt;=60%,"3",S41&gt;=50%,"2",S41&gt;=40%,"1",S41&lt;40%,"0")</f>
        <v>5</v>
      </c>
      <c r="U41" s="144" t="n">
        <v>16</v>
      </c>
      <c r="V41" s="144" t="n">
        <f aca="false">IF(U41&gt;=27,5,IF(U41&gt;=24,4,IF(U41&gt;=20,3,IF(U41&gt;=15,2,IF(U41&gt;=10,1,0)))))</f>
        <v>2</v>
      </c>
      <c r="W41" s="143" t="n">
        <v>0</v>
      </c>
      <c r="X41" s="143" t="n">
        <v>2.16666666666667</v>
      </c>
      <c r="Y41" s="143" t="n">
        <v>3.25</v>
      </c>
      <c r="Z41" s="143" t="n">
        <f aca="false">(T41+V41+W41+X41+Y41)</f>
        <v>12.4166666666667</v>
      </c>
      <c r="AA41" s="143" t="n">
        <f aca="false">Z41/25*100</f>
        <v>49.6666666666667</v>
      </c>
      <c r="AB41" s="146" t="n">
        <f aca="false">AA41*0.1</f>
        <v>4.96666666666667</v>
      </c>
      <c r="AD41" s="142" t="n">
        <v>0.957142857142857</v>
      </c>
      <c r="AE41" s="142" t="n">
        <f aca="false">Wellness!AN41</f>
        <v>1</v>
      </c>
      <c r="AF41" s="142" t="n">
        <f aca="false">AVERAGE(AD41,AE41)</f>
        <v>0.978571428571429</v>
      </c>
      <c r="AG41" s="143" t="str">
        <f aca="false" t="array" ref="AG41:AG41">_xlfn.IFS(AF41&gt;=80%,"5",AF41&gt;=70%,"4",AF41&gt;=60%,"3",AF41&gt;=50%,"2",AF41&gt;=40%,"1",AF41&lt;40%,"0")</f>
        <v>5</v>
      </c>
      <c r="AH41" s="144" t="n">
        <v>18</v>
      </c>
      <c r="AI41" s="144" t="n">
        <f aca="false">IF(AH41&gt;=27,5,IF(AH41&gt;=24,4,IF(AH41&gt;=20,3,IF(AH41&gt;=15,2,IF(AH41&gt;=10,1,0)))))</f>
        <v>2</v>
      </c>
      <c r="AJ41" s="143" t="n">
        <v>2.5</v>
      </c>
      <c r="AK41" s="143" t="n">
        <v>3</v>
      </c>
      <c r="AL41" s="143" t="n">
        <v>2.41666666666667</v>
      </c>
      <c r="AM41" s="143" t="n">
        <f aca="false">(AG41+AI41+AK41+AL41+AJ41)</f>
        <v>14.9166666666667</v>
      </c>
      <c r="AN41" s="143" t="n">
        <f aca="false">AM41/25*100</f>
        <v>59.6666666666667</v>
      </c>
      <c r="AO41" s="146" t="n">
        <f aca="false">AN41*0.1</f>
        <v>5.96666666666667</v>
      </c>
      <c r="AQ41" s="142" t="n">
        <v>0.951190476190476</v>
      </c>
      <c r="AR41" s="142" t="n">
        <f aca="false">Wellness!V41</f>
        <v>0.933333333333333</v>
      </c>
      <c r="AS41" s="142" t="n">
        <f aca="false">AVERAGE(Discipline!$D41,Discipline!$E41)</f>
        <v>0.899983333333333</v>
      </c>
      <c r="AT41" s="143" t="str">
        <f aca="false" t="array" ref="AT41:AT41">_xlfn.IFS(AS41&gt;=80%,"5",AS41&gt;=70%,"4",AS41&gt;=60%,"3",AS41&gt;=50%,"2",AS41&gt;=40%,"1",AS41&lt;40%,"0")</f>
        <v>5</v>
      </c>
      <c r="AU41" s="144" t="n">
        <v>21</v>
      </c>
      <c r="AV41" s="144" t="n">
        <f aca="false">IF(AU41&gt;=27,5,IF(AU41&gt;=24,4,IF(AU41&gt;=20,3,IF(AU41&gt;=15,2,IF(AU41&gt;=10,1,0)))))</f>
        <v>3</v>
      </c>
      <c r="AW41" s="143" t="n">
        <v>2</v>
      </c>
      <c r="AX41" s="143" t="n">
        <v>2.66666666666667</v>
      </c>
      <c r="AY41" s="143" t="n">
        <v>3.5</v>
      </c>
      <c r="AZ41" s="143" t="n">
        <f aca="false">(AT41+AV41+AX41+AY41+AW41)</f>
        <v>16.1666666666667</v>
      </c>
      <c r="BA41" s="143" t="n">
        <f aca="false">AZ41/25*100</f>
        <v>64.6666666666667</v>
      </c>
      <c r="BB41" s="146" t="n">
        <f aca="false">BA41*0.1</f>
        <v>6.46666666666667</v>
      </c>
    </row>
    <row r="42" s="22" customFormat="true" ht="14.25" hidden="false" customHeight="false" outlineLevel="0" collapsed="false">
      <c r="A42" s="141" t="n">
        <v>38</v>
      </c>
      <c r="B42" s="62" t="s">
        <v>94</v>
      </c>
      <c r="C42" s="63" t="s">
        <v>95</v>
      </c>
      <c r="D42" s="142" t="n">
        <v>0.9286</v>
      </c>
      <c r="E42" s="142" t="n">
        <f aca="false">Wellness!D42</f>
        <v>0.666666666666667</v>
      </c>
      <c r="F42" s="142" t="n">
        <f aca="false">AVERAGE(Discipline!$D42,Discipline!$E42)</f>
        <v>0.797633333333333</v>
      </c>
      <c r="G42" s="143" t="str">
        <f aca="false" t="array" ref="G42:G42">_xlfn.IFS(F42&gt;=80%,"5",F42&gt;=70%,"4",F42&gt;=60%,"3",F42&gt;=50%,"2",F42&gt;=40%,"1",F42&lt;40%,"0")</f>
        <v>4</v>
      </c>
      <c r="H42" s="144" t="n">
        <v>13</v>
      </c>
      <c r="I42" s="144" t="n">
        <f aca="false">IF(H42&gt;=27,5,IF(H42&gt;=24,4,IF(H42&gt;=20,3,IF(H42&gt;=15,2,IF(H42&gt;=10,1,0)))))</f>
        <v>1</v>
      </c>
      <c r="J42" s="143"/>
      <c r="K42" s="143" t="n">
        <v>2.875</v>
      </c>
      <c r="L42" s="143" t="n">
        <v>3.6875</v>
      </c>
      <c r="M42" s="143" t="n">
        <f aca="false">(G42+I42+K42+L42)</f>
        <v>11.5625</v>
      </c>
      <c r="N42" s="143" t="n">
        <f aca="false">M42/20*100</f>
        <v>57.8125</v>
      </c>
      <c r="O42" s="146" t="n">
        <f aca="false">N42*0.1</f>
        <v>5.78125</v>
      </c>
      <c r="Q42" s="109" t="n">
        <f aca="false">IFERROR(VLOOKUP(B42,[2]Sheet1!B$4:E$241,4,FALSE()),"ER")</f>
        <v>0.691682263814617</v>
      </c>
      <c r="R42" s="109" t="n">
        <f aca="false">Wellness!V42</f>
        <v>0.166666666666667</v>
      </c>
      <c r="S42" s="109" t="n">
        <f aca="false">AVERAGE(Q42,R42)</f>
        <v>0.429174465240642</v>
      </c>
      <c r="T42" s="143" t="str">
        <f aca="false" t="array" ref="T42:T42">_xlfn.IFS(S42&gt;=80%,"5",S42&gt;=70%,"4",S42&gt;=60%,"3",S42&gt;=50%,"2",S42&gt;=40%,"1",S42&lt;40%,"0")</f>
        <v>1</v>
      </c>
      <c r="U42" s="144" t="n">
        <v>2</v>
      </c>
      <c r="V42" s="144" t="n">
        <f aca="false">IF(U42&gt;=27,5,IF(U42&gt;=24,4,IF(U42&gt;=20,3,IF(U42&gt;=15,2,IF(U42&gt;=10,1,0)))))</f>
        <v>0</v>
      </c>
      <c r="W42" s="143" t="n">
        <v>2</v>
      </c>
      <c r="X42" s="143" t="n">
        <v>2.08333333333333</v>
      </c>
      <c r="Y42" s="143" t="n">
        <v>2.75</v>
      </c>
      <c r="Z42" s="143" t="n">
        <f aca="false">(T42+V42+W42+X42+Y42)</f>
        <v>7.83333333333333</v>
      </c>
      <c r="AA42" s="143" t="n">
        <f aca="false">Z42/25*100</f>
        <v>31.3333333333333</v>
      </c>
      <c r="AB42" s="146" t="n">
        <f aca="false">AA42*0.1</f>
        <v>3.13333333333333</v>
      </c>
      <c r="AD42" s="142" t="n">
        <v>0.82662037037037</v>
      </c>
      <c r="AE42" s="142" t="n">
        <f aca="false">Wellness!AN42</f>
        <v>0.166666666666667</v>
      </c>
      <c r="AF42" s="142" t="n">
        <f aca="false">AVERAGE(AD42,AE42)</f>
        <v>0.496643518518519</v>
      </c>
      <c r="AG42" s="143" t="str">
        <f aca="false" t="array" ref="AG42:AG42">_xlfn.IFS(AF42&gt;=80%,"5",AF42&gt;=70%,"4",AF42&gt;=60%,"3",AF42&gt;=50%,"2",AF42&gt;=40%,"1",AF42&lt;40%,"0")</f>
        <v>1</v>
      </c>
      <c r="AH42" s="144" t="n">
        <v>2</v>
      </c>
      <c r="AI42" s="144" t="n">
        <f aca="false">IF(AH42&gt;=27,5,IF(AH42&gt;=24,4,IF(AH42&gt;=20,3,IF(AH42&gt;=15,2,IF(AH42&gt;=10,1,0)))))</f>
        <v>0</v>
      </c>
      <c r="AJ42" s="143" t="n">
        <v>2</v>
      </c>
      <c r="AK42" s="143" t="n">
        <v>1.2</v>
      </c>
      <c r="AL42" s="143" t="n">
        <v>1.33333333333333</v>
      </c>
      <c r="AM42" s="143" t="n">
        <f aca="false">(AG42+AI42+AK42+AL42+AJ42)</f>
        <v>5.53333333333333</v>
      </c>
      <c r="AN42" s="143" t="n">
        <f aca="false">AM42/25*100</f>
        <v>22.1333333333333</v>
      </c>
      <c r="AO42" s="146" t="n">
        <f aca="false">AN42*0.1</f>
        <v>2.21333333333333</v>
      </c>
      <c r="AQ42" s="142" t="n">
        <v>0.857638888888889</v>
      </c>
      <c r="AR42" s="142" t="n">
        <f aca="false">Wellness!V42</f>
        <v>0.166666666666667</v>
      </c>
      <c r="AS42" s="142" t="n">
        <f aca="false">AVERAGE(Discipline!$D42,Discipline!$E42)</f>
        <v>0.797633333333333</v>
      </c>
      <c r="AT42" s="143" t="str">
        <f aca="false" t="array" ref="AT42:AT42">_xlfn.IFS(AS42&gt;=80%,"5",AS42&gt;=70%,"4",AS42&gt;=60%,"3",AS42&gt;=50%,"2",AS42&gt;=40%,"1",AS42&lt;40%,"0")</f>
        <v>4</v>
      </c>
      <c r="AU42" s="144" t="n">
        <v>13</v>
      </c>
      <c r="AV42" s="144" t="n">
        <f aca="false">IF(AU42&gt;=27,5,IF(AU42&gt;=24,4,IF(AU42&gt;=20,3,IF(AU42&gt;=15,2,IF(AU42&gt;=10,1,0)))))</f>
        <v>1</v>
      </c>
      <c r="AW42" s="143" t="n">
        <v>0.875</v>
      </c>
      <c r="AX42" s="143" t="n">
        <v>2.83333333333333</v>
      </c>
      <c r="AY42" s="143" t="n">
        <v>1.5</v>
      </c>
      <c r="AZ42" s="143" t="n">
        <f aca="false">(AT42+AV42+AX42+AY42+AW42)</f>
        <v>10.2083333333333</v>
      </c>
      <c r="BA42" s="143" t="n">
        <f aca="false">AZ42/25*100</f>
        <v>40.8333333333333</v>
      </c>
      <c r="BB42" s="146" t="n">
        <f aca="false">BA42*0.1</f>
        <v>4.08333333333333</v>
      </c>
    </row>
    <row r="43" s="22" customFormat="true" ht="14.25" hidden="false" customHeight="false" outlineLevel="0" collapsed="false">
      <c r="A43" s="141" t="n">
        <v>39</v>
      </c>
      <c r="B43" s="62" t="s">
        <v>96</v>
      </c>
      <c r="C43" s="63" t="s">
        <v>97</v>
      </c>
      <c r="D43" s="142" t="n">
        <v>0.9333</v>
      </c>
      <c r="E43" s="142" t="n">
        <f aca="false">Wellness!D43</f>
        <v>0.933333333333333</v>
      </c>
      <c r="F43" s="142" t="n">
        <f aca="false">AVERAGE(Discipline!$D43,Discipline!$E43)</f>
        <v>0.933316666666667</v>
      </c>
      <c r="G43" s="143" t="str">
        <f aca="false" t="array" ref="G43:G43">_xlfn.IFS(F43&gt;=80%,"5",F43&gt;=70%,"4",F43&gt;=60%,"3",F43&gt;=50%,"2",F43&gt;=40%,"1",F43&lt;40%,"0")</f>
        <v>5</v>
      </c>
      <c r="H43" s="144" t="n">
        <v>18</v>
      </c>
      <c r="I43" s="144" t="n">
        <f aca="false">IF(H43&gt;=27,5,IF(H43&gt;=24,4,IF(H43&gt;=20,3,IF(H43&gt;=15,2,IF(H43&gt;=10,1,0)))))</f>
        <v>2</v>
      </c>
      <c r="J43" s="143"/>
      <c r="K43" s="143" t="n">
        <v>3</v>
      </c>
      <c r="L43" s="143" t="n">
        <v>3</v>
      </c>
      <c r="M43" s="143" t="n">
        <f aca="false">(G43+I43+K43+L43)</f>
        <v>13</v>
      </c>
      <c r="N43" s="143" t="n">
        <f aca="false">M43/20*100</f>
        <v>65</v>
      </c>
      <c r="O43" s="146" t="n">
        <f aca="false">N43*0.1</f>
        <v>6.5</v>
      </c>
      <c r="Q43" s="109" t="n">
        <f aca="false">IFERROR(VLOOKUP(B43,[2]Sheet1!B$4:E$241,4,FALSE()),"ER")</f>
        <v>0.930729166666667</v>
      </c>
      <c r="R43" s="109" t="n">
        <f aca="false">Wellness!V43</f>
        <v>0.8</v>
      </c>
      <c r="S43" s="109" t="n">
        <f aca="false">AVERAGE(Q43,R43)</f>
        <v>0.865364583333333</v>
      </c>
      <c r="T43" s="143" t="str">
        <f aca="false" t="array" ref="T43:T43">_xlfn.IFS(S43&gt;=80%,"5",S43&gt;=70%,"4",S43&gt;=60%,"3",S43&gt;=50%,"2",S43&gt;=40%,"1",S43&lt;40%,"0")</f>
        <v>5</v>
      </c>
      <c r="U43" s="144" t="n">
        <v>13</v>
      </c>
      <c r="V43" s="144" t="n">
        <f aca="false">IF(U43&gt;=27,5,IF(U43&gt;=24,4,IF(U43&gt;=20,3,IF(U43&gt;=15,2,IF(U43&gt;=10,1,0)))))</f>
        <v>1</v>
      </c>
      <c r="W43" s="143" t="n">
        <v>1</v>
      </c>
      <c r="X43" s="143" t="n">
        <v>2.5</v>
      </c>
      <c r="Y43" s="143" t="n">
        <v>3.75</v>
      </c>
      <c r="Z43" s="143" t="n">
        <f aca="false">(T43+V43+W43+X43+Y43)</f>
        <v>13.25</v>
      </c>
      <c r="AA43" s="143" t="n">
        <f aca="false">Z43/25*100</f>
        <v>53</v>
      </c>
      <c r="AB43" s="146" t="n">
        <f aca="false">AA43*0.1</f>
        <v>5.3</v>
      </c>
      <c r="AD43" s="142" t="n">
        <v>0.86</v>
      </c>
      <c r="AE43" s="142" t="n">
        <f aca="false">Wellness!AN43</f>
        <v>0.933333333333333</v>
      </c>
      <c r="AF43" s="142" t="n">
        <f aca="false">AVERAGE(AD43,AE43)</f>
        <v>0.896666666666667</v>
      </c>
      <c r="AG43" s="143" t="str">
        <f aca="false" t="array" ref="AG43:AG43">_xlfn.IFS(AF43&gt;=80%,"5",AF43&gt;=70%,"4",AF43&gt;=60%,"3",AF43&gt;=50%,"2",AF43&gt;=40%,"1",AF43&lt;40%,"0")</f>
        <v>5</v>
      </c>
      <c r="AH43" s="144" t="n">
        <v>21</v>
      </c>
      <c r="AI43" s="144" t="n">
        <f aca="false">IF(AH43&gt;=27,5,IF(AH43&gt;=24,4,IF(AH43&gt;=20,3,IF(AH43&gt;=15,2,IF(AH43&gt;=10,1,0)))))</f>
        <v>3</v>
      </c>
      <c r="AJ43" s="143" t="n">
        <v>3</v>
      </c>
      <c r="AK43" s="143" t="n">
        <v>3.5</v>
      </c>
      <c r="AL43" s="143" t="n">
        <v>3.25</v>
      </c>
      <c r="AM43" s="143" t="n">
        <f aca="false">(AG43+AI43+AK43+AL43+AJ43)</f>
        <v>17.75</v>
      </c>
      <c r="AN43" s="143" t="n">
        <f aca="false">AM43/25*100</f>
        <v>71</v>
      </c>
      <c r="AO43" s="146" t="n">
        <f aca="false">AN43*0.1</f>
        <v>7.1</v>
      </c>
      <c r="AQ43" s="142" t="n">
        <v>0.925595238095238</v>
      </c>
      <c r="AR43" s="142" t="n">
        <f aca="false">Wellness!V43</f>
        <v>0.8</v>
      </c>
      <c r="AS43" s="142" t="n">
        <f aca="false">AVERAGE(Discipline!$D43,Discipline!$E43)</f>
        <v>0.933316666666667</v>
      </c>
      <c r="AT43" s="143" t="str">
        <f aca="false" t="array" ref="AT43:AT43">_xlfn.IFS(AS43&gt;=80%,"5",AS43&gt;=70%,"4",AS43&gt;=60%,"3",AS43&gt;=50%,"2",AS43&gt;=40%,"1",AS43&lt;40%,"0")</f>
        <v>5</v>
      </c>
      <c r="AU43" s="144" t="n">
        <v>18</v>
      </c>
      <c r="AV43" s="144" t="n">
        <f aca="false">IF(AU43&gt;=27,5,IF(AU43&gt;=24,4,IF(AU43&gt;=20,3,IF(AU43&gt;=15,2,IF(AU43&gt;=10,1,0)))))</f>
        <v>2</v>
      </c>
      <c r="AW43" s="143" t="n">
        <v>4</v>
      </c>
      <c r="AX43" s="143" t="n">
        <v>3.33333333333333</v>
      </c>
      <c r="AY43" s="143" t="n">
        <v>3.5</v>
      </c>
      <c r="AZ43" s="143" t="n">
        <f aca="false">(AT43+AV43+AX43+AY43+AW43)</f>
        <v>17.8333333333333</v>
      </c>
      <c r="BA43" s="143" t="n">
        <f aca="false">AZ43/25*100</f>
        <v>71.3333333333333</v>
      </c>
      <c r="BB43" s="146" t="n">
        <f aca="false">BA43*0.1</f>
        <v>7.13333333333333</v>
      </c>
    </row>
    <row r="44" s="22" customFormat="true" ht="14.25" hidden="false" customHeight="false" outlineLevel="0" collapsed="false">
      <c r="A44" s="141" t="n">
        <v>40</v>
      </c>
      <c r="B44" s="62" t="s">
        <v>98</v>
      </c>
      <c r="C44" s="63" t="s">
        <v>99</v>
      </c>
      <c r="D44" s="142" t="n">
        <v>1</v>
      </c>
      <c r="E44" s="142" t="n">
        <f aca="false">Wellness!D44</f>
        <v>0.966666666666667</v>
      </c>
      <c r="F44" s="142" t="n">
        <f aca="false">AVERAGE(Discipline!$D44,Discipline!$E44)</f>
        <v>0.983333333333333</v>
      </c>
      <c r="G44" s="143" t="str">
        <f aca="false" t="array" ref="G44:G44">_xlfn.IFS(F44&gt;=80%,"5",F44&gt;=70%,"4",F44&gt;=60%,"3",F44&gt;=50%,"2",F44&gt;=40%,"1",F44&lt;40%,"0")</f>
        <v>5</v>
      </c>
      <c r="H44" s="144" t="n">
        <v>24</v>
      </c>
      <c r="I44" s="144" t="n">
        <f aca="false">IF(H44&gt;=27,5,IF(H44&gt;=24,4,IF(H44&gt;=20,3,IF(H44&gt;=15,2,IF(H44&gt;=10,1,0)))))</f>
        <v>4</v>
      </c>
      <c r="J44" s="143"/>
      <c r="K44" s="143" t="n">
        <v>2.875</v>
      </c>
      <c r="L44" s="143" t="n">
        <v>4.25</v>
      </c>
      <c r="M44" s="143" t="n">
        <f aca="false">(G44+I44+K44+L44)</f>
        <v>16.125</v>
      </c>
      <c r="N44" s="143" t="n">
        <f aca="false">M44/20*100</f>
        <v>80.625</v>
      </c>
      <c r="O44" s="146" t="n">
        <f aca="false">N44*0.1</f>
        <v>8.0625</v>
      </c>
      <c r="Q44" s="109" t="n">
        <f aca="false">IFERROR(VLOOKUP(B44,[2]Sheet1!B$4:E$241,4,FALSE()),"ER")</f>
        <v>0.862486559139785</v>
      </c>
      <c r="R44" s="109" t="n">
        <f aca="false">Wellness!V44</f>
        <v>0.8</v>
      </c>
      <c r="S44" s="109" t="n">
        <f aca="false">AVERAGE(Q44,R44)</f>
        <v>0.831243279569893</v>
      </c>
      <c r="T44" s="143" t="str">
        <f aca="false" t="array" ref="T44:T44">_xlfn.IFS(S44&gt;=80%,"5",S44&gt;=70%,"4",S44&gt;=60%,"3",S44&gt;=50%,"2",S44&gt;=40%,"1",S44&lt;40%,"0")</f>
        <v>5</v>
      </c>
      <c r="U44" s="144" t="n">
        <v>7</v>
      </c>
      <c r="V44" s="144" t="n">
        <f aca="false">IF(U44&gt;=27,5,IF(U44&gt;=24,4,IF(U44&gt;=20,3,IF(U44&gt;=15,2,IF(U44&gt;=10,1,0)))))</f>
        <v>0</v>
      </c>
      <c r="W44" s="143" t="n">
        <v>1</v>
      </c>
      <c r="X44" s="143" t="n">
        <v>3</v>
      </c>
      <c r="Y44" s="143" t="n">
        <v>4</v>
      </c>
      <c r="Z44" s="143" t="n">
        <f aca="false">(T44+V44+W44+X44+Y44)</f>
        <v>13</v>
      </c>
      <c r="AA44" s="143" t="n">
        <f aca="false">Z44/25*100</f>
        <v>52</v>
      </c>
      <c r="AB44" s="146" t="n">
        <f aca="false">AA44*0.1</f>
        <v>5.2</v>
      </c>
      <c r="AD44" s="142" t="n">
        <v>0.847855392156863</v>
      </c>
      <c r="AE44" s="142" t="n">
        <f aca="false">Wellness!AN44</f>
        <v>0.666666666666667</v>
      </c>
      <c r="AF44" s="142" t="n">
        <f aca="false">AVERAGE(AD44,AE44)</f>
        <v>0.757261029411765</v>
      </c>
      <c r="AG44" s="143" t="str">
        <f aca="false" t="array" ref="AG44:AG44">_xlfn.IFS(AF44&gt;=80%,"5",AF44&gt;=70%,"4",AF44&gt;=60%,"3",AF44&gt;=50%,"2",AF44&gt;=40%,"1",AF44&lt;40%,"0")</f>
        <v>4</v>
      </c>
      <c r="AH44" s="144" t="n">
        <v>6</v>
      </c>
      <c r="AI44" s="144" t="n">
        <f aca="false">IF(AH44&gt;=27,5,IF(AH44&gt;=24,4,IF(AH44&gt;=20,3,IF(AH44&gt;=15,2,IF(AH44&gt;=10,1,0)))))</f>
        <v>0</v>
      </c>
      <c r="AJ44" s="143" t="n">
        <v>1.5</v>
      </c>
      <c r="AK44" s="143" t="n">
        <v>2.42857142857143</v>
      </c>
      <c r="AL44" s="143" t="n">
        <v>0.75</v>
      </c>
      <c r="AM44" s="143" t="n">
        <f aca="false">(AG44+AI44+AK44+AL44+AJ44)</f>
        <v>8.67857142857143</v>
      </c>
      <c r="AN44" s="143" t="n">
        <f aca="false">AM44/25*100</f>
        <v>34.7142857142857</v>
      </c>
      <c r="AO44" s="146" t="n">
        <f aca="false">AN44*0.1</f>
        <v>3.47142857142857</v>
      </c>
      <c r="AQ44" s="142" t="n">
        <v>0.844591097308488</v>
      </c>
      <c r="AR44" s="142" t="n">
        <f aca="false">Wellness!V44</f>
        <v>0.8</v>
      </c>
      <c r="AS44" s="142" t="n">
        <f aca="false">AVERAGE(Discipline!$D44,Discipline!$E44)</f>
        <v>0.983333333333333</v>
      </c>
      <c r="AT44" s="143" t="str">
        <f aca="false" t="array" ref="AT44:AT44">_xlfn.IFS(AS44&gt;=80%,"5",AS44&gt;=70%,"4",AS44&gt;=60%,"3",AS44&gt;=50%,"2",AS44&gt;=40%,"1",AS44&lt;40%,"0")</f>
        <v>5</v>
      </c>
      <c r="AU44" s="144" t="n">
        <v>24</v>
      </c>
      <c r="AV44" s="144" t="n">
        <f aca="false">IF(AU44&gt;=27,5,IF(AU44&gt;=24,4,IF(AU44&gt;=20,3,IF(AU44&gt;=15,2,IF(AU44&gt;=10,1,0)))))</f>
        <v>4</v>
      </c>
      <c r="AW44" s="143" t="n">
        <v>4.5</v>
      </c>
      <c r="AX44" s="143" t="n">
        <v>3.33333333333333</v>
      </c>
      <c r="AY44" s="143" t="n">
        <v>2.25</v>
      </c>
      <c r="AZ44" s="143" t="n">
        <f aca="false">(AT44+AV44+AX44+AY44+AW44)</f>
        <v>19.0833333333333</v>
      </c>
      <c r="BA44" s="143" t="n">
        <f aca="false">AZ44/25*100</f>
        <v>76.3333333333333</v>
      </c>
      <c r="BB44" s="146" t="n">
        <f aca="false">BA44*0.1</f>
        <v>7.63333333333333</v>
      </c>
    </row>
    <row r="45" s="22" customFormat="true" ht="14.25" hidden="false" customHeight="false" outlineLevel="0" collapsed="false">
      <c r="A45" s="141" t="n">
        <v>41</v>
      </c>
      <c r="B45" s="62" t="s">
        <v>100</v>
      </c>
      <c r="C45" s="63" t="s">
        <v>101</v>
      </c>
      <c r="D45" s="142" t="n">
        <v>0.9333</v>
      </c>
      <c r="E45" s="142" t="n">
        <f aca="false">Wellness!D45</f>
        <v>0.966666666666667</v>
      </c>
      <c r="F45" s="142" t="n">
        <f aca="false">AVERAGE(Discipline!$D45,Discipline!$E45)</f>
        <v>0.949983333333333</v>
      </c>
      <c r="G45" s="143" t="str">
        <f aca="false" t="array" ref="G45:G45">_xlfn.IFS(F45&gt;=80%,"5",F45&gt;=70%,"4",F45&gt;=60%,"3",F45&gt;=50%,"2",F45&gt;=40%,"1",F45&lt;40%,"0")</f>
        <v>5</v>
      </c>
      <c r="H45" s="144" t="n">
        <v>20</v>
      </c>
      <c r="I45" s="144" t="n">
        <f aca="false">IF(H45&gt;=27,5,IF(H45&gt;=24,4,IF(H45&gt;=20,3,IF(H45&gt;=15,2,IF(H45&gt;=10,1,0)))))</f>
        <v>3</v>
      </c>
      <c r="J45" s="143"/>
      <c r="K45" s="143" t="n">
        <v>3.5</v>
      </c>
      <c r="L45" s="143" t="n">
        <v>4.25</v>
      </c>
      <c r="M45" s="143" t="n">
        <f aca="false">(G45+I45+K45+L45)</f>
        <v>15.75</v>
      </c>
      <c r="N45" s="143" t="n">
        <f aca="false">M45/20*100</f>
        <v>78.75</v>
      </c>
      <c r="O45" s="146" t="n">
        <f aca="false">N45*0.1</f>
        <v>7.875</v>
      </c>
      <c r="Q45" s="109" t="n">
        <f aca="false">IFERROR(VLOOKUP(B45,[2]Sheet1!B$4:E$241,4,FALSE()),"ER")</f>
        <v>0.921302083333333</v>
      </c>
      <c r="R45" s="109" t="n">
        <f aca="false">Wellness!V45</f>
        <v>0.866666666666667</v>
      </c>
      <c r="S45" s="109" t="n">
        <f aca="false">AVERAGE(Q45,R45)</f>
        <v>0.893984375</v>
      </c>
      <c r="T45" s="143" t="str">
        <f aca="false" t="array" ref="T45:T45">_xlfn.IFS(S45&gt;=80%,"5",S45&gt;=70%,"4",S45&gt;=60%,"3",S45&gt;=50%,"2",S45&gt;=40%,"1",S45&lt;40%,"0")</f>
        <v>5</v>
      </c>
      <c r="U45" s="144" t="n">
        <v>16</v>
      </c>
      <c r="V45" s="144" t="n">
        <f aca="false">IF(U45&gt;=27,5,IF(U45&gt;=24,4,IF(U45&gt;=20,3,IF(U45&gt;=15,2,IF(U45&gt;=10,1,0)))))</f>
        <v>2</v>
      </c>
      <c r="W45" s="143" t="n">
        <v>3</v>
      </c>
      <c r="X45" s="143" t="n">
        <v>2.83333333333333</v>
      </c>
      <c r="Y45" s="143" t="n">
        <v>3.5</v>
      </c>
      <c r="Z45" s="143" t="n">
        <f aca="false">(T45+V45+W45+X45+Y45)</f>
        <v>16.3333333333333</v>
      </c>
      <c r="AA45" s="143" t="n">
        <f aca="false">Z45/25*100</f>
        <v>65.3333333333333</v>
      </c>
      <c r="AB45" s="146" t="n">
        <f aca="false">AA45*0.1</f>
        <v>6.53333333333334</v>
      </c>
      <c r="AD45" s="142" t="n">
        <v>0.901666666666667</v>
      </c>
      <c r="AE45" s="142" t="n">
        <f aca="false">Wellness!AN45</f>
        <v>0.8</v>
      </c>
      <c r="AF45" s="142" t="n">
        <f aca="false">AVERAGE(AD45,AE45)</f>
        <v>0.850833333333333</v>
      </c>
      <c r="AG45" s="143" t="str">
        <f aca="false" t="array" ref="AG45:AG45">_xlfn.IFS(AF45&gt;=80%,"5",AF45&gt;=70%,"4",AF45&gt;=60%,"3",AF45&gt;=50%,"2",AF45&gt;=40%,"1",AF45&lt;40%,"0")</f>
        <v>5</v>
      </c>
      <c r="AH45" s="144" t="n">
        <v>12</v>
      </c>
      <c r="AI45" s="144" t="n">
        <f aca="false">IF(AH45&gt;=27,5,IF(AH45&gt;=24,4,IF(AH45&gt;=20,3,IF(AH45&gt;=15,2,IF(AH45&gt;=10,1,0)))))</f>
        <v>1</v>
      </c>
      <c r="AJ45" s="143" t="n">
        <v>2</v>
      </c>
      <c r="AK45" s="143" t="n">
        <v>2.5</v>
      </c>
      <c r="AL45" s="143" t="n">
        <v>2.75</v>
      </c>
      <c r="AM45" s="143" t="n">
        <f aca="false">(AG45+AI45+AK45+AL45+AJ45)</f>
        <v>13.25</v>
      </c>
      <c r="AN45" s="143" t="n">
        <f aca="false">AM45/25*100</f>
        <v>53</v>
      </c>
      <c r="AO45" s="146" t="n">
        <f aca="false">AN45*0.1</f>
        <v>5.3</v>
      </c>
      <c r="AQ45" s="142" t="n">
        <v>0.894642857142857</v>
      </c>
      <c r="AR45" s="142" t="n">
        <f aca="false">Wellness!V45</f>
        <v>0.866666666666667</v>
      </c>
      <c r="AS45" s="142" t="n">
        <f aca="false">AVERAGE(Discipline!$D45,Discipline!$E45)</f>
        <v>0.949983333333333</v>
      </c>
      <c r="AT45" s="143" t="str">
        <f aca="false" t="array" ref="AT45:AT45">_xlfn.IFS(AS45&gt;=80%,"5",AS45&gt;=70%,"4",AS45&gt;=60%,"3",AS45&gt;=50%,"2",AS45&gt;=40%,"1",AS45&lt;40%,"0")</f>
        <v>5</v>
      </c>
      <c r="AU45" s="144" t="n">
        <v>20</v>
      </c>
      <c r="AV45" s="144" t="n">
        <f aca="false">IF(AU45&gt;=27,5,IF(AU45&gt;=24,4,IF(AU45&gt;=20,3,IF(AU45&gt;=15,2,IF(AU45&gt;=10,1,0)))))</f>
        <v>3</v>
      </c>
      <c r="AW45" s="143" t="n">
        <v>3</v>
      </c>
      <c r="AX45" s="143" t="n">
        <v>3</v>
      </c>
      <c r="AY45" s="143" t="n">
        <v>3</v>
      </c>
      <c r="AZ45" s="143" t="n">
        <f aca="false">(AT45+AV45+AX45+AY45+AW45)</f>
        <v>17</v>
      </c>
      <c r="BA45" s="143" t="n">
        <f aca="false">AZ45/25*100</f>
        <v>68</v>
      </c>
      <c r="BB45" s="146" t="n">
        <f aca="false">BA45*0.1</f>
        <v>6.8</v>
      </c>
    </row>
    <row r="46" s="22" customFormat="true" ht="14.25" hidden="false" customHeight="false" outlineLevel="0" collapsed="false">
      <c r="A46" s="141" t="n">
        <v>42</v>
      </c>
      <c r="B46" s="62" t="s">
        <v>102</v>
      </c>
      <c r="C46" s="63" t="s">
        <v>103</v>
      </c>
      <c r="D46" s="142" t="n">
        <v>1</v>
      </c>
      <c r="E46" s="142" t="n">
        <f aca="false">Wellness!D46</f>
        <v>0.933333333333333</v>
      </c>
      <c r="F46" s="142" t="n">
        <f aca="false">AVERAGE(Discipline!$D46,Discipline!$E46)</f>
        <v>0.966666666666667</v>
      </c>
      <c r="G46" s="143" t="str">
        <f aca="false" t="array" ref="G46:G46">_xlfn.IFS(F46&gt;=80%,"5",F46&gt;=70%,"4",F46&gt;=60%,"3",F46&gt;=50%,"2",F46&gt;=40%,"1",F46&lt;40%,"0")</f>
        <v>5</v>
      </c>
      <c r="H46" s="144" t="n">
        <v>23</v>
      </c>
      <c r="I46" s="144" t="n">
        <f aca="false">IF(H46&gt;=27,5,IF(H46&gt;=24,4,IF(H46&gt;=20,3,IF(H46&gt;=15,2,IF(H46&gt;=10,1,0)))))</f>
        <v>3</v>
      </c>
      <c r="J46" s="143"/>
      <c r="K46" s="143" t="n">
        <v>2.39285714285714</v>
      </c>
      <c r="L46" s="143" t="n">
        <v>2.40178571428571</v>
      </c>
      <c r="M46" s="143" t="n">
        <f aca="false">(G46+I46+K46+L46)</f>
        <v>12.7946428571429</v>
      </c>
      <c r="N46" s="143" t="n">
        <f aca="false">M46/20*100</f>
        <v>63.9732142857143</v>
      </c>
      <c r="O46" s="146" t="n">
        <f aca="false">N46*0.1</f>
        <v>6.39732142857143</v>
      </c>
      <c r="Q46" s="109" t="n">
        <f aca="false">IFERROR(VLOOKUP(B46,[2]Sheet1!B$4:E$241,4,FALSE()),"ER")</f>
        <v>0.958958333333333</v>
      </c>
      <c r="R46" s="109" t="n">
        <f aca="false">Wellness!V46</f>
        <v>1.16666666666667</v>
      </c>
      <c r="S46" s="109" t="n">
        <f aca="false">AVERAGE(Q46,R46)</f>
        <v>1.0628125</v>
      </c>
      <c r="T46" s="143" t="str">
        <f aca="false" t="array" ref="T46:T46">_xlfn.IFS(S46&gt;=80%,"5",S46&gt;=70%,"4",S46&gt;=60%,"3",S46&gt;=50%,"2",S46&gt;=40%,"1",S46&lt;40%,"0")</f>
        <v>5</v>
      </c>
      <c r="U46" s="144" t="n">
        <v>20</v>
      </c>
      <c r="V46" s="144" t="n">
        <f aca="false">IF(U46&gt;=27,5,IF(U46&gt;=24,4,IF(U46&gt;=20,3,IF(U46&gt;=15,2,IF(U46&gt;=10,1,0)))))</f>
        <v>3</v>
      </c>
      <c r="W46" s="143" t="n">
        <v>2</v>
      </c>
      <c r="X46" s="143" t="n">
        <v>2</v>
      </c>
      <c r="Y46" s="143" t="n">
        <v>2</v>
      </c>
      <c r="Z46" s="143" t="n">
        <f aca="false">(T46+V46+W46+X46+Y46)</f>
        <v>14</v>
      </c>
      <c r="AA46" s="143" t="n">
        <f aca="false">Z46/25*100</f>
        <v>56</v>
      </c>
      <c r="AB46" s="146" t="n">
        <f aca="false">AA46*0.1</f>
        <v>5.6</v>
      </c>
      <c r="AD46" s="142" t="n">
        <v>0.95625</v>
      </c>
      <c r="AE46" s="142" t="n">
        <f aca="false">Wellness!AN46</f>
        <v>0.9</v>
      </c>
      <c r="AF46" s="142" t="n">
        <f aca="false">AVERAGE(AD46,AE46)</f>
        <v>0.928125</v>
      </c>
      <c r="AG46" s="143" t="str">
        <f aca="false" t="array" ref="AG46:AG46">_xlfn.IFS(AF46&gt;=80%,"5",AF46&gt;=70%,"4",AF46&gt;=60%,"3",AF46&gt;=50%,"2",AF46&gt;=40%,"1",AF46&lt;40%,"0")</f>
        <v>5</v>
      </c>
      <c r="AH46" s="144" t="n">
        <v>18</v>
      </c>
      <c r="AI46" s="144" t="n">
        <f aca="false">IF(AH46&gt;=27,5,IF(AH46&gt;=24,4,IF(AH46&gt;=20,3,IF(AH46&gt;=15,2,IF(AH46&gt;=10,1,0)))))</f>
        <v>2</v>
      </c>
      <c r="AJ46" s="143" t="n">
        <v>2</v>
      </c>
      <c r="AK46" s="143" t="n">
        <v>2.85714285714286</v>
      </c>
      <c r="AL46" s="143" t="n">
        <v>1.4</v>
      </c>
      <c r="AM46" s="143" t="n">
        <f aca="false">(AG46+AI46+AK46+AL46+AJ46)</f>
        <v>13.2571428571429</v>
      </c>
      <c r="AN46" s="143" t="n">
        <f aca="false">AM46/25*100</f>
        <v>53.0285714285714</v>
      </c>
      <c r="AO46" s="146" t="n">
        <f aca="false">AN46*0.1</f>
        <v>5.30285714285714</v>
      </c>
      <c r="AQ46" s="142" t="n">
        <v>0.965277777777778</v>
      </c>
      <c r="AR46" s="142" t="n">
        <f aca="false">Wellness!V46</f>
        <v>1.16666666666667</v>
      </c>
      <c r="AS46" s="142" t="n">
        <f aca="false">AVERAGE(Discipline!$D46,Discipline!$E46)</f>
        <v>0.966666666666667</v>
      </c>
      <c r="AT46" s="143" t="str">
        <f aca="false" t="array" ref="AT46:AT46">_xlfn.IFS(AS46&gt;=80%,"5",AS46&gt;=70%,"4",AS46&gt;=60%,"3",AS46&gt;=50%,"2",AS46&gt;=40%,"1",AS46&lt;40%,"0")</f>
        <v>5</v>
      </c>
      <c r="AU46" s="144" t="n">
        <v>23</v>
      </c>
      <c r="AV46" s="144" t="n">
        <f aca="false">IF(AU46&gt;=27,5,IF(AU46&gt;=24,4,IF(AU46&gt;=20,3,IF(AU46&gt;=15,2,IF(AU46&gt;=10,1,0)))))</f>
        <v>3</v>
      </c>
      <c r="AW46" s="143" t="n">
        <v>3.25</v>
      </c>
      <c r="AX46" s="143" t="n">
        <v>2.66666666666667</v>
      </c>
      <c r="AY46" s="143" t="n">
        <v>1.625</v>
      </c>
      <c r="AZ46" s="143" t="n">
        <f aca="false">(AT46+AV46+AX46+AY46+AW46)</f>
        <v>15.5416666666667</v>
      </c>
      <c r="BA46" s="143" t="n">
        <f aca="false">AZ46/25*100</f>
        <v>62.1666666666667</v>
      </c>
      <c r="BB46" s="146" t="n">
        <f aca="false">BA46*0.1</f>
        <v>6.21666666666667</v>
      </c>
    </row>
    <row r="47" s="22" customFormat="true" ht="14.25" hidden="false" customHeight="false" outlineLevel="0" collapsed="false">
      <c r="A47" s="141" t="n">
        <v>43</v>
      </c>
      <c r="B47" s="62" t="s">
        <v>104</v>
      </c>
      <c r="C47" s="63" t="s">
        <v>105</v>
      </c>
      <c r="D47" s="142" t="n">
        <v>1</v>
      </c>
      <c r="E47" s="142" t="n">
        <f aca="false">Wellness!D47</f>
        <v>1.06666666666667</v>
      </c>
      <c r="F47" s="142" t="n">
        <f aca="false">AVERAGE(Discipline!$D47,Discipline!$E47)</f>
        <v>1.03333333333333</v>
      </c>
      <c r="G47" s="143" t="str">
        <f aca="false" t="array" ref="G47:G47">_xlfn.IFS(F47&gt;=80%,"5",F47&gt;=70%,"4",F47&gt;=60%,"3",F47&gt;=50%,"2",F47&gt;=40%,"1",F47&lt;40%,"0")</f>
        <v>5</v>
      </c>
      <c r="H47" s="144" t="n">
        <v>28</v>
      </c>
      <c r="I47" s="144" t="n">
        <f aca="false">IF(H47&gt;=27,5,IF(H47&gt;=24,4,IF(H47&gt;=20,3,IF(H47&gt;=15,2,IF(H47&gt;=10,1,0)))))</f>
        <v>5</v>
      </c>
      <c r="J47" s="143"/>
      <c r="K47" s="143" t="n">
        <v>2.75</v>
      </c>
      <c r="L47" s="143" t="n">
        <v>2.75</v>
      </c>
      <c r="M47" s="143" t="n">
        <f aca="false">(G47+I47+K47+L47)</f>
        <v>15.5</v>
      </c>
      <c r="N47" s="143" t="n">
        <f aca="false">M47/20*100</f>
        <v>77.5</v>
      </c>
      <c r="O47" s="146" t="n">
        <f aca="false">N47*0.1</f>
        <v>7.75</v>
      </c>
      <c r="Q47" s="109" t="n">
        <f aca="false">IFERROR(VLOOKUP(B47,[2]Sheet1!B$4:E$241,4,FALSE()),"ER")</f>
        <v>0.951518817204301</v>
      </c>
      <c r="R47" s="109" t="n">
        <f aca="false">Wellness!V47</f>
        <v>1</v>
      </c>
      <c r="S47" s="109" t="n">
        <f aca="false">AVERAGE(Q47,R47)</f>
        <v>0.975759408602151</v>
      </c>
      <c r="T47" s="143" t="str">
        <f aca="false" t="array" ref="T47:T47">_xlfn.IFS(S47&gt;=80%,"5",S47&gt;=70%,"4",S47&gt;=60%,"3",S47&gt;=50%,"2",S47&gt;=40%,"1",S47&lt;40%,"0")</f>
        <v>5</v>
      </c>
      <c r="U47" s="144" t="n">
        <v>16</v>
      </c>
      <c r="V47" s="144" t="n">
        <f aca="false">IF(U47&gt;=27,5,IF(U47&gt;=24,4,IF(U47&gt;=20,3,IF(U47&gt;=15,2,IF(U47&gt;=10,1,0)))))</f>
        <v>2</v>
      </c>
      <c r="W47" s="143" t="n">
        <v>1</v>
      </c>
      <c r="X47" s="143" t="n">
        <v>1.66666666666667</v>
      </c>
      <c r="Y47" s="143" t="n">
        <v>2.25</v>
      </c>
      <c r="Z47" s="143" t="n">
        <f aca="false">(T47+V47+W47+X47+Y47)</f>
        <v>11.9166666666667</v>
      </c>
      <c r="AA47" s="143" t="n">
        <f aca="false">Z47/25*100</f>
        <v>47.6666666666667</v>
      </c>
      <c r="AB47" s="146" t="n">
        <f aca="false">AA47*0.1</f>
        <v>4.76666666666667</v>
      </c>
      <c r="AD47" s="142" t="n">
        <v>0.952777777777778</v>
      </c>
      <c r="AE47" s="142" t="n">
        <f aca="false">Wellness!AN47</f>
        <v>0.933333333333333</v>
      </c>
      <c r="AF47" s="142" t="n">
        <f aca="false">AVERAGE(AD47,AE47)</f>
        <v>0.943055555555556</v>
      </c>
      <c r="AG47" s="143" t="str">
        <f aca="false" t="array" ref="AG47:AG47">_xlfn.IFS(AF47&gt;=80%,"5",AF47&gt;=70%,"4",AF47&gt;=60%,"3",AF47&gt;=50%,"2",AF47&gt;=40%,"1",AF47&lt;40%,"0")</f>
        <v>5</v>
      </c>
      <c r="AH47" s="144" t="n">
        <v>13</v>
      </c>
      <c r="AI47" s="144" t="n">
        <f aca="false">IF(AH47&gt;=27,5,IF(AH47&gt;=24,4,IF(AH47&gt;=20,3,IF(AH47&gt;=15,2,IF(AH47&gt;=10,1,0)))))</f>
        <v>1</v>
      </c>
      <c r="AJ47" s="143" t="n">
        <v>1.5</v>
      </c>
      <c r="AK47" s="143" t="n">
        <v>2.57142857142857</v>
      </c>
      <c r="AL47" s="143" t="n">
        <v>1.5</v>
      </c>
      <c r="AM47" s="143" t="n">
        <f aca="false">(AG47+AI47+AK47+AL47+AJ47)</f>
        <v>11.5714285714286</v>
      </c>
      <c r="AN47" s="143" t="n">
        <f aca="false">AM47/25*100</f>
        <v>46.2857142857143</v>
      </c>
      <c r="AO47" s="146" t="n">
        <f aca="false">AN47*0.1</f>
        <v>4.62857142857143</v>
      </c>
      <c r="AQ47" s="142" t="n">
        <v>0.945277777777778</v>
      </c>
      <c r="AR47" s="142" t="n">
        <f aca="false">Wellness!V47</f>
        <v>1</v>
      </c>
      <c r="AS47" s="142" t="n">
        <f aca="false">AVERAGE(Discipline!$D47,Discipline!$E47)</f>
        <v>1.03333333333333</v>
      </c>
      <c r="AT47" s="143" t="str">
        <f aca="false" t="array" ref="AT47:AT47">_xlfn.IFS(AS47&gt;=80%,"5",AS47&gt;=70%,"4",AS47&gt;=60%,"3",AS47&gt;=50%,"2",AS47&gt;=40%,"1",AS47&lt;40%,"0")</f>
        <v>5</v>
      </c>
      <c r="AU47" s="144" t="n">
        <v>28</v>
      </c>
      <c r="AV47" s="144" t="n">
        <f aca="false">IF(AU47&gt;=27,5,IF(AU47&gt;=24,4,IF(AU47&gt;=20,3,IF(AU47&gt;=15,2,IF(AU47&gt;=10,1,0)))))</f>
        <v>5</v>
      </c>
      <c r="AW47" s="143" t="n">
        <v>4.5</v>
      </c>
      <c r="AX47" s="143" t="n">
        <v>3.33333333333333</v>
      </c>
      <c r="AY47" s="143" t="n">
        <v>2.5</v>
      </c>
      <c r="AZ47" s="143" t="n">
        <f aca="false">(AT47+AV47+AX47+AY47+AW47)</f>
        <v>20.3333333333333</v>
      </c>
      <c r="BA47" s="143" t="n">
        <f aca="false">AZ47/25*100</f>
        <v>81.3333333333333</v>
      </c>
      <c r="BB47" s="146" t="n">
        <f aca="false">BA47*0.1</f>
        <v>8.13333333333333</v>
      </c>
    </row>
    <row r="48" s="22" customFormat="true" ht="14.25" hidden="false" customHeight="false" outlineLevel="0" collapsed="false">
      <c r="A48" s="141" t="n">
        <v>44</v>
      </c>
      <c r="B48" s="62" t="s">
        <v>106</v>
      </c>
      <c r="C48" s="63" t="s">
        <v>107</v>
      </c>
      <c r="D48" s="142" t="n">
        <v>0.95</v>
      </c>
      <c r="E48" s="142" t="n">
        <f aca="false">Wellness!D48</f>
        <v>0.8</v>
      </c>
      <c r="F48" s="142" t="n">
        <f aca="false">AVERAGE(Discipline!$D48,Discipline!$E48)</f>
        <v>0.875</v>
      </c>
      <c r="G48" s="143" t="str">
        <f aca="false" t="array" ref="G48:G48">_xlfn.IFS(F48&gt;=80%,"5",F48&gt;=70%,"4",F48&gt;=60%,"3",F48&gt;=50%,"2",F48&gt;=40%,"1",F48&lt;40%,"0")</f>
        <v>5</v>
      </c>
      <c r="H48" s="144" t="n">
        <v>18</v>
      </c>
      <c r="I48" s="144" t="n">
        <f aca="false">IF(H48&gt;=27,5,IF(H48&gt;=24,4,IF(H48&gt;=20,3,IF(H48&gt;=15,2,IF(H48&gt;=10,1,0)))))</f>
        <v>2</v>
      </c>
      <c r="J48" s="143"/>
      <c r="K48" s="143" t="n">
        <v>3.25</v>
      </c>
      <c r="L48" s="143" t="n">
        <v>3</v>
      </c>
      <c r="M48" s="143" t="n">
        <f aca="false">(G48+I48+K48+L48)</f>
        <v>13.25</v>
      </c>
      <c r="N48" s="143" t="n">
        <f aca="false">M48/20*100</f>
        <v>66.25</v>
      </c>
      <c r="O48" s="146" t="n">
        <f aca="false">N48*0.1</f>
        <v>6.625</v>
      </c>
      <c r="Q48" s="109" t="n">
        <f aca="false">IFERROR(VLOOKUP(B48,[2]Sheet1!B$4:E$241,4,FALSE()),"ER")</f>
        <v>0.887069892473118</v>
      </c>
      <c r="R48" s="109" t="n">
        <f aca="false">Wellness!V48</f>
        <v>0.2</v>
      </c>
      <c r="S48" s="109" t="n">
        <f aca="false">AVERAGE(Q48,R48)</f>
        <v>0.543534946236559</v>
      </c>
      <c r="T48" s="143" t="str">
        <f aca="false" t="array" ref="T48:T48">_xlfn.IFS(S48&gt;=80%,"5",S48&gt;=70%,"4",S48&gt;=60%,"3",S48&gt;=50%,"2",S48&gt;=40%,"1",S48&lt;40%,"0")</f>
        <v>2</v>
      </c>
      <c r="U48" s="144" t="n">
        <v>4</v>
      </c>
      <c r="V48" s="144" t="n">
        <f aca="false">IF(U48&gt;=27,5,IF(U48&gt;=24,4,IF(U48&gt;=20,3,IF(U48&gt;=15,2,IF(U48&gt;=10,1,0)))))</f>
        <v>0</v>
      </c>
      <c r="W48" s="143" t="n">
        <v>4</v>
      </c>
      <c r="X48" s="143" t="n">
        <v>2.83333333333333</v>
      </c>
      <c r="Y48" s="143" t="n">
        <v>3.75</v>
      </c>
      <c r="Z48" s="143" t="n">
        <f aca="false">(T48+V48+W48+X48+Y48)</f>
        <v>12.5833333333333</v>
      </c>
      <c r="AA48" s="143" t="n">
        <f aca="false">Z48/25*100</f>
        <v>50.3333333333333</v>
      </c>
      <c r="AB48" s="146" t="n">
        <f aca="false">AA48*0.1</f>
        <v>5.03333333333334</v>
      </c>
      <c r="AD48" s="142" t="n">
        <v>0.898611111111111</v>
      </c>
      <c r="AE48" s="142" t="n">
        <f aca="false">Wellness!AN48</f>
        <v>0.666666666666667</v>
      </c>
      <c r="AF48" s="142" t="n">
        <f aca="false">AVERAGE(AD48,AE48)</f>
        <v>0.782638888888889</v>
      </c>
      <c r="AG48" s="143" t="str">
        <f aca="false" t="array" ref="AG48:AG48">_xlfn.IFS(AF48&gt;=80%,"5",AF48&gt;=70%,"4",AF48&gt;=60%,"3",AF48&gt;=50%,"2",AF48&gt;=40%,"1",AF48&lt;40%,"0")</f>
        <v>4</v>
      </c>
      <c r="AH48" s="144" t="n">
        <v>7</v>
      </c>
      <c r="AI48" s="144" t="n">
        <f aca="false">IF(AH48&gt;=27,5,IF(AH48&gt;=24,4,IF(AH48&gt;=20,3,IF(AH48&gt;=15,2,IF(AH48&gt;=10,1,0)))))</f>
        <v>0</v>
      </c>
      <c r="AJ48" s="143" t="n">
        <v>3.25</v>
      </c>
      <c r="AK48" s="143" t="n">
        <v>3</v>
      </c>
      <c r="AL48" s="143" t="n">
        <v>3</v>
      </c>
      <c r="AM48" s="143" t="n">
        <f aca="false">(AG48+AI48+AK48+AL48+AJ48)</f>
        <v>13.25</v>
      </c>
      <c r="AN48" s="143" t="n">
        <f aca="false">AM48/25*100</f>
        <v>53</v>
      </c>
      <c r="AO48" s="146" t="n">
        <f aca="false">AN48*0.1</f>
        <v>5.3</v>
      </c>
      <c r="AQ48" s="142" t="n">
        <v>0.941527777777778</v>
      </c>
      <c r="AR48" s="142" t="n">
        <f aca="false">Wellness!V48</f>
        <v>0.2</v>
      </c>
      <c r="AS48" s="142" t="n">
        <f aca="false">AVERAGE(Discipline!$D48,Discipline!$E48)</f>
        <v>0.875</v>
      </c>
      <c r="AT48" s="143" t="str">
        <f aca="false" t="array" ref="AT48:AT48">_xlfn.IFS(AS48&gt;=80%,"5",AS48&gt;=70%,"4",AS48&gt;=60%,"3",AS48&gt;=50%,"2",AS48&gt;=40%,"1",AS48&lt;40%,"0")</f>
        <v>5</v>
      </c>
      <c r="AU48" s="144" t="n">
        <v>18</v>
      </c>
      <c r="AV48" s="144" t="n">
        <f aca="false">IF(AU48&gt;=27,5,IF(AU48&gt;=24,4,IF(AU48&gt;=20,3,IF(AU48&gt;=15,2,IF(AU48&gt;=10,1,0)))))</f>
        <v>2</v>
      </c>
      <c r="AW48" s="143" t="n">
        <v>3.25</v>
      </c>
      <c r="AX48" s="143" t="n">
        <v>3.66666666666667</v>
      </c>
      <c r="AY48" s="143" t="n">
        <v>4.25</v>
      </c>
      <c r="AZ48" s="143" t="n">
        <f aca="false">(AT48+AV48+AX48+AY48+AW48)</f>
        <v>18.1666666666667</v>
      </c>
      <c r="BA48" s="143" t="n">
        <f aca="false">AZ48/25*100</f>
        <v>72.6666666666667</v>
      </c>
      <c r="BB48" s="146" t="n">
        <f aca="false">BA48*0.1</f>
        <v>7.26666666666667</v>
      </c>
    </row>
    <row r="49" s="22" customFormat="true" ht="14.25" hidden="false" customHeight="false" outlineLevel="0" collapsed="false">
      <c r="A49" s="141" t="n">
        <v>45</v>
      </c>
      <c r="B49" s="62" t="s">
        <v>108</v>
      </c>
      <c r="C49" s="63" t="s">
        <v>109</v>
      </c>
      <c r="D49" s="142" t="n">
        <v>0.4286</v>
      </c>
      <c r="E49" s="142" t="n">
        <f aca="false">Wellness!D49</f>
        <v>0.3</v>
      </c>
      <c r="F49" s="142" t="n">
        <f aca="false">AVERAGE(Discipline!$D49,Discipline!$E49)</f>
        <v>0.3643</v>
      </c>
      <c r="G49" s="143" t="str">
        <f aca="false" t="array" ref="G49:G49">_xlfn.IFS(F49&gt;=80%,"5",F49&gt;=70%,"4",F49&gt;=60%,"3",F49&gt;=50%,"2",F49&gt;=40%,"1",F49&lt;40%,"0")</f>
        <v>0</v>
      </c>
      <c r="H49" s="144" t="n">
        <v>7</v>
      </c>
      <c r="I49" s="144" t="n">
        <f aca="false">IF(H49&gt;=27,5,IF(H49&gt;=24,4,IF(H49&gt;=20,3,IF(H49&gt;=15,2,IF(H49&gt;=10,1,0)))))</f>
        <v>0</v>
      </c>
      <c r="J49" s="143"/>
      <c r="K49" s="143" t="n">
        <v>3.25</v>
      </c>
      <c r="L49" s="143" t="n">
        <v>3.5</v>
      </c>
      <c r="M49" s="143" t="n">
        <f aca="false">(G49+I49+K49+L49)</f>
        <v>6.75</v>
      </c>
      <c r="N49" s="143" t="n">
        <f aca="false">M49/20*100</f>
        <v>33.75</v>
      </c>
      <c r="O49" s="146" t="n">
        <f aca="false">N49*0.1</f>
        <v>3.375</v>
      </c>
      <c r="Q49" s="109" t="n">
        <f aca="false">IFERROR(VLOOKUP(B49,[2]Sheet1!B$4:E$241,4,FALSE()),"ER")</f>
        <v>0.81975935828877</v>
      </c>
      <c r="R49" s="109" t="n">
        <f aca="false">Wellness!V49</f>
        <v>0.266666666666667</v>
      </c>
      <c r="S49" s="109" t="n">
        <f aca="false">AVERAGE(Q49,R49)</f>
        <v>0.543213012477718</v>
      </c>
      <c r="T49" s="143" t="str">
        <f aca="false" t="array" ref="T49:T49">_xlfn.IFS(S49&gt;=80%,"5",S49&gt;=70%,"4",S49&gt;=60%,"3",S49&gt;=50%,"2",S49&gt;=40%,"1",S49&lt;40%,"0")</f>
        <v>2</v>
      </c>
      <c r="U49" s="144" t="n">
        <v>7</v>
      </c>
      <c r="V49" s="144" t="n">
        <f aca="false">IF(U49&gt;=27,5,IF(U49&gt;=24,4,IF(U49&gt;=20,3,IF(U49&gt;=15,2,IF(U49&gt;=10,1,0)))))</f>
        <v>0</v>
      </c>
      <c r="W49" s="143" t="n">
        <v>2</v>
      </c>
      <c r="X49" s="143" t="n">
        <v>2.08333333333333</v>
      </c>
      <c r="Y49" s="143" t="n">
        <v>2.75</v>
      </c>
      <c r="Z49" s="143" t="n">
        <f aca="false">(T49+V49+W49+X49+Y49)</f>
        <v>8.83333333333333</v>
      </c>
      <c r="AA49" s="143" t="n">
        <f aca="false">Z49/25*100</f>
        <v>35.3333333333333</v>
      </c>
      <c r="AB49" s="146" t="n">
        <f aca="false">AA49*0.1</f>
        <v>3.53333333333333</v>
      </c>
      <c r="AD49" s="142" t="n">
        <v>0.773691239316239</v>
      </c>
      <c r="AE49" s="142" t="n">
        <f aca="false">Wellness!AN49</f>
        <v>0</v>
      </c>
      <c r="AF49" s="142" t="n">
        <f aca="false">AVERAGE(AD49,AE49)</f>
        <v>0.38684561965812</v>
      </c>
      <c r="AG49" s="143" t="str">
        <f aca="false" t="array" ref="AG49:AG49">_xlfn.IFS(AF49&gt;=80%,"5",AF49&gt;=70%,"4",AF49&gt;=60%,"3",AF49&gt;=50%,"2",AF49&gt;=40%,"1",AF49&lt;40%,"0")</f>
        <v>0</v>
      </c>
      <c r="AH49" s="144" t="n">
        <v>0</v>
      </c>
      <c r="AI49" s="144" t="n">
        <f aca="false">IF(AH49&gt;=27,5,IF(AH49&gt;=24,4,IF(AH49&gt;=20,3,IF(AH49&gt;=15,2,IF(AH49&gt;=10,1,0)))))</f>
        <v>0</v>
      </c>
      <c r="AJ49" s="143" t="n">
        <v>1.5</v>
      </c>
      <c r="AK49" s="143" t="n">
        <v>3.8</v>
      </c>
      <c r="AL49" s="143" t="n">
        <v>1.83333333333333</v>
      </c>
      <c r="AM49" s="143" t="n">
        <f aca="false">(AG49+AI49+AK49+AL49+AJ49)</f>
        <v>7.13333333333333</v>
      </c>
      <c r="AN49" s="143" t="n">
        <f aca="false">AM49/25*100</f>
        <v>28.5333333333333</v>
      </c>
      <c r="AO49" s="146" t="n">
        <f aca="false">AN49*0.1</f>
        <v>2.85333333333333</v>
      </c>
      <c r="AQ49" s="142" t="n">
        <v>0.25</v>
      </c>
      <c r="AR49" s="142" t="n">
        <f aca="false">Wellness!V49</f>
        <v>0.266666666666667</v>
      </c>
      <c r="AS49" s="142" t="n">
        <f aca="false">AVERAGE(Discipline!$D49,Discipline!$E49)</f>
        <v>0.3643</v>
      </c>
      <c r="AT49" s="143" t="str">
        <f aca="false" t="array" ref="AT49:AT49">_xlfn.IFS(AS49&gt;=80%,"5",AS49&gt;=70%,"4",AS49&gt;=60%,"3",AS49&gt;=50%,"2",AS49&gt;=40%,"1",AS49&lt;40%,"0")</f>
        <v>0</v>
      </c>
      <c r="AU49" s="144" t="n">
        <v>7</v>
      </c>
      <c r="AV49" s="144" t="n">
        <f aca="false">IF(AU49&gt;=27,5,IF(AU49&gt;=24,4,IF(AU49&gt;=20,3,IF(AU49&gt;=15,2,IF(AU49&gt;=10,1,0)))))</f>
        <v>0</v>
      </c>
      <c r="AW49" s="143" t="n">
        <v>5</v>
      </c>
      <c r="AX49" s="143" t="s">
        <v>511</v>
      </c>
      <c r="AY49" s="143" t="n">
        <v>2</v>
      </c>
      <c r="AZ49" s="143" t="n">
        <f aca="false">(AT49+AV49+AX49+AY49+AW49)</f>
        <v>7</v>
      </c>
      <c r="BA49" s="143" t="n">
        <f aca="false">AZ49/25*100</f>
        <v>28</v>
      </c>
      <c r="BB49" s="146" t="n">
        <f aca="false">BA49*0.1</f>
        <v>2.8</v>
      </c>
    </row>
    <row r="50" s="22" customFormat="true" ht="14.25" hidden="false" customHeight="false" outlineLevel="0" collapsed="false">
      <c r="A50" s="141" t="n">
        <v>46</v>
      </c>
      <c r="B50" s="62" t="s">
        <v>110</v>
      </c>
      <c r="C50" s="63" t="s">
        <v>111</v>
      </c>
      <c r="D50" s="142" t="n">
        <v>0.9333</v>
      </c>
      <c r="E50" s="142" t="n">
        <f aca="false">Wellness!D50</f>
        <v>0.666666666666667</v>
      </c>
      <c r="F50" s="142" t="n">
        <f aca="false">AVERAGE(Discipline!$D50,Discipline!$E50)</f>
        <v>0.799983333333333</v>
      </c>
      <c r="G50" s="143" t="str">
        <f aca="false" t="array" ref="G50:G50">_xlfn.IFS(F50&gt;=80%,"5",F50&gt;=70%,"4",F50&gt;=60%,"3",F50&gt;=50%,"2",F50&gt;=40%,"1",F50&lt;40%,"0")</f>
        <v>4</v>
      </c>
      <c r="H50" s="144" t="n">
        <v>13</v>
      </c>
      <c r="I50" s="144" t="n">
        <f aca="false">IF(H50&gt;=27,5,IF(H50&gt;=24,4,IF(H50&gt;=20,3,IF(H50&gt;=15,2,IF(H50&gt;=10,1,0)))))</f>
        <v>1</v>
      </c>
      <c r="J50" s="143"/>
      <c r="K50" s="143" t="n">
        <v>1.75</v>
      </c>
      <c r="L50" s="143" t="n">
        <v>2</v>
      </c>
      <c r="M50" s="143" t="n">
        <f aca="false">(G50+I50+K50+L50)</f>
        <v>8.75</v>
      </c>
      <c r="N50" s="143" t="n">
        <f aca="false">M50/20*100</f>
        <v>43.75</v>
      </c>
      <c r="O50" s="146" t="n">
        <f aca="false">N50*0.1</f>
        <v>4.375</v>
      </c>
      <c r="Q50" s="109" t="n">
        <f aca="false">IFERROR(VLOOKUP(B50,[2]Sheet1!B$4:E$241,4,FALSE()),"ER")</f>
        <v>0.866302083333333</v>
      </c>
      <c r="R50" s="109" t="n">
        <f aca="false">Wellness!V50</f>
        <v>0.266666666666667</v>
      </c>
      <c r="S50" s="109" t="n">
        <f aca="false">AVERAGE(Q50,R50)</f>
        <v>0.566484375</v>
      </c>
      <c r="T50" s="143" t="str">
        <f aca="false" t="array" ref="T50:T50">_xlfn.IFS(S50&gt;=80%,"5",S50&gt;=70%,"4",S50&gt;=60%,"3",S50&gt;=50%,"2",S50&gt;=40%,"1",S50&lt;40%,"0")</f>
        <v>2</v>
      </c>
      <c r="U50" s="144" t="n">
        <v>0</v>
      </c>
      <c r="V50" s="144" t="n">
        <f aca="false">IF(U50&gt;=27,5,IF(U50&gt;=24,4,IF(U50&gt;=20,3,IF(U50&gt;=15,2,IF(U50&gt;=10,1,0)))))</f>
        <v>0</v>
      </c>
      <c r="W50" s="143" t="n">
        <v>1</v>
      </c>
      <c r="X50" s="143" t="n">
        <v>2.5</v>
      </c>
      <c r="Y50" s="143" t="n">
        <v>3.25</v>
      </c>
      <c r="Z50" s="143" t="n">
        <f aca="false">(T50+V50+W50+X50+Y50)</f>
        <v>8.75</v>
      </c>
      <c r="AA50" s="143" t="n">
        <f aca="false">Z50/25*100</f>
        <v>35</v>
      </c>
      <c r="AB50" s="146" t="n">
        <f aca="false">AA50*0.1</f>
        <v>3.5</v>
      </c>
      <c r="AD50" s="142" t="n">
        <v>0.796245421245421</v>
      </c>
      <c r="AE50" s="142" t="n">
        <f aca="false">Wellness!AN50</f>
        <v>0.0333333333333333</v>
      </c>
      <c r="AF50" s="142" t="n">
        <f aca="false">AVERAGE(AD50,AE50)</f>
        <v>0.414789377289377</v>
      </c>
      <c r="AG50" s="143" t="str">
        <f aca="false" t="array" ref="AG50:AG50">_xlfn.IFS(AF50&gt;=80%,"5",AF50&gt;=70%,"4",AF50&gt;=60%,"3",AF50&gt;=50%,"2",AF50&gt;=40%,"1",AF50&lt;40%,"0")</f>
        <v>1</v>
      </c>
      <c r="AH50" s="144" t="n">
        <v>0</v>
      </c>
      <c r="AI50" s="144" t="n">
        <f aca="false">IF(AH50&gt;=27,5,IF(AH50&gt;=24,4,IF(AH50&gt;=20,3,IF(AH50&gt;=15,2,IF(AH50&gt;=10,1,0)))))</f>
        <v>0</v>
      </c>
      <c r="AJ50" s="143" t="n">
        <v>2</v>
      </c>
      <c r="AK50" s="143" t="n">
        <v>2.33333333333333</v>
      </c>
      <c r="AL50" s="143" t="n">
        <v>2.16666666666667</v>
      </c>
      <c r="AM50" s="143" t="n">
        <f aca="false">(AG50+AI50+AK50+AL50+AJ50)</f>
        <v>7.5</v>
      </c>
      <c r="AN50" s="143" t="n">
        <f aca="false">AM50/25*100</f>
        <v>30</v>
      </c>
      <c r="AO50" s="146" t="n">
        <f aca="false">AN50*0.1</f>
        <v>3</v>
      </c>
      <c r="AQ50" s="142" t="n">
        <v>0.809383753501401</v>
      </c>
      <c r="AR50" s="142" t="n">
        <f aca="false">Wellness!V50</f>
        <v>0.266666666666667</v>
      </c>
      <c r="AS50" s="142" t="n">
        <f aca="false">AVERAGE(Discipline!$D50,Discipline!$E50)</f>
        <v>0.799983333333333</v>
      </c>
      <c r="AT50" s="143" t="str">
        <f aca="false" t="array" ref="AT50:AT50">_xlfn.IFS(AS50&gt;=80%,"5",AS50&gt;=70%,"4",AS50&gt;=60%,"3",AS50&gt;=50%,"2",AS50&gt;=40%,"1",AS50&lt;40%,"0")</f>
        <v>4</v>
      </c>
      <c r="AU50" s="144" t="n">
        <v>13</v>
      </c>
      <c r="AV50" s="144" t="n">
        <f aca="false">IF(AU50&gt;=27,5,IF(AU50&gt;=24,4,IF(AU50&gt;=20,3,IF(AU50&gt;=15,2,IF(AU50&gt;=10,1,0)))))</f>
        <v>1</v>
      </c>
      <c r="AW50" s="143" t="n">
        <v>1</v>
      </c>
      <c r="AX50" s="143" t="n">
        <v>2.33333333333333</v>
      </c>
      <c r="AY50" s="143" t="n">
        <v>3</v>
      </c>
      <c r="AZ50" s="143" t="n">
        <f aca="false">(AT50+AV50+AX50+AY50+AW50)</f>
        <v>11.3333333333333</v>
      </c>
      <c r="BA50" s="143" t="n">
        <f aca="false">AZ50/25*100</f>
        <v>45.3333333333333</v>
      </c>
      <c r="BB50" s="146" t="n">
        <f aca="false">BA50*0.1</f>
        <v>4.53333333333333</v>
      </c>
    </row>
    <row r="51" s="22" customFormat="true" ht="14.25" hidden="false" customHeight="false" outlineLevel="0" collapsed="false">
      <c r="A51" s="141" t="n">
        <v>47</v>
      </c>
      <c r="B51" s="62" t="s">
        <v>112</v>
      </c>
      <c r="C51" s="63" t="s">
        <v>113</v>
      </c>
      <c r="D51" s="142" t="n">
        <v>0.95</v>
      </c>
      <c r="E51" s="142" t="n">
        <f aca="false">Wellness!D51</f>
        <v>0.833333333333333</v>
      </c>
      <c r="F51" s="142" t="n">
        <f aca="false">AVERAGE(Discipline!$D51,Discipline!$E51)</f>
        <v>0.891666666666667</v>
      </c>
      <c r="G51" s="143" t="str">
        <f aca="false" t="array" ref="G51:G51">_xlfn.IFS(F51&gt;=80%,"5",F51&gt;=70%,"4",F51&gt;=60%,"3",F51&gt;=50%,"2",F51&gt;=40%,"1",F51&lt;40%,"0")</f>
        <v>5</v>
      </c>
      <c r="H51" s="144" t="n">
        <v>23</v>
      </c>
      <c r="I51" s="144" t="n">
        <f aca="false">IF(H51&gt;=27,5,IF(H51&gt;=24,4,IF(H51&gt;=20,3,IF(H51&gt;=15,2,IF(H51&gt;=10,1,0)))))</f>
        <v>3</v>
      </c>
      <c r="J51" s="143"/>
      <c r="K51" s="143" t="n">
        <v>3.17857142857143</v>
      </c>
      <c r="L51" s="143" t="n">
        <v>3.33035714285714</v>
      </c>
      <c r="M51" s="143" t="n">
        <f aca="false">(G51+I51+K51+L51)</f>
        <v>14.5089285714286</v>
      </c>
      <c r="N51" s="143" t="n">
        <f aca="false">M51/20*100</f>
        <v>72.5446428571429</v>
      </c>
      <c r="O51" s="146" t="n">
        <f aca="false">N51*0.1</f>
        <v>7.25446428571429</v>
      </c>
      <c r="Q51" s="109" t="n">
        <f aca="false">IFERROR(VLOOKUP(B51,[2]Sheet1!B$4:E$241,4,FALSE()),"ER")</f>
        <v>0.868037634408602</v>
      </c>
      <c r="R51" s="109" t="n">
        <f aca="false">Wellness!V51</f>
        <v>0.8</v>
      </c>
      <c r="S51" s="109" t="n">
        <f aca="false">AVERAGE(Q51,R51)</f>
        <v>0.834018817204301</v>
      </c>
      <c r="T51" s="143" t="str">
        <f aca="false" t="array" ref="T51:T51">_xlfn.IFS(S51&gt;=80%,"5",S51&gt;=70%,"4",S51&gt;=60%,"3",S51&gt;=50%,"2",S51&gt;=40%,"1",S51&lt;40%,"0")</f>
        <v>5</v>
      </c>
      <c r="U51" s="144" t="n">
        <v>13</v>
      </c>
      <c r="V51" s="144" t="n">
        <f aca="false">IF(U51&gt;=27,5,IF(U51&gt;=24,4,IF(U51&gt;=20,3,IF(U51&gt;=15,2,IF(U51&gt;=10,1,0)))))</f>
        <v>1</v>
      </c>
      <c r="W51" s="143" t="n">
        <v>0</v>
      </c>
      <c r="X51" s="143" t="n">
        <v>1.16666666666667</v>
      </c>
      <c r="Y51" s="143" t="n">
        <v>1.75</v>
      </c>
      <c r="Z51" s="143" t="n">
        <f aca="false">(T51+V51+W51+X51+Y51)</f>
        <v>8.91666666666667</v>
      </c>
      <c r="AA51" s="143" t="n">
        <f aca="false">Z51/25*100</f>
        <v>35.6666666666667</v>
      </c>
      <c r="AB51" s="146" t="n">
        <f aca="false">AA51*0.1</f>
        <v>3.56666666666667</v>
      </c>
      <c r="AD51" s="142" t="n">
        <v>0.843055555555556</v>
      </c>
      <c r="AE51" s="142" t="n">
        <f aca="false">Wellness!AN51</f>
        <v>0.8</v>
      </c>
      <c r="AF51" s="142" t="n">
        <f aca="false">AVERAGE(AD51,AE51)</f>
        <v>0.821527777777778</v>
      </c>
      <c r="AG51" s="143" t="str">
        <f aca="false" t="array" ref="AG51:AG51">_xlfn.IFS(AF51&gt;=80%,"5",AF51&gt;=70%,"4",AF51&gt;=60%,"3",AF51&gt;=50%,"2",AF51&gt;=40%,"1",AF51&lt;40%,"0")</f>
        <v>5</v>
      </c>
      <c r="AH51" s="144" t="n">
        <v>16</v>
      </c>
      <c r="AI51" s="144" t="n">
        <f aca="false">IF(AH51&gt;=27,5,IF(AH51&gt;=24,4,IF(AH51&gt;=20,3,IF(AH51&gt;=15,2,IF(AH51&gt;=10,1,0)))))</f>
        <v>2</v>
      </c>
      <c r="AJ51" s="143" t="n">
        <v>2</v>
      </c>
      <c r="AK51" s="143" t="n">
        <v>2.85714285714286</v>
      </c>
      <c r="AL51" s="143" t="n">
        <v>1.25</v>
      </c>
      <c r="AM51" s="143" t="n">
        <f aca="false">(AG51+AI51+AK51+AL51+AJ51)</f>
        <v>13.1071428571429</v>
      </c>
      <c r="AN51" s="143" t="n">
        <f aca="false">AM51/25*100</f>
        <v>52.4285714285714</v>
      </c>
      <c r="AO51" s="146" t="n">
        <f aca="false">AN51*0.1</f>
        <v>5.24285714285714</v>
      </c>
      <c r="AQ51" s="142" t="n">
        <v>0.867149758454106</v>
      </c>
      <c r="AR51" s="142" t="n">
        <f aca="false">Wellness!V51</f>
        <v>0.8</v>
      </c>
      <c r="AS51" s="142" t="n">
        <f aca="false">AVERAGE(Discipline!$D51,Discipline!$E51)</f>
        <v>0.891666666666667</v>
      </c>
      <c r="AT51" s="143" t="str">
        <f aca="false" t="array" ref="AT51:AT51">_xlfn.IFS(AS51&gt;=80%,"5",AS51&gt;=70%,"4",AS51&gt;=60%,"3",AS51&gt;=50%,"2",AS51&gt;=40%,"1",AS51&lt;40%,"0")</f>
        <v>5</v>
      </c>
      <c r="AU51" s="144" t="n">
        <v>23</v>
      </c>
      <c r="AV51" s="144" t="n">
        <f aca="false">IF(AU51&gt;=27,5,IF(AU51&gt;=24,4,IF(AU51&gt;=20,3,IF(AU51&gt;=15,2,IF(AU51&gt;=10,1,0)))))</f>
        <v>3</v>
      </c>
      <c r="AW51" s="143" t="n">
        <v>4.5</v>
      </c>
      <c r="AX51" s="143" t="n">
        <v>2</v>
      </c>
      <c r="AY51" s="143" t="n">
        <v>2.5</v>
      </c>
      <c r="AZ51" s="143" t="n">
        <f aca="false">(AT51+AV51+AX51+AY51+AW51)</f>
        <v>17</v>
      </c>
      <c r="BA51" s="143" t="n">
        <f aca="false">AZ51/25*100</f>
        <v>68</v>
      </c>
      <c r="BB51" s="146" t="n">
        <f aca="false">BA51*0.1</f>
        <v>6.8</v>
      </c>
    </row>
    <row r="52" s="22" customFormat="true" ht="14.25" hidden="false" customHeight="false" outlineLevel="0" collapsed="false">
      <c r="A52" s="141" t="n">
        <v>48</v>
      </c>
      <c r="B52" s="62" t="s">
        <v>114</v>
      </c>
      <c r="C52" s="63" t="s">
        <v>115</v>
      </c>
      <c r="D52" s="142" t="n">
        <v>0.8571</v>
      </c>
      <c r="E52" s="142" t="n">
        <f aca="false">Wellness!D52</f>
        <v>0.8</v>
      </c>
      <c r="F52" s="142" t="n">
        <f aca="false">AVERAGE(Discipline!$D52,Discipline!$E52)</f>
        <v>0.82855</v>
      </c>
      <c r="G52" s="143" t="str">
        <f aca="false" t="array" ref="G52:G52">_xlfn.IFS(F52&gt;=80%,"5",F52&gt;=70%,"4",F52&gt;=60%,"3",F52&gt;=50%,"2",F52&gt;=40%,"1",F52&lt;40%,"0")</f>
        <v>5</v>
      </c>
      <c r="H52" s="144" t="n">
        <v>15</v>
      </c>
      <c r="I52" s="144" t="n">
        <f aca="false">IF(H52&gt;=27,5,IF(H52&gt;=24,4,IF(H52&gt;=20,3,IF(H52&gt;=15,2,IF(H52&gt;=10,1,0)))))</f>
        <v>2</v>
      </c>
      <c r="J52" s="143"/>
      <c r="K52" s="143" t="n">
        <v>1.5</v>
      </c>
      <c r="L52" s="143" t="n">
        <v>1.5</v>
      </c>
      <c r="M52" s="143" t="n">
        <f aca="false">(G52+I52+K52+L52)</f>
        <v>10</v>
      </c>
      <c r="N52" s="143" t="n">
        <f aca="false">M52/20*100</f>
        <v>50</v>
      </c>
      <c r="O52" s="146" t="n">
        <f aca="false">N52*0.1</f>
        <v>5</v>
      </c>
      <c r="Q52" s="109" t="n">
        <f aca="false">IFERROR(VLOOKUP(B52,[2]Sheet1!B$4:E$241,4,FALSE()),"ER")</f>
        <v>0.896903966131907</v>
      </c>
      <c r="R52" s="109" t="n">
        <f aca="false">Wellness!V52</f>
        <v>0.8</v>
      </c>
      <c r="S52" s="109" t="n">
        <f aca="false">AVERAGE(Q52,R52)</f>
        <v>0.848451983065954</v>
      </c>
      <c r="T52" s="143" t="str">
        <f aca="false" t="array" ref="T52:T52">_xlfn.IFS(S52&gt;=80%,"5",S52&gt;=70%,"4",S52&gt;=60%,"3",S52&gt;=50%,"2",S52&gt;=40%,"1",S52&lt;40%,"0")</f>
        <v>5</v>
      </c>
      <c r="U52" s="144" t="n">
        <v>2</v>
      </c>
      <c r="V52" s="144" t="n">
        <f aca="false">IF(U52&gt;=27,5,IF(U52&gt;=24,4,IF(U52&gt;=20,3,IF(U52&gt;=15,2,IF(U52&gt;=10,1,0)))))</f>
        <v>0</v>
      </c>
      <c r="W52" s="143" t="n">
        <v>3</v>
      </c>
      <c r="X52" s="143" t="n">
        <v>2.83333333333333</v>
      </c>
      <c r="Y52" s="143" t="n">
        <v>2.75</v>
      </c>
      <c r="Z52" s="143" t="n">
        <f aca="false">(T52+V52+W52+X52+Y52)</f>
        <v>13.5833333333333</v>
      </c>
      <c r="AA52" s="143" t="n">
        <f aca="false">Z52/25*100</f>
        <v>54.3333333333333</v>
      </c>
      <c r="AB52" s="146" t="n">
        <f aca="false">AA52*0.1</f>
        <v>5.43333333333333</v>
      </c>
      <c r="AD52" s="142" t="n">
        <v>0.92337962962963</v>
      </c>
      <c r="AE52" s="142" t="n">
        <f aca="false">Wellness!AN52</f>
        <v>0.8</v>
      </c>
      <c r="AF52" s="142" t="n">
        <f aca="false">AVERAGE(AD52,AE52)</f>
        <v>0.861689814814815</v>
      </c>
      <c r="AG52" s="143" t="str">
        <f aca="false" t="array" ref="AG52:AG52">_xlfn.IFS(AF52&gt;=80%,"5",AF52&gt;=70%,"4",AF52&gt;=60%,"3",AF52&gt;=50%,"2",AF52&gt;=40%,"1",AF52&lt;40%,"0")</f>
        <v>5</v>
      </c>
      <c r="AH52" s="144" t="n">
        <v>6</v>
      </c>
      <c r="AI52" s="144" t="n">
        <f aca="false">IF(AH52&gt;=27,5,IF(AH52&gt;=24,4,IF(AH52&gt;=20,3,IF(AH52&gt;=15,2,IF(AH52&gt;=10,1,0)))))</f>
        <v>0</v>
      </c>
      <c r="AJ52" s="143" t="n">
        <v>3.5</v>
      </c>
      <c r="AK52" s="143" t="n">
        <v>2.8</v>
      </c>
      <c r="AL52" s="143" t="n">
        <v>1.5</v>
      </c>
      <c r="AM52" s="143" t="n">
        <f aca="false">(AG52+AI52+AK52+AL52+AJ52)</f>
        <v>12.8</v>
      </c>
      <c r="AN52" s="143" t="n">
        <f aca="false">AM52/25*100</f>
        <v>51.2</v>
      </c>
      <c r="AO52" s="146" t="n">
        <f aca="false">AN52*0.1</f>
        <v>5.12</v>
      </c>
      <c r="AQ52" s="142" t="n">
        <v>0.902777777777778</v>
      </c>
      <c r="AR52" s="142" t="n">
        <f aca="false">Wellness!V52</f>
        <v>0.8</v>
      </c>
      <c r="AS52" s="142" t="n">
        <f aca="false">AVERAGE(Discipline!$D52,Discipline!$E52)</f>
        <v>0.82855</v>
      </c>
      <c r="AT52" s="143" t="str">
        <f aca="false" t="array" ref="AT52:AT52">_xlfn.IFS(AS52&gt;=80%,"5",AS52&gt;=70%,"4",AS52&gt;=60%,"3",AS52&gt;=50%,"2",AS52&gt;=40%,"1",AS52&lt;40%,"0")</f>
        <v>5</v>
      </c>
      <c r="AU52" s="144" t="n">
        <v>15</v>
      </c>
      <c r="AV52" s="144" t="n">
        <f aca="false">IF(AU52&gt;=27,5,IF(AU52&gt;=24,4,IF(AU52&gt;=20,3,IF(AU52&gt;=15,2,IF(AU52&gt;=10,1,0)))))</f>
        <v>2</v>
      </c>
      <c r="AW52" s="143" t="n">
        <v>1.875</v>
      </c>
      <c r="AX52" s="143" t="n">
        <v>2.5</v>
      </c>
      <c r="AY52" s="143" t="n">
        <v>1.875</v>
      </c>
      <c r="AZ52" s="143" t="n">
        <f aca="false">(AT52+AV52+AX52+AY52+AW52)</f>
        <v>13.25</v>
      </c>
      <c r="BA52" s="143" t="n">
        <f aca="false">AZ52/25*100</f>
        <v>53</v>
      </c>
      <c r="BB52" s="146" t="n">
        <f aca="false">BA52*0.1</f>
        <v>5.3</v>
      </c>
    </row>
    <row r="53" s="22" customFormat="true" ht="14.25" hidden="false" customHeight="false" outlineLevel="0" collapsed="false">
      <c r="A53" s="141" t="n">
        <v>49</v>
      </c>
      <c r="B53" s="62" t="s">
        <v>116</v>
      </c>
      <c r="C53" s="63" t="s">
        <v>117</v>
      </c>
      <c r="D53" s="142" t="n">
        <v>0.9333</v>
      </c>
      <c r="E53" s="142" t="n">
        <f aca="false">Wellness!D53</f>
        <v>0.633333333333333</v>
      </c>
      <c r="F53" s="142" t="n">
        <f aca="false">AVERAGE(Discipline!$D53,Discipline!$E53)</f>
        <v>0.783316666666667</v>
      </c>
      <c r="G53" s="143" t="str">
        <f aca="false" t="array" ref="G53:G53">_xlfn.IFS(F53&gt;=80%,"5",F53&gt;=70%,"4",F53&gt;=60%,"3",F53&gt;=50%,"2",F53&gt;=40%,"1",F53&lt;40%,"0")</f>
        <v>4</v>
      </c>
      <c r="H53" s="144" t="n">
        <v>12</v>
      </c>
      <c r="I53" s="144" t="n">
        <f aca="false">IF(H53&gt;=27,5,IF(H53&gt;=24,4,IF(H53&gt;=20,3,IF(H53&gt;=15,2,IF(H53&gt;=10,1,0)))))</f>
        <v>1</v>
      </c>
      <c r="J53" s="143"/>
      <c r="K53" s="143" t="n">
        <v>2.25</v>
      </c>
      <c r="L53" s="143" t="n">
        <v>2.25</v>
      </c>
      <c r="M53" s="143" t="n">
        <f aca="false">(G53+I53+K53+L53)</f>
        <v>9.5</v>
      </c>
      <c r="N53" s="143" t="n">
        <f aca="false">M53/20*100</f>
        <v>47.5</v>
      </c>
      <c r="O53" s="146" t="n">
        <f aca="false">N53*0.1</f>
        <v>4.75</v>
      </c>
      <c r="Q53" s="109" t="n">
        <f aca="false">IFERROR(VLOOKUP(B53,[2]Sheet1!B$4:E$241,4,FALSE()),"ER")</f>
        <v>0.860989583333333</v>
      </c>
      <c r="R53" s="109" t="n">
        <f aca="false">Wellness!V53</f>
        <v>0.166666666666667</v>
      </c>
      <c r="S53" s="109" t="n">
        <f aca="false">AVERAGE(Q53,R53)</f>
        <v>0.513828125</v>
      </c>
      <c r="T53" s="143" t="str">
        <f aca="false" t="array" ref="T53:T53">_xlfn.IFS(S53&gt;=80%,"5",S53&gt;=70%,"4",S53&gt;=60%,"3",S53&gt;=50%,"2",S53&gt;=40%,"1",S53&lt;40%,"0")</f>
        <v>2</v>
      </c>
      <c r="U53" s="144" t="n">
        <v>1</v>
      </c>
      <c r="V53" s="144" t="n">
        <f aca="false">IF(U53&gt;=27,5,IF(U53&gt;=24,4,IF(U53&gt;=20,3,IF(U53&gt;=15,2,IF(U53&gt;=10,1,0)))))</f>
        <v>0</v>
      </c>
      <c r="W53" s="143" t="n">
        <v>1</v>
      </c>
      <c r="X53" s="143" t="n">
        <v>2.5</v>
      </c>
      <c r="Y53" s="143" t="n">
        <v>3.75</v>
      </c>
      <c r="Z53" s="143" t="n">
        <f aca="false">(T53+V53+W53+X53+Y53)</f>
        <v>9.25</v>
      </c>
      <c r="AA53" s="143" t="n">
        <f aca="false">Z53/25*100</f>
        <v>37</v>
      </c>
      <c r="AB53" s="146" t="n">
        <f aca="false">AA53*0.1</f>
        <v>3.7</v>
      </c>
      <c r="AD53" s="142" t="n">
        <v>0.843236714975845</v>
      </c>
      <c r="AE53" s="142" t="n">
        <f aca="false">Wellness!AN53</f>
        <v>0.233333333333333</v>
      </c>
      <c r="AF53" s="142" t="n">
        <f aca="false">AVERAGE(AD53,AE53)</f>
        <v>0.538285024154589</v>
      </c>
      <c r="AG53" s="143" t="str">
        <f aca="false" t="array" ref="AG53:AG53">_xlfn.IFS(AF53&gt;=80%,"5",AF53&gt;=70%,"4",AF53&gt;=60%,"3",AF53&gt;=50%,"2",AF53&gt;=40%,"1",AF53&lt;40%,"0")</f>
        <v>2</v>
      </c>
      <c r="AH53" s="144" t="n">
        <v>4</v>
      </c>
      <c r="AI53" s="144" t="n">
        <f aca="false">IF(AH53&gt;=27,5,IF(AH53&gt;=24,4,IF(AH53&gt;=20,3,IF(AH53&gt;=15,2,IF(AH53&gt;=10,1,0)))))</f>
        <v>0</v>
      </c>
      <c r="AJ53" s="143" t="n">
        <v>2</v>
      </c>
      <c r="AK53" s="143" t="n">
        <v>2</v>
      </c>
      <c r="AL53" s="143" t="n">
        <v>2</v>
      </c>
      <c r="AM53" s="143" t="n">
        <f aca="false">(AG53+AI53+AK53+AL53+AJ53)</f>
        <v>8</v>
      </c>
      <c r="AN53" s="143" t="n">
        <f aca="false">AM53/25*100</f>
        <v>32</v>
      </c>
      <c r="AO53" s="146" t="n">
        <f aca="false">AN53*0.1</f>
        <v>3.2</v>
      </c>
      <c r="AQ53" s="142" t="n">
        <v>0.853260869565217</v>
      </c>
      <c r="AR53" s="142" t="n">
        <f aca="false">Wellness!V53</f>
        <v>0.166666666666667</v>
      </c>
      <c r="AS53" s="142" t="n">
        <f aca="false">AVERAGE(Discipline!$D53,Discipline!$E53)</f>
        <v>0.783316666666667</v>
      </c>
      <c r="AT53" s="143" t="str">
        <f aca="false" t="array" ref="AT53:AT53">_xlfn.IFS(AS53&gt;=80%,"5",AS53&gt;=70%,"4",AS53&gt;=60%,"3",AS53&gt;=50%,"2",AS53&gt;=40%,"1",AS53&lt;40%,"0")</f>
        <v>4</v>
      </c>
      <c r="AU53" s="144" t="n">
        <v>12</v>
      </c>
      <c r="AV53" s="144" t="n">
        <f aca="false">IF(AU53&gt;=27,5,IF(AU53&gt;=24,4,IF(AU53&gt;=20,3,IF(AU53&gt;=15,2,IF(AU53&gt;=10,1,0)))))</f>
        <v>1</v>
      </c>
      <c r="AW53" s="143" t="n">
        <v>3</v>
      </c>
      <c r="AX53" s="143" t="n">
        <v>3.33333333333333</v>
      </c>
      <c r="AY53" s="143" t="n">
        <v>3.5</v>
      </c>
      <c r="AZ53" s="143" t="n">
        <f aca="false">(AT53+AV53+AX53+AY53+AW53)</f>
        <v>14.8333333333333</v>
      </c>
      <c r="BA53" s="143" t="n">
        <f aca="false">AZ53/25*100</f>
        <v>59.3333333333333</v>
      </c>
      <c r="BB53" s="146" t="n">
        <f aca="false">BA53*0.1</f>
        <v>5.93333333333333</v>
      </c>
    </row>
    <row r="54" s="22" customFormat="true" ht="14.25" hidden="false" customHeight="false" outlineLevel="0" collapsed="false">
      <c r="A54" s="141" t="n">
        <v>50</v>
      </c>
      <c r="B54" s="62" t="s">
        <v>118</v>
      </c>
      <c r="C54" s="63" t="s">
        <v>119</v>
      </c>
      <c r="D54" s="142" t="n">
        <v>0.8</v>
      </c>
      <c r="E54" s="142" t="n">
        <f aca="false">Wellness!D54</f>
        <v>0.666666666666667</v>
      </c>
      <c r="F54" s="142" t="n">
        <f aca="false">AVERAGE(Discipline!$D54,Discipline!$E54)</f>
        <v>0.733333333333333</v>
      </c>
      <c r="G54" s="143" t="str">
        <f aca="false" t="array" ref="G54:G54">_xlfn.IFS(F54&gt;=80%,"5",F54&gt;=70%,"4",F54&gt;=60%,"3",F54&gt;=50%,"2",F54&gt;=40%,"1",F54&lt;40%,"0")</f>
        <v>4</v>
      </c>
      <c r="H54" s="144" t="n">
        <v>13</v>
      </c>
      <c r="I54" s="144" t="n">
        <f aca="false">IF(H54&gt;=27,5,IF(H54&gt;=24,4,IF(H54&gt;=20,3,IF(H54&gt;=15,2,IF(H54&gt;=10,1,0)))))</f>
        <v>1</v>
      </c>
      <c r="J54" s="143"/>
      <c r="K54" s="143" t="n">
        <v>2.25</v>
      </c>
      <c r="L54" s="143" t="n">
        <v>3</v>
      </c>
      <c r="M54" s="143" t="n">
        <f aca="false">(G54+I54+K54+L54)</f>
        <v>10.25</v>
      </c>
      <c r="N54" s="143" t="n">
        <f aca="false">M54/20*100</f>
        <v>51.25</v>
      </c>
      <c r="O54" s="146" t="n">
        <f aca="false">N54*0.1</f>
        <v>5.125</v>
      </c>
      <c r="Q54" s="109" t="n">
        <f aca="false">IFERROR(VLOOKUP(B54,[2]Sheet1!B$4:E$241,4,FALSE()),"ER")</f>
        <v>0.826370967741936</v>
      </c>
      <c r="R54" s="109" t="n">
        <f aca="false">Wellness!V54</f>
        <v>0.333333333333333</v>
      </c>
      <c r="S54" s="109" t="n">
        <f aca="false">AVERAGE(Q54,R54)</f>
        <v>0.579852150537634</v>
      </c>
      <c r="T54" s="143" t="str">
        <f aca="false" t="array" ref="T54:T54">_xlfn.IFS(S54&gt;=80%,"5",S54&gt;=70%,"4",S54&gt;=60%,"3",S54&gt;=50%,"2",S54&gt;=40%,"1",S54&lt;40%,"0")</f>
        <v>2</v>
      </c>
      <c r="U54" s="144" t="n">
        <v>2</v>
      </c>
      <c r="V54" s="144" t="n">
        <f aca="false">IF(U54&gt;=27,5,IF(U54&gt;=24,4,IF(U54&gt;=20,3,IF(U54&gt;=15,2,IF(U54&gt;=10,1,0)))))</f>
        <v>0</v>
      </c>
      <c r="W54" s="143" t="n">
        <v>1</v>
      </c>
      <c r="X54" s="143" t="n">
        <v>1.33333333333333</v>
      </c>
      <c r="Y54" s="143" t="n">
        <v>2.25</v>
      </c>
      <c r="Z54" s="143" t="n">
        <f aca="false">(T54+V54+W54+X54+Y54)</f>
        <v>6.58333333333333</v>
      </c>
      <c r="AA54" s="143" t="n">
        <f aca="false">Z54/25*100</f>
        <v>26.3333333333333</v>
      </c>
      <c r="AB54" s="146" t="n">
        <f aca="false">AA54*0.1</f>
        <v>2.63333333333333</v>
      </c>
      <c r="AD54" s="142" t="n">
        <v>0.679348747285344</v>
      </c>
      <c r="AE54" s="142" t="n">
        <f aca="false">Wellness!AN54</f>
        <v>0.0666666666666667</v>
      </c>
      <c r="AF54" s="142" t="n">
        <f aca="false">AVERAGE(AD54,AE54)</f>
        <v>0.373007706976005</v>
      </c>
      <c r="AG54" s="143" t="str">
        <f aca="false" t="array" ref="AG54:AG54">_xlfn.IFS(AF54&gt;=80%,"5",AF54&gt;=70%,"4",AF54&gt;=60%,"3",AF54&gt;=50%,"2",AF54&gt;=40%,"1",AF54&lt;40%,"0")</f>
        <v>0</v>
      </c>
      <c r="AH54" s="144" t="n">
        <v>1</v>
      </c>
      <c r="AI54" s="144" t="n">
        <f aca="false">IF(AH54&gt;=27,5,IF(AH54&gt;=24,4,IF(AH54&gt;=20,3,IF(AH54&gt;=15,2,IF(AH54&gt;=10,1,0)))))</f>
        <v>0</v>
      </c>
      <c r="AJ54" s="143" t="n">
        <v>0.5</v>
      </c>
      <c r="AK54" s="143" t="n">
        <v>1.85714285714286</v>
      </c>
      <c r="AL54" s="143" t="n">
        <v>0.5</v>
      </c>
      <c r="AM54" s="143" t="n">
        <f aca="false">(AG54+AI54+AK54+AL54+AJ54)</f>
        <v>2.85714285714286</v>
      </c>
      <c r="AN54" s="143" t="n">
        <f aca="false">AM54/25*100</f>
        <v>11.4285714285714</v>
      </c>
      <c r="AO54" s="146" t="n">
        <f aca="false">AN54*0.1</f>
        <v>1.14285714285714</v>
      </c>
      <c r="AQ54" s="142" t="n">
        <v>0.739583333333334</v>
      </c>
      <c r="AR54" s="142" t="n">
        <f aca="false">Wellness!V54</f>
        <v>0.333333333333333</v>
      </c>
      <c r="AS54" s="142" t="n">
        <f aca="false">AVERAGE(Discipline!$D54,Discipline!$E54)</f>
        <v>0.733333333333333</v>
      </c>
      <c r="AT54" s="143" t="str">
        <f aca="false" t="array" ref="AT54:AT54">_xlfn.IFS(AS54&gt;=80%,"5",AS54&gt;=70%,"4",AS54&gt;=60%,"3",AS54&gt;=50%,"2",AS54&gt;=40%,"1",AS54&lt;40%,"0")</f>
        <v>4</v>
      </c>
      <c r="AU54" s="144" t="n">
        <v>13</v>
      </c>
      <c r="AV54" s="144" t="n">
        <f aca="false">IF(AU54&gt;=27,5,IF(AU54&gt;=24,4,IF(AU54&gt;=20,3,IF(AU54&gt;=15,2,IF(AU54&gt;=10,1,0)))))</f>
        <v>1</v>
      </c>
      <c r="AW54" s="143" t="n">
        <v>1.75</v>
      </c>
      <c r="AX54" s="143" t="n">
        <v>2.16666666666667</v>
      </c>
      <c r="AY54" s="143" t="n">
        <v>1.75</v>
      </c>
      <c r="AZ54" s="143" t="n">
        <f aca="false">(AT54+AV54+AX54+AY54+AW54)</f>
        <v>10.6666666666667</v>
      </c>
      <c r="BA54" s="143" t="n">
        <f aca="false">AZ54/25*100</f>
        <v>42.6666666666667</v>
      </c>
      <c r="BB54" s="146" t="n">
        <f aca="false">BA54*0.1</f>
        <v>4.26666666666667</v>
      </c>
    </row>
    <row r="55" s="22" customFormat="true" ht="14.25" hidden="false" customHeight="false" outlineLevel="0" collapsed="false">
      <c r="A55" s="141" t="n">
        <v>51</v>
      </c>
      <c r="B55" s="62" t="s">
        <v>120</v>
      </c>
      <c r="C55" s="63" t="s">
        <v>121</v>
      </c>
      <c r="D55" s="142" t="n">
        <v>1</v>
      </c>
      <c r="E55" s="142" t="n">
        <f aca="false">Wellness!D55</f>
        <v>0.933333333333333</v>
      </c>
      <c r="F55" s="142" t="n">
        <f aca="false">AVERAGE(Discipline!$D55,Discipline!$E55)</f>
        <v>0.966666666666667</v>
      </c>
      <c r="G55" s="143" t="str">
        <f aca="false" t="array" ref="G55:G55">_xlfn.IFS(F55&gt;=80%,"5",F55&gt;=70%,"4",F55&gt;=60%,"3",F55&gt;=50%,"2",F55&gt;=40%,"1",F55&lt;40%,"0")</f>
        <v>5</v>
      </c>
      <c r="H55" s="144" t="n">
        <v>23</v>
      </c>
      <c r="I55" s="144" t="n">
        <f aca="false">IF(H55&gt;=27,5,IF(H55&gt;=24,4,IF(H55&gt;=20,3,IF(H55&gt;=15,2,IF(H55&gt;=10,1,0)))))</f>
        <v>3</v>
      </c>
      <c r="J55" s="143"/>
      <c r="K55" s="143" t="n">
        <v>2.25</v>
      </c>
      <c r="L55" s="143" t="n">
        <v>2.25</v>
      </c>
      <c r="M55" s="143" t="n">
        <f aca="false">(G55+I55+K55+L55)</f>
        <v>12.5</v>
      </c>
      <c r="N55" s="143" t="n">
        <f aca="false">M55/20*100</f>
        <v>62.5</v>
      </c>
      <c r="O55" s="146" t="n">
        <f aca="false">N55*0.1</f>
        <v>6.25</v>
      </c>
      <c r="Q55" s="109" t="n">
        <f aca="false">IFERROR(VLOOKUP(B55,[2]Sheet1!B$4:E$241,4,FALSE()),"ER")</f>
        <v>0.940776515151515</v>
      </c>
      <c r="R55" s="109" t="n">
        <f aca="false">Wellness!V55</f>
        <v>0.966666666666667</v>
      </c>
      <c r="S55" s="109" t="n">
        <f aca="false">AVERAGE(Q55,R55)</f>
        <v>0.953721590909091</v>
      </c>
      <c r="T55" s="143" t="str">
        <f aca="false" t="array" ref="T55:T55">_xlfn.IFS(S55&gt;=80%,"5",S55&gt;=70%,"4",S55&gt;=60%,"3",S55&gt;=50%,"2",S55&gt;=40%,"1",S55&lt;40%,"0")</f>
        <v>5</v>
      </c>
      <c r="U55" s="144" t="n">
        <v>19</v>
      </c>
      <c r="V55" s="144" t="n">
        <f aca="false">IF(U55&gt;=27,5,IF(U55&gt;=24,4,IF(U55&gt;=20,3,IF(U55&gt;=15,2,IF(U55&gt;=10,1,0)))))</f>
        <v>2</v>
      </c>
      <c r="W55" s="143" t="n">
        <v>2</v>
      </c>
      <c r="X55" s="143" t="n">
        <v>2</v>
      </c>
      <c r="Y55" s="143" t="n">
        <v>2</v>
      </c>
      <c r="Z55" s="143" t="n">
        <f aca="false">(T55+V55+W55+X55+Y55)</f>
        <v>13</v>
      </c>
      <c r="AA55" s="143" t="n">
        <f aca="false">Z55/25*100</f>
        <v>52</v>
      </c>
      <c r="AB55" s="146" t="n">
        <f aca="false">AA55*0.1</f>
        <v>5.2</v>
      </c>
      <c r="AD55" s="142" t="n">
        <v>0.930608974358974</v>
      </c>
      <c r="AE55" s="142" t="n">
        <f aca="false">Wellness!AN55</f>
        <v>0.866666666666667</v>
      </c>
      <c r="AF55" s="142" t="n">
        <f aca="false">AVERAGE(AD55,AE55)</f>
        <v>0.898637820512821</v>
      </c>
      <c r="AG55" s="143" t="str">
        <f aca="false" t="array" ref="AG55:AG55">_xlfn.IFS(AF55&gt;=80%,"5",AF55&gt;=70%,"4",AF55&gt;=60%,"3",AF55&gt;=50%,"2",AF55&gt;=40%,"1",AF55&lt;40%,"0")</f>
        <v>5</v>
      </c>
      <c r="AH55" s="144" t="n">
        <v>16</v>
      </c>
      <c r="AI55" s="144" t="n">
        <f aca="false">IF(AH55&gt;=27,5,IF(AH55&gt;=24,4,IF(AH55&gt;=20,3,IF(AH55&gt;=15,2,IF(AH55&gt;=10,1,0)))))</f>
        <v>2</v>
      </c>
      <c r="AJ55" s="143" t="n">
        <v>2.25</v>
      </c>
      <c r="AK55" s="143" t="n">
        <v>3.14285714285714</v>
      </c>
      <c r="AL55" s="143" t="n">
        <v>1.2</v>
      </c>
      <c r="AM55" s="143" t="n">
        <f aca="false">(AG55+AI55+AK55+AL55+AJ55)</f>
        <v>13.5928571428571</v>
      </c>
      <c r="AN55" s="143" t="n">
        <f aca="false">AM55/25*100</f>
        <v>54.3714285714286</v>
      </c>
      <c r="AO55" s="146" t="n">
        <f aca="false">AN55*0.1</f>
        <v>5.43714285714286</v>
      </c>
      <c r="AQ55" s="142" t="n">
        <v>0.903390522875817</v>
      </c>
      <c r="AR55" s="142" t="n">
        <f aca="false">Wellness!V55</f>
        <v>0.966666666666667</v>
      </c>
      <c r="AS55" s="142" t="n">
        <f aca="false">AVERAGE(Discipline!$D55,Discipline!$E55)</f>
        <v>0.966666666666667</v>
      </c>
      <c r="AT55" s="143" t="str">
        <f aca="false" t="array" ref="AT55:AT55">_xlfn.IFS(AS55&gt;=80%,"5",AS55&gt;=70%,"4",AS55&gt;=60%,"3",AS55&gt;=50%,"2",AS55&gt;=40%,"1",AS55&lt;40%,"0")</f>
        <v>5</v>
      </c>
      <c r="AU55" s="144" t="n">
        <v>23</v>
      </c>
      <c r="AV55" s="144" t="n">
        <f aca="false">IF(AU55&gt;=27,5,IF(AU55&gt;=24,4,IF(AU55&gt;=20,3,IF(AU55&gt;=15,2,IF(AU55&gt;=10,1,0)))))</f>
        <v>3</v>
      </c>
      <c r="AW55" s="143" t="n">
        <v>4.75</v>
      </c>
      <c r="AX55" s="143" t="n">
        <v>3.66666666666667</v>
      </c>
      <c r="AY55" s="143" t="n">
        <v>2.25</v>
      </c>
      <c r="AZ55" s="143" t="n">
        <f aca="false">(AT55+AV55+AX55+AY55+AW55)</f>
        <v>18.6666666666667</v>
      </c>
      <c r="BA55" s="143" t="n">
        <f aca="false">AZ55/25*100</f>
        <v>74.6666666666667</v>
      </c>
      <c r="BB55" s="146" t="n">
        <f aca="false">BA55*0.1</f>
        <v>7.46666666666667</v>
      </c>
    </row>
    <row r="56" s="22" customFormat="true" ht="14.25" hidden="false" customHeight="false" outlineLevel="0" collapsed="false">
      <c r="A56" s="141" t="n">
        <v>52</v>
      </c>
      <c r="B56" s="62" t="s">
        <v>122</v>
      </c>
      <c r="C56" s="63" t="s">
        <v>123</v>
      </c>
      <c r="D56" s="142" t="n">
        <v>0.9286</v>
      </c>
      <c r="E56" s="142" t="n">
        <f aca="false">Wellness!D56</f>
        <v>0.8</v>
      </c>
      <c r="F56" s="142" t="n">
        <f aca="false">AVERAGE(Discipline!$D56,Discipline!$E56)</f>
        <v>0.8643</v>
      </c>
      <c r="G56" s="143" t="str">
        <f aca="false" t="array" ref="G56:G56">_xlfn.IFS(F56&gt;=80%,"5",F56&gt;=70%,"4",F56&gt;=60%,"3",F56&gt;=50%,"2",F56&gt;=40%,"1",F56&lt;40%,"0")</f>
        <v>5</v>
      </c>
      <c r="H56" s="144" t="n">
        <v>19</v>
      </c>
      <c r="I56" s="144" t="n">
        <f aca="false">IF(H56&gt;=27,5,IF(H56&gt;=24,4,IF(H56&gt;=20,3,IF(H56&gt;=15,2,IF(H56&gt;=10,1,0)))))</f>
        <v>2</v>
      </c>
      <c r="J56" s="143"/>
      <c r="K56" s="143" t="n">
        <v>1.75</v>
      </c>
      <c r="L56" s="143" t="n">
        <v>1.375</v>
      </c>
      <c r="M56" s="143" t="n">
        <f aca="false">(G56+I56+K56+L56)</f>
        <v>10.125</v>
      </c>
      <c r="N56" s="143" t="n">
        <f aca="false">M56/20*100</f>
        <v>50.625</v>
      </c>
      <c r="O56" s="146" t="n">
        <f aca="false">N56*0.1</f>
        <v>5.0625</v>
      </c>
      <c r="Q56" s="109" t="n">
        <f aca="false">IFERROR(VLOOKUP(B56,[2]Sheet1!B$4:E$241,4,FALSE()),"ER")</f>
        <v>0.8356873885918</v>
      </c>
      <c r="R56" s="109" t="n">
        <f aca="false">Wellness!V56</f>
        <v>0.133333333333333</v>
      </c>
      <c r="S56" s="109" t="n">
        <f aca="false">AVERAGE(Q56,R56)</f>
        <v>0.484510360962567</v>
      </c>
      <c r="T56" s="143" t="str">
        <f aca="false" t="array" ref="T56:T56">_xlfn.IFS(S56&gt;=80%,"5",S56&gt;=70%,"4",S56&gt;=60%,"3",S56&gt;=50%,"2",S56&gt;=40%,"1",S56&lt;40%,"0")</f>
        <v>1</v>
      </c>
      <c r="U56" s="144" t="n">
        <v>2</v>
      </c>
      <c r="V56" s="144" t="n">
        <f aca="false">IF(U56&gt;=27,5,IF(U56&gt;=24,4,IF(U56&gt;=20,3,IF(U56&gt;=15,2,IF(U56&gt;=10,1,0)))))</f>
        <v>0</v>
      </c>
      <c r="W56" s="143" t="n">
        <v>2</v>
      </c>
      <c r="X56" s="143" t="n">
        <v>2</v>
      </c>
      <c r="Y56" s="143" t="n">
        <v>2</v>
      </c>
      <c r="Z56" s="143" t="n">
        <f aca="false">(T56+V56+W56+X56+Y56)</f>
        <v>7</v>
      </c>
      <c r="AA56" s="143" t="n">
        <f aca="false">Z56/25*100</f>
        <v>28</v>
      </c>
      <c r="AB56" s="146" t="n">
        <f aca="false">AA56*0.1</f>
        <v>2.8</v>
      </c>
      <c r="AD56" s="142" t="n">
        <v>0.779761904761905</v>
      </c>
      <c r="AE56" s="142" t="n">
        <f aca="false">Wellness!AN56</f>
        <v>0.233333333333333</v>
      </c>
      <c r="AF56" s="142" t="n">
        <f aca="false">AVERAGE(AD56,AE56)</f>
        <v>0.506547619047619</v>
      </c>
      <c r="AG56" s="143" t="str">
        <f aca="false" t="array" ref="AG56:AG56">_xlfn.IFS(AF56&gt;=80%,"5",AF56&gt;=70%,"4",AF56&gt;=60%,"3",AF56&gt;=50%,"2",AF56&gt;=40%,"1",AF56&lt;40%,"0")</f>
        <v>2</v>
      </c>
      <c r="AH56" s="144" t="n">
        <v>3</v>
      </c>
      <c r="AI56" s="144" t="n">
        <f aca="false">IF(AH56&gt;=27,5,IF(AH56&gt;=24,4,IF(AH56&gt;=20,3,IF(AH56&gt;=15,2,IF(AH56&gt;=10,1,0)))))</f>
        <v>0</v>
      </c>
      <c r="AJ56" s="143" t="n">
        <v>4</v>
      </c>
      <c r="AK56" s="143" t="n">
        <v>3</v>
      </c>
      <c r="AL56" s="143" t="n">
        <v>3</v>
      </c>
      <c r="AM56" s="143" t="n">
        <f aca="false">(AG56+AI56+AK56+AL56+AJ56)</f>
        <v>12</v>
      </c>
      <c r="AN56" s="143" t="n">
        <f aca="false">AM56/25*100</f>
        <v>48</v>
      </c>
      <c r="AO56" s="146" t="n">
        <f aca="false">AN56*0.1</f>
        <v>4.8</v>
      </c>
      <c r="AQ56" s="142" t="n">
        <v>0.807518115942029</v>
      </c>
      <c r="AR56" s="142" t="n">
        <f aca="false">Wellness!V56</f>
        <v>0.133333333333333</v>
      </c>
      <c r="AS56" s="142" t="n">
        <f aca="false">AVERAGE(Discipline!$D56,Discipline!$E56)</f>
        <v>0.8643</v>
      </c>
      <c r="AT56" s="143" t="str">
        <f aca="false" t="array" ref="AT56:AT56">_xlfn.IFS(AS56&gt;=80%,"5",AS56&gt;=70%,"4",AS56&gt;=60%,"3",AS56&gt;=50%,"2",AS56&gt;=40%,"1",AS56&lt;40%,"0")</f>
        <v>5</v>
      </c>
      <c r="AU56" s="144" t="n">
        <v>19</v>
      </c>
      <c r="AV56" s="144" t="n">
        <f aca="false">IF(AU56&gt;=27,5,IF(AU56&gt;=24,4,IF(AU56&gt;=20,3,IF(AU56&gt;=15,2,IF(AU56&gt;=10,1,0)))))</f>
        <v>2</v>
      </c>
      <c r="AW56" s="143" t="n">
        <v>3.25</v>
      </c>
      <c r="AX56" s="143" t="n">
        <v>1.66666666666667</v>
      </c>
      <c r="AY56" s="143" t="n">
        <v>1.75</v>
      </c>
      <c r="AZ56" s="143" t="n">
        <f aca="false">(AT56+AV56+AX56+AY56+AW56)</f>
        <v>13.6666666666667</v>
      </c>
      <c r="BA56" s="143" t="n">
        <f aca="false">AZ56/25*100</f>
        <v>54.6666666666667</v>
      </c>
      <c r="BB56" s="146" t="n">
        <f aca="false">BA56*0.1</f>
        <v>5.46666666666667</v>
      </c>
    </row>
    <row r="57" s="22" customFormat="true" ht="14.25" hidden="false" customHeight="false" outlineLevel="0" collapsed="false">
      <c r="A57" s="141" t="n">
        <v>53</v>
      </c>
      <c r="B57" s="62" t="s">
        <v>124</v>
      </c>
      <c r="C57" s="63" t="s">
        <v>125</v>
      </c>
      <c r="D57" s="142" t="n">
        <v>0.8571</v>
      </c>
      <c r="E57" s="142" t="n">
        <f aca="false">Wellness!D57</f>
        <v>0.666666666666667</v>
      </c>
      <c r="F57" s="142" t="n">
        <f aca="false">AVERAGE(Discipline!$D57,Discipline!$E57)</f>
        <v>0.761883333333333</v>
      </c>
      <c r="G57" s="143" t="str">
        <f aca="false" t="array" ref="G57:G57">_xlfn.IFS(F57&gt;=80%,"5",F57&gt;=70%,"4",F57&gt;=60%,"3",F57&gt;=50%,"2",F57&gt;=40%,"1",F57&lt;40%,"0")</f>
        <v>4</v>
      </c>
      <c r="H57" s="144" t="n">
        <v>14</v>
      </c>
      <c r="I57" s="144" t="n">
        <f aca="false">IF(H57&gt;=27,5,IF(H57&gt;=24,4,IF(H57&gt;=20,3,IF(H57&gt;=15,2,IF(H57&gt;=10,1,0)))))</f>
        <v>1</v>
      </c>
      <c r="J57" s="143"/>
      <c r="K57" s="143" t="n">
        <v>2.5</v>
      </c>
      <c r="L57" s="143" t="n">
        <v>2.75</v>
      </c>
      <c r="M57" s="143" t="n">
        <f aca="false">(G57+I57+K57+L57)</f>
        <v>10.25</v>
      </c>
      <c r="N57" s="143" t="n">
        <f aca="false">M57/20*100</f>
        <v>51.25</v>
      </c>
      <c r="O57" s="146" t="n">
        <f aca="false">N57*0.1</f>
        <v>5.125</v>
      </c>
      <c r="Q57" s="109" t="n">
        <f aca="false">IFERROR(VLOOKUP(B57,[2]Sheet1!B$4:E$241,4,FALSE()),"ER")</f>
        <v>0.844555481283422</v>
      </c>
      <c r="R57" s="109" t="n">
        <f aca="false">Wellness!V57</f>
        <v>0.133333333333333</v>
      </c>
      <c r="S57" s="109" t="n">
        <f aca="false">AVERAGE(Q57,R57)</f>
        <v>0.488944407308378</v>
      </c>
      <c r="T57" s="143" t="str">
        <f aca="false" t="array" ref="T57:T57">_xlfn.IFS(S57&gt;=80%,"5",S57&gt;=70%,"4",S57&gt;=60%,"3",S57&gt;=50%,"2",S57&gt;=40%,"1",S57&lt;40%,"0")</f>
        <v>1</v>
      </c>
      <c r="U57" s="144" t="n">
        <v>2</v>
      </c>
      <c r="V57" s="144" t="n">
        <f aca="false">IF(U57&gt;=27,5,IF(U57&gt;=24,4,IF(U57&gt;=20,3,IF(U57&gt;=15,2,IF(U57&gt;=10,1,0)))))</f>
        <v>0</v>
      </c>
      <c r="W57" s="143" t="n">
        <v>2</v>
      </c>
      <c r="X57" s="143" t="n">
        <v>2.08333333333333</v>
      </c>
      <c r="Y57" s="143" t="n">
        <v>2.75</v>
      </c>
      <c r="Z57" s="143" t="n">
        <f aca="false">(T57+V57+W57+X57+Y57)</f>
        <v>7.83333333333333</v>
      </c>
      <c r="AA57" s="143" t="n">
        <f aca="false">Z57/25*100</f>
        <v>31.3333333333333</v>
      </c>
      <c r="AB57" s="146" t="n">
        <f aca="false">AA57*0.1</f>
        <v>3.13333333333333</v>
      </c>
      <c r="AD57" s="142" t="n">
        <v>0.856276709401709</v>
      </c>
      <c r="AE57" s="142" t="n">
        <f aca="false">Wellness!AN57</f>
        <v>0.8</v>
      </c>
      <c r="AF57" s="142" t="n">
        <f aca="false">AVERAGE(AD57,AE57)</f>
        <v>0.828138354700855</v>
      </c>
      <c r="AG57" s="143" t="str">
        <f aca="false" t="array" ref="AG57:AG57">_xlfn.IFS(AF57&gt;=80%,"5",AF57&gt;=70%,"4",AF57&gt;=60%,"3",AF57&gt;=50%,"2",AF57&gt;=40%,"1",AF57&lt;40%,"0")</f>
        <v>5</v>
      </c>
      <c r="AH57" s="144" t="n">
        <v>6</v>
      </c>
      <c r="AI57" s="144" t="n">
        <f aca="false">IF(AH57&gt;=27,5,IF(AH57&gt;=24,4,IF(AH57&gt;=20,3,IF(AH57&gt;=15,2,IF(AH57&gt;=10,1,0)))))</f>
        <v>0</v>
      </c>
      <c r="AJ57" s="143" t="n">
        <v>0.5</v>
      </c>
      <c r="AK57" s="143" t="n">
        <v>1.28571428571429</v>
      </c>
      <c r="AL57" s="143" t="n">
        <v>0.5</v>
      </c>
      <c r="AM57" s="143" t="n">
        <f aca="false">(AG57+AI57+AK57+AL57+AJ57)</f>
        <v>7.28571428571429</v>
      </c>
      <c r="AN57" s="143" t="n">
        <f aca="false">AM57/25*100</f>
        <v>29.1428571428571</v>
      </c>
      <c r="AO57" s="146" t="n">
        <f aca="false">AN57*0.1</f>
        <v>2.91428571428571</v>
      </c>
      <c r="AQ57" s="142" t="n">
        <v>0.855392156862745</v>
      </c>
      <c r="AR57" s="142" t="n">
        <f aca="false">Wellness!V57</f>
        <v>0.133333333333333</v>
      </c>
      <c r="AS57" s="142" t="n">
        <f aca="false">AVERAGE(Discipline!$D57,Discipline!$E57)</f>
        <v>0.761883333333333</v>
      </c>
      <c r="AT57" s="143" t="str">
        <f aca="false" t="array" ref="AT57:AT57">_xlfn.IFS(AS57&gt;=80%,"5",AS57&gt;=70%,"4",AS57&gt;=60%,"3",AS57&gt;=50%,"2",AS57&gt;=40%,"1",AS57&lt;40%,"0")</f>
        <v>4</v>
      </c>
      <c r="AU57" s="144" t="n">
        <v>14</v>
      </c>
      <c r="AV57" s="144" t="n">
        <f aca="false">IF(AU57&gt;=27,5,IF(AU57&gt;=24,4,IF(AU57&gt;=20,3,IF(AU57&gt;=15,2,IF(AU57&gt;=10,1,0)))))</f>
        <v>1</v>
      </c>
      <c r="AW57" s="143" t="n">
        <v>1.5</v>
      </c>
      <c r="AX57" s="143" t="n">
        <v>2.66666666666667</v>
      </c>
      <c r="AY57" s="143" t="n">
        <v>1.5</v>
      </c>
      <c r="AZ57" s="143" t="n">
        <f aca="false">(AT57+AV57+AX57+AY57+AW57)</f>
        <v>10.6666666666667</v>
      </c>
      <c r="BA57" s="143" t="n">
        <f aca="false">AZ57/25*100</f>
        <v>42.6666666666667</v>
      </c>
      <c r="BB57" s="146" t="n">
        <f aca="false">BA57*0.1</f>
        <v>4.26666666666667</v>
      </c>
    </row>
    <row r="58" s="22" customFormat="true" ht="14.25" hidden="false" customHeight="false" outlineLevel="0" collapsed="false">
      <c r="A58" s="141" t="n">
        <v>54</v>
      </c>
      <c r="B58" s="62" t="s">
        <v>126</v>
      </c>
      <c r="C58" s="63" t="s">
        <v>127</v>
      </c>
      <c r="D58" s="142" t="n">
        <v>0.8667</v>
      </c>
      <c r="E58" s="142" t="n">
        <f aca="false">Wellness!D58</f>
        <v>0.9</v>
      </c>
      <c r="F58" s="142" t="n">
        <f aca="false">AVERAGE(Discipline!$D58,Discipline!$E58)</f>
        <v>0.88335</v>
      </c>
      <c r="G58" s="143" t="str">
        <f aca="false" t="array" ref="G58:G58">_xlfn.IFS(F58&gt;=80%,"5",F58&gt;=70%,"4",F58&gt;=60%,"3",F58&gt;=50%,"2",F58&gt;=40%,"1",F58&lt;40%,"0")</f>
        <v>5</v>
      </c>
      <c r="H58" s="144" t="n">
        <v>20</v>
      </c>
      <c r="I58" s="144" t="n">
        <f aca="false">IF(H58&gt;=27,5,IF(H58&gt;=24,4,IF(H58&gt;=20,3,IF(H58&gt;=15,2,IF(H58&gt;=10,1,0)))))</f>
        <v>3</v>
      </c>
      <c r="J58" s="143"/>
      <c r="K58" s="143" t="n">
        <v>2.5</v>
      </c>
      <c r="L58" s="143" t="n">
        <v>2.75</v>
      </c>
      <c r="M58" s="143" t="n">
        <f aca="false">(G58+I58+K58+L58)</f>
        <v>13.25</v>
      </c>
      <c r="N58" s="143" t="n">
        <f aca="false">M58/20*100</f>
        <v>66.25</v>
      </c>
      <c r="O58" s="146" t="n">
        <f aca="false">N58*0.1</f>
        <v>6.625</v>
      </c>
      <c r="Q58" s="109" t="n">
        <f aca="false">IFERROR(VLOOKUP(B58,[2]Sheet1!B$4:E$241,4,FALSE()),"ER")</f>
        <v>0.851458333333333</v>
      </c>
      <c r="R58" s="109" t="n">
        <f aca="false">Wellness!V58</f>
        <v>0.8</v>
      </c>
      <c r="S58" s="109" t="n">
        <f aca="false">AVERAGE(Q58,R58)</f>
        <v>0.825729166666667</v>
      </c>
      <c r="T58" s="143" t="str">
        <f aca="false" t="array" ref="T58:T58">_xlfn.IFS(S58&gt;=80%,"5",S58&gt;=70%,"4",S58&gt;=60%,"3",S58&gt;=50%,"2",S58&gt;=40%,"1",S58&lt;40%,"0")</f>
        <v>5</v>
      </c>
      <c r="U58" s="144" t="n">
        <v>10</v>
      </c>
      <c r="V58" s="144" t="n">
        <f aca="false">IF(U58&gt;=27,5,IF(U58&gt;=24,4,IF(U58&gt;=20,3,IF(U58&gt;=15,2,IF(U58&gt;=10,1,0)))))</f>
        <v>1</v>
      </c>
      <c r="W58" s="143" t="n">
        <v>0</v>
      </c>
      <c r="X58" s="143" t="n">
        <v>1.33333333333333</v>
      </c>
      <c r="Y58" s="143" t="n">
        <v>1.5</v>
      </c>
      <c r="Z58" s="143" t="n">
        <f aca="false">(T58+V58+W58+X58+Y58)</f>
        <v>8.83333333333333</v>
      </c>
      <c r="AA58" s="143" t="n">
        <f aca="false">Z58/25*100</f>
        <v>35.3333333333333</v>
      </c>
      <c r="AB58" s="146" t="n">
        <f aca="false">AA58*0.1</f>
        <v>3.53333333333333</v>
      </c>
      <c r="AD58" s="142" t="n">
        <v>0.86237922705314</v>
      </c>
      <c r="AE58" s="142" t="n">
        <f aca="false">Wellness!AN58</f>
        <v>0.9</v>
      </c>
      <c r="AF58" s="142" t="n">
        <f aca="false">AVERAGE(AD58,AE58)</f>
        <v>0.88118961352657</v>
      </c>
      <c r="AG58" s="143" t="str">
        <f aca="false" t="array" ref="AG58:AG58">_xlfn.IFS(AF58&gt;=80%,"5",AF58&gt;=70%,"4",AF58&gt;=60%,"3",AF58&gt;=50%,"2",AF58&gt;=40%,"1",AF58&lt;40%,"0")</f>
        <v>5</v>
      </c>
      <c r="AH58" s="144" t="n">
        <v>14</v>
      </c>
      <c r="AI58" s="144" t="n">
        <f aca="false">IF(AH58&gt;=27,5,IF(AH58&gt;=24,4,IF(AH58&gt;=20,3,IF(AH58&gt;=15,2,IF(AH58&gt;=10,1,0)))))</f>
        <v>1</v>
      </c>
      <c r="AJ58" s="143" t="n">
        <v>2</v>
      </c>
      <c r="AK58" s="143" t="n">
        <v>2</v>
      </c>
      <c r="AL58" s="143" t="n">
        <v>1.75</v>
      </c>
      <c r="AM58" s="143" t="n">
        <f aca="false">(AG58+AI58+AK58+AL58+AJ58)</f>
        <v>11.75</v>
      </c>
      <c r="AN58" s="143" t="n">
        <f aca="false">AM58/25*100</f>
        <v>47</v>
      </c>
      <c r="AO58" s="146" t="n">
        <f aca="false">AN58*0.1</f>
        <v>4.7</v>
      </c>
      <c r="AQ58" s="142" t="n">
        <v>0.938836050724638</v>
      </c>
      <c r="AR58" s="142" t="n">
        <f aca="false">Wellness!V58</f>
        <v>0.8</v>
      </c>
      <c r="AS58" s="142" t="n">
        <f aca="false">AVERAGE(Discipline!$D58,Discipline!$E58)</f>
        <v>0.88335</v>
      </c>
      <c r="AT58" s="143" t="str">
        <f aca="false" t="array" ref="AT58:AT58">_xlfn.IFS(AS58&gt;=80%,"5",AS58&gt;=70%,"4",AS58&gt;=60%,"3",AS58&gt;=50%,"2",AS58&gt;=40%,"1",AS58&lt;40%,"0")</f>
        <v>5</v>
      </c>
      <c r="AU58" s="144" t="n">
        <v>20</v>
      </c>
      <c r="AV58" s="144" t="n">
        <f aca="false">IF(AU58&gt;=27,5,IF(AU58&gt;=24,4,IF(AU58&gt;=20,3,IF(AU58&gt;=15,2,IF(AU58&gt;=10,1,0)))))</f>
        <v>3</v>
      </c>
      <c r="AW58" s="143" t="n">
        <v>3</v>
      </c>
      <c r="AX58" s="143" t="n">
        <v>2.66666666666667</v>
      </c>
      <c r="AY58" s="143" t="n">
        <v>3</v>
      </c>
      <c r="AZ58" s="143" t="n">
        <f aca="false">(AT58+AV58+AX58+AY58+AW58)</f>
        <v>16.6666666666667</v>
      </c>
      <c r="BA58" s="143" t="n">
        <f aca="false">AZ58/25*100</f>
        <v>66.6666666666667</v>
      </c>
      <c r="BB58" s="146" t="n">
        <f aca="false">BA58*0.1</f>
        <v>6.66666666666667</v>
      </c>
    </row>
    <row r="59" s="22" customFormat="true" ht="14.25" hidden="false" customHeight="false" outlineLevel="0" collapsed="false">
      <c r="A59" s="141" t="n">
        <v>55</v>
      </c>
      <c r="B59" s="62" t="s">
        <v>128</v>
      </c>
      <c r="C59" s="63" t="s">
        <v>129</v>
      </c>
      <c r="D59" s="142" t="n">
        <v>1</v>
      </c>
      <c r="E59" s="142" t="n">
        <f aca="false">Wellness!D59</f>
        <v>0.666666666666667</v>
      </c>
      <c r="F59" s="142" t="n">
        <f aca="false">AVERAGE(Discipline!$D59,Discipline!$E59)</f>
        <v>0.833333333333333</v>
      </c>
      <c r="G59" s="143" t="str">
        <f aca="false" t="array" ref="G59:G59">_xlfn.IFS(F59&gt;=80%,"5",F59&gt;=70%,"4",F59&gt;=60%,"3",F59&gt;=50%,"2",F59&gt;=40%,"1",F59&lt;40%,"0")</f>
        <v>5</v>
      </c>
      <c r="H59" s="144" t="n">
        <v>22</v>
      </c>
      <c r="I59" s="144" t="n">
        <f aca="false">IF(H59&gt;=27,5,IF(H59&gt;=24,4,IF(H59&gt;=20,3,IF(H59&gt;=15,2,IF(H59&gt;=10,1,0)))))</f>
        <v>3</v>
      </c>
      <c r="J59" s="143"/>
      <c r="K59" s="143" t="n">
        <v>2.58035714285714</v>
      </c>
      <c r="L59" s="143" t="n">
        <v>2.58928571428571</v>
      </c>
      <c r="M59" s="143" t="n">
        <f aca="false">(G59+I59+K59+L59)</f>
        <v>13.1696428571429</v>
      </c>
      <c r="N59" s="143" t="n">
        <f aca="false">M59/20*100</f>
        <v>65.8482142857143</v>
      </c>
      <c r="O59" s="146" t="n">
        <f aca="false">N59*0.1</f>
        <v>6.58482142857143</v>
      </c>
      <c r="Q59" s="109" t="n">
        <f aca="false">IFERROR(VLOOKUP(B59,[2]Sheet1!B$4:E$241,4,FALSE()),"ER")</f>
        <v>0.846851604278075</v>
      </c>
      <c r="R59" s="109" t="n">
        <f aca="false">Wellness!V59</f>
        <v>0.666666666666667</v>
      </c>
      <c r="S59" s="109" t="n">
        <f aca="false">AVERAGE(Q59,R59)</f>
        <v>0.756759135472371</v>
      </c>
      <c r="T59" s="143" t="str">
        <f aca="false" t="array" ref="T59:T59">_xlfn.IFS(S59&gt;=80%,"5",S59&gt;=70%,"4",S59&gt;=60%,"3",S59&gt;=50%,"2",S59&gt;=40%,"1",S59&lt;40%,"0")</f>
        <v>4</v>
      </c>
      <c r="U59" s="144" t="n">
        <v>9</v>
      </c>
      <c r="V59" s="144" t="n">
        <f aca="false">IF(U59&gt;=27,5,IF(U59&gt;=24,4,IF(U59&gt;=20,3,IF(U59&gt;=15,2,IF(U59&gt;=10,1,0)))))</f>
        <v>0</v>
      </c>
      <c r="W59" s="143" t="n">
        <v>3</v>
      </c>
      <c r="X59" s="143" t="n">
        <v>3</v>
      </c>
      <c r="Y59" s="143" t="n">
        <v>3</v>
      </c>
      <c r="Z59" s="143" t="n">
        <f aca="false">(T59+V59+W59+X59+Y59)</f>
        <v>13</v>
      </c>
      <c r="AA59" s="143" t="n">
        <f aca="false">Z59/25*100</f>
        <v>52</v>
      </c>
      <c r="AB59" s="146" t="n">
        <f aca="false">AA59*0.1</f>
        <v>5.2</v>
      </c>
      <c r="AD59" s="142" t="n">
        <v>0.885800890404471</v>
      </c>
      <c r="AE59" s="142" t="n">
        <f aca="false">Wellness!AN59</f>
        <v>0.666666666666667</v>
      </c>
      <c r="AF59" s="142" t="n">
        <f aca="false">AVERAGE(AD59,AE59)</f>
        <v>0.776233778535569</v>
      </c>
      <c r="AG59" s="143" t="str">
        <f aca="false" t="array" ref="AG59:AG59">_xlfn.IFS(AF59&gt;=80%,"5",AF59&gt;=70%,"4",AF59&gt;=60%,"3",AF59&gt;=50%,"2",AF59&gt;=40%,"1",AF59&lt;40%,"0")</f>
        <v>4</v>
      </c>
      <c r="AH59" s="144" t="n">
        <v>5</v>
      </c>
      <c r="AI59" s="144" t="n">
        <f aca="false">IF(AH59&gt;=27,5,IF(AH59&gt;=24,4,IF(AH59&gt;=20,3,IF(AH59&gt;=15,2,IF(AH59&gt;=10,1,0)))))</f>
        <v>0</v>
      </c>
      <c r="AJ59" s="143" t="n">
        <v>2.5</v>
      </c>
      <c r="AK59" s="143" t="n">
        <v>3.28571428571429</v>
      </c>
      <c r="AL59" s="143" t="n">
        <v>1.85</v>
      </c>
      <c r="AM59" s="143" t="n">
        <f aca="false">(AG59+AI59+AK59+AL59+AJ59)</f>
        <v>11.6357142857143</v>
      </c>
      <c r="AN59" s="143" t="n">
        <f aca="false">AM59/25*100</f>
        <v>46.5428571428572</v>
      </c>
      <c r="AO59" s="146" t="n">
        <f aca="false">AN59*0.1</f>
        <v>4.65428571428572</v>
      </c>
      <c r="AQ59" s="142" t="n">
        <v>0.869958592132505</v>
      </c>
      <c r="AR59" s="142" t="n">
        <f aca="false">Wellness!V59</f>
        <v>0.666666666666667</v>
      </c>
      <c r="AS59" s="142" t="n">
        <f aca="false">AVERAGE(Discipline!$D59,Discipline!$E59)</f>
        <v>0.833333333333333</v>
      </c>
      <c r="AT59" s="143" t="str">
        <f aca="false" t="array" ref="AT59:AT59">_xlfn.IFS(AS59&gt;=80%,"5",AS59&gt;=70%,"4",AS59&gt;=60%,"3",AS59&gt;=50%,"2",AS59&gt;=40%,"1",AS59&lt;40%,"0")</f>
        <v>5</v>
      </c>
      <c r="AU59" s="144" t="n">
        <v>22</v>
      </c>
      <c r="AV59" s="144" t="n">
        <f aca="false">IF(AU59&gt;=27,5,IF(AU59&gt;=24,4,IF(AU59&gt;=20,3,IF(AU59&gt;=15,2,IF(AU59&gt;=10,1,0)))))</f>
        <v>3</v>
      </c>
      <c r="AW59" s="143" t="n">
        <v>3.25</v>
      </c>
      <c r="AX59" s="143" t="n">
        <v>3</v>
      </c>
      <c r="AY59" s="143" t="n">
        <v>2.5</v>
      </c>
      <c r="AZ59" s="143" t="n">
        <f aca="false">(AT59+AV59+AX59+AY59+AW59)</f>
        <v>16.75</v>
      </c>
      <c r="BA59" s="143" t="n">
        <f aca="false">AZ59/25*100</f>
        <v>67</v>
      </c>
      <c r="BB59" s="146" t="n">
        <f aca="false">BA59*0.1</f>
        <v>6.7</v>
      </c>
    </row>
    <row r="60" s="22" customFormat="true" ht="14.25" hidden="false" customHeight="false" outlineLevel="0" collapsed="false">
      <c r="A60" s="141" t="n">
        <v>56</v>
      </c>
      <c r="B60" s="62" t="s">
        <v>130</v>
      </c>
      <c r="C60" s="63" t="s">
        <v>131</v>
      </c>
      <c r="D60" s="142" t="n">
        <v>0.85</v>
      </c>
      <c r="E60" s="142" t="n">
        <f aca="false">Wellness!D60</f>
        <v>0.3</v>
      </c>
      <c r="F60" s="142" t="n">
        <f aca="false">AVERAGE(Discipline!$D60,Discipline!$E60)</f>
        <v>0.575</v>
      </c>
      <c r="G60" s="143" t="str">
        <f aca="false" t="array" ref="G60:G60">_xlfn.IFS(F60&gt;=80%,"5",F60&gt;=70%,"4",F60&gt;=60%,"3",F60&gt;=50%,"2",F60&gt;=40%,"1",F60&lt;40%,"0")</f>
        <v>2</v>
      </c>
      <c r="H60" s="144" t="n">
        <v>7</v>
      </c>
      <c r="I60" s="144" t="n">
        <f aca="false">IF(H60&gt;=27,5,IF(H60&gt;=24,4,IF(H60&gt;=20,3,IF(H60&gt;=15,2,IF(H60&gt;=10,1,0)))))</f>
        <v>0</v>
      </c>
      <c r="J60" s="143"/>
      <c r="K60" s="143" t="n">
        <v>3.75</v>
      </c>
      <c r="L60" s="143" t="n">
        <v>3.75</v>
      </c>
      <c r="M60" s="143" t="n">
        <f aca="false">(G60+I60+K60+L60)</f>
        <v>9.5</v>
      </c>
      <c r="N60" s="143" t="n">
        <f aca="false">M60/20*100</f>
        <v>47.5</v>
      </c>
      <c r="O60" s="146" t="n">
        <f aca="false">N60*0.1</f>
        <v>4.75</v>
      </c>
      <c r="Q60" s="109" t="n">
        <f aca="false">IFERROR(VLOOKUP(B60,[2]Sheet1!B$4:E$241,4,FALSE()),"ER")</f>
        <v>0.864838709677419</v>
      </c>
      <c r="R60" s="109" t="n">
        <f aca="false">Wellness!V60</f>
        <v>0</v>
      </c>
      <c r="S60" s="109" t="n">
        <f aca="false">AVERAGE(Q60,R60)</f>
        <v>0.43241935483871</v>
      </c>
      <c r="T60" s="143" t="str">
        <f aca="false" t="array" ref="T60:T60">_xlfn.IFS(S60&gt;=80%,"5",S60&gt;=70%,"4",S60&gt;=60%,"3",S60&gt;=50%,"2",S60&gt;=40%,"1",S60&lt;40%,"0")</f>
        <v>1</v>
      </c>
      <c r="U60" s="144" t="n">
        <v>0</v>
      </c>
      <c r="V60" s="144" t="n">
        <f aca="false">IF(U60&gt;=27,5,IF(U60&gt;=24,4,IF(U60&gt;=20,3,IF(U60&gt;=15,2,IF(U60&gt;=10,1,0)))))</f>
        <v>0</v>
      </c>
      <c r="W60" s="143" t="n">
        <v>2</v>
      </c>
      <c r="X60" s="143" t="n">
        <v>3.16666666666667</v>
      </c>
      <c r="Y60" s="143" t="n">
        <v>3.75</v>
      </c>
      <c r="Z60" s="143" t="n">
        <f aca="false">(T60+V60+W60+X60+Y60)</f>
        <v>9.91666666666667</v>
      </c>
      <c r="AA60" s="143" t="n">
        <f aca="false">Z60/25*100</f>
        <v>39.6666666666667</v>
      </c>
      <c r="AB60" s="146" t="n">
        <f aca="false">AA60*0.1</f>
        <v>3.96666666666667</v>
      </c>
      <c r="AD60" s="142" t="n">
        <v>0.848809523809524</v>
      </c>
      <c r="AE60" s="142" t="n">
        <f aca="false">Wellness!AN60</f>
        <v>0</v>
      </c>
      <c r="AF60" s="142" t="n">
        <f aca="false">AVERAGE(AD60,AE60)</f>
        <v>0.424404761904762</v>
      </c>
      <c r="AG60" s="143" t="str">
        <f aca="false" t="array" ref="AG60:AG60">_xlfn.IFS(AF60&gt;=80%,"5",AF60&gt;=70%,"4",AF60&gt;=60%,"3",AF60&gt;=50%,"2",AF60&gt;=40%,"1",AF60&lt;40%,"0")</f>
        <v>1</v>
      </c>
      <c r="AH60" s="144" t="n">
        <v>0</v>
      </c>
      <c r="AI60" s="144" t="n">
        <f aca="false">IF(AH60&gt;=27,5,IF(AH60&gt;=24,4,IF(AH60&gt;=20,3,IF(AH60&gt;=15,2,IF(AH60&gt;=10,1,0)))))</f>
        <v>0</v>
      </c>
      <c r="AJ60" s="143" t="n">
        <v>2.25</v>
      </c>
      <c r="AK60" s="143" t="n">
        <v>2.85714285714286</v>
      </c>
      <c r="AL60" s="143" t="n">
        <v>2</v>
      </c>
      <c r="AM60" s="143" t="n">
        <f aca="false">(AG60+AI60+AK60+AL60+AJ60)</f>
        <v>8.10714285714286</v>
      </c>
      <c r="AN60" s="143" t="n">
        <f aca="false">AM60/25*100</f>
        <v>32.4285714285714</v>
      </c>
      <c r="AO60" s="146" t="n">
        <f aca="false">AN60*0.1</f>
        <v>3.24285714285714</v>
      </c>
      <c r="AQ60" s="142" t="n">
        <v>0.84472049689441</v>
      </c>
      <c r="AR60" s="142" t="n">
        <f aca="false">Wellness!V60</f>
        <v>0</v>
      </c>
      <c r="AS60" s="142" t="n">
        <f aca="false">AVERAGE(Discipline!$D60,Discipline!$E60)</f>
        <v>0.575</v>
      </c>
      <c r="AT60" s="143" t="str">
        <f aca="false" t="array" ref="AT60:AT60">_xlfn.IFS(AS60&gt;=80%,"5",AS60&gt;=70%,"4",AS60&gt;=60%,"3",AS60&gt;=50%,"2",AS60&gt;=40%,"1",AS60&lt;40%,"0")</f>
        <v>2</v>
      </c>
      <c r="AU60" s="144" t="n">
        <v>7</v>
      </c>
      <c r="AV60" s="144" t="n">
        <f aca="false">IF(AU60&gt;=27,5,IF(AU60&gt;=24,4,IF(AU60&gt;=20,3,IF(AU60&gt;=15,2,IF(AU60&gt;=10,1,0)))))</f>
        <v>0</v>
      </c>
      <c r="AW60" s="143" t="n">
        <v>4.5</v>
      </c>
      <c r="AX60" s="143" t="n">
        <v>3</v>
      </c>
      <c r="AY60" s="143" t="n">
        <v>3.75</v>
      </c>
      <c r="AZ60" s="143" t="n">
        <f aca="false">(AT60+AV60+AX60+AY60+AW60)</f>
        <v>13.25</v>
      </c>
      <c r="BA60" s="143" t="n">
        <f aca="false">AZ60/25*100</f>
        <v>53</v>
      </c>
      <c r="BB60" s="146" t="n">
        <f aca="false">BA60*0.1</f>
        <v>5.3</v>
      </c>
    </row>
    <row r="61" s="22" customFormat="true" ht="14.25" hidden="false" customHeight="false" outlineLevel="0" collapsed="false">
      <c r="A61" s="141" t="n">
        <v>57</v>
      </c>
      <c r="B61" s="62" t="s">
        <v>132</v>
      </c>
      <c r="C61" s="63" t="s">
        <v>133</v>
      </c>
      <c r="D61" s="142" t="n">
        <v>0.8</v>
      </c>
      <c r="E61" s="142" t="n">
        <f aca="false">Wellness!D61</f>
        <v>0.8</v>
      </c>
      <c r="F61" s="142" t="n">
        <f aca="false">AVERAGE(Discipline!$D61,Discipline!$E61)</f>
        <v>0.8</v>
      </c>
      <c r="G61" s="143" t="str">
        <f aca="false" t="array" ref="G61:G61">_xlfn.IFS(F61&gt;=80%,"5",F61&gt;=70%,"4",F61&gt;=60%,"3",F61&gt;=50%,"2",F61&gt;=40%,"1",F61&lt;40%,"0")</f>
        <v>5</v>
      </c>
      <c r="H61" s="144" t="n">
        <v>16</v>
      </c>
      <c r="I61" s="144" t="n">
        <f aca="false">IF(H61&gt;=27,5,IF(H61&gt;=24,4,IF(H61&gt;=20,3,IF(H61&gt;=15,2,IF(H61&gt;=10,1,0)))))</f>
        <v>2</v>
      </c>
      <c r="J61" s="143"/>
      <c r="K61" s="143" t="n">
        <v>3.75</v>
      </c>
      <c r="L61" s="143" t="n">
        <v>3.5</v>
      </c>
      <c r="M61" s="143" t="n">
        <f aca="false">(G61+I61+K61+L61)</f>
        <v>14.25</v>
      </c>
      <c r="N61" s="143" t="n">
        <f aca="false">M61/20*100</f>
        <v>71.25</v>
      </c>
      <c r="O61" s="146" t="n">
        <f aca="false">N61*0.1</f>
        <v>7.125</v>
      </c>
      <c r="Q61" s="109" t="n">
        <f aca="false">IFERROR(VLOOKUP(B61,[2]Sheet1!B$4:E$241,4,FALSE()),"ER")</f>
        <v>0.70484375</v>
      </c>
      <c r="R61" s="109" t="n">
        <f aca="false">Wellness!V61</f>
        <v>0.666666666666667</v>
      </c>
      <c r="S61" s="109" t="n">
        <f aca="false">AVERAGE(Q61,R61)</f>
        <v>0.685755208333333</v>
      </c>
      <c r="T61" s="143" t="str">
        <f aca="false" t="array" ref="T61:T61">_xlfn.IFS(S61&gt;=80%,"5",S61&gt;=70%,"4",S61&gt;=60%,"3",S61&gt;=50%,"2",S61&gt;=40%,"1",S61&lt;40%,"0")</f>
        <v>3</v>
      </c>
      <c r="U61" s="144" t="n">
        <v>13</v>
      </c>
      <c r="V61" s="144" t="n">
        <f aca="false">IF(U61&gt;=27,5,IF(U61&gt;=24,4,IF(U61&gt;=20,3,IF(U61&gt;=15,2,IF(U61&gt;=10,1,0)))))</f>
        <v>1</v>
      </c>
      <c r="W61" s="143" t="n">
        <v>0</v>
      </c>
      <c r="X61" s="143" t="n">
        <v>1.33333333333333</v>
      </c>
      <c r="Y61" s="143" t="n">
        <v>1.75</v>
      </c>
      <c r="Z61" s="143" t="n">
        <f aca="false">(T61+V61+W61+X61+Y61)</f>
        <v>7.08333333333333</v>
      </c>
      <c r="AA61" s="143" t="n">
        <f aca="false">Z61/25*100</f>
        <v>28.3333333333333</v>
      </c>
      <c r="AB61" s="146" t="n">
        <f aca="false">AA61*0.1</f>
        <v>2.83333333333333</v>
      </c>
      <c r="AD61" s="142" t="n">
        <v>0.88452380952381</v>
      </c>
      <c r="AE61" s="142" t="n">
        <f aca="false">Wellness!AN61</f>
        <v>0.666666666666667</v>
      </c>
      <c r="AF61" s="142" t="n">
        <f aca="false">AVERAGE(AD61,AE61)</f>
        <v>0.775595238095238</v>
      </c>
      <c r="AG61" s="143" t="str">
        <f aca="false" t="array" ref="AG61:AG61">_xlfn.IFS(AF61&gt;=80%,"5",AF61&gt;=70%,"4",AF61&gt;=60%,"3",AF61&gt;=50%,"2",AF61&gt;=40%,"1",AF61&lt;40%,"0")</f>
        <v>4</v>
      </c>
      <c r="AH61" s="144" t="n">
        <v>11</v>
      </c>
      <c r="AI61" s="144" t="n">
        <f aca="false">IF(AH61&gt;=27,5,IF(AH61&gt;=24,4,IF(AH61&gt;=20,3,IF(AH61&gt;=15,2,IF(AH61&gt;=10,1,0)))))</f>
        <v>1</v>
      </c>
      <c r="AJ61" s="143" t="n">
        <v>2</v>
      </c>
      <c r="AK61" s="143" t="n">
        <v>2.5</v>
      </c>
      <c r="AL61" s="143" t="n">
        <v>2.25</v>
      </c>
      <c r="AM61" s="143" t="n">
        <f aca="false">(AG61+AI61+AK61+AL61+AJ61)</f>
        <v>11.75</v>
      </c>
      <c r="AN61" s="143" t="n">
        <f aca="false">AM61/25*100</f>
        <v>47</v>
      </c>
      <c r="AO61" s="146" t="n">
        <f aca="false">AN61*0.1</f>
        <v>4.7</v>
      </c>
      <c r="AQ61" s="142" t="n">
        <v>0.955357142857143</v>
      </c>
      <c r="AR61" s="142" t="n">
        <f aca="false">Wellness!V61</f>
        <v>0.666666666666667</v>
      </c>
      <c r="AS61" s="142" t="n">
        <f aca="false">AVERAGE(Discipline!$D61,Discipline!$E61)</f>
        <v>0.8</v>
      </c>
      <c r="AT61" s="143" t="str">
        <f aca="false" t="array" ref="AT61:AT61">_xlfn.IFS(AS61&gt;=80%,"5",AS61&gt;=70%,"4",AS61&gt;=60%,"3",AS61&gt;=50%,"2",AS61&gt;=40%,"1",AS61&lt;40%,"0")</f>
        <v>5</v>
      </c>
      <c r="AU61" s="144" t="n">
        <v>16</v>
      </c>
      <c r="AV61" s="144" t="n">
        <f aca="false">IF(AU61&gt;=27,5,IF(AU61&gt;=24,4,IF(AU61&gt;=20,3,IF(AU61&gt;=15,2,IF(AU61&gt;=10,1,0)))))</f>
        <v>2</v>
      </c>
      <c r="AW61" s="143" t="n">
        <v>4</v>
      </c>
      <c r="AX61" s="143" t="n">
        <v>2.66666666666667</v>
      </c>
      <c r="AY61" s="143" t="n">
        <v>1.5</v>
      </c>
      <c r="AZ61" s="143" t="n">
        <f aca="false">(AT61+AV61+AX61+AY61+AW61)</f>
        <v>15.1666666666667</v>
      </c>
      <c r="BA61" s="143" t="n">
        <f aca="false">AZ61/25*100</f>
        <v>60.6666666666667</v>
      </c>
      <c r="BB61" s="146" t="n">
        <f aca="false">BA61*0.1</f>
        <v>6.06666666666667</v>
      </c>
    </row>
    <row r="62" s="22" customFormat="true" ht="14.25" hidden="false" customHeight="false" outlineLevel="0" collapsed="false">
      <c r="A62" s="141" t="n">
        <v>58</v>
      </c>
      <c r="B62" s="62" t="s">
        <v>134</v>
      </c>
      <c r="C62" s="63" t="s">
        <v>135</v>
      </c>
      <c r="D62" s="142" t="n">
        <v>0.6667</v>
      </c>
      <c r="E62" s="142" t="n">
        <f aca="false">Wellness!D62</f>
        <v>0.833333333333333</v>
      </c>
      <c r="F62" s="142" t="n">
        <f aca="false">AVERAGE(Discipline!$D62,Discipline!$E62)</f>
        <v>0.750016666666667</v>
      </c>
      <c r="G62" s="143" t="str">
        <f aca="false" t="array" ref="G62:G62">_xlfn.IFS(F62&gt;=80%,"5",F62&gt;=70%,"4",F62&gt;=60%,"3",F62&gt;=50%,"2",F62&gt;=40%,"1",F62&lt;40%,"0")</f>
        <v>4</v>
      </c>
      <c r="H62" s="144" t="n">
        <v>18</v>
      </c>
      <c r="I62" s="144" t="n">
        <f aca="false">IF(H62&gt;=27,5,IF(H62&gt;=24,4,IF(H62&gt;=20,3,IF(H62&gt;=15,2,IF(H62&gt;=10,1,0)))))</f>
        <v>2</v>
      </c>
      <c r="J62" s="143"/>
      <c r="K62" s="143" t="n">
        <v>3.10714285714286</v>
      </c>
      <c r="L62" s="143" t="n">
        <v>2.97321428571429</v>
      </c>
      <c r="M62" s="143" t="n">
        <f aca="false">(G62+I62+K62+L62)</f>
        <v>12.0803571428571</v>
      </c>
      <c r="N62" s="143" t="n">
        <f aca="false">M62/20*100</f>
        <v>60.4017857142857</v>
      </c>
      <c r="O62" s="146" t="n">
        <f aca="false">N62*0.1</f>
        <v>6.04017857142857</v>
      </c>
      <c r="Q62" s="109" t="n">
        <f aca="false">IFERROR(VLOOKUP(B62,[2]Sheet1!B$4:E$241,4,FALSE()),"ER")</f>
        <v>0.908541666666667</v>
      </c>
      <c r="R62" s="109" t="n">
        <f aca="false">Wellness!V62</f>
        <v>0.833333333333333</v>
      </c>
      <c r="S62" s="109" t="n">
        <f aca="false">AVERAGE(Q62,R62)</f>
        <v>0.8709375</v>
      </c>
      <c r="T62" s="143" t="str">
        <f aca="false" t="array" ref="T62:T62">_xlfn.IFS(S62&gt;=80%,"5",S62&gt;=70%,"4",S62&gt;=60%,"3",S62&gt;=50%,"2",S62&gt;=40%,"1",S62&lt;40%,"0")</f>
        <v>5</v>
      </c>
      <c r="U62" s="144" t="n">
        <v>9</v>
      </c>
      <c r="V62" s="144" t="n">
        <f aca="false">IF(U62&gt;=27,5,IF(U62&gt;=24,4,IF(U62&gt;=20,3,IF(U62&gt;=15,2,IF(U62&gt;=10,1,0)))))</f>
        <v>0</v>
      </c>
      <c r="W62" s="143" t="n">
        <v>3</v>
      </c>
      <c r="X62" s="143" t="n">
        <v>1.33333333333333</v>
      </c>
      <c r="Y62" s="143" t="n">
        <v>1.25</v>
      </c>
      <c r="Z62" s="143" t="n">
        <f aca="false">(T62+V62+W62+X62+Y62)</f>
        <v>10.5833333333333</v>
      </c>
      <c r="AA62" s="143" t="n">
        <f aca="false">Z62/25*100</f>
        <v>42.3333333333333</v>
      </c>
      <c r="AB62" s="146" t="n">
        <f aca="false">AA62*0.1</f>
        <v>4.23333333333333</v>
      </c>
      <c r="AD62" s="142" t="n">
        <v>0.869047619047619</v>
      </c>
      <c r="AE62" s="142" t="n">
        <f aca="false">Wellness!AN62</f>
        <v>0.866666666666667</v>
      </c>
      <c r="AF62" s="142" t="n">
        <f aca="false">AVERAGE(AD62,AE62)</f>
        <v>0.867857142857143</v>
      </c>
      <c r="AG62" s="143" t="str">
        <f aca="false" t="array" ref="AG62:AG62">_xlfn.IFS(AF62&gt;=80%,"5",AF62&gt;=70%,"4",AF62&gt;=60%,"3",AF62&gt;=50%,"2",AF62&gt;=40%,"1",AF62&lt;40%,"0")</f>
        <v>5</v>
      </c>
      <c r="AH62" s="144" t="n">
        <v>6</v>
      </c>
      <c r="AI62" s="144" t="n">
        <f aca="false">IF(AH62&gt;=27,5,IF(AH62&gt;=24,4,IF(AH62&gt;=20,3,IF(AH62&gt;=15,2,IF(AH62&gt;=10,1,0)))))</f>
        <v>0</v>
      </c>
      <c r="AJ62" s="143" t="n">
        <v>2</v>
      </c>
      <c r="AK62" s="143" t="n">
        <v>2.33333333333333</v>
      </c>
      <c r="AL62" s="143" t="n">
        <v>2.16666666666667</v>
      </c>
      <c r="AM62" s="143" t="n">
        <f aca="false">(AG62+AI62+AK62+AL62+AJ62)</f>
        <v>11.5</v>
      </c>
      <c r="AN62" s="143" t="n">
        <f aca="false">AM62/25*100</f>
        <v>46</v>
      </c>
      <c r="AO62" s="146" t="n">
        <f aca="false">AN62*0.1</f>
        <v>4.6</v>
      </c>
      <c r="AQ62" s="142" t="n">
        <v>0.850919384057971</v>
      </c>
      <c r="AR62" s="142" t="n">
        <f aca="false">Wellness!V62</f>
        <v>0.833333333333333</v>
      </c>
      <c r="AS62" s="142" t="n">
        <f aca="false">AVERAGE(Discipline!$D62,Discipline!$E62)</f>
        <v>0.750016666666667</v>
      </c>
      <c r="AT62" s="143" t="str">
        <f aca="false" t="array" ref="AT62:AT62">_xlfn.IFS(AS62&gt;=80%,"5",AS62&gt;=70%,"4",AS62&gt;=60%,"3",AS62&gt;=50%,"2",AS62&gt;=40%,"1",AS62&lt;40%,"0")</f>
        <v>4</v>
      </c>
      <c r="AU62" s="144" t="n">
        <v>18</v>
      </c>
      <c r="AV62" s="144" t="n">
        <f aca="false">IF(AU62&gt;=27,5,IF(AU62&gt;=24,4,IF(AU62&gt;=20,3,IF(AU62&gt;=15,2,IF(AU62&gt;=10,1,0)))))</f>
        <v>2</v>
      </c>
      <c r="AW62" s="143" t="n">
        <v>3</v>
      </c>
      <c r="AX62" s="143" t="n">
        <v>2.33333333333333</v>
      </c>
      <c r="AY62" s="143" t="n">
        <v>3</v>
      </c>
      <c r="AZ62" s="143" t="n">
        <f aca="false">(AT62+AV62+AX62+AY62+AW62)</f>
        <v>14.3333333333333</v>
      </c>
      <c r="BA62" s="143" t="n">
        <f aca="false">AZ62/25*100</f>
        <v>57.3333333333333</v>
      </c>
      <c r="BB62" s="146" t="n">
        <f aca="false">BA62*0.1</f>
        <v>5.73333333333333</v>
      </c>
    </row>
    <row r="63" s="22" customFormat="true" ht="14.25" hidden="false" customHeight="false" outlineLevel="0" collapsed="false">
      <c r="A63" s="141" t="n">
        <v>59</v>
      </c>
      <c r="B63" s="62" t="s">
        <v>136</v>
      </c>
      <c r="C63" s="63" t="s">
        <v>137</v>
      </c>
      <c r="D63" s="142" t="n">
        <v>1</v>
      </c>
      <c r="E63" s="142" t="n">
        <f aca="false">Wellness!D63</f>
        <v>0.666666666666667</v>
      </c>
      <c r="F63" s="142" t="n">
        <f aca="false">AVERAGE(Discipline!$D63,Discipline!$E63)</f>
        <v>0.833333333333333</v>
      </c>
      <c r="G63" s="143" t="str">
        <f aca="false" t="array" ref="G63:G63">_xlfn.IFS(F63&gt;=80%,"5",F63&gt;=70%,"4",F63&gt;=60%,"3",F63&gt;=50%,"2",F63&gt;=40%,"1",F63&lt;40%,"0")</f>
        <v>5</v>
      </c>
      <c r="H63" s="144" t="n">
        <v>14</v>
      </c>
      <c r="I63" s="144" t="n">
        <f aca="false">IF(H63&gt;=27,5,IF(H63&gt;=24,4,IF(H63&gt;=20,3,IF(H63&gt;=15,2,IF(H63&gt;=10,1,0)))))</f>
        <v>1</v>
      </c>
      <c r="J63" s="143"/>
      <c r="K63" s="143" t="n">
        <v>2.35714285714286</v>
      </c>
      <c r="L63" s="143" t="n">
        <v>2.22321428571429</v>
      </c>
      <c r="M63" s="143" t="n">
        <f aca="false">(G63+I63+K63+L63)</f>
        <v>10.5803571428571</v>
      </c>
      <c r="N63" s="143" t="n">
        <f aca="false">M63/20*100</f>
        <v>52.9017857142857</v>
      </c>
      <c r="O63" s="146" t="n">
        <f aca="false">N63*0.1</f>
        <v>5.29017857142857</v>
      </c>
      <c r="Q63" s="109" t="n">
        <f aca="false">IFERROR(VLOOKUP(B63,[2]Sheet1!B$4:E$241,4,FALSE()),"ER")</f>
        <v>0.913185483870968</v>
      </c>
      <c r="R63" s="109" t="n">
        <f aca="false">Wellness!V63</f>
        <v>0.133333333333333</v>
      </c>
      <c r="S63" s="109" t="n">
        <f aca="false">AVERAGE(Q63,R63)</f>
        <v>0.523259408602151</v>
      </c>
      <c r="T63" s="143" t="str">
        <f aca="false" t="array" ref="T63:T63">_xlfn.IFS(S63&gt;=80%,"5",S63&gt;=70%,"4",S63&gt;=60%,"3",S63&gt;=50%,"2",S63&gt;=40%,"1",S63&lt;40%,"0")</f>
        <v>2</v>
      </c>
      <c r="U63" s="144" t="n">
        <v>1</v>
      </c>
      <c r="V63" s="144" t="n">
        <f aca="false">IF(U63&gt;=27,5,IF(U63&gt;=24,4,IF(U63&gt;=20,3,IF(U63&gt;=15,2,IF(U63&gt;=10,1,0)))))</f>
        <v>0</v>
      </c>
      <c r="W63" s="143" t="n">
        <v>1</v>
      </c>
      <c r="X63" s="143" t="n">
        <v>1.16666666666667</v>
      </c>
      <c r="Y63" s="143" t="n">
        <v>0.75</v>
      </c>
      <c r="Z63" s="143" t="n">
        <f aca="false">(T63+V63+W63+X63+Y63)</f>
        <v>4.91666666666667</v>
      </c>
      <c r="AA63" s="143" t="n">
        <f aca="false">Z63/25*100</f>
        <v>19.6666666666667</v>
      </c>
      <c r="AB63" s="146" t="n">
        <f aca="false">AA63*0.1</f>
        <v>1.96666666666667</v>
      </c>
      <c r="AD63" s="142" t="n">
        <v>0.883333333333333</v>
      </c>
      <c r="AE63" s="142" t="n">
        <f aca="false">Wellness!AN63</f>
        <v>0.3</v>
      </c>
      <c r="AF63" s="142" t="n">
        <f aca="false">AVERAGE(AD63,AE63)</f>
        <v>0.591666666666667</v>
      </c>
      <c r="AG63" s="143" t="str">
        <f aca="false" t="array" ref="AG63:AG63">_xlfn.IFS(AF63&gt;=80%,"5",AF63&gt;=70%,"4",AF63&gt;=60%,"3",AF63&gt;=50%,"2",AF63&gt;=40%,"1",AF63&lt;40%,"0")</f>
        <v>2</v>
      </c>
      <c r="AH63" s="144" t="n">
        <v>4</v>
      </c>
      <c r="AI63" s="144" t="n">
        <f aca="false">IF(AH63&gt;=27,5,IF(AH63&gt;=24,4,IF(AH63&gt;=20,3,IF(AH63&gt;=15,2,IF(AH63&gt;=10,1,0)))))</f>
        <v>0</v>
      </c>
      <c r="AJ63" s="143" t="n">
        <v>2.75</v>
      </c>
      <c r="AK63" s="143" t="n">
        <v>3.71428571428571</v>
      </c>
      <c r="AL63" s="143" t="n">
        <v>2.5</v>
      </c>
      <c r="AM63" s="143" t="n">
        <f aca="false">(AG63+AI63+AK63+AL63+AJ63)</f>
        <v>10.9642857142857</v>
      </c>
      <c r="AN63" s="143" t="n">
        <f aca="false">AM63/25*100</f>
        <v>43.8571428571429</v>
      </c>
      <c r="AO63" s="146" t="n">
        <f aca="false">AN63*0.1</f>
        <v>4.38571428571429</v>
      </c>
      <c r="AQ63" s="142" t="n">
        <v>0.928571428571429</v>
      </c>
      <c r="AR63" s="142" t="n">
        <f aca="false">Wellness!V63</f>
        <v>0.133333333333333</v>
      </c>
      <c r="AS63" s="142" t="n">
        <f aca="false">AVERAGE(Discipline!$D63,Discipline!$E63)</f>
        <v>0.833333333333333</v>
      </c>
      <c r="AT63" s="143" t="str">
        <f aca="false" t="array" ref="AT63:AT63">_xlfn.IFS(AS63&gt;=80%,"5",AS63&gt;=70%,"4",AS63&gt;=60%,"3",AS63&gt;=50%,"2",AS63&gt;=40%,"1",AS63&lt;40%,"0")</f>
        <v>5</v>
      </c>
      <c r="AU63" s="144" t="n">
        <v>14</v>
      </c>
      <c r="AV63" s="144" t="n">
        <f aca="false">IF(AU63&gt;=27,5,IF(AU63&gt;=24,4,IF(AU63&gt;=20,3,IF(AU63&gt;=15,2,IF(AU63&gt;=10,1,0)))))</f>
        <v>1</v>
      </c>
      <c r="AW63" s="143" t="n">
        <v>3.25</v>
      </c>
      <c r="AX63" s="143" t="n">
        <v>2</v>
      </c>
      <c r="AY63" s="143" t="n">
        <v>2</v>
      </c>
      <c r="AZ63" s="143" t="n">
        <f aca="false">(AT63+AV63+AX63+AY63+AW63)</f>
        <v>13.25</v>
      </c>
      <c r="BA63" s="143" t="n">
        <f aca="false">AZ63/25*100</f>
        <v>53</v>
      </c>
      <c r="BB63" s="146" t="n">
        <f aca="false">BA63*0.1</f>
        <v>5.3</v>
      </c>
    </row>
    <row r="64" s="22" customFormat="true" ht="14.25" hidden="false" customHeight="false" outlineLevel="0" collapsed="false">
      <c r="A64" s="141" t="n">
        <v>60</v>
      </c>
      <c r="B64" s="62" t="s">
        <v>138</v>
      </c>
      <c r="C64" s="63" t="s">
        <v>139</v>
      </c>
      <c r="D64" s="142" t="n">
        <v>0.95</v>
      </c>
      <c r="E64" s="142" t="n">
        <f aca="false">Wellness!D64</f>
        <v>0.8</v>
      </c>
      <c r="F64" s="142" t="n">
        <f aca="false">AVERAGE(Discipline!$D64,Discipline!$E64)</f>
        <v>0.875</v>
      </c>
      <c r="G64" s="143" t="str">
        <f aca="false" t="array" ref="G64:G64">_xlfn.IFS(F64&gt;=80%,"5",F64&gt;=70%,"4",F64&gt;=60%,"3",F64&gt;=50%,"2",F64&gt;=40%,"1",F64&lt;40%,"0")</f>
        <v>5</v>
      </c>
      <c r="H64" s="144" t="n">
        <v>24</v>
      </c>
      <c r="I64" s="144" t="n">
        <f aca="false">IF(H64&gt;=27,5,IF(H64&gt;=24,4,IF(H64&gt;=20,3,IF(H64&gt;=15,2,IF(H64&gt;=10,1,0)))))</f>
        <v>4</v>
      </c>
      <c r="J64" s="143"/>
      <c r="K64" s="143" t="n">
        <v>1.75</v>
      </c>
      <c r="L64" s="143" t="n">
        <v>2</v>
      </c>
      <c r="M64" s="143" t="n">
        <f aca="false">(G64+I64+K64+L64)</f>
        <v>12.75</v>
      </c>
      <c r="N64" s="143" t="n">
        <f aca="false">M64/20*100</f>
        <v>63.75</v>
      </c>
      <c r="O64" s="146" t="n">
        <f aca="false">N64*0.1</f>
        <v>6.375</v>
      </c>
      <c r="Q64" s="109" t="n">
        <f aca="false">IFERROR(VLOOKUP(B64,[2]Sheet1!B$4:E$241,4,FALSE()),"ER")</f>
        <v>0.886236559139785</v>
      </c>
      <c r="R64" s="109" t="n">
        <f aca="false">Wellness!V64</f>
        <v>0.666666666666667</v>
      </c>
      <c r="S64" s="109" t="n">
        <f aca="false">AVERAGE(Q64,R64)</f>
        <v>0.776451612903226</v>
      </c>
      <c r="T64" s="143" t="str">
        <f aca="false" t="array" ref="T64:T64">_xlfn.IFS(S64&gt;=80%,"5",S64&gt;=70%,"4",S64&gt;=60%,"3",S64&gt;=50%,"2",S64&gt;=40%,"1",S64&lt;40%,"0")</f>
        <v>4</v>
      </c>
      <c r="U64" s="144" t="n">
        <v>17</v>
      </c>
      <c r="V64" s="144" t="n">
        <f aca="false">IF(U64&gt;=27,5,IF(U64&gt;=24,4,IF(U64&gt;=20,3,IF(U64&gt;=15,2,IF(U64&gt;=10,1,0)))))</f>
        <v>2</v>
      </c>
      <c r="W64" s="143" t="n">
        <v>3</v>
      </c>
      <c r="X64" s="143" t="n">
        <v>2.83333333333333</v>
      </c>
      <c r="Y64" s="143" t="n">
        <v>3.5</v>
      </c>
      <c r="Z64" s="143" t="n">
        <f aca="false">(T64+V64+W64+X64+Y64)</f>
        <v>15.3333333333333</v>
      </c>
      <c r="AA64" s="143" t="n">
        <f aca="false">Z64/25*100</f>
        <v>61.3333333333333</v>
      </c>
      <c r="AB64" s="146" t="n">
        <f aca="false">AA64*0.1</f>
        <v>6.13333333333333</v>
      </c>
      <c r="AD64" s="142" t="n">
        <v>0.936008759733037</v>
      </c>
      <c r="AE64" s="142" t="n">
        <f aca="false">Wellness!AN64</f>
        <v>0.666666666666667</v>
      </c>
      <c r="AF64" s="142" t="n">
        <f aca="false">AVERAGE(AD64,AE64)</f>
        <v>0.801337713199852</v>
      </c>
      <c r="AG64" s="143" t="str">
        <f aca="false" t="array" ref="AG64:AG64">_xlfn.IFS(AF64&gt;=80%,"5",AF64&gt;=70%,"4",AF64&gt;=60%,"3",AF64&gt;=50%,"2",AF64&gt;=40%,"1",AF64&lt;40%,"0")</f>
        <v>5</v>
      </c>
      <c r="AH64" s="144" t="n">
        <v>12</v>
      </c>
      <c r="AI64" s="144" t="n">
        <f aca="false">IF(AH64&gt;=27,5,IF(AH64&gt;=24,4,IF(AH64&gt;=20,3,IF(AH64&gt;=15,2,IF(AH64&gt;=10,1,0)))))</f>
        <v>1</v>
      </c>
      <c r="AJ64" s="143" t="n">
        <v>2.33333333333333</v>
      </c>
      <c r="AK64" s="143" t="n">
        <v>1</v>
      </c>
      <c r="AL64" s="143" t="n">
        <v>3</v>
      </c>
      <c r="AM64" s="143" t="n">
        <f aca="false">(AG64+AI64+AK64+AL64+AJ64)</f>
        <v>12.3333333333333</v>
      </c>
      <c r="AN64" s="143" t="n">
        <f aca="false">AM64/25*100</f>
        <v>49.3333333333333</v>
      </c>
      <c r="AO64" s="146" t="n">
        <f aca="false">AN64*0.1</f>
        <v>4.93333333333333</v>
      </c>
      <c r="AQ64" s="142" t="n">
        <v>0.885416666666667</v>
      </c>
      <c r="AR64" s="142" t="n">
        <f aca="false">Wellness!V64</f>
        <v>0.666666666666667</v>
      </c>
      <c r="AS64" s="142" t="n">
        <f aca="false">AVERAGE(Discipline!$D64,Discipline!$E64)</f>
        <v>0.875</v>
      </c>
      <c r="AT64" s="143" t="str">
        <f aca="false" t="array" ref="AT64:AT64">_xlfn.IFS(AS64&gt;=80%,"5",AS64&gt;=70%,"4",AS64&gt;=60%,"3",AS64&gt;=50%,"2",AS64&gt;=40%,"1",AS64&lt;40%,"0")</f>
        <v>5</v>
      </c>
      <c r="AU64" s="144" t="n">
        <v>24</v>
      </c>
      <c r="AV64" s="144" t="n">
        <f aca="false">IF(AU64&gt;=27,5,IF(AU64&gt;=24,4,IF(AU64&gt;=20,3,IF(AU64&gt;=15,2,IF(AU64&gt;=10,1,0)))))</f>
        <v>4</v>
      </c>
      <c r="AW64" s="143" t="n">
        <v>0.625</v>
      </c>
      <c r="AX64" s="143" t="n">
        <v>2.66666666666667</v>
      </c>
      <c r="AY64" s="143" t="n">
        <v>1.5</v>
      </c>
      <c r="AZ64" s="143" t="n">
        <f aca="false">(AT64+AV64+AX64+AY64+AW64)</f>
        <v>13.7916666666667</v>
      </c>
      <c r="BA64" s="143" t="n">
        <f aca="false">AZ64/25*100</f>
        <v>55.1666666666667</v>
      </c>
      <c r="BB64" s="146" t="n">
        <f aca="false">BA64*0.1</f>
        <v>5.51666666666667</v>
      </c>
    </row>
    <row r="65" s="22" customFormat="true" ht="14.25" hidden="false" customHeight="false" outlineLevel="0" collapsed="false">
      <c r="A65" s="141" t="n">
        <v>61</v>
      </c>
      <c r="B65" s="62" t="s">
        <v>140</v>
      </c>
      <c r="C65" s="63" t="s">
        <v>141</v>
      </c>
      <c r="D65" s="142" t="n">
        <v>1</v>
      </c>
      <c r="E65" s="142" t="n">
        <f aca="false">Wellness!D65</f>
        <v>0.666666666666667</v>
      </c>
      <c r="F65" s="142" t="n">
        <f aca="false">AVERAGE(Discipline!$D65,Discipline!$E65)</f>
        <v>0.833333333333333</v>
      </c>
      <c r="G65" s="143" t="str">
        <f aca="false" t="array" ref="G65:G65">_xlfn.IFS(F65&gt;=80%,"5",F65&gt;=70%,"4",F65&gt;=60%,"3",F65&gt;=50%,"2",F65&gt;=40%,"1",F65&lt;40%,"0")</f>
        <v>5</v>
      </c>
      <c r="H65" s="144" t="n">
        <v>12</v>
      </c>
      <c r="I65" s="144" t="n">
        <f aca="false">IF(H65&gt;=27,5,IF(H65&gt;=24,4,IF(H65&gt;=20,3,IF(H65&gt;=15,2,IF(H65&gt;=10,1,0)))))</f>
        <v>1</v>
      </c>
      <c r="J65" s="143"/>
      <c r="K65" s="143" t="n">
        <v>2.5</v>
      </c>
      <c r="L65" s="143" t="n">
        <v>2.5</v>
      </c>
      <c r="M65" s="143" t="n">
        <f aca="false">(G65+I65+K65+L65)</f>
        <v>11</v>
      </c>
      <c r="N65" s="143" t="n">
        <f aca="false">M65/20*100</f>
        <v>55</v>
      </c>
      <c r="O65" s="146" t="n">
        <f aca="false">N65*0.1</f>
        <v>5.5</v>
      </c>
      <c r="Q65" s="109" t="n">
        <f aca="false">IFERROR(VLOOKUP(B65,[2]Sheet1!B$4:E$241,4,FALSE()),"ER")</f>
        <v>0.841505376344086</v>
      </c>
      <c r="R65" s="109" t="n">
        <f aca="false">Wellness!V65</f>
        <v>0.666666666666667</v>
      </c>
      <c r="S65" s="109" t="n">
        <f aca="false">AVERAGE(Q65,R65)</f>
        <v>0.754086021505376</v>
      </c>
      <c r="T65" s="143" t="str">
        <f aca="false" t="array" ref="T65:T65">_xlfn.IFS(S65&gt;=80%,"5",S65&gt;=70%,"4",S65&gt;=60%,"3",S65&gt;=50%,"2",S65&gt;=40%,"1",S65&lt;40%,"0")</f>
        <v>4</v>
      </c>
      <c r="U65" s="144" t="n">
        <v>3</v>
      </c>
      <c r="V65" s="144" t="n">
        <f aca="false">IF(U65&gt;=27,5,IF(U65&gt;=24,4,IF(U65&gt;=20,3,IF(U65&gt;=15,2,IF(U65&gt;=10,1,0)))))</f>
        <v>0</v>
      </c>
      <c r="W65" s="143" t="n">
        <v>0</v>
      </c>
      <c r="X65" s="143" t="n">
        <v>1.66666666666667</v>
      </c>
      <c r="Y65" s="143" t="n">
        <v>2.25</v>
      </c>
      <c r="Z65" s="143" t="n">
        <f aca="false">(T65+V65+W65+X65+Y65)</f>
        <v>7.91666666666667</v>
      </c>
      <c r="AA65" s="143" t="n">
        <f aca="false">Z65/25*100</f>
        <v>31.6666666666667</v>
      </c>
      <c r="AB65" s="146" t="n">
        <f aca="false">AA65*0.1</f>
        <v>3.16666666666667</v>
      </c>
      <c r="AD65" s="142" t="n">
        <v>0.849172008547008</v>
      </c>
      <c r="AE65" s="142" t="n">
        <f aca="false">Wellness!AN65</f>
        <v>0</v>
      </c>
      <c r="AF65" s="142" t="n">
        <f aca="false">AVERAGE(AD65,AE65)</f>
        <v>0.424586004273504</v>
      </c>
      <c r="AG65" s="143" t="str">
        <f aca="false" t="array" ref="AG65:AG65">_xlfn.IFS(AF65&gt;=80%,"5",AF65&gt;=70%,"4",AF65&gt;=60%,"3",AF65&gt;=50%,"2",AF65&gt;=40%,"1",AF65&lt;40%,"0")</f>
        <v>1</v>
      </c>
      <c r="AH65" s="144" t="n">
        <v>0</v>
      </c>
      <c r="AI65" s="144" t="n">
        <f aca="false">IF(AH65&gt;=27,5,IF(AH65&gt;=24,4,IF(AH65&gt;=20,3,IF(AH65&gt;=15,2,IF(AH65&gt;=10,1,0)))))</f>
        <v>0</v>
      </c>
      <c r="AJ65" s="143" t="n">
        <v>2.5</v>
      </c>
      <c r="AK65" s="143" t="n">
        <v>3.14285714285714</v>
      </c>
      <c r="AL65" s="143" t="n">
        <v>2</v>
      </c>
      <c r="AM65" s="143" t="n">
        <f aca="false">(AG65+AI65+AK65+AL65+AJ65)</f>
        <v>8.64285714285714</v>
      </c>
      <c r="AN65" s="143" t="n">
        <f aca="false">AM65/25*100</f>
        <v>34.5714285714286</v>
      </c>
      <c r="AO65" s="146" t="n">
        <f aca="false">AN65*0.1</f>
        <v>3.45714285714286</v>
      </c>
      <c r="AQ65" s="142" t="n">
        <v>0.93452380952381</v>
      </c>
      <c r="AR65" s="142" t="n">
        <f aca="false">Wellness!V65</f>
        <v>0.666666666666667</v>
      </c>
      <c r="AS65" s="142" t="n">
        <f aca="false">AVERAGE(Discipline!$D65,Discipline!$E65)</f>
        <v>0.833333333333333</v>
      </c>
      <c r="AT65" s="143" t="str">
        <f aca="false" t="array" ref="AT65:AT65">_xlfn.IFS(AS65&gt;=80%,"5",AS65&gt;=70%,"4",AS65&gt;=60%,"3",AS65&gt;=50%,"2",AS65&gt;=40%,"1",AS65&lt;40%,"0")</f>
        <v>5</v>
      </c>
      <c r="AU65" s="144" t="n">
        <v>12</v>
      </c>
      <c r="AV65" s="144" t="n">
        <f aca="false">IF(AU65&gt;=27,5,IF(AU65&gt;=24,4,IF(AU65&gt;=20,3,IF(AU65&gt;=15,2,IF(AU65&gt;=10,1,0)))))</f>
        <v>1</v>
      </c>
      <c r="AW65" s="143" t="n">
        <v>4</v>
      </c>
      <c r="AX65" s="143" t="n">
        <v>2.33333333333333</v>
      </c>
      <c r="AY65" s="143" t="n">
        <v>3.5</v>
      </c>
      <c r="AZ65" s="143" t="n">
        <f aca="false">(AT65+AV65+AX65+AY65+AW65)</f>
        <v>15.8333333333333</v>
      </c>
      <c r="BA65" s="143" t="n">
        <f aca="false">AZ65/25*100</f>
        <v>63.3333333333333</v>
      </c>
      <c r="BB65" s="146" t="n">
        <f aca="false">BA65*0.1</f>
        <v>6.33333333333333</v>
      </c>
    </row>
    <row r="66" s="22" customFormat="true" ht="14.25" hidden="false" customHeight="false" outlineLevel="0" collapsed="false">
      <c r="A66" s="141" t="n">
        <v>62</v>
      </c>
      <c r="B66" s="62" t="s">
        <v>142</v>
      </c>
      <c r="C66" s="63" t="s">
        <v>143</v>
      </c>
      <c r="D66" s="142" t="n">
        <v>0.9286</v>
      </c>
      <c r="E66" s="142" t="n">
        <f aca="false">Wellness!D66</f>
        <v>0.666666666666667</v>
      </c>
      <c r="F66" s="142" t="n">
        <f aca="false">AVERAGE(Discipline!$D66,Discipline!$E66)</f>
        <v>0.797633333333333</v>
      </c>
      <c r="G66" s="143" t="str">
        <f aca="false" t="array" ref="G66:G66">_xlfn.IFS(F66&gt;=80%,"5",F66&gt;=70%,"4",F66&gt;=60%,"3",F66&gt;=50%,"2",F66&gt;=40%,"1",F66&lt;40%,"0")</f>
        <v>4</v>
      </c>
      <c r="H66" s="144" t="n">
        <v>19</v>
      </c>
      <c r="I66" s="144" t="n">
        <f aca="false">IF(H66&gt;=27,5,IF(H66&gt;=24,4,IF(H66&gt;=20,3,IF(H66&gt;=15,2,IF(H66&gt;=10,1,0)))))</f>
        <v>2</v>
      </c>
      <c r="J66" s="143"/>
      <c r="K66" s="143" t="n">
        <v>2</v>
      </c>
      <c r="L66" s="143" t="n">
        <v>2.5</v>
      </c>
      <c r="M66" s="143" t="n">
        <f aca="false">(G66+I66+K66+L66)</f>
        <v>10.5</v>
      </c>
      <c r="N66" s="143" t="n">
        <f aca="false">M66/20*100</f>
        <v>52.5</v>
      </c>
      <c r="O66" s="146" t="n">
        <f aca="false">N66*0.1</f>
        <v>5.25</v>
      </c>
      <c r="Q66" s="109" t="n">
        <f aca="false">IFERROR(VLOOKUP(B66,[2]Sheet1!B$4:E$241,4,FALSE()),"ER")</f>
        <v>0.889294786096257</v>
      </c>
      <c r="R66" s="109" t="n">
        <f aca="false">Wellness!V66</f>
        <v>0.666666666666667</v>
      </c>
      <c r="S66" s="109" t="n">
        <f aca="false">AVERAGE(Q66,R66)</f>
        <v>0.777980726381462</v>
      </c>
      <c r="T66" s="143" t="str">
        <f aca="false" t="array" ref="T66:T66">_xlfn.IFS(S66&gt;=80%,"5",S66&gt;=70%,"4",S66&gt;=60%,"3",S66&gt;=50%,"2",S66&gt;=40%,"1",S66&lt;40%,"0")</f>
        <v>4</v>
      </c>
      <c r="U66" s="144" t="n">
        <v>8</v>
      </c>
      <c r="V66" s="144" t="n">
        <f aca="false">IF(U66&gt;=27,5,IF(U66&gt;=24,4,IF(U66&gt;=20,3,IF(U66&gt;=15,2,IF(U66&gt;=10,1,0)))))</f>
        <v>0</v>
      </c>
      <c r="W66" s="143" t="n">
        <v>3</v>
      </c>
      <c r="X66" s="143" t="n">
        <v>3</v>
      </c>
      <c r="Y66" s="143" t="n">
        <v>3</v>
      </c>
      <c r="Z66" s="143" t="n">
        <f aca="false">(T66+V66+W66+X66+Y66)</f>
        <v>13</v>
      </c>
      <c r="AA66" s="143" t="n">
        <f aca="false">Z66/25*100</f>
        <v>52</v>
      </c>
      <c r="AB66" s="146" t="n">
        <f aca="false">AA66*0.1</f>
        <v>5.2</v>
      </c>
      <c r="AD66" s="142" t="n">
        <v>0.943253968253968</v>
      </c>
      <c r="AE66" s="142" t="n">
        <f aca="false">Wellness!AN66</f>
        <v>0.666666666666667</v>
      </c>
      <c r="AF66" s="142" t="n">
        <f aca="false">AVERAGE(AD66,AE66)</f>
        <v>0.804960317460317</v>
      </c>
      <c r="AG66" s="143" t="str">
        <f aca="false" t="array" ref="AG66:AG66">_xlfn.IFS(AF66&gt;=80%,"5",AF66&gt;=70%,"4",AF66&gt;=60%,"3",AF66&gt;=50%,"2",AF66&gt;=40%,"1",AF66&lt;40%,"0")</f>
        <v>5</v>
      </c>
      <c r="AH66" s="144" t="n">
        <v>7</v>
      </c>
      <c r="AI66" s="144" t="n">
        <f aca="false">IF(AH66&gt;=27,5,IF(AH66&gt;=24,4,IF(AH66&gt;=20,3,IF(AH66&gt;=15,2,IF(AH66&gt;=10,1,0)))))</f>
        <v>0</v>
      </c>
      <c r="AJ66" s="143" t="n">
        <v>4</v>
      </c>
      <c r="AK66" s="143" t="n">
        <v>4.2</v>
      </c>
      <c r="AL66" s="143" t="n">
        <v>1.75</v>
      </c>
      <c r="AM66" s="143" t="n">
        <f aca="false">(AG66+AI66+AK66+AL66+AJ66)</f>
        <v>14.95</v>
      </c>
      <c r="AN66" s="143" t="n">
        <f aca="false">AM66/25*100</f>
        <v>59.8</v>
      </c>
      <c r="AO66" s="146" t="n">
        <f aca="false">AN66*0.1</f>
        <v>5.98</v>
      </c>
      <c r="AQ66" s="142" t="n">
        <v>0.886625258799172</v>
      </c>
      <c r="AR66" s="142" t="n">
        <f aca="false">Wellness!V66</f>
        <v>0.666666666666667</v>
      </c>
      <c r="AS66" s="142" t="n">
        <f aca="false">AVERAGE(Discipline!$D66,Discipline!$E66)</f>
        <v>0.797633333333333</v>
      </c>
      <c r="AT66" s="143" t="str">
        <f aca="false" t="array" ref="AT66:AT66">_xlfn.IFS(AS66&gt;=80%,"5",AS66&gt;=70%,"4",AS66&gt;=60%,"3",AS66&gt;=50%,"2",AS66&gt;=40%,"1",AS66&lt;40%,"0")</f>
        <v>4</v>
      </c>
      <c r="AU66" s="144" t="n">
        <v>19</v>
      </c>
      <c r="AV66" s="144" t="n">
        <f aca="false">IF(AU66&gt;=27,5,IF(AU66&gt;=24,4,IF(AU66&gt;=20,3,IF(AU66&gt;=15,2,IF(AU66&gt;=10,1,0)))))</f>
        <v>2</v>
      </c>
      <c r="AW66" s="143" t="n">
        <v>4.5</v>
      </c>
      <c r="AX66" s="143" t="n">
        <v>3</v>
      </c>
      <c r="AY66" s="143" t="n">
        <v>3</v>
      </c>
      <c r="AZ66" s="143" t="n">
        <f aca="false">(AT66+AV66+AX66+AY66+AW66)</f>
        <v>16.5</v>
      </c>
      <c r="BA66" s="143" t="n">
        <f aca="false">AZ66/25*100</f>
        <v>66</v>
      </c>
      <c r="BB66" s="146" t="n">
        <f aca="false">BA66*0.1</f>
        <v>6.6</v>
      </c>
    </row>
    <row r="67" s="22" customFormat="true" ht="14.25" hidden="false" customHeight="false" outlineLevel="0" collapsed="false">
      <c r="A67" s="141" t="n">
        <v>63</v>
      </c>
      <c r="B67" s="62" t="s">
        <v>144</v>
      </c>
      <c r="C67" s="63" t="s">
        <v>145</v>
      </c>
      <c r="D67" s="142" t="n">
        <v>0.9</v>
      </c>
      <c r="E67" s="142" t="n">
        <f aca="false">Wellness!D67</f>
        <v>0.433333333333333</v>
      </c>
      <c r="F67" s="142" t="n">
        <f aca="false">AVERAGE(Discipline!$D67,Discipline!$E67)</f>
        <v>0.666666666666667</v>
      </c>
      <c r="G67" s="143" t="str">
        <f aca="false" t="array" ref="G67:G67">_xlfn.IFS(F67&gt;=80%,"5",F67&gt;=70%,"4",F67&gt;=60%,"3",F67&gt;=50%,"2",F67&gt;=40%,"1",F67&lt;40%,"0")</f>
        <v>3</v>
      </c>
      <c r="H67" s="144" t="n">
        <v>10</v>
      </c>
      <c r="I67" s="144" t="n">
        <f aca="false">IF(H67&gt;=27,5,IF(H67&gt;=24,4,IF(H67&gt;=20,3,IF(H67&gt;=15,2,IF(H67&gt;=10,1,0)))))</f>
        <v>1</v>
      </c>
      <c r="J67" s="143"/>
      <c r="K67" s="143" t="n">
        <v>2.75</v>
      </c>
      <c r="L67" s="143" t="n">
        <v>2.5</v>
      </c>
      <c r="M67" s="143" t="n">
        <f aca="false">(G67+I67+K67+L67)</f>
        <v>9.25</v>
      </c>
      <c r="N67" s="143" t="n">
        <f aca="false">M67/20*100</f>
        <v>46.25</v>
      </c>
      <c r="O67" s="146" t="n">
        <f aca="false">N67*0.1</f>
        <v>4.625</v>
      </c>
      <c r="Q67" s="109" t="n">
        <f aca="false">IFERROR(VLOOKUP(B67,[2]Sheet1!B$4:E$241,4,FALSE()),"ER")</f>
        <v>0.905954301075269</v>
      </c>
      <c r="R67" s="109" t="n">
        <f aca="false">Wellness!V67</f>
        <v>0.266666666666667</v>
      </c>
      <c r="S67" s="109" t="n">
        <f aca="false">AVERAGE(Q67,R67)</f>
        <v>0.586310483870968</v>
      </c>
      <c r="T67" s="143" t="str">
        <f aca="false" t="array" ref="T67:T67">_xlfn.IFS(S67&gt;=80%,"5",S67&gt;=70%,"4",S67&gt;=60%,"3",S67&gt;=50%,"2",S67&gt;=40%,"1",S67&lt;40%,"0")</f>
        <v>2</v>
      </c>
      <c r="U67" s="144" t="n">
        <v>6</v>
      </c>
      <c r="V67" s="144" t="n">
        <f aca="false">IF(U67&gt;=27,5,IF(U67&gt;=24,4,IF(U67&gt;=20,3,IF(U67&gt;=15,2,IF(U67&gt;=10,1,0)))))</f>
        <v>0</v>
      </c>
      <c r="W67" s="143" t="n">
        <v>2</v>
      </c>
      <c r="X67" s="143" t="n">
        <v>2.83333333333333</v>
      </c>
      <c r="Y67" s="143" t="n">
        <v>3.25</v>
      </c>
      <c r="Z67" s="143" t="n">
        <f aca="false">(T67+V67+W67+X67+Y67)</f>
        <v>10.0833333333333</v>
      </c>
      <c r="AA67" s="143" t="n">
        <f aca="false">Z67/25*100</f>
        <v>40.3333333333333</v>
      </c>
      <c r="AB67" s="146" t="n">
        <f aca="false">AA67*0.1</f>
        <v>4.03333333333333</v>
      </c>
      <c r="AD67" s="142" t="n">
        <v>0.826014957264957</v>
      </c>
      <c r="AE67" s="142" t="n">
        <f aca="false">Wellness!AN67</f>
        <v>0.266666666666667</v>
      </c>
      <c r="AF67" s="142" t="n">
        <f aca="false">AVERAGE(AD67,AE67)</f>
        <v>0.546340811965812</v>
      </c>
      <c r="AG67" s="143" t="str">
        <f aca="false" t="array" ref="AG67:AG67">_xlfn.IFS(AF67&gt;=80%,"5",AF67&gt;=70%,"4",AF67&gt;=60%,"3",AF67&gt;=50%,"2",AF67&gt;=40%,"1",AF67&lt;40%,"0")</f>
        <v>2</v>
      </c>
      <c r="AH67" s="144" t="n">
        <v>4</v>
      </c>
      <c r="AI67" s="144" t="n">
        <f aca="false">IF(AH67&gt;=27,5,IF(AH67&gt;=24,4,IF(AH67&gt;=20,3,IF(AH67&gt;=15,2,IF(AH67&gt;=10,1,0)))))</f>
        <v>0</v>
      </c>
      <c r="AJ67" s="143" t="n">
        <v>2.25</v>
      </c>
      <c r="AK67" s="143" t="n">
        <v>2.42857142857143</v>
      </c>
      <c r="AL67" s="143" t="n">
        <v>1.75</v>
      </c>
      <c r="AM67" s="143" t="n">
        <f aca="false">(AG67+AI67+AK67+AL67+AJ67)</f>
        <v>8.42857142857143</v>
      </c>
      <c r="AN67" s="143" t="n">
        <f aca="false">AM67/25*100</f>
        <v>33.7142857142857</v>
      </c>
      <c r="AO67" s="146" t="n">
        <f aca="false">AN67*0.1</f>
        <v>3.37142857142857</v>
      </c>
      <c r="AQ67" s="142" t="n">
        <v>0.963235294117647</v>
      </c>
      <c r="AR67" s="142" t="n">
        <f aca="false">Wellness!V67</f>
        <v>0.266666666666667</v>
      </c>
      <c r="AS67" s="142" t="n">
        <f aca="false">AVERAGE(Discipline!$D67,Discipline!$E67)</f>
        <v>0.666666666666667</v>
      </c>
      <c r="AT67" s="143" t="str">
        <f aca="false" t="array" ref="AT67:AT67">_xlfn.IFS(AS67&gt;=80%,"5",AS67&gt;=70%,"4",AS67&gt;=60%,"3",AS67&gt;=50%,"2",AS67&gt;=40%,"1",AS67&lt;40%,"0")</f>
        <v>3</v>
      </c>
      <c r="AU67" s="144" t="n">
        <v>10</v>
      </c>
      <c r="AV67" s="144" t="n">
        <f aca="false">IF(AU67&gt;=27,5,IF(AU67&gt;=24,4,IF(AU67&gt;=20,3,IF(AU67&gt;=15,2,IF(AU67&gt;=10,1,0)))))</f>
        <v>1</v>
      </c>
      <c r="AW67" s="143" t="n">
        <v>3.75</v>
      </c>
      <c r="AX67" s="143" t="n">
        <v>4.66666666666667</v>
      </c>
      <c r="AY67" s="143" t="n">
        <v>3.75</v>
      </c>
      <c r="AZ67" s="143" t="n">
        <f aca="false">(AT67+AV67+AX67+AY67+AW67)</f>
        <v>16.1666666666667</v>
      </c>
      <c r="BA67" s="143" t="n">
        <f aca="false">AZ67/25*100</f>
        <v>64.6666666666667</v>
      </c>
      <c r="BB67" s="146" t="n">
        <f aca="false">BA67*0.1</f>
        <v>6.46666666666667</v>
      </c>
    </row>
    <row r="68" s="22" customFormat="true" ht="14.25" hidden="false" customHeight="false" outlineLevel="0" collapsed="false">
      <c r="A68" s="141" t="n">
        <v>64</v>
      </c>
      <c r="B68" s="62" t="s">
        <v>146</v>
      </c>
      <c r="C68" s="63" t="s">
        <v>147</v>
      </c>
      <c r="D68" s="142" t="n">
        <v>0.8667</v>
      </c>
      <c r="E68" s="142" t="n">
        <f aca="false">Wellness!D68</f>
        <v>0.8</v>
      </c>
      <c r="F68" s="142" t="n">
        <f aca="false">AVERAGE(Discipline!$D68,Discipline!$E68)</f>
        <v>0.83335</v>
      </c>
      <c r="G68" s="143" t="str">
        <f aca="false" t="array" ref="G68:G68">_xlfn.IFS(F68&gt;=80%,"5",F68&gt;=70%,"4",F68&gt;=60%,"3",F68&gt;=50%,"2",F68&gt;=40%,"1",F68&lt;40%,"0")</f>
        <v>5</v>
      </c>
      <c r="H68" s="144" t="n">
        <v>19</v>
      </c>
      <c r="I68" s="144" t="n">
        <f aca="false">IF(H68&gt;=27,5,IF(H68&gt;=24,4,IF(H68&gt;=20,3,IF(H68&gt;=15,2,IF(H68&gt;=10,1,0)))))</f>
        <v>2</v>
      </c>
      <c r="J68" s="143"/>
      <c r="K68" s="143" t="n">
        <v>3</v>
      </c>
      <c r="L68" s="143" t="n">
        <v>3</v>
      </c>
      <c r="M68" s="143" t="n">
        <f aca="false">(G68+I68+K68+L68)</f>
        <v>13</v>
      </c>
      <c r="N68" s="143" t="n">
        <f aca="false">M68/20*100</f>
        <v>65</v>
      </c>
      <c r="O68" s="146" t="n">
        <f aca="false">N68*0.1</f>
        <v>6.5</v>
      </c>
      <c r="Q68" s="109" t="n">
        <f aca="false">IFERROR(VLOOKUP(B68,[2]Sheet1!B$4:E$241,4,FALSE()),"ER")</f>
        <v>0.72921875</v>
      </c>
      <c r="R68" s="109" t="n">
        <f aca="false">Wellness!V68</f>
        <v>0.666666666666667</v>
      </c>
      <c r="S68" s="109" t="n">
        <f aca="false">AVERAGE(Q68,R68)</f>
        <v>0.697942708333333</v>
      </c>
      <c r="T68" s="143" t="str">
        <f aca="false" t="array" ref="T68:T68">_xlfn.IFS(S68&gt;=80%,"5",S68&gt;=70%,"4",S68&gt;=60%,"3",S68&gt;=50%,"2",S68&gt;=40%,"1",S68&lt;40%,"0")</f>
        <v>3</v>
      </c>
      <c r="U68" s="144" t="n">
        <v>5</v>
      </c>
      <c r="V68" s="144" t="n">
        <f aca="false">IF(U68&gt;=27,5,IF(U68&gt;=24,4,IF(U68&gt;=20,3,IF(U68&gt;=15,2,IF(U68&gt;=10,1,0)))))</f>
        <v>0</v>
      </c>
      <c r="W68" s="143" t="n">
        <v>0</v>
      </c>
      <c r="X68" s="143" t="n">
        <v>1.33333333333333</v>
      </c>
      <c r="Y68" s="143" t="n">
        <v>1.75</v>
      </c>
      <c r="Z68" s="143" t="n">
        <f aca="false">(T68+V68+W68+X68+Y68)</f>
        <v>6.08333333333333</v>
      </c>
      <c r="AA68" s="143" t="n">
        <f aca="false">Z68/25*100</f>
        <v>24.3333333333333</v>
      </c>
      <c r="AB68" s="146" t="n">
        <f aca="false">AA68*0.1</f>
        <v>2.43333333333333</v>
      </c>
      <c r="AD68" s="142" t="n">
        <v>0.78482905982906</v>
      </c>
      <c r="AE68" s="142" t="n">
        <f aca="false">Wellness!AN68</f>
        <v>0.266666666666667</v>
      </c>
      <c r="AF68" s="142" t="n">
        <f aca="false">AVERAGE(AD68,AE68)</f>
        <v>0.525747863247863</v>
      </c>
      <c r="AG68" s="143" t="str">
        <f aca="false" t="array" ref="AG68:AG68">_xlfn.IFS(AF68&gt;=80%,"5",AF68&gt;=70%,"4",AF68&gt;=60%,"3",AF68&gt;=50%,"2",AF68&gt;=40%,"1",AF68&lt;40%,"0")</f>
        <v>2</v>
      </c>
      <c r="AH68" s="144" t="n">
        <v>3</v>
      </c>
      <c r="AI68" s="144" t="n">
        <f aca="false">IF(AH68&gt;=27,5,IF(AH68&gt;=24,4,IF(AH68&gt;=20,3,IF(AH68&gt;=15,2,IF(AH68&gt;=10,1,0)))))</f>
        <v>0</v>
      </c>
      <c r="AJ68" s="143" t="n">
        <v>3</v>
      </c>
      <c r="AK68" s="143" t="n">
        <v>3</v>
      </c>
      <c r="AL68" s="143" t="n">
        <v>2.875</v>
      </c>
      <c r="AM68" s="143" t="n">
        <f aca="false">(AG68+AI68+AK68+AL68+AJ68)</f>
        <v>10.875</v>
      </c>
      <c r="AN68" s="143" t="n">
        <f aca="false">AM68/25*100</f>
        <v>43.5</v>
      </c>
      <c r="AO68" s="146" t="n">
        <f aca="false">AN68*0.1</f>
        <v>4.35</v>
      </c>
      <c r="AQ68" s="142" t="n">
        <v>0.793504901960784</v>
      </c>
      <c r="AR68" s="142" t="n">
        <f aca="false">Wellness!V68</f>
        <v>0.666666666666667</v>
      </c>
      <c r="AS68" s="142" t="n">
        <f aca="false">AVERAGE(Discipline!$D68,Discipline!$E68)</f>
        <v>0.83335</v>
      </c>
      <c r="AT68" s="143" t="str">
        <f aca="false" t="array" ref="AT68:AT68">_xlfn.IFS(AS68&gt;=80%,"5",AS68&gt;=70%,"4",AS68&gt;=60%,"3",AS68&gt;=50%,"2",AS68&gt;=40%,"1",AS68&lt;40%,"0")</f>
        <v>5</v>
      </c>
      <c r="AU68" s="144" t="n">
        <v>19</v>
      </c>
      <c r="AV68" s="144" t="n">
        <f aca="false">IF(AU68&gt;=27,5,IF(AU68&gt;=24,4,IF(AU68&gt;=20,3,IF(AU68&gt;=15,2,IF(AU68&gt;=10,1,0)))))</f>
        <v>2</v>
      </c>
      <c r="AW68" s="143" t="n">
        <v>4</v>
      </c>
      <c r="AX68" s="143" t="n">
        <v>2.66666666666667</v>
      </c>
      <c r="AY68" s="143" t="n">
        <v>2.5</v>
      </c>
      <c r="AZ68" s="143" t="n">
        <f aca="false">(AT68+AV68+AX68+AY68+AW68)</f>
        <v>16.1666666666667</v>
      </c>
      <c r="BA68" s="143" t="n">
        <f aca="false">AZ68/25*100</f>
        <v>64.6666666666667</v>
      </c>
      <c r="BB68" s="146" t="n">
        <f aca="false">BA68*0.1</f>
        <v>6.46666666666667</v>
      </c>
    </row>
    <row r="69" s="22" customFormat="true" ht="14.25" hidden="false" customHeight="false" outlineLevel="0" collapsed="false">
      <c r="A69" s="141" t="n">
        <v>65</v>
      </c>
      <c r="B69" s="62" t="s">
        <v>148</v>
      </c>
      <c r="C69" s="63" t="s">
        <v>149</v>
      </c>
      <c r="D69" s="142" t="n">
        <v>1</v>
      </c>
      <c r="E69" s="142" t="n">
        <f aca="false">Wellness!D69</f>
        <v>0.8</v>
      </c>
      <c r="F69" s="142" t="n">
        <f aca="false">AVERAGE(Discipline!$D69,Discipline!$E69)</f>
        <v>0.9</v>
      </c>
      <c r="G69" s="143" t="str">
        <f aca="false" t="array" ref="G69:G69">_xlfn.IFS(F69&gt;=80%,"5",F69&gt;=70%,"4",F69&gt;=60%,"3",F69&gt;=50%,"2",F69&gt;=40%,"1",F69&lt;40%,"0")</f>
        <v>5</v>
      </c>
      <c r="H69" s="144" t="n">
        <v>18</v>
      </c>
      <c r="I69" s="144" t="n">
        <f aca="false">IF(H69&gt;=27,5,IF(H69&gt;=24,4,IF(H69&gt;=20,3,IF(H69&gt;=15,2,IF(H69&gt;=10,1,0)))))</f>
        <v>2</v>
      </c>
      <c r="J69" s="143"/>
      <c r="K69" s="143" t="n">
        <v>3.17857142857143</v>
      </c>
      <c r="L69" s="143" t="n">
        <v>3.14285714285714</v>
      </c>
      <c r="M69" s="143" t="n">
        <f aca="false">(G69+I69+K69+L69)</f>
        <v>13.3214285714286</v>
      </c>
      <c r="N69" s="143" t="n">
        <f aca="false">M69/20*100</f>
        <v>66.6071428571429</v>
      </c>
      <c r="O69" s="146" t="n">
        <f aca="false">N69*0.1</f>
        <v>6.66071428571429</v>
      </c>
      <c r="Q69" s="109" t="n">
        <f aca="false">IFERROR(VLOOKUP(B69,[2]Sheet1!B$4:E$241,4,FALSE()),"ER")</f>
        <v>0.730658602150538</v>
      </c>
      <c r="R69" s="109" t="n">
        <f aca="false">Wellness!V69</f>
        <v>0.5</v>
      </c>
      <c r="S69" s="109" t="n">
        <f aca="false">AVERAGE(Q69,R69)</f>
        <v>0.615329301075269</v>
      </c>
      <c r="T69" s="143" t="str">
        <f aca="false" t="array" ref="T69:T69">_xlfn.IFS(S69&gt;=80%,"5",S69&gt;=70%,"4",S69&gt;=60%,"3",S69&gt;=50%,"2",S69&gt;=40%,"1",S69&lt;40%,"0")</f>
        <v>3</v>
      </c>
      <c r="U69" s="144" t="n">
        <v>4</v>
      </c>
      <c r="V69" s="144" t="n">
        <f aca="false">IF(U69&gt;=27,5,IF(U69&gt;=24,4,IF(U69&gt;=20,3,IF(U69&gt;=15,2,IF(U69&gt;=10,1,0)))))</f>
        <v>0</v>
      </c>
      <c r="W69" s="143" t="n">
        <v>1</v>
      </c>
      <c r="X69" s="143" t="n">
        <v>1.33333333333333</v>
      </c>
      <c r="Y69" s="143" t="n">
        <v>2.5</v>
      </c>
      <c r="Z69" s="143" t="n">
        <f aca="false">(T69+V69+W69+X69+Y69)</f>
        <v>7.83333333333333</v>
      </c>
      <c r="AA69" s="143" t="n">
        <f aca="false">Z69/25*100</f>
        <v>31.3333333333333</v>
      </c>
      <c r="AB69" s="146" t="n">
        <f aca="false">AA69*0.1</f>
        <v>3.13333333333333</v>
      </c>
      <c r="AD69" s="142" t="n">
        <v>0.838888888888889</v>
      </c>
      <c r="AE69" s="142" t="n">
        <f aca="false">Wellness!AN69</f>
        <v>0.166666666666667</v>
      </c>
      <c r="AF69" s="142" t="n">
        <f aca="false">AVERAGE(AD69,AE69)</f>
        <v>0.502777777777778</v>
      </c>
      <c r="AG69" s="143" t="str">
        <f aca="false" t="array" ref="AG69:AG69">_xlfn.IFS(AF69&gt;=80%,"5",AF69&gt;=70%,"4",AF69&gt;=60%,"3",AF69&gt;=50%,"2",AF69&gt;=40%,"1",AF69&lt;40%,"0")</f>
        <v>2</v>
      </c>
      <c r="AH69" s="144" t="n">
        <v>0</v>
      </c>
      <c r="AI69" s="144" t="n">
        <f aca="false">IF(AH69&gt;=27,5,IF(AH69&gt;=24,4,IF(AH69&gt;=20,3,IF(AH69&gt;=15,2,IF(AH69&gt;=10,1,0)))))</f>
        <v>0</v>
      </c>
      <c r="AJ69" s="143" t="n">
        <v>2</v>
      </c>
      <c r="AK69" s="143" t="n">
        <v>2.71428571428571</v>
      </c>
      <c r="AL69" s="143" t="n">
        <v>1.5</v>
      </c>
      <c r="AM69" s="143" t="n">
        <f aca="false">(AG69+AI69+AK69+AL69+AJ69)</f>
        <v>8.21428571428572</v>
      </c>
      <c r="AN69" s="143" t="n">
        <f aca="false">AM69/25*100</f>
        <v>32.8571428571429</v>
      </c>
      <c r="AO69" s="146" t="n">
        <f aca="false">AN69*0.1</f>
        <v>3.28571428571429</v>
      </c>
      <c r="AQ69" s="142" t="n">
        <v>0.860833333333333</v>
      </c>
      <c r="AR69" s="142" t="n">
        <f aca="false">Wellness!V69</f>
        <v>0.5</v>
      </c>
      <c r="AS69" s="142" t="n">
        <f aca="false">AVERAGE(Discipline!$D69,Discipline!$E69)</f>
        <v>0.9</v>
      </c>
      <c r="AT69" s="143" t="str">
        <f aca="false" t="array" ref="AT69:AT69">_xlfn.IFS(AS69&gt;=80%,"5",AS69&gt;=70%,"4",AS69&gt;=60%,"3",AS69&gt;=50%,"2",AS69&gt;=40%,"1",AS69&lt;40%,"0")</f>
        <v>5</v>
      </c>
      <c r="AU69" s="144" t="n">
        <v>18</v>
      </c>
      <c r="AV69" s="144" t="n">
        <f aca="false">IF(AU69&gt;=27,5,IF(AU69&gt;=24,4,IF(AU69&gt;=20,3,IF(AU69&gt;=15,2,IF(AU69&gt;=10,1,0)))))</f>
        <v>2</v>
      </c>
      <c r="AW69" s="143" t="n">
        <v>3.25</v>
      </c>
      <c r="AX69" s="143" t="n">
        <v>4</v>
      </c>
      <c r="AY69" s="143" t="n">
        <v>3</v>
      </c>
      <c r="AZ69" s="143" t="n">
        <f aca="false">(AT69+AV69+AX69+AY69+AW69)</f>
        <v>17.25</v>
      </c>
      <c r="BA69" s="143" t="n">
        <f aca="false">AZ69/25*100</f>
        <v>69</v>
      </c>
      <c r="BB69" s="146" t="n">
        <f aca="false">BA69*0.1</f>
        <v>6.9</v>
      </c>
    </row>
    <row r="70" s="22" customFormat="true" ht="14.25" hidden="false" customHeight="false" outlineLevel="0" collapsed="false">
      <c r="A70" s="141" t="n">
        <v>66</v>
      </c>
      <c r="B70" s="62" t="s">
        <v>150</v>
      </c>
      <c r="C70" s="63" t="s">
        <v>151</v>
      </c>
      <c r="D70" s="142" t="n">
        <v>1</v>
      </c>
      <c r="E70" s="142" t="n">
        <f aca="false">Wellness!D70</f>
        <v>0.8</v>
      </c>
      <c r="F70" s="142" t="n">
        <f aca="false">AVERAGE(Discipline!$D70,Discipline!$E70)</f>
        <v>0.9</v>
      </c>
      <c r="G70" s="143" t="str">
        <f aca="false" t="array" ref="G70:G70">_xlfn.IFS(F70&gt;=80%,"5",F70&gt;=70%,"4",F70&gt;=60%,"3",F70&gt;=50%,"2",F70&gt;=40%,"1",F70&lt;40%,"0")</f>
        <v>5</v>
      </c>
      <c r="H70" s="144" t="n">
        <v>18</v>
      </c>
      <c r="I70" s="144" t="n">
        <f aca="false">IF(H70&gt;=27,5,IF(H70&gt;=24,4,IF(H70&gt;=20,3,IF(H70&gt;=15,2,IF(H70&gt;=10,1,0)))))</f>
        <v>2</v>
      </c>
      <c r="J70" s="143"/>
      <c r="K70" s="143" t="n">
        <v>2</v>
      </c>
      <c r="L70" s="143" t="n">
        <v>2.25</v>
      </c>
      <c r="M70" s="143" t="n">
        <f aca="false">(G70+I70+K70+L70)</f>
        <v>11.25</v>
      </c>
      <c r="N70" s="143" t="n">
        <f aca="false">M70/20*100</f>
        <v>56.25</v>
      </c>
      <c r="O70" s="146" t="n">
        <f aca="false">N70*0.1</f>
        <v>5.625</v>
      </c>
      <c r="Q70" s="109" t="n">
        <f aca="false">IFERROR(VLOOKUP(B70,[2]Sheet1!B$4:E$241,4,FALSE()),"ER")</f>
        <v>0.879881907308378</v>
      </c>
      <c r="R70" s="109" t="n">
        <f aca="false">Wellness!V70</f>
        <v>0.433333333333333</v>
      </c>
      <c r="S70" s="109" t="n">
        <f aca="false">AVERAGE(Q70,R70)</f>
        <v>0.656607620320856</v>
      </c>
      <c r="T70" s="143" t="str">
        <f aca="false" t="array" ref="T70:T70">_xlfn.IFS(S70&gt;=80%,"5",S70&gt;=70%,"4",S70&gt;=60%,"3",S70&gt;=50%,"2",S70&gt;=40%,"1",S70&lt;40%,"0")</f>
        <v>3</v>
      </c>
      <c r="U70" s="144" t="n">
        <v>10</v>
      </c>
      <c r="V70" s="144" t="n">
        <f aca="false">IF(U70&gt;=27,5,IF(U70&gt;=24,4,IF(U70&gt;=20,3,IF(U70&gt;=15,2,IF(U70&gt;=10,1,0)))))</f>
        <v>1</v>
      </c>
      <c r="W70" s="143" t="n">
        <v>2</v>
      </c>
      <c r="X70" s="143" t="n">
        <v>2.08333333333333</v>
      </c>
      <c r="Y70" s="143" t="n">
        <v>2.75</v>
      </c>
      <c r="Z70" s="143" t="n">
        <f aca="false">(T70+V70+W70+X70+Y70)</f>
        <v>10.8333333333333</v>
      </c>
      <c r="AA70" s="143" t="n">
        <f aca="false">Z70/25*100</f>
        <v>43.3333333333333</v>
      </c>
      <c r="AB70" s="146" t="n">
        <f aca="false">AA70*0.1</f>
        <v>4.33333333333333</v>
      </c>
      <c r="AD70" s="142" t="n">
        <v>0.213888888888889</v>
      </c>
      <c r="AE70" s="142" t="n">
        <f aca="false">Wellness!AN70</f>
        <v>0</v>
      </c>
      <c r="AF70" s="142" t="n">
        <f aca="false">AVERAGE(AD70,AE70)</f>
        <v>0.106944444444444</v>
      </c>
      <c r="AG70" s="143" t="str">
        <f aca="false" t="array" ref="AG70:AG70">_xlfn.IFS(AF70&gt;=80%,"5",AF70&gt;=70%,"4",AF70&gt;=60%,"3",AF70&gt;=50%,"2",AF70&gt;=40%,"1",AF70&lt;40%,"0")</f>
        <v>0</v>
      </c>
      <c r="AH70" s="144" t="n">
        <v>0</v>
      </c>
      <c r="AI70" s="144" t="n">
        <f aca="false">IF(AH70&gt;=27,5,IF(AH70&gt;=24,4,IF(AH70&gt;=20,3,IF(AH70&gt;=15,2,IF(AH70&gt;=10,1,0)))))</f>
        <v>0</v>
      </c>
      <c r="AJ70" s="143" t="n">
        <v>2.5</v>
      </c>
      <c r="AK70" s="143" t="n">
        <v>3</v>
      </c>
      <c r="AL70" s="143" t="n">
        <v>1</v>
      </c>
      <c r="AM70" s="143" t="n">
        <f aca="false">(AG70+AI70+AK70+AL70+AJ70)</f>
        <v>6.5</v>
      </c>
      <c r="AN70" s="143" t="n">
        <f aca="false">AM70/25*100</f>
        <v>26</v>
      </c>
      <c r="AO70" s="146" t="n">
        <f aca="false">AN70*0.1</f>
        <v>2.6</v>
      </c>
      <c r="AQ70" s="142" t="e">
        <f aca="false">#VALUE!</f>
        <v>#VALUE!</v>
      </c>
      <c r="AR70" s="142" t="n">
        <f aca="false">Wellness!V70</f>
        <v>0.433333333333333</v>
      </c>
      <c r="AS70" s="142" t="n">
        <f aca="false">AVERAGE(Discipline!$D70,Discipline!$E70)</f>
        <v>0.9</v>
      </c>
      <c r="AT70" s="143" t="str">
        <f aca="false" t="array" ref="AT70:AT70">_xlfn.IFS(AS70&gt;=80%,"5",AS70&gt;=70%,"4",AS70&gt;=60%,"3",AS70&gt;=50%,"2",AS70&gt;=40%,"1",AS70&lt;40%,"0")</f>
        <v>5</v>
      </c>
      <c r="AU70" s="144" t="n">
        <v>18</v>
      </c>
      <c r="AV70" s="144" t="n">
        <f aca="false">IF(AU70&gt;=27,5,IF(AU70&gt;=24,4,IF(AU70&gt;=20,3,IF(AU70&gt;=15,2,IF(AU70&gt;=10,1,0)))))</f>
        <v>2</v>
      </c>
      <c r="AW70" s="143" t="n">
        <v>5</v>
      </c>
      <c r="AX70" s="143" t="s">
        <v>511</v>
      </c>
      <c r="AY70" s="143" t="n">
        <v>1.5</v>
      </c>
      <c r="AZ70" s="143" t="n">
        <f aca="false">(AT70+AV70+AX70+AY70+AW70)</f>
        <v>13.5</v>
      </c>
      <c r="BA70" s="143" t="n">
        <f aca="false">AZ70/25*100</f>
        <v>54</v>
      </c>
      <c r="BB70" s="146" t="n">
        <f aca="false">BA70*0.1</f>
        <v>5.4</v>
      </c>
    </row>
    <row r="71" s="22" customFormat="true" ht="14.25" hidden="false" customHeight="false" outlineLevel="0" collapsed="false">
      <c r="A71" s="141" t="n">
        <v>67</v>
      </c>
      <c r="B71" s="62" t="s">
        <v>152</v>
      </c>
      <c r="C71" s="63" t="s">
        <v>153</v>
      </c>
      <c r="D71" s="142" t="n">
        <v>1</v>
      </c>
      <c r="E71" s="142" t="n">
        <f aca="false">Wellness!D71</f>
        <v>0.866666666666667</v>
      </c>
      <c r="F71" s="142" t="n">
        <f aca="false">AVERAGE(Discipline!$D71,Discipline!$E71)</f>
        <v>0.933333333333333</v>
      </c>
      <c r="G71" s="143" t="str">
        <f aca="false" t="array" ref="G71:G71">_xlfn.IFS(F71&gt;=80%,"5",F71&gt;=70%,"4",F71&gt;=60%,"3",F71&gt;=50%,"2",F71&gt;=40%,"1",F71&lt;40%,"0")</f>
        <v>5</v>
      </c>
      <c r="H71" s="144" t="n">
        <v>17</v>
      </c>
      <c r="I71" s="144" t="n">
        <f aca="false">IF(H71&gt;=27,5,IF(H71&gt;=24,4,IF(H71&gt;=20,3,IF(H71&gt;=15,2,IF(H71&gt;=10,1,0)))))</f>
        <v>2</v>
      </c>
      <c r="J71" s="143"/>
      <c r="K71" s="143" t="n">
        <v>2.125</v>
      </c>
      <c r="L71" s="143" t="n">
        <v>1.5</v>
      </c>
      <c r="M71" s="143" t="n">
        <f aca="false">(G71+I71+K71+L71)</f>
        <v>10.625</v>
      </c>
      <c r="N71" s="143" t="n">
        <f aca="false">M71/20*100</f>
        <v>53.125</v>
      </c>
      <c r="O71" s="146" t="n">
        <f aca="false">N71*0.1</f>
        <v>5.3125</v>
      </c>
      <c r="Q71" s="109" t="n">
        <f aca="false">IFERROR(VLOOKUP(B71,[2]Sheet1!B$4:E$241,4,FALSE()),"ER")</f>
        <v>0.942234848484848</v>
      </c>
      <c r="R71" s="109" t="n">
        <f aca="false">Wellness!V71</f>
        <v>0.8</v>
      </c>
      <c r="S71" s="109" t="n">
        <f aca="false">AVERAGE(Q71,R71)</f>
        <v>0.871117424242424</v>
      </c>
      <c r="T71" s="143" t="str">
        <f aca="false" t="array" ref="T71:T71">_xlfn.IFS(S71&gt;=80%,"5",S71&gt;=70%,"4",S71&gt;=60%,"3",S71&gt;=50%,"2",S71&gt;=40%,"1",S71&lt;40%,"0")</f>
        <v>5</v>
      </c>
      <c r="U71" s="144" t="n">
        <v>13</v>
      </c>
      <c r="V71" s="144" t="n">
        <f aca="false">IF(U71&gt;=27,5,IF(U71&gt;=24,4,IF(U71&gt;=20,3,IF(U71&gt;=15,2,IF(U71&gt;=10,1,0)))))</f>
        <v>1</v>
      </c>
      <c r="W71" s="143" t="n">
        <v>2</v>
      </c>
      <c r="X71" s="143" t="n">
        <v>2.08333333333333</v>
      </c>
      <c r="Y71" s="143" t="n">
        <v>2.75</v>
      </c>
      <c r="Z71" s="143" t="n">
        <f aca="false">(T71+V71+W71+X71+Y71)</f>
        <v>12.8333333333333</v>
      </c>
      <c r="AA71" s="143" t="n">
        <f aca="false">Z71/25*100</f>
        <v>51.3333333333333</v>
      </c>
      <c r="AB71" s="146" t="n">
        <f aca="false">AA71*0.1</f>
        <v>5.13333333333333</v>
      </c>
      <c r="AD71" s="142" t="n">
        <v>0.938613764594157</v>
      </c>
      <c r="AE71" s="142" t="n">
        <f aca="false">Wellness!AN71</f>
        <v>0.666666666666667</v>
      </c>
      <c r="AF71" s="142" t="n">
        <f aca="false">AVERAGE(AD71,AE71)</f>
        <v>0.802640215630412</v>
      </c>
      <c r="AG71" s="143" t="str">
        <f aca="false" t="array" ref="AG71:AG71">_xlfn.IFS(AF71&gt;=80%,"5",AF71&gt;=70%,"4",AF71&gt;=60%,"3",AF71&gt;=50%,"2",AF71&gt;=40%,"1",AF71&lt;40%,"0")</f>
        <v>5</v>
      </c>
      <c r="AH71" s="144" t="n">
        <v>12</v>
      </c>
      <c r="AI71" s="144" t="n">
        <f aca="false">IF(AH71&gt;=27,5,IF(AH71&gt;=24,4,IF(AH71&gt;=20,3,IF(AH71&gt;=15,2,IF(AH71&gt;=10,1,0)))))</f>
        <v>1</v>
      </c>
      <c r="AJ71" s="143" t="n">
        <v>2</v>
      </c>
      <c r="AK71" s="143" t="n">
        <v>2.71428571428571</v>
      </c>
      <c r="AL71" s="143" t="n">
        <v>2</v>
      </c>
      <c r="AM71" s="143" t="n">
        <f aca="false">(AG71+AI71+AK71+AL71+AJ71)</f>
        <v>12.7142857142857</v>
      </c>
      <c r="AN71" s="143" t="n">
        <f aca="false">AM71/25*100</f>
        <v>50.8571428571429</v>
      </c>
      <c r="AO71" s="146" t="n">
        <f aca="false">AN71*0.1</f>
        <v>5.08571428571429</v>
      </c>
      <c r="AQ71" s="142" t="n">
        <v>0.983333333333333</v>
      </c>
      <c r="AR71" s="142" t="n">
        <f aca="false">Wellness!V71</f>
        <v>0.8</v>
      </c>
      <c r="AS71" s="142" t="n">
        <f aca="false">AVERAGE(Discipline!$D71,Discipline!$E71)</f>
        <v>0.933333333333333</v>
      </c>
      <c r="AT71" s="143" t="str">
        <f aca="false" t="array" ref="AT71:AT71">_xlfn.IFS(AS71&gt;=80%,"5",AS71&gt;=70%,"4",AS71&gt;=60%,"3",AS71&gt;=50%,"2",AS71&gt;=40%,"1",AS71&lt;40%,"0")</f>
        <v>5</v>
      </c>
      <c r="AU71" s="144" t="n">
        <v>17</v>
      </c>
      <c r="AV71" s="144" t="n">
        <f aca="false">IF(AU71&gt;=27,5,IF(AU71&gt;=24,4,IF(AU71&gt;=20,3,IF(AU71&gt;=15,2,IF(AU71&gt;=10,1,0)))))</f>
        <v>2</v>
      </c>
      <c r="AW71" s="143" t="n">
        <v>4.75</v>
      </c>
      <c r="AX71" s="143" t="n">
        <v>3.33333333333333</v>
      </c>
      <c r="AY71" s="143" t="n">
        <v>4</v>
      </c>
      <c r="AZ71" s="143" t="n">
        <f aca="false">(AT71+AV71+AX71+AY71+AW71)</f>
        <v>19.0833333333333</v>
      </c>
      <c r="BA71" s="143" t="n">
        <f aca="false">AZ71/25*100</f>
        <v>76.3333333333333</v>
      </c>
      <c r="BB71" s="146" t="n">
        <f aca="false">BA71*0.1</f>
        <v>7.63333333333333</v>
      </c>
    </row>
    <row r="72" s="22" customFormat="true" ht="14.25" hidden="false" customHeight="false" outlineLevel="0" collapsed="false">
      <c r="A72" s="141" t="n">
        <v>68</v>
      </c>
      <c r="B72" s="62" t="s">
        <v>154</v>
      </c>
      <c r="C72" s="63" t="s">
        <v>155</v>
      </c>
      <c r="D72" s="142" t="n">
        <v>0.9286</v>
      </c>
      <c r="E72" s="142" t="n">
        <f aca="false">Wellness!D72</f>
        <v>0.666666666666667</v>
      </c>
      <c r="F72" s="142" t="n">
        <f aca="false">AVERAGE(Discipline!$D72,Discipline!$E72)</f>
        <v>0.797633333333333</v>
      </c>
      <c r="G72" s="143" t="str">
        <f aca="false" t="array" ref="G72:G72">_xlfn.IFS(F72&gt;=80%,"5",F72&gt;=70%,"4",F72&gt;=60%,"3",F72&gt;=50%,"2",F72&gt;=40%,"1",F72&lt;40%,"0")</f>
        <v>4</v>
      </c>
      <c r="H72" s="144" t="n">
        <v>16</v>
      </c>
      <c r="I72" s="144" t="n">
        <f aca="false">IF(H72&gt;=27,5,IF(H72&gt;=24,4,IF(H72&gt;=20,3,IF(H72&gt;=15,2,IF(H72&gt;=10,1,0)))))</f>
        <v>2</v>
      </c>
      <c r="J72" s="143"/>
      <c r="K72" s="143" t="n">
        <v>1.625</v>
      </c>
      <c r="L72" s="143" t="n">
        <v>1.5</v>
      </c>
      <c r="M72" s="143" t="n">
        <f aca="false">(G72+I72+K72+L72)</f>
        <v>9.125</v>
      </c>
      <c r="N72" s="143" t="n">
        <f aca="false">M72/20*100</f>
        <v>45.625</v>
      </c>
      <c r="O72" s="146" t="n">
        <f aca="false">N72*0.1</f>
        <v>4.5625</v>
      </c>
      <c r="Q72" s="109" t="n">
        <f aca="false">IFERROR(VLOOKUP(B72,[2]Sheet1!B$4:E$241,4,FALSE()),"ER")</f>
        <v>0.682932263814617</v>
      </c>
      <c r="R72" s="109" t="n">
        <f aca="false">Wellness!V72</f>
        <v>0.133333333333333</v>
      </c>
      <c r="S72" s="109" t="n">
        <f aca="false">AVERAGE(Q72,R72)</f>
        <v>0.408132798573975</v>
      </c>
      <c r="T72" s="143" t="str">
        <f aca="false" t="array" ref="T72:T72">_xlfn.IFS(S72&gt;=80%,"5",S72&gt;=70%,"4",S72&gt;=60%,"3",S72&gt;=50%,"2",S72&gt;=40%,"1",S72&lt;40%,"0")</f>
        <v>1</v>
      </c>
      <c r="U72" s="144" t="n">
        <v>2</v>
      </c>
      <c r="V72" s="144" t="n">
        <f aca="false">IF(U72&gt;=27,5,IF(U72&gt;=24,4,IF(U72&gt;=20,3,IF(U72&gt;=15,2,IF(U72&gt;=10,1,0)))))</f>
        <v>0</v>
      </c>
      <c r="W72" s="143" t="n">
        <v>2</v>
      </c>
      <c r="X72" s="143" t="n">
        <v>2.08333333333333</v>
      </c>
      <c r="Y72" s="143" t="n">
        <v>2.75</v>
      </c>
      <c r="Z72" s="143" t="n">
        <f aca="false">(T72+V72+W72+X72+Y72)</f>
        <v>7.83333333333333</v>
      </c>
      <c r="AA72" s="143" t="n">
        <f aca="false">Z72/25*100</f>
        <v>31.3333333333333</v>
      </c>
      <c r="AB72" s="146" t="n">
        <f aca="false">AA72*0.1</f>
        <v>3.13333333333333</v>
      </c>
      <c r="AD72" s="142" t="n">
        <v>0.854139957264957</v>
      </c>
      <c r="AE72" s="142" t="n">
        <f aca="false">Wellness!AN72</f>
        <v>0.266666666666667</v>
      </c>
      <c r="AF72" s="142" t="n">
        <f aca="false">AVERAGE(AD72,AE72)</f>
        <v>0.560403311965812</v>
      </c>
      <c r="AG72" s="143" t="str">
        <f aca="false" t="array" ref="AG72:AG72">_xlfn.IFS(AF72&gt;=80%,"5",AF72&gt;=70%,"4",AF72&gt;=60%,"3",AF72&gt;=50%,"2",AF72&gt;=40%,"1",AF72&lt;40%,"0")</f>
        <v>2</v>
      </c>
      <c r="AH72" s="144" t="n">
        <v>1</v>
      </c>
      <c r="AI72" s="144" t="n">
        <f aca="false">IF(AH72&gt;=27,5,IF(AH72&gt;=24,4,IF(AH72&gt;=20,3,IF(AH72&gt;=15,2,IF(AH72&gt;=10,1,0)))))</f>
        <v>0</v>
      </c>
      <c r="AJ72" s="143" t="n">
        <v>3.5</v>
      </c>
      <c r="AK72" s="143" t="n">
        <v>3.8</v>
      </c>
      <c r="AL72" s="143" t="n">
        <v>2.16666666666667</v>
      </c>
      <c r="AM72" s="143" t="n">
        <f aca="false">(AG72+AI72+AK72+AL72+AJ72)</f>
        <v>11.4666666666667</v>
      </c>
      <c r="AN72" s="143" t="n">
        <f aca="false">AM72/25*100</f>
        <v>45.8666666666667</v>
      </c>
      <c r="AO72" s="146" t="n">
        <f aca="false">AN72*0.1</f>
        <v>4.58666666666667</v>
      </c>
      <c r="AQ72" s="142" t="n">
        <v>0.86172385620915</v>
      </c>
      <c r="AR72" s="142" t="n">
        <f aca="false">Wellness!V72</f>
        <v>0.133333333333333</v>
      </c>
      <c r="AS72" s="142" t="n">
        <f aca="false">AVERAGE(Discipline!$D72,Discipline!$E72)</f>
        <v>0.797633333333333</v>
      </c>
      <c r="AT72" s="143" t="str">
        <f aca="false" t="array" ref="AT72:AT72">_xlfn.IFS(AS72&gt;=80%,"5",AS72&gt;=70%,"4",AS72&gt;=60%,"3",AS72&gt;=50%,"2",AS72&gt;=40%,"1",AS72&lt;40%,"0")</f>
        <v>4</v>
      </c>
      <c r="AU72" s="144" t="n">
        <v>16</v>
      </c>
      <c r="AV72" s="144" t="n">
        <f aca="false">IF(AU72&gt;=27,5,IF(AU72&gt;=24,4,IF(AU72&gt;=20,3,IF(AU72&gt;=15,2,IF(AU72&gt;=10,1,0)))))</f>
        <v>2</v>
      </c>
      <c r="AW72" s="143" t="n">
        <v>4.5</v>
      </c>
      <c r="AX72" s="143" t="n">
        <v>2.66666666666667</v>
      </c>
      <c r="AY72" s="143" t="n">
        <v>2.75</v>
      </c>
      <c r="AZ72" s="143" t="n">
        <f aca="false">(AT72+AV72+AX72+AY72+AW72)</f>
        <v>15.9166666666667</v>
      </c>
      <c r="BA72" s="143" t="n">
        <f aca="false">AZ72/25*100</f>
        <v>63.6666666666667</v>
      </c>
      <c r="BB72" s="146" t="n">
        <f aca="false">BA72*0.1</f>
        <v>6.36666666666667</v>
      </c>
    </row>
    <row r="73" s="22" customFormat="true" ht="14.25" hidden="false" customHeight="false" outlineLevel="0" collapsed="false">
      <c r="A73" s="141" t="n">
        <v>69</v>
      </c>
      <c r="B73" s="62" t="s">
        <v>156</v>
      </c>
      <c r="C73" s="63" t="s">
        <v>157</v>
      </c>
      <c r="D73" s="142" t="n">
        <v>0.9</v>
      </c>
      <c r="E73" s="142" t="n">
        <f aca="false">Wellness!D73</f>
        <v>0.666666666666667</v>
      </c>
      <c r="F73" s="142" t="n">
        <f aca="false">AVERAGE(Discipline!$D73,Discipline!$E73)</f>
        <v>0.783333333333333</v>
      </c>
      <c r="G73" s="143" t="str">
        <f aca="false" t="array" ref="G73:G73">_xlfn.IFS(F73&gt;=80%,"5",F73&gt;=70%,"4",F73&gt;=60%,"3",F73&gt;=50%,"2",F73&gt;=40%,"1",F73&lt;40%,"0")</f>
        <v>4</v>
      </c>
      <c r="H73" s="144" t="n">
        <v>16</v>
      </c>
      <c r="I73" s="144" t="n">
        <f aca="false">IF(H73&gt;=27,5,IF(H73&gt;=24,4,IF(H73&gt;=20,3,IF(H73&gt;=15,2,IF(H73&gt;=10,1,0)))))</f>
        <v>2</v>
      </c>
      <c r="J73" s="143"/>
      <c r="K73" s="143" t="n">
        <v>2.25</v>
      </c>
      <c r="L73" s="143" t="n">
        <v>2.75</v>
      </c>
      <c r="M73" s="143" t="n">
        <f aca="false">(G73+I73+K73+L73)</f>
        <v>11</v>
      </c>
      <c r="N73" s="143" t="n">
        <f aca="false">M73/20*100</f>
        <v>55</v>
      </c>
      <c r="O73" s="146" t="n">
        <f aca="false">N73*0.1</f>
        <v>5.5</v>
      </c>
      <c r="Q73" s="109" t="n">
        <f aca="false">IFERROR(VLOOKUP(B73,[2]Sheet1!B$4:E$241,4,FALSE()),"ER")</f>
        <v>0.800537634408602</v>
      </c>
      <c r="R73" s="109" t="n">
        <f aca="false">Wellness!V73</f>
        <v>0.1</v>
      </c>
      <c r="S73" s="109" t="n">
        <f aca="false">AVERAGE(Q73,R73)</f>
        <v>0.450268817204301</v>
      </c>
      <c r="T73" s="143" t="str">
        <f aca="false" t="array" ref="T73:T73">_xlfn.IFS(S73&gt;=80%,"5",S73&gt;=70%,"4",S73&gt;=60%,"3",S73&gt;=50%,"2",S73&gt;=40%,"1",S73&lt;40%,"0")</f>
        <v>1</v>
      </c>
      <c r="U73" s="144" t="n">
        <v>3</v>
      </c>
      <c r="V73" s="144" t="n">
        <f aca="false">IF(U73&gt;=27,5,IF(U73&gt;=24,4,IF(U73&gt;=20,3,IF(U73&gt;=15,2,IF(U73&gt;=10,1,0)))))</f>
        <v>0</v>
      </c>
      <c r="W73" s="143" t="n">
        <v>0</v>
      </c>
      <c r="X73" s="143" t="n">
        <v>1</v>
      </c>
      <c r="Y73" s="143" t="n">
        <v>2</v>
      </c>
      <c r="Z73" s="143" t="n">
        <f aca="false">(T73+V73+W73+X73+Y73)</f>
        <v>4</v>
      </c>
      <c r="AA73" s="143" t="n">
        <f aca="false">Z73/25*100</f>
        <v>16</v>
      </c>
      <c r="AB73" s="146" t="n">
        <f aca="false">AA73*0.1</f>
        <v>1.6</v>
      </c>
      <c r="AD73" s="142" t="n">
        <v>0.713888888888889</v>
      </c>
      <c r="AE73" s="142" t="n">
        <f aca="false">Wellness!AN73</f>
        <v>0.233333333333333</v>
      </c>
      <c r="AF73" s="142" t="n">
        <f aca="false">AVERAGE(AD73,AE73)</f>
        <v>0.473611111111111</v>
      </c>
      <c r="AG73" s="143" t="str">
        <f aca="false" t="array" ref="AG73:AG73">_xlfn.IFS(AF73&gt;=80%,"5",AF73&gt;=70%,"4",AF73&gt;=60%,"3",AF73&gt;=50%,"2",AF73&gt;=40%,"1",AF73&lt;40%,"0")</f>
        <v>1</v>
      </c>
      <c r="AH73" s="144" t="n">
        <v>3</v>
      </c>
      <c r="AI73" s="144" t="n">
        <f aca="false">IF(AH73&gt;=27,5,IF(AH73&gt;=24,4,IF(AH73&gt;=20,3,IF(AH73&gt;=15,2,IF(AH73&gt;=10,1,0)))))</f>
        <v>0</v>
      </c>
      <c r="AJ73" s="143" t="n">
        <v>1.5</v>
      </c>
      <c r="AK73" s="143" t="n">
        <v>2.28571428571429</v>
      </c>
      <c r="AL73" s="143" t="n">
        <v>0.25</v>
      </c>
      <c r="AM73" s="143" t="n">
        <f aca="false">(AG73+AI73+AK73+AL73+AJ73)</f>
        <v>5.03571428571429</v>
      </c>
      <c r="AN73" s="143" t="n">
        <f aca="false">AM73/25*100</f>
        <v>20.1428571428571</v>
      </c>
      <c r="AO73" s="146" t="n">
        <f aca="false">AN73*0.1</f>
        <v>2.01428571428571</v>
      </c>
      <c r="AQ73" s="142" t="n">
        <v>0.816169772256729</v>
      </c>
      <c r="AR73" s="142" t="n">
        <f aca="false">Wellness!V73</f>
        <v>0.1</v>
      </c>
      <c r="AS73" s="142" t="n">
        <f aca="false">AVERAGE(Discipline!$D73,Discipline!$E73)</f>
        <v>0.783333333333333</v>
      </c>
      <c r="AT73" s="143" t="str">
        <f aca="false" t="array" ref="AT73:AT73">_xlfn.IFS(AS73&gt;=80%,"5",AS73&gt;=70%,"4",AS73&gt;=60%,"3",AS73&gt;=50%,"2",AS73&gt;=40%,"1",AS73&lt;40%,"0")</f>
        <v>4</v>
      </c>
      <c r="AU73" s="144" t="n">
        <v>16</v>
      </c>
      <c r="AV73" s="144" t="n">
        <f aca="false">IF(AU73&gt;=27,5,IF(AU73&gt;=24,4,IF(AU73&gt;=20,3,IF(AU73&gt;=15,2,IF(AU73&gt;=10,1,0)))))</f>
        <v>2</v>
      </c>
      <c r="AW73" s="143" t="n">
        <v>4.5</v>
      </c>
      <c r="AX73" s="143" t="n">
        <v>3</v>
      </c>
      <c r="AY73" s="143" t="n">
        <v>1.75</v>
      </c>
      <c r="AZ73" s="143" t="n">
        <f aca="false">(AT73+AV73+AX73+AY73+AW73)</f>
        <v>15.25</v>
      </c>
      <c r="BA73" s="143" t="n">
        <f aca="false">AZ73/25*100</f>
        <v>61</v>
      </c>
      <c r="BB73" s="146" t="n">
        <f aca="false">BA73*0.1</f>
        <v>6.1</v>
      </c>
    </row>
    <row r="74" s="22" customFormat="true" ht="14.25" hidden="false" customHeight="false" outlineLevel="0" collapsed="false">
      <c r="A74" s="141" t="n">
        <v>70</v>
      </c>
      <c r="B74" s="62" t="s">
        <v>158</v>
      </c>
      <c r="C74" s="63" t="s">
        <v>159</v>
      </c>
      <c r="D74" s="142" t="n">
        <v>1</v>
      </c>
      <c r="E74" s="142" t="n">
        <f aca="false">Wellness!D74</f>
        <v>0.9</v>
      </c>
      <c r="F74" s="142" t="n">
        <f aca="false">AVERAGE(Discipline!$D74,Discipline!$E74)</f>
        <v>0.95</v>
      </c>
      <c r="G74" s="143" t="str">
        <f aca="false" t="array" ref="G74:G74">_xlfn.IFS(F74&gt;=80%,"5",F74&gt;=70%,"4",F74&gt;=60%,"3",F74&gt;=50%,"2",F74&gt;=40%,"1",F74&lt;40%,"0")</f>
        <v>5</v>
      </c>
      <c r="H74" s="144" t="n">
        <v>15</v>
      </c>
      <c r="I74" s="144" t="n">
        <f aca="false">IF(H74&gt;=27,5,IF(H74&gt;=24,4,IF(H74&gt;=20,3,IF(H74&gt;=15,2,IF(H74&gt;=10,1,0)))))</f>
        <v>2</v>
      </c>
      <c r="J74" s="143"/>
      <c r="K74" s="143" t="n">
        <v>1.75</v>
      </c>
      <c r="L74" s="143" t="n">
        <v>2.25</v>
      </c>
      <c r="M74" s="143" t="n">
        <f aca="false">(G74+I74+K74+L74)</f>
        <v>11</v>
      </c>
      <c r="N74" s="143" t="n">
        <f aca="false">M74/20*100</f>
        <v>55</v>
      </c>
      <c r="O74" s="146" t="n">
        <f aca="false">N74*0.1</f>
        <v>5.5</v>
      </c>
      <c r="Q74" s="109" t="n">
        <f aca="false">IFERROR(VLOOKUP(B74,[2]Sheet1!B$4:E$241,4,FALSE()),"ER")</f>
        <v>0.856770833333333</v>
      </c>
      <c r="R74" s="109" t="n">
        <f aca="false">Wellness!V74</f>
        <v>1.03333333333333</v>
      </c>
      <c r="S74" s="109" t="n">
        <f aca="false">AVERAGE(Q74,R74)</f>
        <v>0.945052083333333</v>
      </c>
      <c r="T74" s="143" t="str">
        <f aca="false" t="array" ref="T74:T74">_xlfn.IFS(S74&gt;=80%,"5",S74&gt;=70%,"4",S74&gt;=60%,"3",S74&gt;=50%,"2",S74&gt;=40%,"1",S74&lt;40%,"0")</f>
        <v>5</v>
      </c>
      <c r="U74" s="144" t="n">
        <v>16</v>
      </c>
      <c r="V74" s="144" t="n">
        <f aca="false">IF(U74&gt;=27,5,IF(U74&gt;=24,4,IF(U74&gt;=20,3,IF(U74&gt;=15,2,IF(U74&gt;=10,1,0)))))</f>
        <v>2</v>
      </c>
      <c r="W74" s="143" t="n">
        <v>0</v>
      </c>
      <c r="X74" s="143" t="n">
        <v>1.16666666666667</v>
      </c>
      <c r="Y74" s="143" t="n">
        <v>2.25</v>
      </c>
      <c r="Z74" s="143" t="n">
        <f aca="false">(T74+V74+W74+X74+Y74)</f>
        <v>10.4166666666667</v>
      </c>
      <c r="AA74" s="143" t="n">
        <f aca="false">Z74/25*100</f>
        <v>41.6666666666667</v>
      </c>
      <c r="AB74" s="146" t="n">
        <f aca="false">AA74*0.1</f>
        <v>4.16666666666667</v>
      </c>
      <c r="AD74" s="142" t="n">
        <v>0.951648351648352</v>
      </c>
      <c r="AE74" s="142" t="n">
        <f aca="false">Wellness!AN74</f>
        <v>0.833333333333333</v>
      </c>
      <c r="AF74" s="142" t="n">
        <f aca="false">AVERAGE(AD74,AE74)</f>
        <v>0.892490842490843</v>
      </c>
      <c r="AG74" s="143" t="str">
        <f aca="false" t="array" ref="AG74:AG74">_xlfn.IFS(AF74&gt;=80%,"5",AF74&gt;=70%,"4",AF74&gt;=60%,"3",AF74&gt;=50%,"2",AF74&gt;=40%,"1",AF74&lt;40%,"0")</f>
        <v>5</v>
      </c>
      <c r="AH74" s="144" t="n">
        <v>17</v>
      </c>
      <c r="AI74" s="144" t="n">
        <f aca="false">IF(AH74&gt;=27,5,IF(AH74&gt;=24,4,IF(AH74&gt;=20,3,IF(AH74&gt;=15,2,IF(AH74&gt;=10,1,0)))))</f>
        <v>2</v>
      </c>
      <c r="AJ74" s="143" t="n">
        <v>3</v>
      </c>
      <c r="AK74" s="143" t="n">
        <v>3</v>
      </c>
      <c r="AL74" s="143" t="n">
        <v>2.5</v>
      </c>
      <c r="AM74" s="143" t="n">
        <f aca="false">(AG74+AI74+AK74+AL74+AJ74)</f>
        <v>15.5</v>
      </c>
      <c r="AN74" s="143" t="n">
        <f aca="false">AM74/25*100</f>
        <v>62</v>
      </c>
      <c r="AO74" s="146" t="n">
        <f aca="false">AN74*0.1</f>
        <v>6.2</v>
      </c>
      <c r="AQ74" s="142" t="n">
        <v>0.980555555555555</v>
      </c>
      <c r="AR74" s="142" t="n">
        <f aca="false">Wellness!V74</f>
        <v>1.03333333333333</v>
      </c>
      <c r="AS74" s="142" t="n">
        <f aca="false">AVERAGE(Discipline!$D74,Discipline!$E74)</f>
        <v>0.95</v>
      </c>
      <c r="AT74" s="143" t="str">
        <f aca="false" t="array" ref="AT74:AT74">_xlfn.IFS(AS74&gt;=80%,"5",AS74&gt;=70%,"4",AS74&gt;=60%,"3",AS74&gt;=50%,"2",AS74&gt;=40%,"1",AS74&lt;40%,"0")</f>
        <v>5</v>
      </c>
      <c r="AU74" s="144" t="n">
        <v>15</v>
      </c>
      <c r="AV74" s="144" t="n">
        <f aca="false">IF(AU74&gt;=27,5,IF(AU74&gt;=24,4,IF(AU74&gt;=20,3,IF(AU74&gt;=15,2,IF(AU74&gt;=10,1,0)))))</f>
        <v>2</v>
      </c>
      <c r="AW74" s="143" t="n">
        <v>4</v>
      </c>
      <c r="AX74" s="143" t="n">
        <v>3.66666666666667</v>
      </c>
      <c r="AY74" s="143" t="n">
        <v>3.5</v>
      </c>
      <c r="AZ74" s="143" t="n">
        <f aca="false">(AT74+AV74+AX74+AY74+AW74)</f>
        <v>18.1666666666667</v>
      </c>
      <c r="BA74" s="143" t="n">
        <f aca="false">AZ74/25*100</f>
        <v>72.6666666666667</v>
      </c>
      <c r="BB74" s="146" t="n">
        <f aca="false">BA74*0.1</f>
        <v>7.26666666666667</v>
      </c>
    </row>
    <row r="75" s="22" customFormat="true" ht="14.25" hidden="false" customHeight="false" outlineLevel="0" collapsed="false">
      <c r="A75" s="141" t="n">
        <v>71</v>
      </c>
      <c r="B75" s="62" t="s">
        <v>160</v>
      </c>
      <c r="C75" s="63" t="s">
        <v>161</v>
      </c>
      <c r="D75" s="142" t="n">
        <v>1</v>
      </c>
      <c r="E75" s="142" t="n">
        <f aca="false">Wellness!D75</f>
        <v>0.966666666666667</v>
      </c>
      <c r="F75" s="142" t="n">
        <f aca="false">AVERAGE(Discipline!$D75,Discipline!$E75)</f>
        <v>0.983333333333333</v>
      </c>
      <c r="G75" s="143" t="str">
        <f aca="false" t="array" ref="G75:G75">_xlfn.IFS(F75&gt;=80%,"5",F75&gt;=70%,"4",F75&gt;=60%,"3",F75&gt;=50%,"2",F75&gt;=40%,"1",F75&lt;40%,"0")</f>
        <v>5</v>
      </c>
      <c r="H75" s="144" t="n">
        <v>27</v>
      </c>
      <c r="I75" s="144" t="n">
        <f aca="false">IF(H75&gt;=27,5,IF(H75&gt;=24,4,IF(H75&gt;=20,3,IF(H75&gt;=15,2,IF(H75&gt;=10,1,0)))))</f>
        <v>5</v>
      </c>
      <c r="J75" s="143"/>
      <c r="K75" s="143" t="n">
        <v>1.75892857142857</v>
      </c>
      <c r="L75" s="143" t="n">
        <v>1.48214285714286</v>
      </c>
      <c r="M75" s="143" t="n">
        <f aca="false">(G75+I75+K75+L75)</f>
        <v>13.2410714285714</v>
      </c>
      <c r="N75" s="143" t="n">
        <f aca="false">M75/20*100</f>
        <v>66.2053571428572</v>
      </c>
      <c r="O75" s="146" t="n">
        <f aca="false">N75*0.1</f>
        <v>6.62053571428572</v>
      </c>
      <c r="Q75" s="109" t="n">
        <f aca="false">IFERROR(VLOOKUP(B75,[2]Sheet1!B$4:E$241,4,FALSE()),"ER")</f>
        <v>0.936935483870968</v>
      </c>
      <c r="R75" s="109" t="n">
        <f aca="false">Wellness!V75</f>
        <v>1.06666666666667</v>
      </c>
      <c r="S75" s="109" t="n">
        <f aca="false">AVERAGE(Q75,R75)</f>
        <v>1.00180107526882</v>
      </c>
      <c r="T75" s="143" t="str">
        <f aca="false" t="array" ref="T75:T75">_xlfn.IFS(S75&gt;=80%,"5",S75&gt;=70%,"4",S75&gt;=60%,"3",S75&gt;=50%,"2",S75&gt;=40%,"1",S75&lt;40%,"0")</f>
        <v>5</v>
      </c>
      <c r="U75" s="144" t="n">
        <v>17</v>
      </c>
      <c r="V75" s="144" t="n">
        <f aca="false">IF(U75&gt;=27,5,IF(U75&gt;=24,4,IF(U75&gt;=20,3,IF(U75&gt;=15,2,IF(U75&gt;=10,1,0)))))</f>
        <v>2</v>
      </c>
      <c r="W75" s="143" t="n">
        <v>0</v>
      </c>
      <c r="X75" s="143" t="n">
        <v>2</v>
      </c>
      <c r="Y75" s="143" t="n">
        <v>2.75</v>
      </c>
      <c r="Z75" s="143" t="n">
        <f aca="false">(T75+V75+W75+X75+Y75)</f>
        <v>11.75</v>
      </c>
      <c r="AA75" s="143" t="n">
        <f aca="false">Z75/25*100</f>
        <v>47</v>
      </c>
      <c r="AB75" s="146" t="n">
        <f aca="false">AA75*0.1</f>
        <v>4.7</v>
      </c>
      <c r="AD75" s="142" t="n">
        <v>0.884722222222222</v>
      </c>
      <c r="AE75" s="142" t="n">
        <f aca="false">Wellness!AN75</f>
        <v>0.566666666666667</v>
      </c>
      <c r="AF75" s="142" t="n">
        <f aca="false">AVERAGE(AD75,AE75)</f>
        <v>0.725694444444444</v>
      </c>
      <c r="AG75" s="143" t="str">
        <f aca="false" t="array" ref="AG75:AG75">_xlfn.IFS(AF75&gt;=80%,"5",AF75&gt;=70%,"4",AF75&gt;=60%,"3",AF75&gt;=50%,"2",AF75&gt;=40%,"1",AF75&lt;40%,"0")</f>
        <v>4</v>
      </c>
      <c r="AH75" s="144" t="n">
        <v>7</v>
      </c>
      <c r="AI75" s="144" t="n">
        <f aca="false">IF(AH75&gt;=27,5,IF(AH75&gt;=24,4,IF(AH75&gt;=20,3,IF(AH75&gt;=15,2,IF(AH75&gt;=10,1,0)))))</f>
        <v>0</v>
      </c>
      <c r="AJ75" s="143" t="n">
        <v>3</v>
      </c>
      <c r="AK75" s="143" t="n">
        <v>3.71428571428571</v>
      </c>
      <c r="AL75" s="143" t="n">
        <v>2.5</v>
      </c>
      <c r="AM75" s="143" t="n">
        <f aca="false">(AG75+AI75+AK75+AL75+AJ75)</f>
        <v>13.2142857142857</v>
      </c>
      <c r="AN75" s="143" t="n">
        <f aca="false">AM75/25*100</f>
        <v>52.8571428571429</v>
      </c>
      <c r="AO75" s="146" t="n">
        <f aca="false">AN75*0.1</f>
        <v>5.28571428571429</v>
      </c>
      <c r="AQ75" s="142" t="e">
        <f aca="false">#VALUE!</f>
        <v>#VALUE!</v>
      </c>
      <c r="AR75" s="142" t="n">
        <f aca="false">Wellness!V75</f>
        <v>1.06666666666667</v>
      </c>
      <c r="AS75" s="142" t="n">
        <f aca="false">AVERAGE(Discipline!$D75,Discipline!$E75)</f>
        <v>0.983333333333333</v>
      </c>
      <c r="AT75" s="143" t="str">
        <f aca="false" t="array" ref="AT75:AT75">_xlfn.IFS(AS75&gt;=80%,"5",AS75&gt;=70%,"4",AS75&gt;=60%,"3",AS75&gt;=50%,"2",AS75&gt;=40%,"1",AS75&lt;40%,"0")</f>
        <v>5</v>
      </c>
      <c r="AU75" s="144" t="n">
        <v>27</v>
      </c>
      <c r="AV75" s="144" t="n">
        <f aca="false">IF(AU75&gt;=27,5,IF(AU75&gt;=24,4,IF(AU75&gt;=20,3,IF(AU75&gt;=15,2,IF(AU75&gt;=10,1,0)))))</f>
        <v>5</v>
      </c>
      <c r="AW75" s="143" t="n">
        <v>4.5</v>
      </c>
      <c r="AX75" s="143" t="n">
        <v>1.33333333333333</v>
      </c>
      <c r="AY75" s="143" t="n">
        <v>2</v>
      </c>
      <c r="AZ75" s="143" t="n">
        <f aca="false">(AT75+AV75+AX75+AY75+AW75)</f>
        <v>17.8333333333333</v>
      </c>
      <c r="BA75" s="143" t="n">
        <f aca="false">AZ75/25*100</f>
        <v>71.3333333333333</v>
      </c>
      <c r="BB75" s="146" t="n">
        <f aca="false">BA75*0.1</f>
        <v>7.13333333333333</v>
      </c>
    </row>
    <row r="76" s="22" customFormat="true" ht="14.25" hidden="false" customHeight="false" outlineLevel="0" collapsed="false">
      <c r="A76" s="141" t="n">
        <v>72</v>
      </c>
      <c r="B76" s="62" t="s">
        <v>162</v>
      </c>
      <c r="C76" s="63" t="s">
        <v>163</v>
      </c>
      <c r="D76" s="142" t="n">
        <v>1</v>
      </c>
      <c r="E76" s="142" t="n">
        <f aca="false">Wellness!D76</f>
        <v>0.666666666666667</v>
      </c>
      <c r="F76" s="142" t="n">
        <f aca="false">AVERAGE(Discipline!$D76,Discipline!$E76)</f>
        <v>0.833333333333333</v>
      </c>
      <c r="G76" s="143" t="str">
        <f aca="false" t="array" ref="G76:G76">_xlfn.IFS(F76&gt;=80%,"5",F76&gt;=70%,"4",F76&gt;=60%,"3",F76&gt;=50%,"2",F76&gt;=40%,"1",F76&lt;40%,"0")</f>
        <v>5</v>
      </c>
      <c r="H76" s="144" t="n">
        <v>13</v>
      </c>
      <c r="I76" s="144" t="n">
        <f aca="false">IF(H76&gt;=27,5,IF(H76&gt;=24,4,IF(H76&gt;=20,3,IF(H76&gt;=15,2,IF(H76&gt;=10,1,0)))))</f>
        <v>1</v>
      </c>
      <c r="J76" s="143"/>
      <c r="K76" s="143" t="n">
        <v>2.5</v>
      </c>
      <c r="L76" s="143" t="n">
        <v>2.75</v>
      </c>
      <c r="M76" s="143" t="n">
        <f aca="false">(G76+I76+K76+L76)</f>
        <v>11.25</v>
      </c>
      <c r="N76" s="143" t="n">
        <f aca="false">M76/20*100</f>
        <v>56.25</v>
      </c>
      <c r="O76" s="146" t="n">
        <f aca="false">N76*0.1</f>
        <v>5.625</v>
      </c>
      <c r="Q76" s="109" t="n">
        <f aca="false">IFERROR(VLOOKUP(B76,[2]Sheet1!B$4:E$241,4,FALSE()),"ER")</f>
        <v>0.978333333333333</v>
      </c>
      <c r="R76" s="109" t="n">
        <f aca="false">Wellness!V76</f>
        <v>0.666666666666667</v>
      </c>
      <c r="S76" s="109" t="n">
        <f aca="false">AVERAGE(Q76,R76)</f>
        <v>0.8225</v>
      </c>
      <c r="T76" s="143" t="str">
        <f aca="false" t="array" ref="T76:T76">_xlfn.IFS(S76&gt;=80%,"5",S76&gt;=70%,"4",S76&gt;=60%,"3",S76&gt;=50%,"2",S76&gt;=40%,"1",S76&lt;40%,"0")</f>
        <v>5</v>
      </c>
      <c r="U76" s="144" t="n">
        <v>11</v>
      </c>
      <c r="V76" s="144" t="n">
        <f aca="false">IF(U76&gt;=27,5,IF(U76&gt;=24,4,IF(U76&gt;=20,3,IF(U76&gt;=15,2,IF(U76&gt;=10,1,0)))))</f>
        <v>1</v>
      </c>
      <c r="W76" s="143" t="n">
        <v>1</v>
      </c>
      <c r="X76" s="143" t="n">
        <v>1.08333333333333</v>
      </c>
      <c r="Y76" s="143" t="n">
        <v>1.75</v>
      </c>
      <c r="Z76" s="143" t="n">
        <f aca="false">(T76+V76+W76+X76+Y76)</f>
        <v>9.83333333333333</v>
      </c>
      <c r="AA76" s="143" t="n">
        <f aca="false">Z76/25*100</f>
        <v>39.3333333333333</v>
      </c>
      <c r="AB76" s="146" t="n">
        <f aca="false">AA76*0.1</f>
        <v>3.93333333333333</v>
      </c>
      <c r="AD76" s="142" t="n">
        <v>0.89719982078853</v>
      </c>
      <c r="AE76" s="142" t="n">
        <f aca="false">Wellness!AN76</f>
        <v>0.666666666666667</v>
      </c>
      <c r="AF76" s="142" t="n">
        <f aca="false">AVERAGE(AD76,AE76)</f>
        <v>0.781933243727599</v>
      </c>
      <c r="AG76" s="143" t="str">
        <f aca="false" t="array" ref="AG76:AG76">_xlfn.IFS(AF76&gt;=80%,"5",AF76&gt;=70%,"4",AF76&gt;=60%,"3",AF76&gt;=50%,"2",AF76&gt;=40%,"1",AF76&lt;40%,"0")</f>
        <v>4</v>
      </c>
      <c r="AH76" s="144" t="n">
        <v>7</v>
      </c>
      <c r="AI76" s="144" t="n">
        <f aca="false">IF(AH76&gt;=27,5,IF(AH76&gt;=24,4,IF(AH76&gt;=20,3,IF(AH76&gt;=15,2,IF(AH76&gt;=10,1,0)))))</f>
        <v>0</v>
      </c>
      <c r="AJ76" s="143" t="n">
        <v>3</v>
      </c>
      <c r="AK76" s="143" t="n">
        <v>2.57142857142857</v>
      </c>
      <c r="AL76" s="143" t="n">
        <v>2.25</v>
      </c>
      <c r="AM76" s="143" t="n">
        <f aca="false">(AG76+AI76+AK76+AL76+AJ76)</f>
        <v>11.8214285714286</v>
      </c>
      <c r="AN76" s="143" t="n">
        <f aca="false">AM76/25*100</f>
        <v>47.2857142857143</v>
      </c>
      <c r="AO76" s="146" t="n">
        <f aca="false">AN76*0.1</f>
        <v>4.72857142857143</v>
      </c>
      <c r="AQ76" s="142" t="n">
        <v>0.895833333333333</v>
      </c>
      <c r="AR76" s="142" t="n">
        <f aca="false">Wellness!V76</f>
        <v>0.666666666666667</v>
      </c>
      <c r="AS76" s="142" t="n">
        <f aca="false">AVERAGE(Discipline!$D76,Discipline!$E76)</f>
        <v>0.833333333333333</v>
      </c>
      <c r="AT76" s="143" t="str">
        <f aca="false" t="array" ref="AT76:AT76">_xlfn.IFS(AS76&gt;=80%,"5",AS76&gt;=70%,"4",AS76&gt;=60%,"3",AS76&gt;=50%,"2",AS76&gt;=40%,"1",AS76&lt;40%,"0")</f>
        <v>5</v>
      </c>
      <c r="AU76" s="144" t="n">
        <v>13</v>
      </c>
      <c r="AV76" s="144" t="n">
        <f aca="false">IF(AU76&gt;=27,5,IF(AU76&gt;=24,4,IF(AU76&gt;=20,3,IF(AU76&gt;=15,2,IF(AU76&gt;=10,1,0)))))</f>
        <v>1</v>
      </c>
      <c r="AW76" s="143" t="n">
        <v>3</v>
      </c>
      <c r="AX76" s="143" t="n">
        <v>2.16666666666667</v>
      </c>
      <c r="AY76" s="143" t="n">
        <v>3.75</v>
      </c>
      <c r="AZ76" s="143" t="n">
        <f aca="false">(AT76+AV76+AX76+AY76+AW76)</f>
        <v>14.9166666666667</v>
      </c>
      <c r="BA76" s="143" t="n">
        <f aca="false">AZ76/25*100</f>
        <v>59.6666666666667</v>
      </c>
      <c r="BB76" s="146" t="n">
        <f aca="false">BA76*0.1</f>
        <v>5.96666666666667</v>
      </c>
    </row>
    <row r="77" s="22" customFormat="true" ht="14.25" hidden="false" customHeight="false" outlineLevel="0" collapsed="false">
      <c r="A77" s="141" t="n">
        <v>73</v>
      </c>
      <c r="B77" s="62" t="s">
        <v>164</v>
      </c>
      <c r="C77" s="63" t="s">
        <v>165</v>
      </c>
      <c r="D77" s="142" t="n">
        <v>0.8571</v>
      </c>
      <c r="E77" s="142" t="n">
        <f aca="false">Wellness!D77</f>
        <v>0.8</v>
      </c>
      <c r="F77" s="142" t="n">
        <f aca="false">AVERAGE(Discipline!$D77,Discipline!$E77)</f>
        <v>0.82855</v>
      </c>
      <c r="G77" s="143" t="str">
        <f aca="false" t="array" ref="G77:G77">_xlfn.IFS(F77&gt;=80%,"5",F77&gt;=70%,"4",F77&gt;=60%,"3",F77&gt;=50%,"2",F77&gt;=40%,"1",F77&lt;40%,"0")</f>
        <v>5</v>
      </c>
      <c r="H77" s="144" t="n">
        <v>10</v>
      </c>
      <c r="I77" s="144" t="n">
        <f aca="false">IF(H77&gt;=27,5,IF(H77&gt;=24,4,IF(H77&gt;=20,3,IF(H77&gt;=15,2,IF(H77&gt;=10,1,0)))))</f>
        <v>1</v>
      </c>
      <c r="J77" s="143"/>
      <c r="K77" s="143" t="n">
        <v>1.625</v>
      </c>
      <c r="L77" s="143" t="n">
        <v>1.5</v>
      </c>
      <c r="M77" s="143" t="n">
        <f aca="false">(G77+I77+K77+L77)</f>
        <v>9.125</v>
      </c>
      <c r="N77" s="143" t="n">
        <f aca="false">M77/20*100</f>
        <v>45.625</v>
      </c>
      <c r="O77" s="146" t="n">
        <f aca="false">N77*0.1</f>
        <v>4.5625</v>
      </c>
      <c r="Q77" s="109" t="n">
        <f aca="false">IFERROR(VLOOKUP(B77,[2]Sheet1!B$4:E$241,4,FALSE()),"ER")</f>
        <v>0.868987299465241</v>
      </c>
      <c r="R77" s="109" t="n">
        <f aca="false">Wellness!V77</f>
        <v>0.7</v>
      </c>
      <c r="S77" s="109" t="n">
        <f aca="false">AVERAGE(Q77,R77)</f>
        <v>0.78449364973262</v>
      </c>
      <c r="T77" s="143" t="str">
        <f aca="false" t="array" ref="T77:T77">_xlfn.IFS(S77&gt;=80%,"5",S77&gt;=70%,"4",S77&gt;=60%,"3",S77&gt;=50%,"2",S77&gt;=40%,"1",S77&lt;40%,"0")</f>
        <v>4</v>
      </c>
      <c r="U77" s="144" t="n">
        <v>7</v>
      </c>
      <c r="V77" s="144" t="n">
        <f aca="false">IF(U77&gt;=27,5,IF(U77&gt;=24,4,IF(U77&gt;=20,3,IF(U77&gt;=15,2,IF(U77&gt;=10,1,0)))))</f>
        <v>0</v>
      </c>
      <c r="W77" s="143" t="n">
        <v>3</v>
      </c>
      <c r="X77" s="143" t="n">
        <v>3.08333333333333</v>
      </c>
      <c r="Y77" s="143" t="n">
        <v>3.75</v>
      </c>
      <c r="Z77" s="143" t="n">
        <f aca="false">(T77+V77+W77+X77+Y77)</f>
        <v>13.8333333333333</v>
      </c>
      <c r="AA77" s="143" t="n">
        <f aca="false">Z77/25*100</f>
        <v>55.3333333333333</v>
      </c>
      <c r="AB77" s="146" t="n">
        <f aca="false">AA77*0.1</f>
        <v>5.53333333333333</v>
      </c>
      <c r="AD77" s="142" t="n">
        <v>0.862060041407867</v>
      </c>
      <c r="AE77" s="142" t="n">
        <f aca="false">Wellness!AN77</f>
        <v>0.666666666666667</v>
      </c>
      <c r="AF77" s="142" t="n">
        <f aca="false">AVERAGE(AD77,AE77)</f>
        <v>0.764363354037267</v>
      </c>
      <c r="AG77" s="143" t="str">
        <f aca="false" t="array" ref="AG77:AG77">_xlfn.IFS(AF77&gt;=80%,"5",AF77&gt;=70%,"4",AF77&gt;=60%,"3",AF77&gt;=50%,"2",AF77&gt;=40%,"1",AF77&lt;40%,"0")</f>
        <v>4</v>
      </c>
      <c r="AH77" s="144" t="n">
        <v>5</v>
      </c>
      <c r="AI77" s="144" t="n">
        <f aca="false">IF(AH77&gt;=27,5,IF(AH77&gt;=24,4,IF(AH77&gt;=20,3,IF(AH77&gt;=15,2,IF(AH77&gt;=10,1,0)))))</f>
        <v>0</v>
      </c>
      <c r="AJ77" s="143" t="n">
        <v>4</v>
      </c>
      <c r="AK77" s="143" t="n">
        <v>4.2</v>
      </c>
      <c r="AL77" s="143" t="n">
        <v>2</v>
      </c>
      <c r="AM77" s="143" t="n">
        <f aca="false">(AG77+AI77+AK77+AL77+AJ77)</f>
        <v>14.2</v>
      </c>
      <c r="AN77" s="143" t="n">
        <f aca="false">AM77/25*100</f>
        <v>56.8</v>
      </c>
      <c r="AO77" s="146" t="n">
        <f aca="false">AN77*0.1</f>
        <v>5.68</v>
      </c>
      <c r="AQ77" s="142" t="n">
        <v>0.84416149068323</v>
      </c>
      <c r="AR77" s="142" t="n">
        <f aca="false">Wellness!V77</f>
        <v>0.7</v>
      </c>
      <c r="AS77" s="142" t="n">
        <f aca="false">AVERAGE(Discipline!$D77,Discipline!$E77)</f>
        <v>0.82855</v>
      </c>
      <c r="AT77" s="143" t="str">
        <f aca="false" t="array" ref="AT77:AT77">_xlfn.IFS(AS77&gt;=80%,"5",AS77&gt;=70%,"4",AS77&gt;=60%,"3",AS77&gt;=50%,"2",AS77&gt;=40%,"1",AS77&lt;40%,"0")</f>
        <v>5</v>
      </c>
      <c r="AU77" s="144" t="n">
        <v>10</v>
      </c>
      <c r="AV77" s="144" t="n">
        <f aca="false">IF(AU77&gt;=27,5,IF(AU77&gt;=24,4,IF(AU77&gt;=20,3,IF(AU77&gt;=15,2,IF(AU77&gt;=10,1,0)))))</f>
        <v>1</v>
      </c>
      <c r="AW77" s="143" t="n">
        <v>4.5</v>
      </c>
      <c r="AX77" s="143" t="n">
        <v>3.33333333333333</v>
      </c>
      <c r="AY77" s="143" t="n">
        <v>2.75</v>
      </c>
      <c r="AZ77" s="143" t="n">
        <f aca="false">(AT77+AV77+AX77+AY77+AW77)</f>
        <v>16.5833333333333</v>
      </c>
      <c r="BA77" s="143" t="n">
        <f aca="false">AZ77/25*100</f>
        <v>66.3333333333333</v>
      </c>
      <c r="BB77" s="146" t="n">
        <f aca="false">BA77*0.1</f>
        <v>6.63333333333333</v>
      </c>
    </row>
    <row r="78" s="22" customFormat="true" ht="14.25" hidden="false" customHeight="false" outlineLevel="0" collapsed="false">
      <c r="A78" s="141" t="n">
        <v>74</v>
      </c>
      <c r="B78" s="62" t="s">
        <v>166</v>
      </c>
      <c r="C78" s="63" t="s">
        <v>167</v>
      </c>
      <c r="D78" s="142" t="n">
        <v>1</v>
      </c>
      <c r="E78" s="142" t="n">
        <f aca="false">Wellness!D78</f>
        <v>1</v>
      </c>
      <c r="F78" s="142" t="n">
        <f aca="false">AVERAGE(Discipline!$D78,Discipline!$E78)</f>
        <v>1</v>
      </c>
      <c r="G78" s="143" t="str">
        <f aca="false" t="array" ref="G78:G78">_xlfn.IFS(F78&gt;=80%,"5",F78&gt;=70%,"4",F78&gt;=60%,"3",F78&gt;=50%,"2",F78&gt;=40%,"1",F78&lt;40%,"0")</f>
        <v>5</v>
      </c>
      <c r="H78" s="144" t="n">
        <v>27</v>
      </c>
      <c r="I78" s="144" t="n">
        <f aca="false">IF(H78&gt;=27,5,IF(H78&gt;=24,4,IF(H78&gt;=20,3,IF(H78&gt;=15,2,IF(H78&gt;=10,1,0)))))</f>
        <v>5</v>
      </c>
      <c r="J78" s="143"/>
      <c r="K78" s="143" t="n">
        <v>3.125</v>
      </c>
      <c r="L78" s="143" t="n">
        <v>3.25</v>
      </c>
      <c r="M78" s="143" t="n">
        <f aca="false">(G78+I78+K78+L78)</f>
        <v>16.375</v>
      </c>
      <c r="N78" s="143" t="n">
        <f aca="false">M78/20*100</f>
        <v>81.875</v>
      </c>
      <c r="O78" s="146" t="n">
        <f aca="false">N78*0.1</f>
        <v>8.1875</v>
      </c>
      <c r="Q78" s="109" t="n">
        <f aca="false">IFERROR(VLOOKUP(B78,[2]Sheet1!B$4:E$241,4,FALSE()),"ER")</f>
        <v>0.96609375</v>
      </c>
      <c r="R78" s="109" t="n">
        <f aca="false">Wellness!V78</f>
        <v>0.9</v>
      </c>
      <c r="S78" s="109" t="n">
        <f aca="false">AVERAGE(Q78,R78)</f>
        <v>0.933046875</v>
      </c>
      <c r="T78" s="143" t="str">
        <f aca="false" t="array" ref="T78:T78">_xlfn.IFS(S78&gt;=80%,"5",S78&gt;=70%,"4",S78&gt;=60%,"3",S78&gt;=50%,"2",S78&gt;=40%,"1",S78&lt;40%,"0")</f>
        <v>5</v>
      </c>
      <c r="U78" s="144" t="n">
        <v>17</v>
      </c>
      <c r="V78" s="144" t="n">
        <f aca="false">IF(U78&gt;=27,5,IF(U78&gt;=24,4,IF(U78&gt;=20,3,IF(U78&gt;=15,2,IF(U78&gt;=10,1,0)))))</f>
        <v>2</v>
      </c>
      <c r="W78" s="143" t="n">
        <v>1</v>
      </c>
      <c r="X78" s="143" t="n">
        <v>2</v>
      </c>
      <c r="Y78" s="143" t="n">
        <v>2.5</v>
      </c>
      <c r="Z78" s="143" t="n">
        <f aca="false">(T78+V78+W78+X78+Y78)</f>
        <v>12.5</v>
      </c>
      <c r="AA78" s="143" t="n">
        <f aca="false">Z78/25*100</f>
        <v>50</v>
      </c>
      <c r="AB78" s="146" t="n">
        <f aca="false">AA78*0.1</f>
        <v>5</v>
      </c>
      <c r="AD78" s="142" t="n">
        <v>0.896092796092796</v>
      </c>
      <c r="AE78" s="142" t="n">
        <f aca="false">Wellness!AN78</f>
        <v>1.06666666666667</v>
      </c>
      <c r="AF78" s="142" t="n">
        <f aca="false">AVERAGE(AD78,AE78)</f>
        <v>0.981379731379731</v>
      </c>
      <c r="AG78" s="143" t="str">
        <f aca="false" t="array" ref="AG78:AG78">_xlfn.IFS(AF78&gt;=80%,"5",AF78&gt;=70%,"4",AF78&gt;=60%,"3",AF78&gt;=50%,"2",AF78&gt;=40%,"1",AF78&lt;40%,"0")</f>
        <v>5</v>
      </c>
      <c r="AH78" s="144" t="n">
        <v>23</v>
      </c>
      <c r="AI78" s="144" t="n">
        <f aca="false">IF(AH78&gt;=27,5,IF(AH78&gt;=24,4,IF(AH78&gt;=20,3,IF(AH78&gt;=15,2,IF(AH78&gt;=10,1,0)))))</f>
        <v>3</v>
      </c>
      <c r="AJ78" s="143" t="n">
        <v>2</v>
      </c>
      <c r="AK78" s="143" t="n">
        <v>2.33333333333333</v>
      </c>
      <c r="AL78" s="143" t="n">
        <v>2.16666666666667</v>
      </c>
      <c r="AM78" s="143" t="n">
        <f aca="false">(AG78+AI78+AK78+AL78+AJ78)</f>
        <v>14.5</v>
      </c>
      <c r="AN78" s="143" t="n">
        <f aca="false">AM78/25*100</f>
        <v>58</v>
      </c>
      <c r="AO78" s="146" t="n">
        <f aca="false">AN78*0.1</f>
        <v>5.8</v>
      </c>
      <c r="AQ78" s="142" t="n">
        <v>0.985714285714286</v>
      </c>
      <c r="AR78" s="142" t="n">
        <f aca="false">Wellness!V78</f>
        <v>0.9</v>
      </c>
      <c r="AS78" s="142" t="n">
        <f aca="false">AVERAGE(Discipline!$D78,Discipline!$E78)</f>
        <v>1</v>
      </c>
      <c r="AT78" s="143" t="str">
        <f aca="false" t="array" ref="AT78:AT78">_xlfn.IFS(AS78&gt;=80%,"5",AS78&gt;=70%,"4",AS78&gt;=60%,"3",AS78&gt;=50%,"2",AS78&gt;=40%,"1",AS78&lt;40%,"0")</f>
        <v>5</v>
      </c>
      <c r="AU78" s="144" t="n">
        <v>27</v>
      </c>
      <c r="AV78" s="144" t="n">
        <f aca="false">IF(AU78&gt;=27,5,IF(AU78&gt;=24,4,IF(AU78&gt;=20,3,IF(AU78&gt;=15,2,IF(AU78&gt;=10,1,0)))))</f>
        <v>5</v>
      </c>
      <c r="AW78" s="143" t="n">
        <v>3</v>
      </c>
      <c r="AX78" s="143" t="n">
        <v>3.33333333333333</v>
      </c>
      <c r="AY78" s="143" t="n">
        <v>3</v>
      </c>
      <c r="AZ78" s="143" t="n">
        <f aca="false">(AT78+AV78+AX78+AY78+AW78)</f>
        <v>19.3333333333333</v>
      </c>
      <c r="BA78" s="143" t="n">
        <f aca="false">AZ78/25*100</f>
        <v>77.3333333333333</v>
      </c>
      <c r="BB78" s="146" t="n">
        <f aca="false">BA78*0.1</f>
        <v>7.73333333333333</v>
      </c>
    </row>
    <row r="79" s="22" customFormat="true" ht="14.25" hidden="false" customHeight="false" outlineLevel="0" collapsed="false">
      <c r="A79" s="141" t="n">
        <v>75</v>
      </c>
      <c r="B79" s="62" t="s">
        <v>168</v>
      </c>
      <c r="C79" s="63" t="s">
        <v>169</v>
      </c>
      <c r="D79" s="142" t="n">
        <v>0.8</v>
      </c>
      <c r="E79" s="142" t="n">
        <f aca="false">Wellness!D79</f>
        <v>0.666666666666667</v>
      </c>
      <c r="F79" s="142" t="n">
        <f aca="false">AVERAGE(Discipline!$D79,Discipline!$E79)</f>
        <v>0.733333333333333</v>
      </c>
      <c r="G79" s="143" t="str">
        <f aca="false" t="array" ref="G79:G79">_xlfn.IFS(F79&gt;=80%,"5",F79&gt;=70%,"4",F79&gt;=60%,"3",F79&gt;=50%,"2",F79&gt;=40%,"1",F79&lt;40%,"0")</f>
        <v>4</v>
      </c>
      <c r="H79" s="144" t="n">
        <v>15</v>
      </c>
      <c r="I79" s="144" t="n">
        <f aca="false">IF(H79&gt;=27,5,IF(H79&gt;=24,4,IF(H79&gt;=20,3,IF(H79&gt;=15,2,IF(H79&gt;=10,1,0)))))</f>
        <v>2</v>
      </c>
      <c r="J79" s="143"/>
      <c r="K79" s="143" t="n">
        <v>2.05357142857143</v>
      </c>
      <c r="L79" s="143" t="n">
        <v>2.76785714285714</v>
      </c>
      <c r="M79" s="143" t="n">
        <f aca="false">(G79+I79+K79+L79)</f>
        <v>10.8214285714286</v>
      </c>
      <c r="N79" s="143" t="n">
        <f aca="false">M79/20*100</f>
        <v>54.1071428571429</v>
      </c>
      <c r="O79" s="146" t="n">
        <f aca="false">N79*0.1</f>
        <v>5.41071428571429</v>
      </c>
      <c r="Q79" s="109" t="n">
        <f aca="false">IFERROR(VLOOKUP(B79,[2]Sheet1!B$4:E$241,4,FALSE()),"ER")</f>
        <v>0.773645833333333</v>
      </c>
      <c r="R79" s="109" t="n">
        <f aca="false">Wellness!V79</f>
        <v>0.666666666666667</v>
      </c>
      <c r="S79" s="109" t="n">
        <f aca="false">AVERAGE(Q79,R79)</f>
        <v>0.72015625</v>
      </c>
      <c r="T79" s="143" t="str">
        <f aca="false" t="array" ref="T79:T79">_xlfn.IFS(S79&gt;=80%,"5",S79&gt;=70%,"4",S79&gt;=60%,"3",S79&gt;=50%,"2",S79&gt;=40%,"1",S79&lt;40%,"0")</f>
        <v>4</v>
      </c>
      <c r="U79" s="144" t="n">
        <v>6</v>
      </c>
      <c r="V79" s="144" t="n">
        <f aca="false">IF(U79&gt;=27,5,IF(U79&gt;=24,4,IF(U79&gt;=20,3,IF(U79&gt;=15,2,IF(U79&gt;=10,1,0)))))</f>
        <v>0</v>
      </c>
      <c r="W79" s="143" t="n">
        <v>0</v>
      </c>
      <c r="X79" s="143" t="n">
        <v>1.66666666666667</v>
      </c>
      <c r="Y79" s="143" t="n">
        <v>2.25</v>
      </c>
      <c r="Z79" s="143" t="n">
        <f aca="false">(T79+V79+W79+X79+Y79)</f>
        <v>7.91666666666667</v>
      </c>
      <c r="AA79" s="143" t="n">
        <f aca="false">Z79/25*100</f>
        <v>31.6666666666667</v>
      </c>
      <c r="AB79" s="146" t="n">
        <f aca="false">AA79*0.1</f>
        <v>3.16666666666667</v>
      </c>
      <c r="AD79" s="142" t="n">
        <v>0.820763305322129</v>
      </c>
      <c r="AE79" s="142" t="n">
        <f aca="false">Wellness!AN79</f>
        <v>0.8</v>
      </c>
      <c r="AF79" s="142" t="n">
        <f aca="false">AVERAGE(AD79,AE79)</f>
        <v>0.810381652661065</v>
      </c>
      <c r="AG79" s="143" t="str">
        <f aca="false" t="array" ref="AG79:AG79">_xlfn.IFS(AF79&gt;=80%,"5",AF79&gt;=70%,"4",AF79&gt;=60%,"3",AF79&gt;=50%,"2",AF79&gt;=40%,"1",AF79&lt;40%,"0")</f>
        <v>5</v>
      </c>
      <c r="AH79" s="144" t="n">
        <v>12</v>
      </c>
      <c r="AI79" s="144" t="n">
        <f aca="false">IF(AH79&gt;=27,5,IF(AH79&gt;=24,4,IF(AH79&gt;=20,3,IF(AH79&gt;=15,2,IF(AH79&gt;=10,1,0)))))</f>
        <v>1</v>
      </c>
      <c r="AJ79" s="143" t="n">
        <v>2</v>
      </c>
      <c r="AK79" s="143" t="n">
        <v>2.5</v>
      </c>
      <c r="AL79" s="143" t="n">
        <v>2.25</v>
      </c>
      <c r="AM79" s="143" t="n">
        <f aca="false">(AG79+AI79+AK79+AL79+AJ79)</f>
        <v>12.75</v>
      </c>
      <c r="AN79" s="143" t="n">
        <f aca="false">AM79/25*100</f>
        <v>51</v>
      </c>
      <c r="AO79" s="146" t="n">
        <f aca="false">AN79*0.1</f>
        <v>5.1</v>
      </c>
      <c r="AQ79" s="142" t="n">
        <v>0.863194444444444</v>
      </c>
      <c r="AR79" s="142" t="n">
        <f aca="false">Wellness!V79</f>
        <v>0.666666666666667</v>
      </c>
      <c r="AS79" s="142" t="n">
        <f aca="false">AVERAGE(Discipline!$D79,Discipline!$E79)</f>
        <v>0.733333333333333</v>
      </c>
      <c r="AT79" s="143" t="str">
        <f aca="false" t="array" ref="AT79:AT79">_xlfn.IFS(AS79&gt;=80%,"5",AS79&gt;=70%,"4",AS79&gt;=60%,"3",AS79&gt;=50%,"2",AS79&gt;=40%,"1",AS79&lt;40%,"0")</f>
        <v>4</v>
      </c>
      <c r="AU79" s="144" t="n">
        <v>15</v>
      </c>
      <c r="AV79" s="144" t="n">
        <f aca="false">IF(AU79&gt;=27,5,IF(AU79&gt;=24,4,IF(AU79&gt;=20,3,IF(AU79&gt;=15,2,IF(AU79&gt;=10,1,0)))))</f>
        <v>2</v>
      </c>
      <c r="AW79" s="143" t="n">
        <v>2.5</v>
      </c>
      <c r="AX79" s="143" t="n">
        <v>2.16666666666667</v>
      </c>
      <c r="AY79" s="143" t="n">
        <v>2.25</v>
      </c>
      <c r="AZ79" s="143" t="n">
        <f aca="false">(AT79+AV79+AX79+AY79+AW79)</f>
        <v>12.9166666666667</v>
      </c>
      <c r="BA79" s="143" t="n">
        <f aca="false">AZ79/25*100</f>
        <v>51.6666666666667</v>
      </c>
      <c r="BB79" s="146" t="n">
        <f aca="false">BA79*0.1</f>
        <v>5.16666666666667</v>
      </c>
    </row>
    <row r="80" s="22" customFormat="true" ht="14.25" hidden="false" customHeight="false" outlineLevel="0" collapsed="false">
      <c r="A80" s="141" t="n">
        <v>76</v>
      </c>
      <c r="B80" s="62" t="s">
        <v>170</v>
      </c>
      <c r="C80" s="63" t="s">
        <v>171</v>
      </c>
      <c r="D80" s="142" t="n">
        <v>0.8</v>
      </c>
      <c r="E80" s="142" t="n">
        <f aca="false">Wellness!D80</f>
        <v>0.666666666666667</v>
      </c>
      <c r="F80" s="142" t="n">
        <f aca="false">AVERAGE(Discipline!$D80,Discipline!$E80)</f>
        <v>0.733333333333333</v>
      </c>
      <c r="G80" s="143" t="str">
        <f aca="false" t="array" ref="G80:G80">_xlfn.IFS(F80&gt;=80%,"5",F80&gt;=70%,"4",F80&gt;=60%,"3",F80&gt;=50%,"2",F80&gt;=40%,"1",F80&lt;40%,"0")</f>
        <v>4</v>
      </c>
      <c r="H80" s="144" t="n">
        <v>13</v>
      </c>
      <c r="I80" s="144" t="n">
        <f aca="false">IF(H80&gt;=27,5,IF(H80&gt;=24,4,IF(H80&gt;=20,3,IF(H80&gt;=15,2,IF(H80&gt;=10,1,0)))))</f>
        <v>1</v>
      </c>
      <c r="J80" s="143"/>
      <c r="K80" s="143" t="n">
        <v>3.07142857142857</v>
      </c>
      <c r="L80" s="143" t="n">
        <v>2.79464285714286</v>
      </c>
      <c r="M80" s="143" t="n">
        <f aca="false">(G80+I80+K80+L80)</f>
        <v>10.8660714285714</v>
      </c>
      <c r="N80" s="143" t="n">
        <f aca="false">M80/20*100</f>
        <v>54.3303571428571</v>
      </c>
      <c r="O80" s="146" t="n">
        <f aca="false">N80*0.1</f>
        <v>5.43303571428572</v>
      </c>
      <c r="Q80" s="109" t="n">
        <f aca="false">IFERROR(VLOOKUP(B80,[2]Sheet1!B$4:E$241,4,FALSE()),"ER")</f>
        <v>0.936354166666666</v>
      </c>
      <c r="R80" s="109" t="n">
        <f aca="false">Wellness!V80</f>
        <v>0.666666666666667</v>
      </c>
      <c r="S80" s="109" t="n">
        <f aca="false">AVERAGE(Q80,R80)</f>
        <v>0.801510416666667</v>
      </c>
      <c r="T80" s="143" t="str">
        <f aca="false" t="array" ref="T80:T80">_xlfn.IFS(S80&gt;=80%,"5",S80&gt;=70%,"4",S80&gt;=60%,"3",S80&gt;=50%,"2",S80&gt;=40%,"1",S80&lt;40%,"0")</f>
        <v>5</v>
      </c>
      <c r="U80" s="144" t="n">
        <v>3</v>
      </c>
      <c r="V80" s="144" t="n">
        <f aca="false">IF(U80&gt;=27,5,IF(U80&gt;=24,4,IF(U80&gt;=20,3,IF(U80&gt;=15,2,IF(U80&gt;=10,1,0)))))</f>
        <v>0</v>
      </c>
      <c r="W80" s="143" t="n">
        <v>0</v>
      </c>
      <c r="X80" s="143" t="n">
        <v>1.83333333333333</v>
      </c>
      <c r="Y80" s="143" t="n">
        <v>2.25</v>
      </c>
      <c r="Z80" s="143" t="n">
        <f aca="false">(T80+V80+W80+X80+Y80)</f>
        <v>9.08333333333333</v>
      </c>
      <c r="AA80" s="143" t="n">
        <f aca="false">Z80/25*100</f>
        <v>36.3333333333333</v>
      </c>
      <c r="AB80" s="146" t="n">
        <f aca="false">AA80*0.1</f>
        <v>3.63333333333333</v>
      </c>
      <c r="AD80" s="142" t="n">
        <v>0.932142857142857</v>
      </c>
      <c r="AE80" s="142" t="n">
        <f aca="false">Wellness!AN80</f>
        <v>0.666666666666667</v>
      </c>
      <c r="AF80" s="142" t="n">
        <f aca="false">AVERAGE(AD80,AE80)</f>
        <v>0.799404761904762</v>
      </c>
      <c r="AG80" s="143" t="str">
        <f aca="false" t="array" ref="AG80:AG80">_xlfn.IFS(AF80&gt;=80%,"5",AF80&gt;=70%,"4",AF80&gt;=60%,"3",AF80&gt;=50%,"2",AF80&gt;=40%,"1",AF80&lt;40%,"0")</f>
        <v>4</v>
      </c>
      <c r="AH80" s="144" t="n">
        <v>5</v>
      </c>
      <c r="AI80" s="144" t="n">
        <f aca="false">IF(AH80&gt;=27,5,IF(AH80&gt;=24,4,IF(AH80&gt;=20,3,IF(AH80&gt;=15,2,IF(AH80&gt;=10,1,0)))))</f>
        <v>0</v>
      </c>
      <c r="AJ80" s="143" t="n">
        <v>2</v>
      </c>
      <c r="AK80" s="143" t="n">
        <v>2.33333333333333</v>
      </c>
      <c r="AL80" s="143" t="n">
        <v>2.16666666666667</v>
      </c>
      <c r="AM80" s="143" t="n">
        <f aca="false">(AG80+AI80+AK80+AL80+AJ80)</f>
        <v>10.5</v>
      </c>
      <c r="AN80" s="143" t="n">
        <f aca="false">AM80/25*100</f>
        <v>42</v>
      </c>
      <c r="AO80" s="146" t="n">
        <f aca="false">AN80*0.1</f>
        <v>4.2</v>
      </c>
      <c r="AQ80" s="142" t="n">
        <v>0.955797101449275</v>
      </c>
      <c r="AR80" s="142" t="n">
        <f aca="false">Wellness!V80</f>
        <v>0.666666666666667</v>
      </c>
      <c r="AS80" s="142" t="n">
        <f aca="false">AVERAGE(Discipline!$D80,Discipline!$E80)</f>
        <v>0.733333333333333</v>
      </c>
      <c r="AT80" s="143" t="str">
        <f aca="false" t="array" ref="AT80:AT80">_xlfn.IFS(AS80&gt;=80%,"5",AS80&gt;=70%,"4",AS80&gt;=60%,"3",AS80&gt;=50%,"2",AS80&gt;=40%,"1",AS80&lt;40%,"0")</f>
        <v>4</v>
      </c>
      <c r="AU80" s="144" t="n">
        <v>13</v>
      </c>
      <c r="AV80" s="144" t="n">
        <f aca="false">IF(AU80&gt;=27,5,IF(AU80&gt;=24,4,IF(AU80&gt;=20,3,IF(AU80&gt;=15,2,IF(AU80&gt;=10,1,0)))))</f>
        <v>1</v>
      </c>
      <c r="AW80" s="143" t="n">
        <v>3</v>
      </c>
      <c r="AX80" s="143" t="n">
        <v>3.33333333333333</v>
      </c>
      <c r="AY80" s="143" t="n">
        <v>3.5</v>
      </c>
      <c r="AZ80" s="143" t="n">
        <f aca="false">(AT80+AV80+AX80+AY80+AW80)</f>
        <v>14.8333333333333</v>
      </c>
      <c r="BA80" s="143" t="n">
        <f aca="false">AZ80/25*100</f>
        <v>59.3333333333333</v>
      </c>
      <c r="BB80" s="146" t="n">
        <f aca="false">BA80*0.1</f>
        <v>5.93333333333333</v>
      </c>
    </row>
    <row r="81" s="22" customFormat="true" ht="14.25" hidden="false" customHeight="false" outlineLevel="0" collapsed="false">
      <c r="A81" s="141" t="n">
        <v>77</v>
      </c>
      <c r="B81" s="62" t="s">
        <v>172</v>
      </c>
      <c r="C81" s="63" t="s">
        <v>173</v>
      </c>
      <c r="D81" s="142" t="n">
        <v>1</v>
      </c>
      <c r="E81" s="142" t="n">
        <f aca="false">Wellness!D81</f>
        <v>0.666666666666667</v>
      </c>
      <c r="F81" s="142" t="n">
        <f aca="false">AVERAGE(Discipline!$D81,Discipline!$E81)</f>
        <v>0.833333333333333</v>
      </c>
      <c r="G81" s="143" t="str">
        <f aca="false" t="array" ref="G81:G81">_xlfn.IFS(F81&gt;=80%,"5",F81&gt;=70%,"4",F81&gt;=60%,"3",F81&gt;=50%,"2",F81&gt;=40%,"1",F81&lt;40%,"0")</f>
        <v>5</v>
      </c>
      <c r="H81" s="144" t="n">
        <v>12</v>
      </c>
      <c r="I81" s="144" t="n">
        <f aca="false">IF(H81&gt;=27,5,IF(H81&gt;=24,4,IF(H81&gt;=20,3,IF(H81&gt;=15,2,IF(H81&gt;=10,1,0)))))</f>
        <v>1</v>
      </c>
      <c r="J81" s="143"/>
      <c r="K81" s="143" t="n">
        <v>2.61607142857143</v>
      </c>
      <c r="L81" s="143" t="n">
        <v>3.33035714285714</v>
      </c>
      <c r="M81" s="143" t="n">
        <f aca="false">(G81+I81+K81+L81)</f>
        <v>11.9464285714286</v>
      </c>
      <c r="N81" s="143" t="n">
        <f aca="false">M81/20*100</f>
        <v>59.7321428571429</v>
      </c>
      <c r="O81" s="146" t="n">
        <f aca="false">N81*0.1</f>
        <v>5.97321428571429</v>
      </c>
      <c r="Q81" s="109" t="n">
        <f aca="false">IFERROR(VLOOKUP(B81,[2]Sheet1!B$4:E$241,4,FALSE()),"ER")</f>
        <v>0.950520833333333</v>
      </c>
      <c r="R81" s="109" t="n">
        <f aca="false">Wellness!V81</f>
        <v>0.666666666666667</v>
      </c>
      <c r="S81" s="109" t="n">
        <f aca="false">AVERAGE(Q81,R81)</f>
        <v>0.80859375</v>
      </c>
      <c r="T81" s="143" t="str">
        <f aca="false" t="array" ref="T81:T81">_xlfn.IFS(S81&gt;=80%,"5",S81&gt;=70%,"4",S81&gt;=60%,"3",S81&gt;=50%,"2",S81&gt;=40%,"1",S81&lt;40%,"0")</f>
        <v>5</v>
      </c>
      <c r="U81" s="144" t="n">
        <v>2</v>
      </c>
      <c r="V81" s="144" t="n">
        <f aca="false">IF(U81&gt;=27,5,IF(U81&gt;=24,4,IF(U81&gt;=20,3,IF(U81&gt;=15,2,IF(U81&gt;=10,1,0)))))</f>
        <v>0</v>
      </c>
      <c r="W81" s="143" t="n">
        <v>2</v>
      </c>
      <c r="X81" s="143" t="n">
        <v>2.5</v>
      </c>
      <c r="Y81" s="143" t="n">
        <v>2.75</v>
      </c>
      <c r="Z81" s="143" t="n">
        <f aca="false">(T81+V81+W81+X81+Y81)</f>
        <v>12.25</v>
      </c>
      <c r="AA81" s="143" t="n">
        <f aca="false">Z81/25*100</f>
        <v>49</v>
      </c>
      <c r="AB81" s="146" t="n">
        <f aca="false">AA81*0.1</f>
        <v>4.9</v>
      </c>
      <c r="AD81" s="142" t="n">
        <v>0.803864734299517</v>
      </c>
      <c r="AE81" s="142" t="n">
        <f aca="false">Wellness!AN81</f>
        <v>0.666666666666667</v>
      </c>
      <c r="AF81" s="142" t="n">
        <f aca="false">AVERAGE(AD81,AE81)</f>
        <v>0.735265700483092</v>
      </c>
      <c r="AG81" s="143" t="str">
        <f aca="false" t="array" ref="AG81:AG81">_xlfn.IFS(AF81&gt;=80%,"5",AF81&gt;=70%,"4",AF81&gt;=60%,"3",AF81&gt;=50%,"2",AF81&gt;=40%,"1",AF81&lt;40%,"0")</f>
        <v>4</v>
      </c>
      <c r="AH81" s="144" t="n">
        <v>5</v>
      </c>
      <c r="AI81" s="144" t="n">
        <f aca="false">IF(AH81&gt;=27,5,IF(AH81&gt;=24,4,IF(AH81&gt;=20,3,IF(AH81&gt;=15,2,IF(AH81&gt;=10,1,0)))))</f>
        <v>0</v>
      </c>
      <c r="AJ81" s="143" t="n">
        <v>2.5</v>
      </c>
      <c r="AK81" s="143" t="n">
        <v>2.66666666666667</v>
      </c>
      <c r="AL81" s="143" t="n">
        <v>2.33333333333333</v>
      </c>
      <c r="AM81" s="143" t="n">
        <f aca="false">(AG81+AI81+AK81+AL81+AJ81)</f>
        <v>11.5</v>
      </c>
      <c r="AN81" s="143" t="n">
        <f aca="false">AM81/25*100</f>
        <v>46</v>
      </c>
      <c r="AO81" s="146" t="n">
        <f aca="false">AN81*0.1</f>
        <v>4.6</v>
      </c>
      <c r="AQ81" s="142" t="n">
        <v>0.857815734989648</v>
      </c>
      <c r="AR81" s="142" t="n">
        <f aca="false">Wellness!V81</f>
        <v>0.666666666666667</v>
      </c>
      <c r="AS81" s="142" t="n">
        <f aca="false">AVERAGE(Discipline!$D81,Discipline!$E81)</f>
        <v>0.833333333333333</v>
      </c>
      <c r="AT81" s="143" t="str">
        <f aca="false" t="array" ref="AT81:AT81">_xlfn.IFS(AS81&gt;=80%,"5",AS81&gt;=70%,"4",AS81&gt;=60%,"3",AS81&gt;=50%,"2",AS81&gt;=40%,"1",AS81&lt;40%,"0")</f>
        <v>5</v>
      </c>
      <c r="AU81" s="144" t="n">
        <v>12</v>
      </c>
      <c r="AV81" s="144" t="n">
        <f aca="false">IF(AU81&gt;=27,5,IF(AU81&gt;=24,4,IF(AU81&gt;=20,3,IF(AU81&gt;=15,2,IF(AU81&gt;=10,1,0)))))</f>
        <v>1</v>
      </c>
      <c r="AW81" s="143" t="n">
        <v>3</v>
      </c>
      <c r="AX81" s="143" t="n">
        <v>3</v>
      </c>
      <c r="AY81" s="143" t="n">
        <v>3</v>
      </c>
      <c r="AZ81" s="143" t="n">
        <f aca="false">(AT81+AV81+AX81+AY81+AW81)</f>
        <v>15</v>
      </c>
      <c r="BA81" s="143" t="n">
        <f aca="false">AZ81/25*100</f>
        <v>60</v>
      </c>
      <c r="BB81" s="146" t="n">
        <f aca="false">BA81*0.1</f>
        <v>6</v>
      </c>
    </row>
    <row r="82" s="22" customFormat="true" ht="14.25" hidden="false" customHeight="false" outlineLevel="0" collapsed="false">
      <c r="A82" s="141" t="n">
        <v>78</v>
      </c>
      <c r="B82" s="62" t="s">
        <v>174</v>
      </c>
      <c r="C82" s="63" t="s">
        <v>175</v>
      </c>
      <c r="D82" s="142" t="n">
        <v>1</v>
      </c>
      <c r="E82" s="142" t="n">
        <f aca="false">Wellness!D82</f>
        <v>0.666666666666667</v>
      </c>
      <c r="F82" s="142" t="n">
        <f aca="false">AVERAGE(Discipline!$D82,Discipline!$E82)</f>
        <v>0.833333333333333</v>
      </c>
      <c r="G82" s="143" t="str">
        <f aca="false" t="array" ref="G82:G82">_xlfn.IFS(F82&gt;=80%,"5",F82&gt;=70%,"4",F82&gt;=60%,"3",F82&gt;=50%,"2",F82&gt;=40%,"1",F82&lt;40%,"0")</f>
        <v>5</v>
      </c>
      <c r="H82" s="144" t="n">
        <v>12</v>
      </c>
      <c r="I82" s="144" t="n">
        <f aca="false">IF(H82&gt;=27,5,IF(H82&gt;=24,4,IF(H82&gt;=20,3,IF(H82&gt;=15,2,IF(H82&gt;=10,1,0)))))</f>
        <v>1</v>
      </c>
      <c r="J82" s="143"/>
      <c r="K82" s="143" t="n">
        <v>2.39285714285714</v>
      </c>
      <c r="L82" s="143" t="n">
        <v>2.96428571428571</v>
      </c>
      <c r="M82" s="143" t="n">
        <f aca="false">(G82+I82+K82+L82)</f>
        <v>11.3571428571429</v>
      </c>
      <c r="N82" s="143" t="n">
        <f aca="false">M82/20*100</f>
        <v>56.7857142857143</v>
      </c>
      <c r="O82" s="146" t="n">
        <f aca="false">N82*0.1</f>
        <v>5.67857142857143</v>
      </c>
      <c r="Q82" s="109" t="n">
        <f aca="false">IFERROR(VLOOKUP(B82,[2]Sheet1!B$4:E$241,4,FALSE()),"ER")</f>
        <v>0.843489583333333</v>
      </c>
      <c r="R82" s="109" t="n">
        <f aca="false">Wellness!V82</f>
        <v>0.666666666666667</v>
      </c>
      <c r="S82" s="109" t="n">
        <f aca="false">AVERAGE(Q82,R82)</f>
        <v>0.755078125</v>
      </c>
      <c r="T82" s="143" t="str">
        <f aca="false" t="array" ref="T82:T82">_xlfn.IFS(S82&gt;=80%,"5",S82&gt;=70%,"4",S82&gt;=60%,"3",S82&gt;=50%,"2",S82&gt;=40%,"1",S82&lt;40%,"0")</f>
        <v>4</v>
      </c>
      <c r="U82" s="144" t="n">
        <v>3</v>
      </c>
      <c r="V82" s="144" t="n">
        <f aca="false">IF(U82&gt;=27,5,IF(U82&gt;=24,4,IF(U82&gt;=20,3,IF(U82&gt;=15,2,IF(U82&gt;=10,1,0)))))</f>
        <v>0</v>
      </c>
      <c r="W82" s="143" t="n">
        <v>2</v>
      </c>
      <c r="X82" s="143" t="n">
        <v>2.16666666666667</v>
      </c>
      <c r="Y82" s="143" t="n">
        <v>2</v>
      </c>
      <c r="Z82" s="143" t="n">
        <f aca="false">(T82+V82+W82+X82+Y82)</f>
        <v>10.1666666666667</v>
      </c>
      <c r="AA82" s="143" t="n">
        <f aca="false">Z82/25*100</f>
        <v>40.6666666666667</v>
      </c>
      <c r="AB82" s="146" t="n">
        <f aca="false">AA82*0.1</f>
        <v>4.06666666666667</v>
      </c>
      <c r="AD82" s="142" t="n">
        <v>0.843012422360248</v>
      </c>
      <c r="AE82" s="142" t="n">
        <f aca="false">Wellness!AN82</f>
        <v>0.1</v>
      </c>
      <c r="AF82" s="142" t="n">
        <f aca="false">AVERAGE(AD82,AE82)</f>
        <v>0.471506211180124</v>
      </c>
      <c r="AG82" s="143" t="str">
        <f aca="false" t="array" ref="AG82:AG82">_xlfn.IFS(AF82&gt;=80%,"5",AF82&gt;=70%,"4",AF82&gt;=60%,"3",AF82&gt;=50%,"2",AF82&gt;=40%,"1",AF82&lt;40%,"0")</f>
        <v>1</v>
      </c>
      <c r="AH82" s="144" t="n">
        <v>2</v>
      </c>
      <c r="AI82" s="144" t="n">
        <f aca="false">IF(AH82&gt;=27,5,IF(AH82&gt;=24,4,IF(AH82&gt;=20,3,IF(AH82&gt;=15,2,IF(AH82&gt;=10,1,0)))))</f>
        <v>0</v>
      </c>
      <c r="AJ82" s="143" t="n">
        <v>2</v>
      </c>
      <c r="AK82" s="143" t="n">
        <v>2.5</v>
      </c>
      <c r="AL82" s="143" t="n">
        <v>1.75</v>
      </c>
      <c r="AM82" s="143" t="n">
        <f aca="false">(AG82+AI82+AK82+AL82+AJ82)</f>
        <v>7.25</v>
      </c>
      <c r="AN82" s="143" t="n">
        <f aca="false">AM82/25*100</f>
        <v>29</v>
      </c>
      <c r="AO82" s="146" t="n">
        <f aca="false">AN82*0.1</f>
        <v>2.9</v>
      </c>
      <c r="AQ82" s="142" t="n">
        <v>0.917179089026915</v>
      </c>
      <c r="AR82" s="142" t="n">
        <f aca="false">Wellness!V82</f>
        <v>0.666666666666667</v>
      </c>
      <c r="AS82" s="142" t="n">
        <f aca="false">AVERAGE(Discipline!$D82,Discipline!$E82)</f>
        <v>0.833333333333333</v>
      </c>
      <c r="AT82" s="143" t="str">
        <f aca="false" t="array" ref="AT82:AT82">_xlfn.IFS(AS82&gt;=80%,"5",AS82&gt;=70%,"4",AS82&gt;=60%,"3",AS82&gt;=50%,"2",AS82&gt;=40%,"1",AS82&lt;40%,"0")</f>
        <v>5</v>
      </c>
      <c r="AU82" s="144" t="n">
        <v>12</v>
      </c>
      <c r="AV82" s="144" t="n">
        <f aca="false">IF(AU82&gt;=27,5,IF(AU82&gt;=24,4,IF(AU82&gt;=20,3,IF(AU82&gt;=15,2,IF(AU82&gt;=10,1,0)))))</f>
        <v>1</v>
      </c>
      <c r="AW82" s="143" t="n">
        <v>2</v>
      </c>
      <c r="AX82" s="143" t="n">
        <v>1.66666666666667</v>
      </c>
      <c r="AY82" s="143" t="n">
        <v>2.5</v>
      </c>
      <c r="AZ82" s="143" t="n">
        <f aca="false">(AT82+AV82+AX82+AY82+AW82)</f>
        <v>12.1666666666667</v>
      </c>
      <c r="BA82" s="143" t="n">
        <f aca="false">AZ82/25*100</f>
        <v>48.6666666666667</v>
      </c>
      <c r="BB82" s="146" t="n">
        <f aca="false">BA82*0.1</f>
        <v>4.86666666666667</v>
      </c>
    </row>
    <row r="83" s="22" customFormat="true" ht="14.25" hidden="false" customHeight="false" outlineLevel="0" collapsed="false">
      <c r="A83" s="141" t="n">
        <v>79</v>
      </c>
      <c r="B83" s="62" t="s">
        <v>176</v>
      </c>
      <c r="C83" s="63" t="s">
        <v>177</v>
      </c>
      <c r="D83" s="142" t="n">
        <v>0.9286</v>
      </c>
      <c r="E83" s="142" t="n">
        <f aca="false">Wellness!D83</f>
        <v>0.666666666666667</v>
      </c>
      <c r="F83" s="142" t="n">
        <f aca="false">AVERAGE(Discipline!$D83,Discipline!$E83)</f>
        <v>0.797633333333333</v>
      </c>
      <c r="G83" s="143" t="str">
        <f aca="false" t="array" ref="G83:G83">_xlfn.IFS(F83&gt;=80%,"5",F83&gt;=70%,"4",F83&gt;=60%,"3",F83&gt;=50%,"2",F83&gt;=40%,"1",F83&lt;40%,"0")</f>
        <v>4</v>
      </c>
      <c r="H83" s="144" t="n">
        <v>13</v>
      </c>
      <c r="I83" s="144" t="n">
        <f aca="false">IF(H83&gt;=27,5,IF(H83&gt;=24,4,IF(H83&gt;=20,3,IF(H83&gt;=15,2,IF(H83&gt;=10,1,0)))))</f>
        <v>1</v>
      </c>
      <c r="J83" s="143"/>
      <c r="K83" s="143" t="n">
        <v>1.5625</v>
      </c>
      <c r="L83" s="143" t="n">
        <v>2.1875</v>
      </c>
      <c r="M83" s="143" t="n">
        <f aca="false">(G83+I83+K83+L83)</f>
        <v>8.75</v>
      </c>
      <c r="N83" s="143" t="n">
        <f aca="false">M83/20*100</f>
        <v>43.75</v>
      </c>
      <c r="O83" s="146" t="n">
        <f aca="false">N83*0.1</f>
        <v>4.375</v>
      </c>
      <c r="Q83" s="109" t="n">
        <f aca="false">IFERROR(VLOOKUP(B83,[2]Sheet1!B$4:E$241,4,FALSE()),"ER")</f>
        <v>0.867297237076649</v>
      </c>
      <c r="R83" s="109" t="n">
        <f aca="false">Wellness!V83</f>
        <v>0.266666666666667</v>
      </c>
      <c r="S83" s="109" t="n">
        <f aca="false">AVERAGE(Q83,R83)</f>
        <v>0.566981951871658</v>
      </c>
      <c r="T83" s="143" t="str">
        <f aca="false" t="array" ref="T83:T83">_xlfn.IFS(S83&gt;=80%,"5",S83&gt;=70%,"4",S83&gt;=60%,"3",S83&gt;=50%,"2",S83&gt;=40%,"1",S83&lt;40%,"0")</f>
        <v>2</v>
      </c>
      <c r="U83" s="144" t="n">
        <v>3</v>
      </c>
      <c r="V83" s="144" t="n">
        <f aca="false">IF(U83&gt;=27,5,IF(U83&gt;=24,4,IF(U83&gt;=20,3,IF(U83&gt;=15,2,IF(U83&gt;=10,1,0)))))</f>
        <v>0</v>
      </c>
      <c r="W83" s="143" t="n">
        <v>2</v>
      </c>
      <c r="X83" s="143" t="n">
        <v>2.08333333333333</v>
      </c>
      <c r="Y83" s="143" t="n">
        <v>2.75</v>
      </c>
      <c r="Z83" s="143" t="n">
        <f aca="false">(T83+V83+W83+X83+Y83)</f>
        <v>8.83333333333333</v>
      </c>
      <c r="AA83" s="143" t="n">
        <f aca="false">Z83/25*100</f>
        <v>35.3333333333333</v>
      </c>
      <c r="AB83" s="146" t="n">
        <f aca="false">AA83*0.1</f>
        <v>3.53333333333333</v>
      </c>
      <c r="AD83" s="142" t="n">
        <v>0.845272435897436</v>
      </c>
      <c r="AE83" s="142" t="n">
        <f aca="false">Wellness!AN83</f>
        <v>0.333333333333333</v>
      </c>
      <c r="AF83" s="142" t="n">
        <f aca="false">AVERAGE(AD83,AE83)</f>
        <v>0.589302884615385</v>
      </c>
      <c r="AG83" s="143" t="str">
        <f aca="false" t="array" ref="AG83:AG83">_xlfn.IFS(AF83&gt;=80%,"5",AF83&gt;=70%,"4",AF83&gt;=60%,"3",AF83&gt;=50%,"2",AF83&gt;=40%,"1",AF83&lt;40%,"0")</f>
        <v>2</v>
      </c>
      <c r="AH83" s="144" t="n">
        <v>4</v>
      </c>
      <c r="AI83" s="144" t="n">
        <f aca="false">IF(AH83&gt;=27,5,IF(AH83&gt;=24,4,IF(AH83&gt;=20,3,IF(AH83&gt;=15,2,IF(AH83&gt;=10,1,0)))))</f>
        <v>0</v>
      </c>
      <c r="AJ83" s="143" t="n">
        <v>1</v>
      </c>
      <c r="AK83" s="143" t="n">
        <v>2.8</v>
      </c>
      <c r="AL83" s="143" t="n">
        <v>1.58333333333333</v>
      </c>
      <c r="AM83" s="143" t="n">
        <f aca="false">(AG83+AI83+AK83+AL83+AJ83)</f>
        <v>7.38333333333333</v>
      </c>
      <c r="AN83" s="143" t="n">
        <f aca="false">AM83/25*100</f>
        <v>29.5333333333333</v>
      </c>
      <c r="AO83" s="146" t="n">
        <f aca="false">AN83*0.1</f>
        <v>2.95333333333333</v>
      </c>
      <c r="AQ83" s="142" t="n">
        <v>0.890114379084968</v>
      </c>
      <c r="AR83" s="142" t="n">
        <f aca="false">Wellness!V83</f>
        <v>0.266666666666667</v>
      </c>
      <c r="AS83" s="142" t="n">
        <f aca="false">AVERAGE(Discipline!$D83,Discipline!$E83)</f>
        <v>0.797633333333333</v>
      </c>
      <c r="AT83" s="143" t="str">
        <f aca="false" t="array" ref="AT83:AT83">_xlfn.IFS(AS83&gt;=80%,"5",AS83&gt;=70%,"4",AS83&gt;=60%,"3",AS83&gt;=50%,"2",AS83&gt;=40%,"1",AS83&lt;40%,"0")</f>
        <v>4</v>
      </c>
      <c r="AU83" s="144" t="n">
        <v>13</v>
      </c>
      <c r="AV83" s="144" t="n">
        <f aca="false">IF(AU83&gt;=27,5,IF(AU83&gt;=24,4,IF(AU83&gt;=20,3,IF(AU83&gt;=15,2,IF(AU83&gt;=10,1,0)))))</f>
        <v>1</v>
      </c>
      <c r="AW83" s="143" t="n">
        <v>1.75</v>
      </c>
      <c r="AX83" s="143" t="n">
        <v>2.66666666666667</v>
      </c>
      <c r="AY83" s="143" t="n">
        <v>2</v>
      </c>
      <c r="AZ83" s="143" t="n">
        <f aca="false">(AT83+AV83+AX83+AY83+AW83)</f>
        <v>11.4166666666667</v>
      </c>
      <c r="BA83" s="143" t="n">
        <f aca="false">AZ83/25*100</f>
        <v>45.6666666666667</v>
      </c>
      <c r="BB83" s="146" t="n">
        <f aca="false">BA83*0.1</f>
        <v>4.56666666666667</v>
      </c>
    </row>
    <row r="84" s="22" customFormat="true" ht="14.25" hidden="false" customHeight="false" outlineLevel="0" collapsed="false">
      <c r="A84" s="141" t="n">
        <v>80</v>
      </c>
      <c r="B84" s="62" t="s">
        <v>178</v>
      </c>
      <c r="C84" s="63" t="s">
        <v>179</v>
      </c>
      <c r="D84" s="142" t="n">
        <v>0.9333</v>
      </c>
      <c r="E84" s="142" t="n">
        <f aca="false">Wellness!D84</f>
        <v>0.966666666666667</v>
      </c>
      <c r="F84" s="142" t="n">
        <f aca="false">AVERAGE(Discipline!$D84,Discipline!$E84)</f>
        <v>0.949983333333333</v>
      </c>
      <c r="G84" s="143" t="str">
        <f aca="false" t="array" ref="G84:G84">_xlfn.IFS(F84&gt;=80%,"5",F84&gt;=70%,"4",F84&gt;=60%,"3",F84&gt;=50%,"2",F84&gt;=40%,"1",F84&lt;40%,"0")</f>
        <v>5</v>
      </c>
      <c r="H84" s="144" t="n">
        <v>23</v>
      </c>
      <c r="I84" s="144" t="n">
        <f aca="false">IF(H84&gt;=27,5,IF(H84&gt;=24,4,IF(H84&gt;=20,3,IF(H84&gt;=15,2,IF(H84&gt;=10,1,0)))))</f>
        <v>3</v>
      </c>
      <c r="J84" s="143"/>
      <c r="K84" s="143" t="n">
        <v>2.25</v>
      </c>
      <c r="L84" s="143" t="n">
        <v>2.25</v>
      </c>
      <c r="M84" s="143" t="n">
        <f aca="false">(G84+I84+K84+L84)</f>
        <v>12.5</v>
      </c>
      <c r="N84" s="143" t="n">
        <f aca="false">M84/20*100</f>
        <v>62.5</v>
      </c>
      <c r="O84" s="146" t="n">
        <f aca="false">N84*0.1</f>
        <v>6.25</v>
      </c>
      <c r="Q84" s="109" t="n">
        <f aca="false">IFERROR(VLOOKUP(B84,[2]Sheet1!B$4:E$241,4,FALSE()),"ER")</f>
        <v>0.963020833333333</v>
      </c>
      <c r="R84" s="109" t="n">
        <f aca="false">Wellness!V84</f>
        <v>0.8</v>
      </c>
      <c r="S84" s="109" t="n">
        <f aca="false">AVERAGE(Q84,R84)</f>
        <v>0.881510416666667</v>
      </c>
      <c r="T84" s="143" t="str">
        <f aca="false" t="array" ref="T84:T84">_xlfn.IFS(S84&gt;=80%,"5",S84&gt;=70%,"4",S84&gt;=60%,"3",S84&gt;=50%,"2",S84&gt;=40%,"1",S84&lt;40%,"0")</f>
        <v>5</v>
      </c>
      <c r="U84" s="144" t="n">
        <v>14</v>
      </c>
      <c r="V84" s="144" t="n">
        <f aca="false">IF(U84&gt;=27,5,IF(U84&gt;=24,4,IF(U84&gt;=20,3,IF(U84&gt;=15,2,IF(U84&gt;=10,1,0)))))</f>
        <v>1</v>
      </c>
      <c r="W84" s="143" t="n">
        <v>1</v>
      </c>
      <c r="X84" s="143" t="n">
        <v>2.16666666666667</v>
      </c>
      <c r="Y84" s="143" t="n">
        <v>2.75</v>
      </c>
      <c r="Z84" s="143" t="n">
        <f aca="false">(T84+V84+W84+X84+Y84)</f>
        <v>11.9166666666667</v>
      </c>
      <c r="AA84" s="143" t="n">
        <f aca="false">Z84/25*100</f>
        <v>47.6666666666667</v>
      </c>
      <c r="AB84" s="146" t="n">
        <f aca="false">AA84*0.1</f>
        <v>4.76666666666667</v>
      </c>
      <c r="AD84" s="142" t="n">
        <v>0.947802197802198</v>
      </c>
      <c r="AE84" s="142" t="n">
        <f aca="false">Wellness!AN84</f>
        <v>0.8</v>
      </c>
      <c r="AF84" s="142" t="n">
        <f aca="false">AVERAGE(AD84,AE84)</f>
        <v>0.873901098901099</v>
      </c>
      <c r="AG84" s="143" t="str">
        <f aca="false" t="array" ref="AG84:AG84">_xlfn.IFS(AF84&gt;=80%,"5",AF84&gt;=70%,"4",AF84&gt;=60%,"3",AF84&gt;=50%,"2",AF84&gt;=40%,"1",AF84&lt;40%,"0")</f>
        <v>5</v>
      </c>
      <c r="AH84" s="144" t="n">
        <v>18</v>
      </c>
      <c r="AI84" s="144" t="n">
        <f aca="false">IF(AH84&gt;=27,5,IF(AH84&gt;=24,4,IF(AH84&gt;=20,3,IF(AH84&gt;=15,2,IF(AH84&gt;=10,1,0)))))</f>
        <v>2</v>
      </c>
      <c r="AJ84" s="143" t="s">
        <v>511</v>
      </c>
      <c r="AK84" s="143" t="s">
        <v>511</v>
      </c>
      <c r="AL84" s="143" t="s">
        <v>511</v>
      </c>
      <c r="AM84" s="143" t="n">
        <f aca="false">(AG84+AI84+AK84+AL84+AJ84)</f>
        <v>7</v>
      </c>
      <c r="AN84" s="143" t="n">
        <f aca="false">AM84/25*100</f>
        <v>28</v>
      </c>
      <c r="AO84" s="146" t="n">
        <f aca="false">AN84*0.1</f>
        <v>2.8</v>
      </c>
      <c r="AQ84" s="142" t="n">
        <v>0.981547619047619</v>
      </c>
      <c r="AR84" s="142" t="n">
        <f aca="false">Wellness!V84</f>
        <v>0.8</v>
      </c>
      <c r="AS84" s="142" t="n">
        <f aca="false">AVERAGE(Discipline!$D84,Discipline!$E84)</f>
        <v>0.949983333333333</v>
      </c>
      <c r="AT84" s="143" t="str">
        <f aca="false" t="array" ref="AT84:AT84">_xlfn.IFS(AS84&gt;=80%,"5",AS84&gt;=70%,"4",AS84&gt;=60%,"3",AS84&gt;=50%,"2",AS84&gt;=40%,"1",AS84&lt;40%,"0")</f>
        <v>5</v>
      </c>
      <c r="AU84" s="144" t="n">
        <v>23</v>
      </c>
      <c r="AV84" s="144" t="n">
        <f aca="false">IF(AU84&gt;=27,5,IF(AU84&gt;=24,4,IF(AU84&gt;=20,3,IF(AU84&gt;=15,2,IF(AU84&gt;=10,1,0)))))</f>
        <v>3</v>
      </c>
      <c r="AW84" s="143" t="n">
        <v>4</v>
      </c>
      <c r="AX84" s="143" t="n">
        <v>3</v>
      </c>
      <c r="AY84" s="143" t="n">
        <v>2.5</v>
      </c>
      <c r="AZ84" s="143" t="n">
        <f aca="false">(AT84+AV84+AX84+AY84+AW84)</f>
        <v>17.5</v>
      </c>
      <c r="BA84" s="143" t="n">
        <f aca="false">AZ84/25*100</f>
        <v>70</v>
      </c>
      <c r="BB84" s="146" t="n">
        <f aca="false">BA84*0.1</f>
        <v>7</v>
      </c>
    </row>
    <row r="85" s="22" customFormat="true" ht="14.25" hidden="false" customHeight="false" outlineLevel="0" collapsed="false">
      <c r="A85" s="141" t="n">
        <v>81</v>
      </c>
      <c r="B85" s="62" t="s">
        <v>180</v>
      </c>
      <c r="C85" s="63" t="s">
        <v>181</v>
      </c>
      <c r="D85" s="142" t="n">
        <v>0.7333</v>
      </c>
      <c r="E85" s="142" t="n">
        <f aca="false">Wellness!D85</f>
        <v>0.266666666666667</v>
      </c>
      <c r="F85" s="142" t="n">
        <f aca="false">AVERAGE(Discipline!$D85,Discipline!$E85)</f>
        <v>0.499983333333333</v>
      </c>
      <c r="G85" s="143" t="str">
        <f aca="false" t="array" ref="G85:G85">_xlfn.IFS(F85&gt;=80%,"5",F85&gt;=70%,"4",F85&gt;=60%,"3",F85&gt;=50%,"2",F85&gt;=40%,"1",F85&lt;40%,"0")</f>
        <v>1</v>
      </c>
      <c r="H85" s="144" t="n">
        <v>6</v>
      </c>
      <c r="I85" s="144" t="n">
        <f aca="false">IF(H85&gt;=27,5,IF(H85&gt;=24,4,IF(H85&gt;=20,3,IF(H85&gt;=15,2,IF(H85&gt;=10,1,0)))))</f>
        <v>0</v>
      </c>
      <c r="J85" s="143"/>
      <c r="K85" s="143" t="n">
        <v>1.71428571428571</v>
      </c>
      <c r="L85" s="143" t="n">
        <v>2.57142857142857</v>
      </c>
      <c r="M85" s="143" t="n">
        <f aca="false">(G85+I85+K85+L85)</f>
        <v>5.28571428571429</v>
      </c>
      <c r="N85" s="143" t="n">
        <f aca="false">M85/20*100</f>
        <v>26.4285714285714</v>
      </c>
      <c r="O85" s="146" t="n">
        <f aca="false">N85*0.1</f>
        <v>2.64285714285714</v>
      </c>
      <c r="Q85" s="109" t="n">
        <f aca="false">IFERROR(VLOOKUP(B85,[2]Sheet1!B$4:E$241,4,FALSE()),"ER")</f>
        <v>0.75421875</v>
      </c>
      <c r="R85" s="109" t="n">
        <f aca="false">Wellness!V85</f>
        <v>0</v>
      </c>
      <c r="S85" s="109" t="n">
        <f aca="false">AVERAGE(Q85,R85)</f>
        <v>0.377109375</v>
      </c>
      <c r="T85" s="143" t="str">
        <f aca="false" t="array" ref="T85:T85">_xlfn.IFS(S85&gt;=80%,"5",S85&gt;=70%,"4",S85&gt;=60%,"3",S85&gt;=50%,"2",S85&gt;=40%,"1",S85&lt;40%,"0")</f>
        <v>0</v>
      </c>
      <c r="U85" s="144" t="n">
        <v>0</v>
      </c>
      <c r="V85" s="144" t="n">
        <f aca="false">IF(U85&gt;=27,5,IF(U85&gt;=24,4,IF(U85&gt;=20,3,IF(U85&gt;=15,2,IF(U85&gt;=10,1,0)))))</f>
        <v>0</v>
      </c>
      <c r="W85" s="143" t="n">
        <v>1</v>
      </c>
      <c r="X85" s="143" t="n">
        <v>1.33333333333333</v>
      </c>
      <c r="Y85" s="143" t="n">
        <v>1.5</v>
      </c>
      <c r="Z85" s="143" t="n">
        <f aca="false">(T85+V85+W85+X85+Y85)</f>
        <v>3.83333333333333</v>
      </c>
      <c r="AA85" s="143" t="n">
        <f aca="false">Z85/25*100</f>
        <v>15.3333333333333</v>
      </c>
      <c r="AB85" s="146" t="n">
        <f aca="false">AA85*0.1</f>
        <v>1.53333333333333</v>
      </c>
      <c r="AD85" s="142" t="n">
        <v>0.817934782608696</v>
      </c>
      <c r="AE85" s="142" t="n">
        <f aca="false">Wellness!AN85</f>
        <v>0</v>
      </c>
      <c r="AF85" s="142" t="n">
        <f aca="false">AVERAGE(AD85,AE85)</f>
        <v>0.408967391304348</v>
      </c>
      <c r="AG85" s="143" t="str">
        <f aca="false" t="array" ref="AG85:AG85">_xlfn.IFS(AF85&gt;=80%,"5",AF85&gt;=70%,"4",AF85&gt;=60%,"3",AF85&gt;=50%,"2",AF85&gt;=40%,"1",AF85&lt;40%,"0")</f>
        <v>1</v>
      </c>
      <c r="AH85" s="144" t="n">
        <v>0</v>
      </c>
      <c r="AI85" s="144" t="n">
        <f aca="false">IF(AH85&gt;=27,5,IF(AH85&gt;=24,4,IF(AH85&gt;=20,3,IF(AH85&gt;=15,2,IF(AH85&gt;=10,1,0)))))</f>
        <v>0</v>
      </c>
      <c r="AJ85" s="143" t="n">
        <v>2</v>
      </c>
      <c r="AK85" s="143" t="n">
        <v>2</v>
      </c>
      <c r="AL85" s="143" t="n">
        <v>2</v>
      </c>
      <c r="AM85" s="143" t="n">
        <f aca="false">(AG85+AI85+AK85+AL85+AJ85)</f>
        <v>7</v>
      </c>
      <c r="AN85" s="143" t="n">
        <f aca="false">AM85/25*100</f>
        <v>28</v>
      </c>
      <c r="AO85" s="146" t="n">
        <f aca="false">AN85*0.1</f>
        <v>2.8</v>
      </c>
      <c r="AQ85" s="142" t="n">
        <v>0.755848861283644</v>
      </c>
      <c r="AR85" s="142" t="n">
        <f aca="false">Wellness!V85</f>
        <v>0</v>
      </c>
      <c r="AS85" s="142" t="n">
        <f aca="false">AVERAGE(Discipline!$D85,Discipline!$E85)</f>
        <v>0.499983333333333</v>
      </c>
      <c r="AT85" s="143" t="str">
        <f aca="false" t="array" ref="AT85:AT85">_xlfn.IFS(AS85&gt;=80%,"5",AS85&gt;=70%,"4",AS85&gt;=60%,"3",AS85&gt;=50%,"2",AS85&gt;=40%,"1",AS85&lt;40%,"0")</f>
        <v>1</v>
      </c>
      <c r="AU85" s="144" t="n">
        <v>6</v>
      </c>
      <c r="AV85" s="144" t="n">
        <f aca="false">IF(AU85&gt;=27,5,IF(AU85&gt;=24,4,IF(AU85&gt;=20,3,IF(AU85&gt;=15,2,IF(AU85&gt;=10,1,0)))))</f>
        <v>0</v>
      </c>
      <c r="AW85" s="143" t="n">
        <v>3</v>
      </c>
      <c r="AX85" s="143" t="n">
        <v>2</v>
      </c>
      <c r="AY85" s="143" t="n">
        <v>2.5</v>
      </c>
      <c r="AZ85" s="143" t="n">
        <f aca="false">(AT85+AV85+AX85+AY85+AW85)</f>
        <v>8.5</v>
      </c>
      <c r="BA85" s="143" t="n">
        <f aca="false">AZ85/25*100</f>
        <v>34</v>
      </c>
      <c r="BB85" s="146" t="n">
        <f aca="false">BA85*0.1</f>
        <v>3.4</v>
      </c>
    </row>
    <row r="86" s="22" customFormat="true" ht="14.25" hidden="false" customHeight="false" outlineLevel="0" collapsed="false">
      <c r="A86" s="141" t="n">
        <v>82</v>
      </c>
      <c r="B86" s="62" t="s">
        <v>182</v>
      </c>
      <c r="C86" s="63" t="s">
        <v>183</v>
      </c>
      <c r="D86" s="142" t="n">
        <v>0.95</v>
      </c>
      <c r="E86" s="142" t="n">
        <f aca="false">Wellness!D86</f>
        <v>0.5</v>
      </c>
      <c r="F86" s="142" t="n">
        <f aca="false">AVERAGE(Discipline!$D86,Discipline!$E86)</f>
        <v>0.725</v>
      </c>
      <c r="G86" s="143" t="str">
        <f aca="false" t="array" ref="G86:G86">_xlfn.IFS(F86&gt;=80%,"5",F86&gt;=70%,"4",F86&gt;=60%,"3",F86&gt;=50%,"2",F86&gt;=40%,"1",F86&lt;40%,"0")</f>
        <v>4</v>
      </c>
      <c r="H86" s="144" t="n">
        <v>13</v>
      </c>
      <c r="I86" s="144" t="n">
        <f aca="false">IF(H86&gt;=27,5,IF(H86&gt;=24,4,IF(H86&gt;=20,3,IF(H86&gt;=15,2,IF(H86&gt;=10,1,0)))))</f>
        <v>1</v>
      </c>
      <c r="J86" s="143"/>
      <c r="K86" s="143" t="n">
        <v>2.39285714285714</v>
      </c>
      <c r="L86" s="143" t="n">
        <v>2.40178571428571</v>
      </c>
      <c r="M86" s="143" t="n">
        <f aca="false">(G86+I86+K86+L86)</f>
        <v>9.79464285714286</v>
      </c>
      <c r="N86" s="143" t="n">
        <f aca="false">M86/20*100</f>
        <v>48.9732142857143</v>
      </c>
      <c r="O86" s="146" t="n">
        <f aca="false">N86*0.1</f>
        <v>4.89732142857143</v>
      </c>
      <c r="Q86" s="109" t="n">
        <f aca="false">IFERROR(VLOOKUP(B86,[2]Sheet1!B$4:E$241,4,FALSE()),"ER")</f>
        <v>0.886102150537634</v>
      </c>
      <c r="R86" s="109" t="n">
        <f aca="false">Wellness!V86</f>
        <v>0.1</v>
      </c>
      <c r="S86" s="109" t="n">
        <f aca="false">AVERAGE(Q86,R86)</f>
        <v>0.493051075268817</v>
      </c>
      <c r="T86" s="143" t="str">
        <f aca="false" t="array" ref="T86:T86">_xlfn.IFS(S86&gt;=80%,"5",S86&gt;=70%,"4",S86&gt;=60%,"3",S86&gt;=50%,"2",S86&gt;=40%,"1",S86&lt;40%,"0")</f>
        <v>1</v>
      </c>
      <c r="U86" s="144" t="n">
        <v>3</v>
      </c>
      <c r="V86" s="144" t="n">
        <f aca="false">IF(U86&gt;=27,5,IF(U86&gt;=24,4,IF(U86&gt;=20,3,IF(U86&gt;=15,2,IF(U86&gt;=10,1,0)))))</f>
        <v>0</v>
      </c>
      <c r="W86" s="143" t="n">
        <v>4</v>
      </c>
      <c r="X86" s="143" t="n">
        <v>4.16666666666667</v>
      </c>
      <c r="Y86" s="143" t="n">
        <v>5</v>
      </c>
      <c r="Z86" s="143" t="n">
        <f aca="false">(T86+V86+W86+X86+Y86)</f>
        <v>14.1666666666667</v>
      </c>
      <c r="AA86" s="143" t="n">
        <f aca="false">Z86/25*100</f>
        <v>56.6666666666667</v>
      </c>
      <c r="AB86" s="146" t="n">
        <f aca="false">AA86*0.1</f>
        <v>5.66666666666667</v>
      </c>
      <c r="AD86" s="142" t="n">
        <v>0.882738095238095</v>
      </c>
      <c r="AE86" s="142" t="n">
        <f aca="false">Wellness!AN86</f>
        <v>0.0666666666666667</v>
      </c>
      <c r="AF86" s="142" t="n">
        <f aca="false">AVERAGE(AD86,AE86)</f>
        <v>0.474702380952381</v>
      </c>
      <c r="AG86" s="143" t="str">
        <f aca="false" t="array" ref="AG86:AG86">_xlfn.IFS(AF86&gt;=80%,"5",AF86&gt;=70%,"4",AF86&gt;=60%,"3",AF86&gt;=50%,"2",AF86&gt;=40%,"1",AF86&lt;40%,"0")</f>
        <v>1</v>
      </c>
      <c r="AH86" s="144" t="n">
        <v>0</v>
      </c>
      <c r="AI86" s="144" t="n">
        <f aca="false">IF(AH86&gt;=27,5,IF(AH86&gt;=24,4,IF(AH86&gt;=20,3,IF(AH86&gt;=15,2,IF(AH86&gt;=10,1,0)))))</f>
        <v>0</v>
      </c>
      <c r="AJ86" s="143" t="n">
        <v>2.5</v>
      </c>
      <c r="AK86" s="143" t="n">
        <v>1.57142857142857</v>
      </c>
      <c r="AL86" s="143" t="n">
        <v>1.5</v>
      </c>
      <c r="AM86" s="143" t="n">
        <f aca="false">(AG86+AI86+AK86+AL86+AJ86)</f>
        <v>6.57142857142857</v>
      </c>
      <c r="AN86" s="143" t="n">
        <f aca="false">AM86/25*100</f>
        <v>26.2857142857143</v>
      </c>
      <c r="AO86" s="146" t="n">
        <f aca="false">AN86*0.1</f>
        <v>2.62857142857143</v>
      </c>
      <c r="AQ86" s="142" t="n">
        <v>0.916666666666667</v>
      </c>
      <c r="AR86" s="142" t="n">
        <f aca="false">Wellness!V86</f>
        <v>0.1</v>
      </c>
      <c r="AS86" s="142" t="n">
        <f aca="false">AVERAGE(Discipline!$D86,Discipline!$E86)</f>
        <v>0.725</v>
      </c>
      <c r="AT86" s="143" t="str">
        <f aca="false" t="array" ref="AT86:AT86">_xlfn.IFS(AS86&gt;=80%,"5",AS86&gt;=70%,"4",AS86&gt;=60%,"3",AS86&gt;=50%,"2",AS86&gt;=40%,"1",AS86&lt;40%,"0")</f>
        <v>4</v>
      </c>
      <c r="AU86" s="144" t="n">
        <v>13</v>
      </c>
      <c r="AV86" s="144" t="n">
        <f aca="false">IF(AU86&gt;=27,5,IF(AU86&gt;=24,4,IF(AU86&gt;=20,3,IF(AU86&gt;=15,2,IF(AU86&gt;=10,1,0)))))</f>
        <v>1</v>
      </c>
      <c r="AW86" s="143" t="n">
        <v>3.625</v>
      </c>
      <c r="AX86" s="143" t="n">
        <v>3.5</v>
      </c>
      <c r="AY86" s="143" t="n">
        <v>3.125</v>
      </c>
      <c r="AZ86" s="143" t="n">
        <f aca="false">(AT86+AV86+AX86+AY86+AW86)</f>
        <v>15.25</v>
      </c>
      <c r="BA86" s="143" t="n">
        <f aca="false">AZ86/25*100</f>
        <v>61</v>
      </c>
      <c r="BB86" s="146" t="n">
        <f aca="false">BA86*0.1</f>
        <v>6.1</v>
      </c>
    </row>
    <row r="87" s="22" customFormat="true" ht="14.25" hidden="false" customHeight="false" outlineLevel="0" collapsed="false">
      <c r="A87" s="141" t="n">
        <v>83</v>
      </c>
      <c r="B87" s="62" t="s">
        <v>184</v>
      </c>
      <c r="C87" s="63" t="s">
        <v>185</v>
      </c>
      <c r="D87" s="142" t="n">
        <v>0.95</v>
      </c>
      <c r="E87" s="142" t="n">
        <f aca="false">Wellness!D87</f>
        <v>0.8</v>
      </c>
      <c r="F87" s="142" t="n">
        <f aca="false">AVERAGE(Discipline!$D87,Discipline!$E87)</f>
        <v>0.875</v>
      </c>
      <c r="G87" s="143" t="str">
        <f aca="false" t="array" ref="G87:G87">_xlfn.IFS(F87&gt;=80%,"5",F87&gt;=70%,"4",F87&gt;=60%,"3",F87&gt;=50%,"2",F87&gt;=40%,"1",F87&lt;40%,"0")</f>
        <v>5</v>
      </c>
      <c r="H87" s="144" t="n">
        <v>15</v>
      </c>
      <c r="I87" s="144" t="n">
        <f aca="false">IF(H87&gt;=27,5,IF(H87&gt;=24,4,IF(H87&gt;=20,3,IF(H87&gt;=15,2,IF(H87&gt;=10,1,0)))))</f>
        <v>2</v>
      </c>
      <c r="J87" s="143"/>
      <c r="K87" s="143" t="n">
        <v>3.75</v>
      </c>
      <c r="L87" s="143" t="n">
        <v>3.75</v>
      </c>
      <c r="M87" s="143" t="n">
        <f aca="false">(G87+I87+K87+L87)</f>
        <v>14.5</v>
      </c>
      <c r="N87" s="143" t="n">
        <f aca="false">M87/20*100</f>
        <v>72.5</v>
      </c>
      <c r="O87" s="146" t="n">
        <f aca="false">N87*0.1</f>
        <v>7.25</v>
      </c>
      <c r="Q87" s="109" t="n">
        <f aca="false">IFERROR(VLOOKUP(B87,[2]Sheet1!B$4:E$241,4,FALSE()),"ER")</f>
        <v>0.818575268817204</v>
      </c>
      <c r="R87" s="109" t="n">
        <f aca="false">Wellness!V87</f>
        <v>0.666666666666667</v>
      </c>
      <c r="S87" s="109" t="n">
        <f aca="false">AVERAGE(Q87,R87)</f>
        <v>0.742620967741936</v>
      </c>
      <c r="T87" s="143" t="str">
        <f aca="false" t="array" ref="T87:T87">_xlfn.IFS(S87&gt;=80%,"5",S87&gt;=70%,"4",S87&gt;=60%,"3",S87&gt;=50%,"2",S87&gt;=40%,"1",S87&lt;40%,"0")</f>
        <v>4</v>
      </c>
      <c r="U87" s="144" t="n">
        <v>4</v>
      </c>
      <c r="V87" s="144" t="n">
        <f aca="false">IF(U87&gt;=27,5,IF(U87&gt;=24,4,IF(U87&gt;=20,3,IF(U87&gt;=15,2,IF(U87&gt;=10,1,0)))))</f>
        <v>0</v>
      </c>
      <c r="W87" s="143" t="n">
        <v>2</v>
      </c>
      <c r="X87" s="143" t="n">
        <v>2.33333333333333</v>
      </c>
      <c r="Y87" s="143" t="n">
        <v>2.5</v>
      </c>
      <c r="Z87" s="143" t="n">
        <f aca="false">(T87+V87+W87+X87+Y87)</f>
        <v>10.8333333333333</v>
      </c>
      <c r="AA87" s="143" t="n">
        <f aca="false">Z87/25*100</f>
        <v>43.3333333333333</v>
      </c>
      <c r="AB87" s="146" t="n">
        <f aca="false">AA87*0.1</f>
        <v>4.33333333333333</v>
      </c>
      <c r="AD87" s="142" t="n">
        <v>0.858333333333333</v>
      </c>
      <c r="AE87" s="142" t="n">
        <f aca="false">Wellness!AN87</f>
        <v>0.0666666666666667</v>
      </c>
      <c r="AF87" s="142" t="n">
        <f aca="false">AVERAGE(AD87,AE87)</f>
        <v>0.4625</v>
      </c>
      <c r="AG87" s="143" t="str">
        <f aca="false" t="array" ref="AG87:AG87">_xlfn.IFS(AF87&gt;=80%,"5",AF87&gt;=70%,"4",AF87&gt;=60%,"3",AF87&gt;=50%,"2",AF87&gt;=40%,"1",AF87&lt;40%,"0")</f>
        <v>1</v>
      </c>
      <c r="AH87" s="144" t="n">
        <v>0</v>
      </c>
      <c r="AI87" s="144" t="n">
        <f aca="false">IF(AH87&gt;=27,5,IF(AH87&gt;=24,4,IF(AH87&gt;=20,3,IF(AH87&gt;=15,2,IF(AH87&gt;=10,1,0)))))</f>
        <v>0</v>
      </c>
      <c r="AJ87" s="143" t="n">
        <v>2</v>
      </c>
      <c r="AK87" s="143" t="n">
        <v>3.14285714285714</v>
      </c>
      <c r="AL87" s="143" t="n">
        <v>1.5</v>
      </c>
      <c r="AM87" s="143" t="n">
        <f aca="false">(AG87+AI87+AK87+AL87+AJ87)</f>
        <v>7.64285714285714</v>
      </c>
      <c r="AN87" s="143" t="n">
        <f aca="false">AM87/25*100</f>
        <v>30.5714285714286</v>
      </c>
      <c r="AO87" s="146" t="n">
        <f aca="false">AN87*0.1</f>
        <v>3.05714285714286</v>
      </c>
      <c r="AQ87" s="142" t="n">
        <v>0.860119047619048</v>
      </c>
      <c r="AR87" s="142" t="n">
        <f aca="false">Wellness!V87</f>
        <v>0.666666666666667</v>
      </c>
      <c r="AS87" s="142" t="n">
        <f aca="false">AVERAGE(Discipline!$D87,Discipline!$E87)</f>
        <v>0.875</v>
      </c>
      <c r="AT87" s="143" t="str">
        <f aca="false" t="array" ref="AT87:AT87">_xlfn.IFS(AS87&gt;=80%,"5",AS87&gt;=70%,"4",AS87&gt;=60%,"3",AS87&gt;=50%,"2",AS87&gt;=40%,"1",AS87&lt;40%,"0")</f>
        <v>5</v>
      </c>
      <c r="AU87" s="144" t="n">
        <v>15</v>
      </c>
      <c r="AV87" s="144" t="n">
        <f aca="false">IF(AU87&gt;=27,5,IF(AU87&gt;=24,4,IF(AU87&gt;=20,3,IF(AU87&gt;=15,2,IF(AU87&gt;=10,1,0)))))</f>
        <v>2</v>
      </c>
      <c r="AW87" s="143" t="n">
        <v>3.25</v>
      </c>
      <c r="AX87" s="143" t="n">
        <v>3.33333333333333</v>
      </c>
      <c r="AY87" s="143" t="n">
        <v>2.5</v>
      </c>
      <c r="AZ87" s="143" t="n">
        <f aca="false">(AT87+AV87+AX87+AY87+AW87)</f>
        <v>16.0833333333333</v>
      </c>
      <c r="BA87" s="143" t="n">
        <f aca="false">AZ87/25*100</f>
        <v>64.3333333333333</v>
      </c>
      <c r="BB87" s="146" t="n">
        <f aca="false">BA87*0.1</f>
        <v>6.43333333333333</v>
      </c>
    </row>
    <row r="88" s="22" customFormat="true" ht="14.25" hidden="false" customHeight="false" outlineLevel="0" collapsed="false">
      <c r="A88" s="141" t="n">
        <v>84</v>
      </c>
      <c r="B88" s="62" t="s">
        <v>186</v>
      </c>
      <c r="C88" s="63" t="s">
        <v>187</v>
      </c>
      <c r="D88" s="142" t="n">
        <v>1</v>
      </c>
      <c r="E88" s="142" t="n">
        <f aca="false">Wellness!D88</f>
        <v>0.8</v>
      </c>
      <c r="F88" s="142" t="n">
        <f aca="false">AVERAGE(Discipline!$D88,Discipline!$E88)</f>
        <v>0.9</v>
      </c>
      <c r="G88" s="143" t="str">
        <f aca="false" t="array" ref="G88:G88">_xlfn.IFS(F88&gt;=80%,"5",F88&gt;=70%,"4",F88&gt;=60%,"3",F88&gt;=50%,"2",F88&gt;=40%,"1",F88&lt;40%,"0")</f>
        <v>5</v>
      </c>
      <c r="H88" s="144" t="n">
        <v>18</v>
      </c>
      <c r="I88" s="144" t="n">
        <f aca="false">IF(H88&gt;=27,5,IF(H88&gt;=24,4,IF(H88&gt;=20,3,IF(H88&gt;=15,2,IF(H88&gt;=10,1,0)))))</f>
        <v>2</v>
      </c>
      <c r="J88" s="143"/>
      <c r="K88" s="143" t="n">
        <v>3.25</v>
      </c>
      <c r="L88" s="143" t="n">
        <v>3.75</v>
      </c>
      <c r="M88" s="143" t="n">
        <f aca="false">(G88+I88+K88+L88)</f>
        <v>14</v>
      </c>
      <c r="N88" s="143" t="n">
        <f aca="false">M88/20*100</f>
        <v>70</v>
      </c>
      <c r="O88" s="146" t="n">
        <f aca="false">N88*0.1</f>
        <v>7</v>
      </c>
      <c r="Q88" s="109" t="n">
        <f aca="false">IFERROR(VLOOKUP(B88,[2]Sheet1!B$4:E$241,4,FALSE()),"ER")</f>
        <v>0.907708333333333</v>
      </c>
      <c r="R88" s="109" t="n">
        <f aca="false">Wellness!V88</f>
        <v>0.666666666666667</v>
      </c>
      <c r="S88" s="109" t="n">
        <f aca="false">AVERAGE(Q88,R88)</f>
        <v>0.7871875</v>
      </c>
      <c r="T88" s="143" t="str">
        <f aca="false" t="array" ref="T88:T88">_xlfn.IFS(S88&gt;=80%,"5",S88&gt;=70%,"4",S88&gt;=60%,"3",S88&gt;=50%,"2",S88&gt;=40%,"1",S88&lt;40%,"0")</f>
        <v>4</v>
      </c>
      <c r="U88" s="144" t="n">
        <v>2</v>
      </c>
      <c r="V88" s="144" t="n">
        <f aca="false">IF(U88&gt;=27,5,IF(U88&gt;=24,4,IF(U88&gt;=20,3,IF(U88&gt;=15,2,IF(U88&gt;=10,1,0)))))</f>
        <v>0</v>
      </c>
      <c r="W88" s="143" t="n">
        <v>0</v>
      </c>
      <c r="X88" s="143" t="n">
        <v>2.16666666666667</v>
      </c>
      <c r="Y88" s="143" t="n">
        <v>2.75</v>
      </c>
      <c r="Z88" s="143" t="n">
        <f aca="false">(T88+V88+W88+X88+Y88)</f>
        <v>8.91666666666667</v>
      </c>
      <c r="AA88" s="143" t="n">
        <f aca="false">Z88/25*100</f>
        <v>35.6666666666667</v>
      </c>
      <c r="AB88" s="146" t="n">
        <f aca="false">AA88*0.1</f>
        <v>3.56666666666667</v>
      </c>
      <c r="AD88" s="142" t="n">
        <v>0.986111111111111</v>
      </c>
      <c r="AE88" s="142" t="n">
        <f aca="false">Wellness!AN88</f>
        <v>0.833333333333333</v>
      </c>
      <c r="AF88" s="142" t="n">
        <f aca="false">AVERAGE(AD88,AE88)</f>
        <v>0.909722222222222</v>
      </c>
      <c r="AG88" s="143" t="str">
        <f aca="false" t="array" ref="AG88:AG88">_xlfn.IFS(AF88&gt;=80%,"5",AF88&gt;=70%,"4",AF88&gt;=60%,"3",AF88&gt;=50%,"2",AF88&gt;=40%,"1",AF88&lt;40%,"0")</f>
        <v>5</v>
      </c>
      <c r="AH88" s="144" t="n">
        <v>12</v>
      </c>
      <c r="AI88" s="144" t="n">
        <f aca="false">IF(AH88&gt;=27,5,IF(AH88&gt;=24,4,IF(AH88&gt;=20,3,IF(AH88&gt;=15,2,IF(AH88&gt;=10,1,0)))))</f>
        <v>1</v>
      </c>
      <c r="AJ88" s="143" t="s">
        <v>511</v>
      </c>
      <c r="AK88" s="143" t="s">
        <v>511</v>
      </c>
      <c r="AL88" s="143" t="s">
        <v>511</v>
      </c>
      <c r="AM88" s="143" t="n">
        <f aca="false">(AG88+AI88+AK88+AL88+AJ88)</f>
        <v>6</v>
      </c>
      <c r="AN88" s="143" t="n">
        <f aca="false">AM88/25*100</f>
        <v>24</v>
      </c>
      <c r="AO88" s="146" t="n">
        <f aca="false">AN88*0.1</f>
        <v>2.4</v>
      </c>
      <c r="AQ88" s="142" t="n">
        <v>0.9034375</v>
      </c>
      <c r="AR88" s="142" t="n">
        <f aca="false">Wellness!V88</f>
        <v>0.666666666666667</v>
      </c>
      <c r="AS88" s="142" t="n">
        <f aca="false">AVERAGE(Discipline!$D88,Discipline!$E88)</f>
        <v>0.9</v>
      </c>
      <c r="AT88" s="143" t="str">
        <f aca="false" t="array" ref="AT88:AT88">_xlfn.IFS(AS88&gt;=80%,"5",AS88&gt;=70%,"4",AS88&gt;=60%,"3",AS88&gt;=50%,"2",AS88&gt;=40%,"1",AS88&lt;40%,"0")</f>
        <v>5</v>
      </c>
      <c r="AU88" s="144" t="n">
        <v>18</v>
      </c>
      <c r="AV88" s="144" t="n">
        <f aca="false">IF(AU88&gt;=27,5,IF(AU88&gt;=24,4,IF(AU88&gt;=20,3,IF(AU88&gt;=15,2,IF(AU88&gt;=10,1,0)))))</f>
        <v>2</v>
      </c>
      <c r="AW88" s="143" t="n">
        <v>3</v>
      </c>
      <c r="AX88" s="143" t="n">
        <v>2.33333333333333</v>
      </c>
      <c r="AY88" s="143" t="n">
        <v>2</v>
      </c>
      <c r="AZ88" s="143" t="n">
        <f aca="false">(AT88+AV88+AX88+AY88+AW88)</f>
        <v>14.3333333333333</v>
      </c>
      <c r="BA88" s="143" t="n">
        <f aca="false">AZ88/25*100</f>
        <v>57.3333333333333</v>
      </c>
      <c r="BB88" s="146" t="n">
        <f aca="false">BA88*0.1</f>
        <v>5.73333333333333</v>
      </c>
    </row>
    <row r="89" s="22" customFormat="true" ht="14.25" hidden="false" customHeight="false" outlineLevel="0" collapsed="false">
      <c r="A89" s="141" t="n">
        <v>85</v>
      </c>
      <c r="B89" s="62" t="s">
        <v>188</v>
      </c>
      <c r="C89" s="63" t="s">
        <v>189</v>
      </c>
      <c r="D89" s="142" t="n">
        <v>0.95</v>
      </c>
      <c r="E89" s="142" t="n">
        <f aca="false">Wellness!D89</f>
        <v>0.9</v>
      </c>
      <c r="F89" s="142" t="n">
        <f aca="false">AVERAGE(Discipline!$D89,Discipline!$E89)</f>
        <v>0.925</v>
      </c>
      <c r="G89" s="143" t="str">
        <f aca="false" t="array" ref="G89:G89">_xlfn.IFS(F89&gt;=80%,"5",F89&gt;=70%,"4",F89&gt;=60%,"3",F89&gt;=50%,"2",F89&gt;=40%,"1",F89&lt;40%,"0")</f>
        <v>5</v>
      </c>
      <c r="H89" s="144" t="n">
        <v>23</v>
      </c>
      <c r="I89" s="144" t="n">
        <f aca="false">IF(H89&gt;=27,5,IF(H89&gt;=24,4,IF(H89&gt;=20,3,IF(H89&gt;=15,2,IF(H89&gt;=10,1,0)))))</f>
        <v>3</v>
      </c>
      <c r="J89" s="143"/>
      <c r="K89" s="143" t="n">
        <v>2.42857142857143</v>
      </c>
      <c r="L89" s="143" t="n">
        <v>3.14285714285714</v>
      </c>
      <c r="M89" s="143" t="n">
        <f aca="false">(G89+I89+K89+L89)</f>
        <v>13.5714285714286</v>
      </c>
      <c r="N89" s="143" t="n">
        <f aca="false">M89/20*100</f>
        <v>67.8571428571429</v>
      </c>
      <c r="O89" s="146" t="n">
        <f aca="false">N89*0.1</f>
        <v>6.78571428571429</v>
      </c>
      <c r="Q89" s="109" t="n">
        <f aca="false">IFERROR(VLOOKUP(B89,[2]Sheet1!B$4:E$241,4,FALSE()),"ER")</f>
        <v>0.851653225806452</v>
      </c>
      <c r="R89" s="109" t="n">
        <f aca="false">Wellness!V89</f>
        <v>0.933333333333333</v>
      </c>
      <c r="S89" s="109" t="n">
        <f aca="false">AVERAGE(Q89,R89)</f>
        <v>0.892493279569892</v>
      </c>
      <c r="T89" s="143" t="str">
        <f aca="false" t="array" ref="T89:T89">_xlfn.IFS(S89&gt;=80%,"5",S89&gt;=70%,"4",S89&gt;=60%,"3",S89&gt;=50%,"2",S89&gt;=40%,"1",S89&lt;40%,"0")</f>
        <v>5</v>
      </c>
      <c r="U89" s="144" t="n">
        <v>16</v>
      </c>
      <c r="V89" s="144" t="n">
        <f aca="false">IF(U89&gt;=27,5,IF(U89&gt;=24,4,IF(U89&gt;=20,3,IF(U89&gt;=15,2,IF(U89&gt;=10,1,0)))))</f>
        <v>2</v>
      </c>
      <c r="W89" s="143" t="n">
        <v>2</v>
      </c>
      <c r="X89" s="143" t="n">
        <v>2.33333333333333</v>
      </c>
      <c r="Y89" s="143" t="n">
        <v>3</v>
      </c>
      <c r="Z89" s="143" t="n">
        <f aca="false">(T89+V89+W89+X89+Y89)</f>
        <v>14.3333333333333</v>
      </c>
      <c r="AA89" s="143" t="n">
        <f aca="false">Z89/25*100</f>
        <v>57.3333333333333</v>
      </c>
      <c r="AB89" s="146" t="n">
        <f aca="false">AA89*0.1</f>
        <v>5.73333333333333</v>
      </c>
      <c r="AD89" s="142" t="n">
        <v>0.918055555555556</v>
      </c>
      <c r="AE89" s="142" t="n">
        <f aca="false">Wellness!AN89</f>
        <v>0.666666666666667</v>
      </c>
      <c r="AF89" s="142" t="n">
        <f aca="false">AVERAGE(AD89,AE89)</f>
        <v>0.792361111111111</v>
      </c>
      <c r="AG89" s="143" t="str">
        <f aca="false" t="array" ref="AG89:AG89">_xlfn.IFS(AF89&gt;=80%,"5",AF89&gt;=70%,"4",AF89&gt;=60%,"3",AF89&gt;=50%,"2",AF89&gt;=40%,"1",AF89&lt;40%,"0")</f>
        <v>4</v>
      </c>
      <c r="AH89" s="144" t="n">
        <v>12</v>
      </c>
      <c r="AI89" s="144" t="n">
        <f aca="false">IF(AH89&gt;=27,5,IF(AH89&gt;=24,4,IF(AH89&gt;=20,3,IF(AH89&gt;=15,2,IF(AH89&gt;=10,1,0)))))</f>
        <v>1</v>
      </c>
      <c r="AJ89" s="143" t="n">
        <v>1.75</v>
      </c>
      <c r="AK89" s="143" t="n">
        <v>0.428571428571429</v>
      </c>
      <c r="AL89" s="143" t="n">
        <v>1.5</v>
      </c>
      <c r="AM89" s="143" t="n">
        <f aca="false">(AG89+AI89+AK89+AL89+AJ89)</f>
        <v>8.67857142857143</v>
      </c>
      <c r="AN89" s="143" t="n">
        <f aca="false">AM89/25*100</f>
        <v>34.7142857142857</v>
      </c>
      <c r="AO89" s="146" t="n">
        <f aca="false">AN89*0.1</f>
        <v>3.47142857142857</v>
      </c>
      <c r="AQ89" s="142" t="n">
        <v>0.881666666666667</v>
      </c>
      <c r="AR89" s="142" t="n">
        <f aca="false">Wellness!V89</f>
        <v>0.933333333333333</v>
      </c>
      <c r="AS89" s="142" t="n">
        <f aca="false">AVERAGE(Discipline!$D89,Discipline!$E89)</f>
        <v>0.925</v>
      </c>
      <c r="AT89" s="143" t="str">
        <f aca="false" t="array" ref="AT89:AT89">_xlfn.IFS(AS89&gt;=80%,"5",AS89&gt;=70%,"4",AS89&gt;=60%,"3",AS89&gt;=50%,"2",AS89&gt;=40%,"1",AS89&lt;40%,"0")</f>
        <v>5</v>
      </c>
      <c r="AU89" s="144" t="n">
        <v>23</v>
      </c>
      <c r="AV89" s="144" t="n">
        <f aca="false">IF(AU89&gt;=27,5,IF(AU89&gt;=24,4,IF(AU89&gt;=20,3,IF(AU89&gt;=15,2,IF(AU89&gt;=10,1,0)))))</f>
        <v>3</v>
      </c>
      <c r="AW89" s="143" t="n">
        <v>0.75</v>
      </c>
      <c r="AX89" s="143" t="n">
        <v>3.33333333333333</v>
      </c>
      <c r="AY89" s="143" t="n">
        <v>1.75</v>
      </c>
      <c r="AZ89" s="143" t="n">
        <f aca="false">(AT89+AV89+AX89+AY89+AW89)</f>
        <v>13.8333333333333</v>
      </c>
      <c r="BA89" s="143" t="n">
        <f aca="false">AZ89/25*100</f>
        <v>55.3333333333333</v>
      </c>
      <c r="BB89" s="146" t="n">
        <f aca="false">BA89*0.1</f>
        <v>5.53333333333333</v>
      </c>
    </row>
    <row r="90" s="22" customFormat="true" ht="14.25" hidden="false" customHeight="false" outlineLevel="0" collapsed="false">
      <c r="A90" s="141" t="n">
        <v>86</v>
      </c>
      <c r="B90" s="62" t="s">
        <v>190</v>
      </c>
      <c r="C90" s="63" t="s">
        <v>191</v>
      </c>
      <c r="D90" s="142" t="n">
        <v>0.9286</v>
      </c>
      <c r="E90" s="142" t="n">
        <f aca="false">Wellness!D90</f>
        <v>0.666666666666667</v>
      </c>
      <c r="F90" s="142" t="n">
        <f aca="false">AVERAGE(Discipline!$D90,Discipline!$E90)</f>
        <v>0.797633333333333</v>
      </c>
      <c r="G90" s="143" t="str">
        <f aca="false" t="array" ref="G90:G90">_xlfn.IFS(F90&gt;=80%,"5",F90&gt;=70%,"4",F90&gt;=60%,"3",F90&gt;=50%,"2",F90&gt;=40%,"1",F90&lt;40%,"0")</f>
        <v>4</v>
      </c>
      <c r="H90" s="144" t="n">
        <v>2</v>
      </c>
      <c r="I90" s="144" t="n">
        <f aca="false">IF(H90&gt;=27,5,IF(H90&gt;=24,4,IF(H90&gt;=20,3,IF(H90&gt;=15,2,IF(H90&gt;=10,1,0)))))</f>
        <v>0</v>
      </c>
      <c r="J90" s="143"/>
      <c r="K90" s="143" t="n">
        <v>1.75</v>
      </c>
      <c r="L90" s="143" t="n">
        <v>2</v>
      </c>
      <c r="M90" s="143" t="n">
        <f aca="false">(G90+I90+K90+L90)</f>
        <v>7.75</v>
      </c>
      <c r="N90" s="143" t="n">
        <f aca="false">M90/20*100</f>
        <v>38.75</v>
      </c>
      <c r="O90" s="146" t="n">
        <f aca="false">N90*0.1</f>
        <v>3.875</v>
      </c>
      <c r="Q90" s="109" t="n">
        <f aca="false">IFERROR(VLOOKUP(B90,[2]Sheet1!B$4:E$241,4,FALSE()),"ER")</f>
        <v>0.981818181818182</v>
      </c>
      <c r="R90" s="109" t="n">
        <f aca="false">Wellness!V90</f>
        <v>0.1</v>
      </c>
      <c r="S90" s="109" t="n">
        <f aca="false">AVERAGE(Q90,R90)</f>
        <v>0.540909090909091</v>
      </c>
      <c r="T90" s="143" t="str">
        <f aca="false" t="array" ref="T90:T90">_xlfn.IFS(S90&gt;=80%,"5",S90&gt;=70%,"4",S90&gt;=60%,"3",S90&gt;=50%,"2",S90&gt;=40%,"1",S90&lt;40%,"0")</f>
        <v>2</v>
      </c>
      <c r="U90" s="144" t="n">
        <v>0</v>
      </c>
      <c r="V90" s="144" t="n">
        <f aca="false">IF(U90&gt;=27,5,IF(U90&gt;=24,4,IF(U90&gt;=20,3,IF(U90&gt;=15,2,IF(U90&gt;=10,1,0)))))</f>
        <v>0</v>
      </c>
      <c r="W90" s="143" t="n">
        <v>3</v>
      </c>
      <c r="X90" s="143" t="n">
        <v>3.08333333333333</v>
      </c>
      <c r="Y90" s="143" t="n">
        <v>3.75</v>
      </c>
      <c r="Z90" s="143" t="n">
        <f aca="false">(T90+V90+W90+X90+Y90)</f>
        <v>11.8333333333333</v>
      </c>
      <c r="AA90" s="143" t="n">
        <f aca="false">Z90/25*100</f>
        <v>47.3333333333333</v>
      </c>
      <c r="AB90" s="146" t="n">
        <f aca="false">AA90*0.1</f>
        <v>4.73333333333333</v>
      </c>
      <c r="AD90" s="142" t="n">
        <v>0.916426282051282</v>
      </c>
      <c r="AE90" s="142" t="n">
        <f aca="false">Wellness!AN90</f>
        <v>0.666666666666667</v>
      </c>
      <c r="AF90" s="142" t="n">
        <f aca="false">AVERAGE(AD90,AE90)</f>
        <v>0.791546474358974</v>
      </c>
      <c r="AG90" s="143" t="str">
        <f aca="false" t="array" ref="AG90:AG90">_xlfn.IFS(AF90&gt;=80%,"5",AF90&gt;=70%,"4",AF90&gt;=60%,"3",AF90&gt;=50%,"2",AF90&gt;=40%,"1",AF90&lt;40%,"0")</f>
        <v>4</v>
      </c>
      <c r="AH90" s="144" t="n">
        <v>1</v>
      </c>
      <c r="AI90" s="144" t="n">
        <f aca="false">IF(AH90&gt;=27,5,IF(AH90&gt;=24,4,IF(AH90&gt;=20,3,IF(AH90&gt;=15,2,IF(AH90&gt;=10,1,0)))))</f>
        <v>0</v>
      </c>
      <c r="AJ90" s="143" t="n">
        <v>4</v>
      </c>
      <c r="AK90" s="143" t="n">
        <v>4.2</v>
      </c>
      <c r="AL90" s="143" t="n">
        <v>2.41666666666667</v>
      </c>
      <c r="AM90" s="143" t="n">
        <f aca="false">(AG90+AI90+AK90+AL90+AJ90)</f>
        <v>14.6166666666667</v>
      </c>
      <c r="AN90" s="143" t="n">
        <f aca="false">AM90/25*100</f>
        <v>58.4666666666667</v>
      </c>
      <c r="AO90" s="146" t="n">
        <f aca="false">AN90*0.1</f>
        <v>5.84666666666667</v>
      </c>
      <c r="AQ90" s="142" t="n">
        <v>0.970833333333333</v>
      </c>
      <c r="AR90" s="142" t="n">
        <f aca="false">Wellness!V90</f>
        <v>0.1</v>
      </c>
      <c r="AS90" s="142" t="n">
        <f aca="false">AVERAGE(Discipline!$D90,Discipline!$E90)</f>
        <v>0.797633333333333</v>
      </c>
      <c r="AT90" s="143" t="str">
        <f aca="false" t="array" ref="AT90:AT90">_xlfn.IFS(AS90&gt;=80%,"5",AS90&gt;=70%,"4",AS90&gt;=60%,"3",AS90&gt;=50%,"2",AS90&gt;=40%,"1",AS90&lt;40%,"0")</f>
        <v>4</v>
      </c>
      <c r="AU90" s="144" t="n">
        <v>2</v>
      </c>
      <c r="AV90" s="144" t="n">
        <f aca="false">IF(AU90&gt;=27,5,IF(AU90&gt;=24,4,IF(AU90&gt;=20,3,IF(AU90&gt;=15,2,IF(AU90&gt;=10,1,0)))))</f>
        <v>0</v>
      </c>
      <c r="AW90" s="143" t="n">
        <v>3.5</v>
      </c>
      <c r="AX90" s="143" t="n">
        <v>3.33333333333333</v>
      </c>
      <c r="AY90" s="143" t="n">
        <v>2.75</v>
      </c>
      <c r="AZ90" s="143" t="n">
        <f aca="false">(AT90+AV90+AX90+AY90+AW90)</f>
        <v>13.5833333333333</v>
      </c>
      <c r="BA90" s="143" t="n">
        <f aca="false">AZ90/25*100</f>
        <v>54.3333333333333</v>
      </c>
      <c r="BB90" s="146" t="n">
        <f aca="false">BA90*0.1</f>
        <v>5.43333333333333</v>
      </c>
    </row>
    <row r="91" s="22" customFormat="true" ht="14.25" hidden="false" customHeight="false" outlineLevel="0" collapsed="false">
      <c r="A91" s="141" t="n">
        <v>87</v>
      </c>
      <c r="B91" s="62" t="s">
        <v>192</v>
      </c>
      <c r="C91" s="63" t="s">
        <v>193</v>
      </c>
      <c r="D91" s="142" t="n">
        <v>0.9333</v>
      </c>
      <c r="E91" s="142" t="n">
        <f aca="false">Wellness!D91</f>
        <v>1</v>
      </c>
      <c r="F91" s="142" t="n">
        <f aca="false">AVERAGE(Discipline!$D91,Discipline!$E91)</f>
        <v>0.96665</v>
      </c>
      <c r="G91" s="143" t="str">
        <f aca="false" t="array" ref="G91:G91">_xlfn.IFS(F91&gt;=80%,"5",F91&gt;=70%,"4",F91&gt;=60%,"3",F91&gt;=50%,"2",F91&gt;=40%,"1",F91&lt;40%,"0")</f>
        <v>5</v>
      </c>
      <c r="H91" s="144" t="n">
        <v>20</v>
      </c>
      <c r="I91" s="144" t="n">
        <f aca="false">IF(H91&gt;=27,5,IF(H91&gt;=24,4,IF(H91&gt;=20,3,IF(H91&gt;=15,2,IF(H91&gt;=10,1,0)))))</f>
        <v>3</v>
      </c>
      <c r="J91" s="143"/>
      <c r="K91" s="143" t="n">
        <v>2.875</v>
      </c>
      <c r="L91" s="143" t="n">
        <v>2.75</v>
      </c>
      <c r="M91" s="143" t="n">
        <f aca="false">(G91+I91+K91+L91)</f>
        <v>13.625</v>
      </c>
      <c r="N91" s="143" t="n">
        <f aca="false">M91/20*100</f>
        <v>68.125</v>
      </c>
      <c r="O91" s="146" t="n">
        <f aca="false">N91*0.1</f>
        <v>6.8125</v>
      </c>
      <c r="Q91" s="109" t="n">
        <f aca="false">IFERROR(VLOOKUP(B91,[2]Sheet1!B$4:E$241,4,FALSE()),"ER")</f>
        <v>0.931875</v>
      </c>
      <c r="R91" s="109" t="n">
        <f aca="false">Wellness!V91</f>
        <v>1</v>
      </c>
      <c r="S91" s="109" t="n">
        <f aca="false">AVERAGE(Q91,R91)</f>
        <v>0.9659375</v>
      </c>
      <c r="T91" s="143" t="str">
        <f aca="false" t="array" ref="T91:T91">_xlfn.IFS(S91&gt;=80%,"5",S91&gt;=70%,"4",S91&gt;=60%,"3",S91&gt;=50%,"2",S91&gt;=40%,"1",S91&lt;40%,"0")</f>
        <v>5</v>
      </c>
      <c r="U91" s="144" t="n">
        <v>14</v>
      </c>
      <c r="V91" s="144" t="n">
        <f aca="false">IF(U91&gt;=27,5,IF(U91&gt;=24,4,IF(U91&gt;=20,3,IF(U91&gt;=15,2,IF(U91&gt;=10,1,0)))))</f>
        <v>1</v>
      </c>
      <c r="W91" s="143" t="n">
        <v>0</v>
      </c>
      <c r="X91" s="143" t="n">
        <v>1.33333333333333</v>
      </c>
      <c r="Y91" s="143" t="n">
        <v>2.5</v>
      </c>
      <c r="Z91" s="143" t="n">
        <f aca="false">(T91+V91+W91+X91+Y91)</f>
        <v>9.83333333333333</v>
      </c>
      <c r="AA91" s="143" t="n">
        <f aca="false">Z91/25*100</f>
        <v>39.3333333333333</v>
      </c>
      <c r="AB91" s="146" t="n">
        <f aca="false">AA91*0.1</f>
        <v>3.93333333333333</v>
      </c>
      <c r="AD91" s="142" t="n">
        <v>0.938095238095238</v>
      </c>
      <c r="AE91" s="142" t="n">
        <f aca="false">Wellness!AN91</f>
        <v>1</v>
      </c>
      <c r="AF91" s="142" t="n">
        <f aca="false">AVERAGE(AD91,AE91)</f>
        <v>0.969047619047619</v>
      </c>
      <c r="AG91" s="143" t="str">
        <f aca="false" t="array" ref="AG91:AG91">_xlfn.IFS(AF91&gt;=80%,"5",AF91&gt;=70%,"4",AF91&gt;=60%,"3",AF91&gt;=50%,"2",AF91&gt;=40%,"1",AF91&lt;40%,"0")</f>
        <v>5</v>
      </c>
      <c r="AH91" s="144" t="n">
        <v>14</v>
      </c>
      <c r="AI91" s="144" t="n">
        <f aca="false">IF(AH91&gt;=27,5,IF(AH91&gt;=24,4,IF(AH91&gt;=20,3,IF(AH91&gt;=15,2,IF(AH91&gt;=10,1,0)))))</f>
        <v>1</v>
      </c>
      <c r="AJ91" s="143" t="n">
        <v>2</v>
      </c>
      <c r="AK91" s="143" t="n">
        <v>2</v>
      </c>
      <c r="AL91" s="143" t="n">
        <v>2</v>
      </c>
      <c r="AM91" s="143" t="n">
        <f aca="false">(AG91+AI91+AK91+AL91+AJ91)</f>
        <v>12</v>
      </c>
      <c r="AN91" s="143" t="n">
        <f aca="false">AM91/25*100</f>
        <v>48</v>
      </c>
      <c r="AO91" s="146" t="n">
        <f aca="false">AN91*0.1</f>
        <v>4.8</v>
      </c>
      <c r="AQ91" s="142" t="n">
        <v>0.886723602484472</v>
      </c>
      <c r="AR91" s="142" t="n">
        <f aca="false">Wellness!V91</f>
        <v>1</v>
      </c>
      <c r="AS91" s="142" t="n">
        <f aca="false">AVERAGE(Discipline!$D91,Discipline!$E91)</f>
        <v>0.96665</v>
      </c>
      <c r="AT91" s="143" t="str">
        <f aca="false" t="array" ref="AT91:AT91">_xlfn.IFS(AS91&gt;=80%,"5",AS91&gt;=70%,"4",AS91&gt;=60%,"3",AS91&gt;=50%,"2",AS91&gt;=40%,"1",AS91&lt;40%,"0")</f>
        <v>5</v>
      </c>
      <c r="AU91" s="144" t="n">
        <v>20</v>
      </c>
      <c r="AV91" s="144" t="n">
        <f aca="false">IF(AU91&gt;=27,5,IF(AU91&gt;=24,4,IF(AU91&gt;=20,3,IF(AU91&gt;=15,2,IF(AU91&gt;=10,1,0)))))</f>
        <v>3</v>
      </c>
      <c r="AW91" s="143" t="n">
        <v>2</v>
      </c>
      <c r="AX91" s="143" t="n">
        <v>2.66666666666667</v>
      </c>
      <c r="AY91" s="143" t="n">
        <v>3</v>
      </c>
      <c r="AZ91" s="143" t="n">
        <f aca="false">(AT91+AV91+AX91+AY91+AW91)</f>
        <v>15.6666666666667</v>
      </c>
      <c r="BA91" s="143" t="n">
        <f aca="false">AZ91/25*100</f>
        <v>62.6666666666667</v>
      </c>
      <c r="BB91" s="146" t="n">
        <f aca="false">BA91*0.1</f>
        <v>6.26666666666667</v>
      </c>
    </row>
    <row r="92" s="22" customFormat="true" ht="14.25" hidden="false" customHeight="false" outlineLevel="0" collapsed="false">
      <c r="A92" s="141" t="n">
        <v>88</v>
      </c>
      <c r="B92" s="62" t="s">
        <v>194</v>
      </c>
      <c r="C92" s="63" t="s">
        <v>195</v>
      </c>
      <c r="D92" s="142" t="n">
        <v>0.95</v>
      </c>
      <c r="E92" s="142" t="n">
        <f aca="false">Wellness!D92</f>
        <v>0.933333333333333</v>
      </c>
      <c r="F92" s="142" t="n">
        <f aca="false">AVERAGE(Discipline!$D92,Discipline!$E92)</f>
        <v>0.941666666666667</v>
      </c>
      <c r="G92" s="143" t="str">
        <f aca="false" t="array" ref="G92:G92">_xlfn.IFS(F92&gt;=80%,"5",F92&gt;=70%,"4",F92&gt;=60%,"3",F92&gt;=50%,"2",F92&gt;=40%,"1",F92&lt;40%,"0")</f>
        <v>5</v>
      </c>
      <c r="H92" s="144" t="n">
        <v>23</v>
      </c>
      <c r="I92" s="144" t="n">
        <f aca="false">IF(H92&gt;=27,5,IF(H92&gt;=24,4,IF(H92&gt;=20,3,IF(H92&gt;=15,2,IF(H92&gt;=10,1,0)))))</f>
        <v>3</v>
      </c>
      <c r="J92" s="143"/>
      <c r="K92" s="143" t="n">
        <v>3.29464285714286</v>
      </c>
      <c r="L92" s="143" t="n">
        <v>3.53571428571429</v>
      </c>
      <c r="M92" s="143" t="n">
        <f aca="false">(G92+I92+K92+L92)</f>
        <v>14.8303571428571</v>
      </c>
      <c r="N92" s="143" t="n">
        <f aca="false">M92/20*100</f>
        <v>74.1517857142857</v>
      </c>
      <c r="O92" s="146" t="n">
        <f aca="false">N92*0.1</f>
        <v>7.41517857142857</v>
      </c>
      <c r="Q92" s="109" t="n">
        <f aca="false">IFERROR(VLOOKUP(B92,[2]Sheet1!B$4:E$241,4,FALSE()),"ER")</f>
        <v>0.832755376344086</v>
      </c>
      <c r="R92" s="109" t="n">
        <f aca="false">Wellness!V92</f>
        <v>0.8</v>
      </c>
      <c r="S92" s="109" t="n">
        <f aca="false">AVERAGE(Q92,R92)</f>
        <v>0.816377688172043</v>
      </c>
      <c r="T92" s="143" t="str">
        <f aca="false" t="array" ref="T92:T92">_xlfn.IFS(S92&gt;=80%,"5",S92&gt;=70%,"4",S92&gt;=60%,"3",S92&gt;=50%,"2",S92&gt;=40%,"1",S92&lt;40%,"0")</f>
        <v>5</v>
      </c>
      <c r="U92" s="144" t="n">
        <v>17</v>
      </c>
      <c r="V92" s="144" t="n">
        <f aca="false">IF(U92&gt;=27,5,IF(U92&gt;=24,4,IF(U92&gt;=20,3,IF(U92&gt;=15,2,IF(U92&gt;=10,1,0)))))</f>
        <v>2</v>
      </c>
      <c r="W92" s="143" t="n">
        <v>0</v>
      </c>
      <c r="X92" s="143" t="n">
        <v>1.83333333333333</v>
      </c>
      <c r="Y92" s="143" t="n">
        <v>3</v>
      </c>
      <c r="Z92" s="143" t="n">
        <f aca="false">(T92+V92+W92+X92+Y92)</f>
        <v>11.8333333333333</v>
      </c>
      <c r="AA92" s="143" t="n">
        <f aca="false">Z92/25*100</f>
        <v>47.3333333333333</v>
      </c>
      <c r="AB92" s="146" t="n">
        <f aca="false">AA92*0.1</f>
        <v>4.73333333333333</v>
      </c>
      <c r="AD92" s="142" t="n">
        <v>0.798611111111111</v>
      </c>
      <c r="AE92" s="142" t="n">
        <f aca="false">Wellness!AN92</f>
        <v>0.8</v>
      </c>
      <c r="AF92" s="142" t="n">
        <f aca="false">AVERAGE(AD92,AE92)</f>
        <v>0.799305555555556</v>
      </c>
      <c r="AG92" s="143" t="str">
        <f aca="false" t="array" ref="AG92:AG92">_xlfn.IFS(AF92&gt;=80%,"5",AF92&gt;=70%,"4",AF92&gt;=60%,"3",AF92&gt;=50%,"2",AF92&gt;=40%,"1",AF92&lt;40%,"0")</f>
        <v>4</v>
      </c>
      <c r="AH92" s="144" t="n">
        <v>15</v>
      </c>
      <c r="AI92" s="144" t="n">
        <f aca="false">IF(AH92&gt;=27,5,IF(AH92&gt;=24,4,IF(AH92&gt;=20,3,IF(AH92&gt;=15,2,IF(AH92&gt;=10,1,0)))))</f>
        <v>2</v>
      </c>
      <c r="AJ92" s="143" t="n">
        <v>1.5</v>
      </c>
      <c r="AK92" s="143" t="n">
        <v>2.42857142857143</v>
      </c>
      <c r="AL92" s="143" t="n">
        <v>1.25</v>
      </c>
      <c r="AM92" s="143" t="n">
        <f aca="false">(AG92+AI92+AK92+AL92+AJ92)</f>
        <v>11.1785714285714</v>
      </c>
      <c r="AN92" s="143" t="n">
        <f aca="false">AM92/25*100</f>
        <v>44.7142857142857</v>
      </c>
      <c r="AO92" s="146" t="n">
        <f aca="false">AN92*0.1</f>
        <v>4.47142857142857</v>
      </c>
      <c r="AQ92" s="142" t="n">
        <v>0.867149758454106</v>
      </c>
      <c r="AR92" s="142" t="n">
        <f aca="false">Wellness!V92</f>
        <v>0.8</v>
      </c>
      <c r="AS92" s="142" t="n">
        <f aca="false">AVERAGE(Discipline!$D92,Discipline!$E92)</f>
        <v>0.941666666666667</v>
      </c>
      <c r="AT92" s="143" t="str">
        <f aca="false" t="array" ref="AT92:AT92">_xlfn.IFS(AS92&gt;=80%,"5",AS92&gt;=70%,"4",AS92&gt;=60%,"3",AS92&gt;=50%,"2",AS92&gt;=40%,"1",AS92&lt;40%,"0")</f>
        <v>5</v>
      </c>
      <c r="AU92" s="144" t="n">
        <v>23</v>
      </c>
      <c r="AV92" s="144" t="n">
        <f aca="false">IF(AU92&gt;=27,5,IF(AU92&gt;=24,4,IF(AU92&gt;=20,3,IF(AU92&gt;=15,2,IF(AU92&gt;=10,1,0)))))</f>
        <v>3</v>
      </c>
      <c r="AW92" s="143" t="n">
        <v>3.25</v>
      </c>
      <c r="AX92" s="143" t="n">
        <v>4</v>
      </c>
      <c r="AY92" s="143" t="n">
        <v>2.5</v>
      </c>
      <c r="AZ92" s="143" t="n">
        <f aca="false">(AT92+AV92+AX92+AY92+AW92)</f>
        <v>17.75</v>
      </c>
      <c r="BA92" s="143" t="n">
        <f aca="false">AZ92/25*100</f>
        <v>71</v>
      </c>
      <c r="BB92" s="146" t="n">
        <f aca="false">BA92*0.1</f>
        <v>7.1</v>
      </c>
    </row>
    <row r="93" s="22" customFormat="true" ht="14.25" hidden="false" customHeight="false" outlineLevel="0" collapsed="false">
      <c r="A93" s="141" t="n">
        <v>89</v>
      </c>
      <c r="B93" s="62" t="s">
        <v>196</v>
      </c>
      <c r="C93" s="63" t="s">
        <v>197</v>
      </c>
      <c r="D93" s="142" t="n">
        <v>0.9</v>
      </c>
      <c r="E93" s="142" t="n">
        <f aca="false">Wellness!D93</f>
        <v>0.666666666666667</v>
      </c>
      <c r="F93" s="142" t="n">
        <f aca="false">AVERAGE(Discipline!$D93,Discipline!$E93)</f>
        <v>0.783333333333333</v>
      </c>
      <c r="G93" s="143" t="str">
        <f aca="false" t="array" ref="G93:G93">_xlfn.IFS(F93&gt;=80%,"5",F93&gt;=70%,"4",F93&gt;=60%,"3",F93&gt;=50%,"2",F93&gt;=40%,"1",F93&lt;40%,"0")</f>
        <v>4</v>
      </c>
      <c r="H93" s="144" t="n">
        <v>11</v>
      </c>
      <c r="I93" s="144" t="n">
        <f aca="false">IF(H93&gt;=27,5,IF(H93&gt;=24,4,IF(H93&gt;=20,3,IF(H93&gt;=15,2,IF(H93&gt;=10,1,0)))))</f>
        <v>1</v>
      </c>
      <c r="J93" s="143"/>
      <c r="K93" s="143" t="n">
        <v>2.5</v>
      </c>
      <c r="L93" s="143" t="n">
        <v>2.75</v>
      </c>
      <c r="M93" s="143" t="n">
        <f aca="false">(G93+I93+K93+L93)</f>
        <v>10.25</v>
      </c>
      <c r="N93" s="143" t="n">
        <f aca="false">M93/20*100</f>
        <v>51.25</v>
      </c>
      <c r="O93" s="146" t="n">
        <f aca="false">N93*0.1</f>
        <v>5.125</v>
      </c>
      <c r="Q93" s="109" t="n">
        <f aca="false">IFERROR(VLOOKUP(B93,[2]Sheet1!B$4:E$241,4,FALSE()),"ER")</f>
        <v>0.747352150537634</v>
      </c>
      <c r="R93" s="109" t="n">
        <f aca="false">Wellness!V93</f>
        <v>0.633333333333333</v>
      </c>
      <c r="S93" s="109" t="n">
        <f aca="false">AVERAGE(Q93,R93)</f>
        <v>0.690342741935484</v>
      </c>
      <c r="T93" s="143" t="str">
        <f aca="false" t="array" ref="T93:T93">_xlfn.IFS(S93&gt;=80%,"5",S93&gt;=70%,"4",S93&gt;=60%,"3",S93&gt;=50%,"2",S93&gt;=40%,"1",S93&lt;40%,"0")</f>
        <v>3</v>
      </c>
      <c r="U93" s="144" t="n">
        <v>4</v>
      </c>
      <c r="V93" s="144" t="n">
        <f aca="false">IF(U93&gt;=27,5,IF(U93&gt;=24,4,IF(U93&gt;=20,3,IF(U93&gt;=15,2,IF(U93&gt;=10,1,0)))))</f>
        <v>0</v>
      </c>
      <c r="W93" s="143" t="n">
        <v>0</v>
      </c>
      <c r="X93" s="143" t="n">
        <v>2.33333333333333</v>
      </c>
      <c r="Y93" s="143" t="n">
        <v>3</v>
      </c>
      <c r="Z93" s="143" t="n">
        <f aca="false">(T93+V93+W93+X93+Y93)</f>
        <v>8.33333333333333</v>
      </c>
      <c r="AA93" s="143" t="n">
        <f aca="false">Z93/25*100</f>
        <v>33.3333333333333</v>
      </c>
      <c r="AB93" s="146" t="n">
        <f aca="false">AA93*0.1</f>
        <v>3.33333333333333</v>
      </c>
      <c r="AD93" s="142" t="n">
        <v>0.728571428571429</v>
      </c>
      <c r="AE93" s="142" t="n">
        <f aca="false">Wellness!AN93</f>
        <v>0.1</v>
      </c>
      <c r="AF93" s="142" t="n">
        <f aca="false">AVERAGE(AD93,AE93)</f>
        <v>0.414285714285714</v>
      </c>
      <c r="AG93" s="143" t="str">
        <f aca="false" t="array" ref="AG93:AG93">_xlfn.IFS(AF93&gt;=80%,"5",AF93&gt;=70%,"4",AF93&gt;=60%,"3",AF93&gt;=50%,"2",AF93&gt;=40%,"1",AF93&lt;40%,"0")</f>
        <v>1</v>
      </c>
      <c r="AH93" s="144" t="n">
        <v>2</v>
      </c>
      <c r="AI93" s="144" t="n">
        <f aca="false">IF(AH93&gt;=27,5,IF(AH93&gt;=24,4,IF(AH93&gt;=20,3,IF(AH93&gt;=15,2,IF(AH93&gt;=10,1,0)))))</f>
        <v>0</v>
      </c>
      <c r="AJ93" s="143" t="n">
        <v>2</v>
      </c>
      <c r="AK93" s="143" t="n">
        <v>2.85714285714286</v>
      </c>
      <c r="AL93" s="143" t="n">
        <v>1</v>
      </c>
      <c r="AM93" s="143" t="n">
        <f aca="false">(AG93+AI93+AK93+AL93+AJ93)</f>
        <v>6.85714285714286</v>
      </c>
      <c r="AN93" s="143" t="n">
        <f aca="false">AM93/25*100</f>
        <v>27.4285714285714</v>
      </c>
      <c r="AO93" s="146" t="n">
        <f aca="false">AN93*0.1</f>
        <v>2.74285714285714</v>
      </c>
      <c r="AQ93" s="142" t="n">
        <v>0.919270833333333</v>
      </c>
      <c r="AR93" s="142" t="n">
        <f aca="false">Wellness!V93</f>
        <v>0.633333333333333</v>
      </c>
      <c r="AS93" s="142" t="n">
        <f aca="false">AVERAGE(Discipline!$D93,Discipline!$E93)</f>
        <v>0.783333333333333</v>
      </c>
      <c r="AT93" s="143" t="str">
        <f aca="false" t="array" ref="AT93:AT93">_xlfn.IFS(AS93&gt;=80%,"5",AS93&gt;=70%,"4",AS93&gt;=60%,"3",AS93&gt;=50%,"2",AS93&gt;=40%,"1",AS93&lt;40%,"0")</f>
        <v>4</v>
      </c>
      <c r="AU93" s="144" t="n">
        <v>11</v>
      </c>
      <c r="AV93" s="144" t="n">
        <f aca="false">IF(AU93&gt;=27,5,IF(AU93&gt;=24,4,IF(AU93&gt;=20,3,IF(AU93&gt;=15,2,IF(AU93&gt;=10,1,0)))))</f>
        <v>1</v>
      </c>
      <c r="AW93" s="143" t="n">
        <v>3.75</v>
      </c>
      <c r="AX93" s="143" t="n">
        <v>3.33333333333333</v>
      </c>
      <c r="AY93" s="143" t="n">
        <v>3.5</v>
      </c>
      <c r="AZ93" s="143" t="n">
        <f aca="false">(AT93+AV93+AX93+AY93+AW93)</f>
        <v>15.5833333333333</v>
      </c>
      <c r="BA93" s="143" t="n">
        <f aca="false">AZ93/25*100</f>
        <v>62.3333333333333</v>
      </c>
      <c r="BB93" s="146" t="n">
        <f aca="false">BA93*0.1</f>
        <v>6.23333333333333</v>
      </c>
    </row>
    <row r="94" s="22" customFormat="true" ht="14.25" hidden="false" customHeight="false" outlineLevel="0" collapsed="false">
      <c r="A94" s="141" t="n">
        <v>90</v>
      </c>
      <c r="B94" s="62" t="s">
        <v>199</v>
      </c>
      <c r="C94" s="63" t="s">
        <v>200</v>
      </c>
      <c r="D94" s="142" t="n">
        <v>0.95</v>
      </c>
      <c r="E94" s="142" t="n">
        <f aca="false">Wellness!D94</f>
        <v>0.666666666666667</v>
      </c>
      <c r="F94" s="142" t="n">
        <f aca="false">AVERAGE(Discipline!$D94,Discipline!$E94)</f>
        <v>0.808333333333333</v>
      </c>
      <c r="G94" s="143" t="str">
        <f aca="false" t="array" ref="G94:G94">_xlfn.IFS(F94&gt;=80%,"5",F94&gt;=70%,"4",F94&gt;=60%,"3",F94&gt;=50%,"2",F94&gt;=40%,"1",F94&lt;40%,"0")</f>
        <v>5</v>
      </c>
      <c r="H94" s="144" t="n">
        <v>13</v>
      </c>
      <c r="I94" s="144" t="n">
        <f aca="false">IF(H94&gt;=27,5,IF(H94&gt;=24,4,IF(H94&gt;=20,3,IF(H94&gt;=15,2,IF(H94&gt;=10,1,0)))))</f>
        <v>1</v>
      </c>
      <c r="J94" s="143"/>
      <c r="K94" s="143" t="n">
        <v>3</v>
      </c>
      <c r="L94" s="143" t="n">
        <v>3.5</v>
      </c>
      <c r="M94" s="143" t="n">
        <f aca="false">(G94+I94+K94+L94)</f>
        <v>12.5</v>
      </c>
      <c r="N94" s="143" t="n">
        <f aca="false">M94/20*100</f>
        <v>62.5</v>
      </c>
      <c r="O94" s="146" t="n">
        <f aca="false">N94*0.1</f>
        <v>6.25</v>
      </c>
      <c r="Q94" s="109" t="n">
        <f aca="false">IFERROR(VLOOKUP(B94,[2]Sheet1!B$4:E$241,4,FALSE()),"ER")</f>
        <v>0.901653225806452</v>
      </c>
      <c r="R94" s="109" t="n">
        <f aca="false">Wellness!V94</f>
        <v>0.1</v>
      </c>
      <c r="S94" s="109" t="n">
        <f aca="false">AVERAGE(Q94,R94)</f>
        <v>0.500826612903226</v>
      </c>
      <c r="T94" s="143" t="str">
        <f aca="false" t="array" ref="T94:T94">_xlfn.IFS(S94&gt;=80%,"5",S94&gt;=70%,"4",S94&gt;=60%,"3",S94&gt;=50%,"2",S94&gt;=40%,"1",S94&lt;40%,"0")</f>
        <v>2</v>
      </c>
      <c r="U94" s="144" t="n">
        <v>1</v>
      </c>
      <c r="V94" s="144" t="n">
        <f aca="false">IF(U94&gt;=27,5,IF(U94&gt;=24,4,IF(U94&gt;=20,3,IF(U94&gt;=15,2,IF(U94&gt;=10,1,0)))))</f>
        <v>0</v>
      </c>
      <c r="W94" s="143" t="n">
        <v>1</v>
      </c>
      <c r="X94" s="143" t="n">
        <v>1.66666666666667</v>
      </c>
      <c r="Y94" s="143" t="n">
        <v>2.25</v>
      </c>
      <c r="Z94" s="143" t="n">
        <f aca="false">(T94+V94+W94+X94+Y94)</f>
        <v>6.91666666666667</v>
      </c>
      <c r="AA94" s="143" t="n">
        <f aca="false">Z94/25*100</f>
        <v>27.6666666666667</v>
      </c>
      <c r="AB94" s="146" t="n">
        <f aca="false">AA94*0.1</f>
        <v>2.76666666666667</v>
      </c>
      <c r="AD94" s="142" t="n">
        <v>0.825614316239316</v>
      </c>
      <c r="AE94" s="142" t="n">
        <f aca="false">Wellness!AN94</f>
        <v>0.1</v>
      </c>
      <c r="AF94" s="142" t="n">
        <f aca="false">AVERAGE(AD94,AE94)</f>
        <v>0.462807158119658</v>
      </c>
      <c r="AG94" s="143" t="str">
        <f aca="false" t="array" ref="AG94:AG94">_xlfn.IFS(AF94&gt;=80%,"5",AF94&gt;=70%,"4",AF94&gt;=60%,"3",AF94&gt;=50%,"2",AF94&gt;=40%,"1",AF94&lt;40%,"0")</f>
        <v>1</v>
      </c>
      <c r="AH94" s="144" t="n">
        <v>2</v>
      </c>
      <c r="AI94" s="144" t="n">
        <f aca="false">IF(AH94&gt;=27,5,IF(AH94&gt;=24,4,IF(AH94&gt;=20,3,IF(AH94&gt;=15,2,IF(AH94&gt;=10,1,0)))))</f>
        <v>0</v>
      </c>
      <c r="AJ94" s="143" t="n">
        <v>2.25</v>
      </c>
      <c r="AK94" s="143" t="n">
        <v>1</v>
      </c>
      <c r="AL94" s="143" t="n">
        <v>2</v>
      </c>
      <c r="AM94" s="143" t="n">
        <f aca="false">(AG94+AI94+AK94+AL94+AJ94)</f>
        <v>6.25</v>
      </c>
      <c r="AN94" s="143" t="n">
        <f aca="false">AM94/25*100</f>
        <v>25</v>
      </c>
      <c r="AO94" s="146" t="n">
        <f aca="false">AN94*0.1</f>
        <v>2.5</v>
      </c>
      <c r="AQ94" s="142" t="n">
        <v>0.89358660130719</v>
      </c>
      <c r="AR94" s="142" t="n">
        <f aca="false">Wellness!V94</f>
        <v>0.1</v>
      </c>
      <c r="AS94" s="142" t="n">
        <f aca="false">AVERAGE(Discipline!$D94,Discipline!$E94)</f>
        <v>0.808333333333333</v>
      </c>
      <c r="AT94" s="143" t="str">
        <f aca="false" t="array" ref="AT94:AT94">_xlfn.IFS(AS94&gt;=80%,"5",AS94&gt;=70%,"4",AS94&gt;=60%,"3",AS94&gt;=50%,"2",AS94&gt;=40%,"1",AS94&lt;40%,"0")</f>
        <v>5</v>
      </c>
      <c r="AU94" s="144" t="n">
        <v>13</v>
      </c>
      <c r="AV94" s="144" t="n">
        <f aca="false">IF(AU94&gt;=27,5,IF(AU94&gt;=24,4,IF(AU94&gt;=20,3,IF(AU94&gt;=15,2,IF(AU94&gt;=10,1,0)))))</f>
        <v>1</v>
      </c>
      <c r="AW94" s="143" t="n">
        <v>1</v>
      </c>
      <c r="AX94" s="143" t="n">
        <v>3.33333333333333</v>
      </c>
      <c r="AY94" s="143" t="n">
        <v>1.5</v>
      </c>
      <c r="AZ94" s="143" t="n">
        <f aca="false">(AT94+AV94+AX94+AY94+AW94)</f>
        <v>11.8333333333333</v>
      </c>
      <c r="BA94" s="143" t="n">
        <f aca="false">AZ94/25*100</f>
        <v>47.3333333333333</v>
      </c>
      <c r="BB94" s="146" t="n">
        <f aca="false">BA94*0.1</f>
        <v>4.73333333333333</v>
      </c>
    </row>
    <row r="95" s="22" customFormat="true" ht="14.25" hidden="false" customHeight="false" outlineLevel="0" collapsed="false">
      <c r="A95" s="141" t="n">
        <v>91</v>
      </c>
      <c r="B95" s="62" t="s">
        <v>201</v>
      </c>
      <c r="C95" s="63" t="s">
        <v>202</v>
      </c>
      <c r="D95" s="142" t="n">
        <v>0.7</v>
      </c>
      <c r="E95" s="142" t="n">
        <f aca="false">Wellness!D95</f>
        <v>0</v>
      </c>
      <c r="F95" s="142" t="n">
        <f aca="false">AVERAGE(Discipline!$D95,Discipline!$E95)</f>
        <v>0.35</v>
      </c>
      <c r="G95" s="143" t="str">
        <f aca="false" t="array" ref="G95:G95">_xlfn.IFS(F95&gt;=80%,"5",F95&gt;=70%,"4",F95&gt;=60%,"3",F95&gt;=50%,"2",F95&gt;=40%,"1",F95&lt;40%,"0")</f>
        <v>0</v>
      </c>
      <c r="H95" s="144" t="n">
        <v>0</v>
      </c>
      <c r="I95" s="144" t="n">
        <f aca="false">IF(H95&gt;=27,5,IF(H95&gt;=24,4,IF(H95&gt;=20,3,IF(H95&gt;=15,2,IF(H95&gt;=10,1,0)))))</f>
        <v>0</v>
      </c>
      <c r="J95" s="143"/>
      <c r="K95" s="143" t="n">
        <v>2</v>
      </c>
      <c r="L95" s="143" t="n">
        <v>2</v>
      </c>
      <c r="M95" s="143" t="n">
        <f aca="false">(G95+I95+K95+L95)</f>
        <v>4</v>
      </c>
      <c r="N95" s="143" t="n">
        <f aca="false">M95/20*100</f>
        <v>20</v>
      </c>
      <c r="O95" s="146" t="n">
        <f aca="false">N95*0.1</f>
        <v>2</v>
      </c>
      <c r="Q95" s="109" t="n">
        <f aca="false">IFERROR(VLOOKUP(B95,[2]Sheet1!B$4:E$241,4,FALSE()),"ER")</f>
        <v>0.612177419354839</v>
      </c>
      <c r="R95" s="109" t="n">
        <f aca="false">Wellness!V95</f>
        <v>0</v>
      </c>
      <c r="S95" s="109" t="n">
        <f aca="false">AVERAGE(Q95,R95)</f>
        <v>0.306088709677419</v>
      </c>
      <c r="T95" s="143" t="str">
        <f aca="false" t="array" ref="T95:T95">_xlfn.IFS(S95&gt;=80%,"5",S95&gt;=70%,"4",S95&gt;=60%,"3",S95&gt;=50%,"2",S95&gt;=40%,"1",S95&lt;40%,"0")</f>
        <v>0</v>
      </c>
      <c r="U95" s="144" t="n">
        <v>0</v>
      </c>
      <c r="V95" s="144" t="n">
        <f aca="false">IF(U95&gt;=27,5,IF(U95&gt;=24,4,IF(U95&gt;=20,3,IF(U95&gt;=15,2,IF(U95&gt;=10,1,0)))))</f>
        <v>0</v>
      </c>
      <c r="W95" s="143" t="n">
        <v>0</v>
      </c>
      <c r="X95" s="143" t="n">
        <v>0.833333333333333</v>
      </c>
      <c r="Y95" s="143" t="n">
        <v>1.5</v>
      </c>
      <c r="Z95" s="143" t="n">
        <f aca="false">(T95+V95+W95+X95+Y95)</f>
        <v>2.33333333333333</v>
      </c>
      <c r="AA95" s="143" t="n">
        <f aca="false">Z95/25*100</f>
        <v>9.33333333333333</v>
      </c>
      <c r="AB95" s="146" t="n">
        <f aca="false">AA95*0.1</f>
        <v>0.933333333333333</v>
      </c>
      <c r="AD95" s="142" t="n">
        <v>0.746607905982906</v>
      </c>
      <c r="AE95" s="142" t="n">
        <f aca="false">Wellness!AN95</f>
        <v>0</v>
      </c>
      <c r="AF95" s="142" t="n">
        <f aca="false">AVERAGE(AD95,AE95)</f>
        <v>0.373303952991453</v>
      </c>
      <c r="AG95" s="143" t="str">
        <f aca="false" t="array" ref="AG95:AG95">_xlfn.IFS(AF95&gt;=80%,"5",AF95&gt;=70%,"4",AF95&gt;=60%,"3",AF95&gt;=50%,"2",AF95&gt;=40%,"1",AF95&lt;40%,"0")</f>
        <v>0</v>
      </c>
      <c r="AH95" s="144" t="n">
        <v>0</v>
      </c>
      <c r="AI95" s="144" t="n">
        <f aca="false">IF(AH95&gt;=27,5,IF(AH95&gt;=24,4,IF(AH95&gt;=20,3,IF(AH95&gt;=15,2,IF(AH95&gt;=10,1,0)))))</f>
        <v>0</v>
      </c>
      <c r="AJ95" s="143" t="n">
        <v>3.25</v>
      </c>
      <c r="AK95" s="143" t="n">
        <v>1.14285714285714</v>
      </c>
      <c r="AL95" s="143" t="n">
        <v>1.75</v>
      </c>
      <c r="AM95" s="143" t="n">
        <f aca="false">(AG95+AI95+AK95+AL95+AJ95)</f>
        <v>6.14285714285714</v>
      </c>
      <c r="AN95" s="143" t="n">
        <f aca="false">AM95/25*100</f>
        <v>24.5714285714286</v>
      </c>
      <c r="AO95" s="146" t="n">
        <f aca="false">AN95*0.1</f>
        <v>2.45714285714286</v>
      </c>
      <c r="AQ95" s="142" t="n">
        <v>0.775385154061625</v>
      </c>
      <c r="AR95" s="142" t="n">
        <f aca="false">Wellness!V95</f>
        <v>0</v>
      </c>
      <c r="AS95" s="142" t="n">
        <f aca="false">AVERAGE(Discipline!$D95,Discipline!$E95)</f>
        <v>0.35</v>
      </c>
      <c r="AT95" s="143" t="str">
        <f aca="false" t="array" ref="AT95:AT95">_xlfn.IFS(AS95&gt;=80%,"5",AS95&gt;=70%,"4",AS95&gt;=60%,"3",AS95&gt;=50%,"2",AS95&gt;=40%,"1",AS95&lt;40%,"0")</f>
        <v>0</v>
      </c>
      <c r="AU95" s="144" t="n">
        <v>0</v>
      </c>
      <c r="AV95" s="144" t="n">
        <f aca="false">IF(AU95&gt;=27,5,IF(AU95&gt;=24,4,IF(AU95&gt;=20,3,IF(AU95&gt;=15,2,IF(AU95&gt;=10,1,0)))))</f>
        <v>0</v>
      </c>
      <c r="AW95" s="143" t="n">
        <v>0.25</v>
      </c>
      <c r="AX95" s="143" t="n">
        <v>1</v>
      </c>
      <c r="AY95" s="143" t="n">
        <v>0.75</v>
      </c>
      <c r="AZ95" s="143" t="n">
        <f aca="false">(AT95+AV95+AX95+AY95+AW95)</f>
        <v>2</v>
      </c>
      <c r="BA95" s="143" t="n">
        <f aca="false">AZ95/25*100</f>
        <v>8</v>
      </c>
      <c r="BB95" s="146" t="n">
        <f aca="false">BA95*0.1</f>
        <v>0.8</v>
      </c>
    </row>
    <row r="96" s="22" customFormat="true" ht="14.25" hidden="false" customHeight="false" outlineLevel="0" collapsed="false">
      <c r="A96" s="141" t="n">
        <v>92</v>
      </c>
      <c r="B96" s="62" t="s">
        <v>203</v>
      </c>
      <c r="C96" s="63" t="s">
        <v>204</v>
      </c>
      <c r="D96" s="142" t="n">
        <v>1</v>
      </c>
      <c r="E96" s="142" t="n">
        <f aca="false">Wellness!D96</f>
        <v>0.966666666666667</v>
      </c>
      <c r="F96" s="142" t="n">
        <f aca="false">AVERAGE(Discipline!$D96,Discipline!$E96)</f>
        <v>0.983333333333333</v>
      </c>
      <c r="G96" s="143" t="str">
        <f aca="false" t="array" ref="G96:G96">_xlfn.IFS(F96&gt;=80%,"5",F96&gt;=70%,"4",F96&gt;=60%,"3",F96&gt;=50%,"2",F96&gt;=40%,"1",F96&lt;40%,"0")</f>
        <v>5</v>
      </c>
      <c r="H96" s="144" t="n">
        <v>23</v>
      </c>
      <c r="I96" s="144" t="n">
        <f aca="false">IF(H96&gt;=27,5,IF(H96&gt;=24,4,IF(H96&gt;=20,3,IF(H96&gt;=15,2,IF(H96&gt;=10,1,0)))))</f>
        <v>3</v>
      </c>
      <c r="J96" s="143"/>
      <c r="K96" s="143" t="n">
        <v>0.25</v>
      </c>
      <c r="L96" s="143" t="n">
        <v>0.75</v>
      </c>
      <c r="M96" s="143" t="n">
        <f aca="false">(G96+I96+K96+L96)</f>
        <v>9</v>
      </c>
      <c r="N96" s="143" t="n">
        <f aca="false">M96/20*100</f>
        <v>45</v>
      </c>
      <c r="O96" s="146" t="n">
        <f aca="false">N96*0.1</f>
        <v>4.5</v>
      </c>
      <c r="Q96" s="109" t="n">
        <f aca="false">IFERROR(VLOOKUP(B96,[2]Sheet1!B$4:E$241,4,FALSE()),"ER")</f>
        <v>0.539375</v>
      </c>
      <c r="R96" s="109" t="n">
        <f aca="false">Wellness!V96</f>
        <v>0.666666666666667</v>
      </c>
      <c r="S96" s="109" t="n">
        <f aca="false">AVERAGE(Q96,R96)</f>
        <v>0.603020833333333</v>
      </c>
      <c r="T96" s="143" t="str">
        <f aca="false" t="array" ref="T96:T96">_xlfn.IFS(S96&gt;=80%,"5",S96&gt;=70%,"4",S96&gt;=60%,"3",S96&gt;=50%,"2",S96&gt;=40%,"1",S96&lt;40%,"0")</f>
        <v>3</v>
      </c>
      <c r="U96" s="144" t="n">
        <v>11</v>
      </c>
      <c r="V96" s="144" t="n">
        <f aca="false">IF(U96&gt;=27,5,IF(U96&gt;=24,4,IF(U96&gt;=20,3,IF(U96&gt;=15,2,IF(U96&gt;=10,1,0)))))</f>
        <v>1</v>
      </c>
      <c r="W96" s="143" t="n">
        <v>3</v>
      </c>
      <c r="X96" s="143" t="n">
        <v>3</v>
      </c>
      <c r="Y96" s="143" t="n">
        <v>3.25</v>
      </c>
      <c r="Z96" s="143" t="n">
        <f aca="false">(T96+V96+W96+X96+Y96)</f>
        <v>13.25</v>
      </c>
      <c r="AA96" s="143" t="n">
        <f aca="false">Z96/25*100</f>
        <v>53</v>
      </c>
      <c r="AB96" s="146" t="n">
        <f aca="false">AA96*0.1</f>
        <v>5.3</v>
      </c>
      <c r="AD96" s="142" t="n">
        <v>0.772569444444444</v>
      </c>
      <c r="AE96" s="142" t="n">
        <f aca="false">Wellness!AN96</f>
        <v>0.666666666666667</v>
      </c>
      <c r="AF96" s="142" t="n">
        <f aca="false">AVERAGE(AD96,AE96)</f>
        <v>0.719618055555556</v>
      </c>
      <c r="AG96" s="143" t="str">
        <f aca="false" t="array" ref="AG96:AG96">_xlfn.IFS(AF96&gt;=80%,"5",AF96&gt;=70%,"4",AF96&gt;=60%,"3",AF96&gt;=50%,"2",AF96&gt;=40%,"1",AF96&lt;40%,"0")</f>
        <v>4</v>
      </c>
      <c r="AH96" s="144" t="n">
        <v>8</v>
      </c>
      <c r="AI96" s="144" t="n">
        <f aca="false">IF(AH96&gt;=27,5,IF(AH96&gt;=24,4,IF(AH96&gt;=20,3,IF(AH96&gt;=15,2,IF(AH96&gt;=10,1,0)))))</f>
        <v>0</v>
      </c>
      <c r="AJ96" s="143" t="n">
        <v>2.75</v>
      </c>
      <c r="AK96" s="143" t="n">
        <v>3.42857142857143</v>
      </c>
      <c r="AL96" s="143" t="n">
        <v>2.05</v>
      </c>
      <c r="AM96" s="143" t="n">
        <f aca="false">(AG96+AI96+AK96+AL96+AJ96)</f>
        <v>12.2285714285714</v>
      </c>
      <c r="AN96" s="143" t="n">
        <f aca="false">AM96/25*100</f>
        <v>48.9142857142857</v>
      </c>
      <c r="AO96" s="146" t="n">
        <f aca="false">AN96*0.1</f>
        <v>4.89142857142857</v>
      </c>
      <c r="AQ96" s="142" t="n">
        <v>0.938025210084034</v>
      </c>
      <c r="AR96" s="142" t="n">
        <f aca="false">Wellness!V96</f>
        <v>0.666666666666667</v>
      </c>
      <c r="AS96" s="142" t="n">
        <f aca="false">AVERAGE(Discipline!$D96,Discipline!$E96)</f>
        <v>0.983333333333333</v>
      </c>
      <c r="AT96" s="143" t="str">
        <f aca="false" t="array" ref="AT96:AT96">_xlfn.IFS(AS96&gt;=80%,"5",AS96&gt;=70%,"4",AS96&gt;=60%,"3",AS96&gt;=50%,"2",AS96&gt;=40%,"1",AS96&lt;40%,"0")</f>
        <v>5</v>
      </c>
      <c r="AU96" s="144" t="n">
        <v>23</v>
      </c>
      <c r="AV96" s="144" t="n">
        <f aca="false">IF(AU96&gt;=27,5,IF(AU96&gt;=24,4,IF(AU96&gt;=20,3,IF(AU96&gt;=15,2,IF(AU96&gt;=10,1,0)))))</f>
        <v>3</v>
      </c>
      <c r="AW96" s="143" t="n">
        <v>4.75</v>
      </c>
      <c r="AX96" s="143" t="n">
        <v>3.33333333333333</v>
      </c>
      <c r="AY96" s="143" t="n">
        <v>4</v>
      </c>
      <c r="AZ96" s="143" t="n">
        <f aca="false">(AT96+AV96+AX96+AY96+AW96)</f>
        <v>20.0833333333333</v>
      </c>
      <c r="BA96" s="143" t="n">
        <f aca="false">AZ96/25*100</f>
        <v>80.3333333333334</v>
      </c>
      <c r="BB96" s="146" t="n">
        <f aca="false">BA96*0.1</f>
        <v>8.03333333333334</v>
      </c>
    </row>
    <row r="97" s="22" customFormat="true" ht="14.25" hidden="false" customHeight="false" outlineLevel="0" collapsed="false">
      <c r="A97" s="141" t="n">
        <v>93</v>
      </c>
      <c r="B97" s="62" t="s">
        <v>205</v>
      </c>
      <c r="C97" s="63" t="s">
        <v>206</v>
      </c>
      <c r="D97" s="142" t="n">
        <v>0.7333</v>
      </c>
      <c r="E97" s="142" t="n">
        <f aca="false">Wellness!D97</f>
        <v>0.333333333333333</v>
      </c>
      <c r="F97" s="142" t="n">
        <f aca="false">AVERAGE(Discipline!$D97,Discipline!$E97)</f>
        <v>0.533316666666667</v>
      </c>
      <c r="G97" s="143" t="str">
        <f aca="false" t="array" ref="G97:G97">_xlfn.IFS(F97&gt;=80%,"5",F97&gt;=70%,"4",F97&gt;=60%,"3",F97&gt;=50%,"2",F97&gt;=40%,"1",F97&lt;40%,"0")</f>
        <v>2</v>
      </c>
      <c r="H97" s="144" t="n">
        <v>8</v>
      </c>
      <c r="I97" s="144" t="n">
        <f aca="false">IF(H97&gt;=27,5,IF(H97&gt;=24,4,IF(H97&gt;=20,3,IF(H97&gt;=15,2,IF(H97&gt;=10,1,0)))))</f>
        <v>0</v>
      </c>
      <c r="J97" s="143"/>
      <c r="K97" s="143" t="n">
        <v>3.5</v>
      </c>
      <c r="L97" s="143" t="n">
        <v>3.75</v>
      </c>
      <c r="M97" s="143" t="n">
        <f aca="false">(G97+I97+K97+L97)</f>
        <v>9.25</v>
      </c>
      <c r="N97" s="143" t="n">
        <f aca="false">M97/20*100</f>
        <v>46.25</v>
      </c>
      <c r="O97" s="146" t="n">
        <f aca="false">N97*0.1</f>
        <v>4.625</v>
      </c>
      <c r="Q97" s="109" t="n">
        <f aca="false">IFERROR(VLOOKUP(B97,[2]Sheet1!B$4:E$241,4,FALSE()),"ER")</f>
        <v>0.747604166666667</v>
      </c>
      <c r="R97" s="109" t="n">
        <f aca="false">Wellness!V97</f>
        <v>0.133333333333333</v>
      </c>
      <c r="S97" s="109" t="n">
        <f aca="false">AVERAGE(Q97,R97)</f>
        <v>0.44046875</v>
      </c>
      <c r="T97" s="143" t="str">
        <f aca="false" t="array" ref="T97:T97">_xlfn.IFS(S97&gt;=80%,"5",S97&gt;=70%,"4",S97&gt;=60%,"3",S97&gt;=50%,"2",S97&gt;=40%,"1",S97&lt;40%,"0")</f>
        <v>1</v>
      </c>
      <c r="U97" s="144" t="n">
        <v>4</v>
      </c>
      <c r="V97" s="144" t="n">
        <f aca="false">IF(U97&gt;=27,5,IF(U97&gt;=24,4,IF(U97&gt;=20,3,IF(U97&gt;=15,2,IF(U97&gt;=10,1,0)))))</f>
        <v>0</v>
      </c>
      <c r="W97" s="143" t="n">
        <v>4</v>
      </c>
      <c r="X97" s="143" t="n">
        <v>3.16666666666667</v>
      </c>
      <c r="Y97" s="143" t="n">
        <v>3.75</v>
      </c>
      <c r="Z97" s="143" t="n">
        <f aca="false">(T97+V97+W97+X97+Y97)</f>
        <v>11.9166666666667</v>
      </c>
      <c r="AA97" s="143" t="n">
        <f aca="false">Z97/25*100</f>
        <v>47.6666666666667</v>
      </c>
      <c r="AB97" s="146" t="n">
        <f aca="false">AA97*0.1</f>
        <v>4.76666666666667</v>
      </c>
      <c r="AD97" s="142" t="n">
        <v>0.895531400966184</v>
      </c>
      <c r="AE97" s="142" t="n">
        <f aca="false">Wellness!AN97</f>
        <v>0.1</v>
      </c>
      <c r="AF97" s="142" t="n">
        <f aca="false">AVERAGE(AD97,AE97)</f>
        <v>0.497765700483092</v>
      </c>
      <c r="AG97" s="143" t="str">
        <f aca="false" t="array" ref="AG97:AG97">_xlfn.IFS(AF97&gt;=80%,"5",AF97&gt;=70%,"4",AF97&gt;=60%,"3",AF97&gt;=50%,"2",AF97&gt;=40%,"1",AF97&lt;40%,"0")</f>
        <v>1</v>
      </c>
      <c r="AH97" s="144" t="n">
        <v>1</v>
      </c>
      <c r="AI97" s="144" t="n">
        <f aca="false">IF(AH97&gt;=27,5,IF(AH97&gt;=24,4,IF(AH97&gt;=20,3,IF(AH97&gt;=15,2,IF(AH97&gt;=10,1,0)))))</f>
        <v>0</v>
      </c>
      <c r="AJ97" s="143" t="s">
        <v>511</v>
      </c>
      <c r="AK97" s="143" t="s">
        <v>511</v>
      </c>
      <c r="AL97" s="143" t="s">
        <v>511</v>
      </c>
      <c r="AM97" s="143" t="n">
        <f aca="false">(AG97+AI97+AK97+AL97+AJ97)</f>
        <v>1</v>
      </c>
      <c r="AN97" s="143" t="n">
        <f aca="false">AM97/25*100</f>
        <v>4</v>
      </c>
      <c r="AO97" s="146" t="n">
        <f aca="false">AN97*0.1</f>
        <v>0.4</v>
      </c>
      <c r="AQ97" s="142" t="n">
        <v>0.793607660455487</v>
      </c>
      <c r="AR97" s="142" t="n">
        <f aca="false">Wellness!V97</f>
        <v>0.133333333333333</v>
      </c>
      <c r="AS97" s="142" t="n">
        <f aca="false">AVERAGE(Discipline!$D97,Discipline!$E97)</f>
        <v>0.533316666666667</v>
      </c>
      <c r="AT97" s="143" t="str">
        <f aca="false" t="array" ref="AT97:AT97">_xlfn.IFS(AS97&gt;=80%,"5",AS97&gt;=70%,"4",AS97&gt;=60%,"3",AS97&gt;=50%,"2",AS97&gt;=40%,"1",AS97&lt;40%,"0")</f>
        <v>2</v>
      </c>
      <c r="AU97" s="144" t="n">
        <v>8</v>
      </c>
      <c r="AV97" s="144" t="n">
        <f aca="false">IF(AU97&gt;=27,5,IF(AU97&gt;=24,4,IF(AU97&gt;=20,3,IF(AU97&gt;=15,2,IF(AU97&gt;=10,1,0)))))</f>
        <v>0</v>
      </c>
      <c r="AW97" s="143" t="n">
        <v>3</v>
      </c>
      <c r="AX97" s="143" t="n">
        <v>1.33333333333333</v>
      </c>
      <c r="AY97" s="143" t="n">
        <v>2</v>
      </c>
      <c r="AZ97" s="143" t="n">
        <f aca="false">(AT97+AV97+AX97+AY97+AW97)</f>
        <v>8.33333333333333</v>
      </c>
      <c r="BA97" s="143" t="n">
        <f aca="false">AZ97/25*100</f>
        <v>33.3333333333333</v>
      </c>
      <c r="BB97" s="146" t="n">
        <f aca="false">BA97*0.1</f>
        <v>3.33333333333333</v>
      </c>
    </row>
    <row r="98" s="22" customFormat="true" ht="14.25" hidden="false" customHeight="false" outlineLevel="0" collapsed="false">
      <c r="A98" s="141" t="n">
        <v>94</v>
      </c>
      <c r="B98" s="62" t="s">
        <v>207</v>
      </c>
      <c r="C98" s="63" t="s">
        <v>208</v>
      </c>
      <c r="D98" s="142" t="n">
        <v>1</v>
      </c>
      <c r="E98" s="142" t="n">
        <f aca="false">Wellness!D98</f>
        <v>1</v>
      </c>
      <c r="F98" s="142" t="n">
        <f aca="false">AVERAGE(Discipline!$D98,Discipline!$E98)</f>
        <v>1</v>
      </c>
      <c r="G98" s="143" t="str">
        <f aca="false" t="array" ref="G98:G98">_xlfn.IFS(F98&gt;=80%,"5",F98&gt;=70%,"4",F98&gt;=60%,"3",F98&gt;=50%,"2",F98&gt;=40%,"1",F98&lt;40%,"0")</f>
        <v>5</v>
      </c>
      <c r="H98" s="144" t="n">
        <v>22</v>
      </c>
      <c r="I98" s="144" t="n">
        <f aca="false">IF(H98&gt;=27,5,IF(H98&gt;=24,4,IF(H98&gt;=20,3,IF(H98&gt;=15,2,IF(H98&gt;=10,1,0)))))</f>
        <v>3</v>
      </c>
      <c r="J98" s="143"/>
      <c r="K98" s="143" t="n">
        <v>2.35714285714286</v>
      </c>
      <c r="L98" s="143" t="n">
        <v>2.97321428571429</v>
      </c>
      <c r="M98" s="143" t="n">
        <f aca="false">(G98+I98+K98+L98)</f>
        <v>13.3303571428571</v>
      </c>
      <c r="N98" s="143" t="n">
        <f aca="false">M98/20*100</f>
        <v>66.6517857142857</v>
      </c>
      <c r="O98" s="146" t="n">
        <f aca="false">N98*0.1</f>
        <v>6.66517857142857</v>
      </c>
      <c r="Q98" s="109" t="n">
        <f aca="false">IFERROR(VLOOKUP(B98,[2]Sheet1!B$4:E$241,4,FALSE()),"ER")</f>
        <v>0.861518817204301</v>
      </c>
      <c r="R98" s="109" t="n">
        <f aca="false">Wellness!V98</f>
        <v>0.9</v>
      </c>
      <c r="S98" s="109" t="n">
        <f aca="false">AVERAGE(Q98,R98)</f>
        <v>0.880759408602151</v>
      </c>
      <c r="T98" s="143" t="str">
        <f aca="false" t="array" ref="T98:T98">_xlfn.IFS(S98&gt;=80%,"5",S98&gt;=70%,"4",S98&gt;=60%,"3",S98&gt;=50%,"2",S98&gt;=40%,"1",S98&lt;40%,"0")</f>
        <v>5</v>
      </c>
      <c r="U98" s="144" t="n">
        <v>0</v>
      </c>
      <c r="V98" s="144" t="n">
        <f aca="false">IF(U98&gt;=27,5,IF(U98&gt;=24,4,IF(U98&gt;=20,3,IF(U98&gt;=15,2,IF(U98&gt;=10,1,0)))))</f>
        <v>0</v>
      </c>
      <c r="W98" s="143" t="n">
        <v>1</v>
      </c>
      <c r="X98" s="143" t="n">
        <v>2.33333333333333</v>
      </c>
      <c r="Y98" s="143" t="n">
        <v>2.75</v>
      </c>
      <c r="Z98" s="143" t="n">
        <f aca="false">(T98+V98+W98+X98+Y98)</f>
        <v>11.0833333333333</v>
      </c>
      <c r="AA98" s="143" t="n">
        <f aca="false">Z98/25*100</f>
        <v>44.3333333333333</v>
      </c>
      <c r="AB98" s="146" t="n">
        <f aca="false">AA98*0.1</f>
        <v>4.43333333333333</v>
      </c>
      <c r="AD98" s="142" t="n">
        <v>0.920833333333333</v>
      </c>
      <c r="AE98" s="142" t="n">
        <f aca="false">Wellness!AN98</f>
        <v>1</v>
      </c>
      <c r="AF98" s="142" t="n">
        <f aca="false">AVERAGE(AD98,AE98)</f>
        <v>0.960416666666667</v>
      </c>
      <c r="AG98" s="143" t="str">
        <f aca="false" t="array" ref="AG98:AG98">_xlfn.IFS(AF98&gt;=80%,"5",AF98&gt;=70%,"4",AF98&gt;=60%,"3",AF98&gt;=50%,"2",AF98&gt;=40%,"1",AF98&lt;40%,"0")</f>
        <v>5</v>
      </c>
      <c r="AH98" s="144" t="n">
        <v>14</v>
      </c>
      <c r="AI98" s="144" t="n">
        <f aca="false">IF(AH98&gt;=27,5,IF(AH98&gt;=24,4,IF(AH98&gt;=20,3,IF(AH98&gt;=15,2,IF(AH98&gt;=10,1,0)))))</f>
        <v>1</v>
      </c>
      <c r="AJ98" s="143" t="n">
        <v>3.5</v>
      </c>
      <c r="AK98" s="143" t="n">
        <v>3.85714285714286</v>
      </c>
      <c r="AL98" s="143" t="n">
        <v>3</v>
      </c>
      <c r="AM98" s="143" t="n">
        <f aca="false">(AG98+AI98+AK98+AL98+AJ98)</f>
        <v>16.3571428571429</v>
      </c>
      <c r="AN98" s="143" t="n">
        <f aca="false">AM98/25*100</f>
        <v>65.4285714285714</v>
      </c>
      <c r="AO98" s="146" t="n">
        <f aca="false">AN98*0.1</f>
        <v>6.54285714285714</v>
      </c>
      <c r="AQ98" s="142" t="n">
        <v>0.901785714285714</v>
      </c>
      <c r="AR98" s="142" t="n">
        <f aca="false">Wellness!V98</f>
        <v>0.9</v>
      </c>
      <c r="AS98" s="142" t="n">
        <f aca="false">AVERAGE(Discipline!$D98,Discipline!$E98)</f>
        <v>1</v>
      </c>
      <c r="AT98" s="143" t="str">
        <f aca="false" t="array" ref="AT98:AT98">_xlfn.IFS(AS98&gt;=80%,"5",AS98&gt;=70%,"4",AS98&gt;=60%,"3",AS98&gt;=50%,"2",AS98&gt;=40%,"1",AS98&lt;40%,"0")</f>
        <v>5</v>
      </c>
      <c r="AU98" s="144" t="n">
        <v>22</v>
      </c>
      <c r="AV98" s="144" t="n">
        <f aca="false">IF(AU98&gt;=27,5,IF(AU98&gt;=24,4,IF(AU98&gt;=20,3,IF(AU98&gt;=15,2,IF(AU98&gt;=10,1,0)))))</f>
        <v>3</v>
      </c>
      <c r="AW98" s="143" t="n">
        <v>4.5</v>
      </c>
      <c r="AX98" s="143" t="n">
        <v>4</v>
      </c>
      <c r="AY98" s="143" t="n">
        <v>3.75</v>
      </c>
      <c r="AZ98" s="143" t="n">
        <f aca="false">(AT98+AV98+AX98+AY98+AW98)</f>
        <v>20.25</v>
      </c>
      <c r="BA98" s="143" t="n">
        <f aca="false">AZ98/25*100</f>
        <v>81</v>
      </c>
      <c r="BB98" s="146" t="n">
        <f aca="false">BA98*0.1</f>
        <v>8.1</v>
      </c>
    </row>
    <row r="99" s="22" customFormat="true" ht="14.25" hidden="false" customHeight="false" outlineLevel="0" collapsed="false">
      <c r="A99" s="141" t="n">
        <v>95</v>
      </c>
      <c r="B99" s="62" t="s">
        <v>209</v>
      </c>
      <c r="C99" s="63" t="s">
        <v>210</v>
      </c>
      <c r="D99" s="142" t="n">
        <v>1</v>
      </c>
      <c r="E99" s="142" t="n">
        <f aca="false">Wellness!D99</f>
        <v>1</v>
      </c>
      <c r="F99" s="142" t="n">
        <f aca="false">AVERAGE(Discipline!$D99,Discipline!$E99)</f>
        <v>1</v>
      </c>
      <c r="G99" s="143" t="str">
        <f aca="false" t="array" ref="G99:G99">_xlfn.IFS(F99&gt;=80%,"5",F99&gt;=70%,"4",F99&gt;=60%,"3",F99&gt;=50%,"2",F99&gt;=40%,"1",F99&lt;40%,"0")</f>
        <v>5</v>
      </c>
      <c r="H99" s="144" t="n">
        <v>24</v>
      </c>
      <c r="I99" s="144" t="n">
        <f aca="false">IF(H99&gt;=27,5,IF(H99&gt;=24,4,IF(H99&gt;=20,3,IF(H99&gt;=15,2,IF(H99&gt;=10,1,0)))))</f>
        <v>4</v>
      </c>
      <c r="J99" s="143"/>
      <c r="K99" s="143" t="n">
        <v>1.5</v>
      </c>
      <c r="L99" s="143" t="n">
        <v>1.75</v>
      </c>
      <c r="M99" s="143" t="n">
        <f aca="false">(G99+I99+K99+L99)</f>
        <v>12.25</v>
      </c>
      <c r="N99" s="143" t="n">
        <f aca="false">M99/20*100</f>
        <v>61.25</v>
      </c>
      <c r="O99" s="146" t="n">
        <f aca="false">N99*0.1</f>
        <v>6.125</v>
      </c>
      <c r="Q99" s="109" t="n">
        <f aca="false">IFERROR(VLOOKUP(B99,[2]Sheet1!B$4:E$241,4,FALSE()),"ER")</f>
        <v>0.96764705882353</v>
      </c>
      <c r="R99" s="109" t="n">
        <f aca="false">Wellness!V99</f>
        <v>1.63333333333333</v>
      </c>
      <c r="S99" s="109" t="n">
        <f aca="false">AVERAGE(Q99,R99)</f>
        <v>1.30049019607843</v>
      </c>
      <c r="T99" s="143" t="str">
        <f aca="false" t="array" ref="T99:T99">_xlfn.IFS(S99&gt;=80%,"5",S99&gt;=70%,"4",S99&gt;=60%,"3",S99&gt;=50%,"2",S99&gt;=40%,"1",S99&lt;40%,"0")</f>
        <v>5</v>
      </c>
      <c r="U99" s="144" t="n">
        <v>26</v>
      </c>
      <c r="V99" s="144" t="n">
        <f aca="false">IF(U99&gt;=27,5,IF(U99&gt;=24,4,IF(U99&gt;=20,3,IF(U99&gt;=15,2,IF(U99&gt;=10,1,0)))))</f>
        <v>4</v>
      </c>
      <c r="W99" s="143" t="n">
        <v>3</v>
      </c>
      <c r="X99" s="143" t="n">
        <v>3.08333333333333</v>
      </c>
      <c r="Y99" s="143" t="n">
        <v>3.75</v>
      </c>
      <c r="Z99" s="143" t="n">
        <f aca="false">(T99+V99+W99+X99+Y99)</f>
        <v>18.8333333333333</v>
      </c>
      <c r="AA99" s="143" t="n">
        <f aca="false">Z99/25*100</f>
        <v>75.3333333333333</v>
      </c>
      <c r="AB99" s="146" t="n">
        <f aca="false">AA99*0.1</f>
        <v>7.53333333333334</v>
      </c>
      <c r="AD99" s="142" t="n">
        <v>0.989285714285714</v>
      </c>
      <c r="AE99" s="142" t="n">
        <f aca="false">Wellness!AN99</f>
        <v>2.1</v>
      </c>
      <c r="AF99" s="142" t="n">
        <f aca="false">AVERAGE(AD99,AE99)</f>
        <v>1.54464285714286</v>
      </c>
      <c r="AG99" s="143" t="str">
        <f aca="false" t="array" ref="AG99:AG99">_xlfn.IFS(AF99&gt;=80%,"5",AF99&gt;=70%,"4",AF99&gt;=60%,"3",AF99&gt;=50%,"2",AF99&gt;=40%,"1",AF99&lt;40%,"0")</f>
        <v>5</v>
      </c>
      <c r="AH99" s="144" t="n">
        <v>27</v>
      </c>
      <c r="AI99" s="144" t="n">
        <f aca="false">IF(AH99&gt;=27,5,IF(AH99&gt;=24,4,IF(AH99&gt;=20,3,IF(AH99&gt;=15,2,IF(AH99&gt;=10,1,0)))))</f>
        <v>5</v>
      </c>
      <c r="AJ99" s="143" t="n">
        <v>4</v>
      </c>
      <c r="AK99" s="143" t="n">
        <v>4.4</v>
      </c>
      <c r="AL99" s="143" t="n">
        <v>2.16666666666667</v>
      </c>
      <c r="AM99" s="143" t="n">
        <f aca="false">(AG99+AI99+AK99+AL99+AJ99)</f>
        <v>20.5666666666667</v>
      </c>
      <c r="AN99" s="143" t="n">
        <f aca="false">AM99/25*100</f>
        <v>82.2666666666667</v>
      </c>
      <c r="AO99" s="146" t="n">
        <f aca="false">AN99*0.1</f>
        <v>8.22666666666667</v>
      </c>
      <c r="AQ99" s="142" t="n">
        <v>0.993333333333333</v>
      </c>
      <c r="AR99" s="142" t="n">
        <f aca="false">Wellness!V99</f>
        <v>1.63333333333333</v>
      </c>
      <c r="AS99" s="142" t="n">
        <f aca="false">AVERAGE(Discipline!$D99,Discipline!$E99)</f>
        <v>1</v>
      </c>
      <c r="AT99" s="143" t="str">
        <f aca="false" t="array" ref="AT99:AT99">_xlfn.IFS(AS99&gt;=80%,"5",AS99&gt;=70%,"4",AS99&gt;=60%,"3",AS99&gt;=50%,"2",AS99&gt;=40%,"1",AS99&lt;40%,"0")</f>
        <v>5</v>
      </c>
      <c r="AU99" s="144" t="n">
        <v>24</v>
      </c>
      <c r="AV99" s="144" t="n">
        <f aca="false">IF(AU99&gt;=27,5,IF(AU99&gt;=24,4,IF(AU99&gt;=20,3,IF(AU99&gt;=15,2,IF(AU99&gt;=10,1,0)))))</f>
        <v>4</v>
      </c>
      <c r="AW99" s="143" t="n">
        <v>3.25</v>
      </c>
      <c r="AX99" s="143" t="n">
        <v>3</v>
      </c>
      <c r="AY99" s="143" t="n">
        <v>2</v>
      </c>
      <c r="AZ99" s="143" t="n">
        <f aca="false">(AT99+AV99+AX99+AY99+AW99)</f>
        <v>17.25</v>
      </c>
      <c r="BA99" s="143" t="n">
        <f aca="false">AZ99/25*100</f>
        <v>69</v>
      </c>
      <c r="BB99" s="146" t="n">
        <f aca="false">BA99*0.1</f>
        <v>6.9</v>
      </c>
    </row>
    <row r="100" s="22" customFormat="true" ht="14.25" hidden="false" customHeight="false" outlineLevel="0" collapsed="false">
      <c r="A100" s="141" t="n">
        <v>96</v>
      </c>
      <c r="B100" s="62" t="s">
        <v>211</v>
      </c>
      <c r="C100" s="63" t="s">
        <v>212</v>
      </c>
      <c r="D100" s="142" t="n">
        <v>1</v>
      </c>
      <c r="E100" s="142" t="n">
        <f aca="false">Wellness!D100</f>
        <v>0.8</v>
      </c>
      <c r="F100" s="142" t="n">
        <f aca="false">AVERAGE(Discipline!$D100,Discipline!$E100)</f>
        <v>0.9</v>
      </c>
      <c r="G100" s="143" t="str">
        <f aca="false" t="array" ref="G100:G100">_xlfn.IFS(F100&gt;=80%,"5",F100&gt;=70%,"4",F100&gt;=60%,"3",F100&gt;=50%,"2",F100&gt;=40%,"1",F100&lt;40%,"0")</f>
        <v>5</v>
      </c>
      <c r="H100" s="144" t="n">
        <v>14</v>
      </c>
      <c r="I100" s="144" t="n">
        <f aca="false">IF(H100&gt;=27,5,IF(H100&gt;=24,4,IF(H100&gt;=20,3,IF(H100&gt;=15,2,IF(H100&gt;=10,1,0)))))</f>
        <v>1</v>
      </c>
      <c r="J100" s="143"/>
      <c r="K100" s="143" t="n">
        <v>2.75</v>
      </c>
      <c r="L100" s="143" t="n">
        <v>2.75</v>
      </c>
      <c r="M100" s="143" t="n">
        <f aca="false">(G100+I100+K100+L100)</f>
        <v>11.5</v>
      </c>
      <c r="N100" s="143" t="n">
        <f aca="false">M100/20*100</f>
        <v>57.5</v>
      </c>
      <c r="O100" s="146" t="n">
        <f aca="false">N100*0.1</f>
        <v>5.75</v>
      </c>
      <c r="Q100" s="109" t="n">
        <f aca="false">IFERROR(VLOOKUP(B100,[2]Sheet1!B$4:E$241,4,FALSE()),"ER")</f>
        <v>0.915260416666667</v>
      </c>
      <c r="R100" s="109" t="n">
        <f aca="false">Wellness!V100</f>
        <v>0.9</v>
      </c>
      <c r="S100" s="109" t="n">
        <f aca="false">AVERAGE(Q100,R100)</f>
        <v>0.907630208333333</v>
      </c>
      <c r="T100" s="143" t="str">
        <f aca="false" t="array" ref="T100:T100">_xlfn.IFS(S100&gt;=80%,"5",S100&gt;=70%,"4",S100&gt;=60%,"3",S100&gt;=50%,"2",S100&gt;=40%,"1",S100&lt;40%,"0")</f>
        <v>5</v>
      </c>
      <c r="U100" s="144" t="n">
        <v>16</v>
      </c>
      <c r="V100" s="144" t="n">
        <f aca="false">IF(U100&gt;=27,5,IF(U100&gt;=24,4,IF(U100&gt;=20,3,IF(U100&gt;=15,2,IF(U100&gt;=10,1,0)))))</f>
        <v>2</v>
      </c>
      <c r="W100" s="143" t="n">
        <v>3</v>
      </c>
      <c r="X100" s="143" t="n">
        <v>1.83333333333333</v>
      </c>
      <c r="Y100" s="143" t="n">
        <v>2.5</v>
      </c>
      <c r="Z100" s="143" t="n">
        <f aca="false">(T100+V100+W100+X100+Y100)</f>
        <v>14.3333333333333</v>
      </c>
      <c r="AA100" s="143" t="n">
        <f aca="false">Z100/25*100</f>
        <v>57.3333333333333</v>
      </c>
      <c r="AB100" s="146" t="n">
        <f aca="false">AA100*0.1</f>
        <v>5.73333333333333</v>
      </c>
      <c r="AD100" s="142" t="n">
        <v>0.897408963585434</v>
      </c>
      <c r="AE100" s="142" t="n">
        <f aca="false">Wellness!AN100</f>
        <v>1</v>
      </c>
      <c r="AF100" s="142" t="n">
        <f aca="false">AVERAGE(AD100,AE100)</f>
        <v>0.948704481792717</v>
      </c>
      <c r="AG100" s="143" t="str">
        <f aca="false" t="array" ref="AG100:AG100">_xlfn.IFS(AF100&gt;=80%,"5",AF100&gt;=70%,"4",AF100&gt;=60%,"3",AF100&gt;=50%,"2",AF100&gt;=40%,"1",AF100&lt;40%,"0")</f>
        <v>5</v>
      </c>
      <c r="AH100" s="144" t="n">
        <v>15</v>
      </c>
      <c r="AI100" s="144" t="n">
        <f aca="false">IF(AH100&gt;=27,5,IF(AH100&gt;=24,4,IF(AH100&gt;=20,3,IF(AH100&gt;=15,2,IF(AH100&gt;=10,1,0)))))</f>
        <v>2</v>
      </c>
      <c r="AJ100" s="143" t="s">
        <v>511</v>
      </c>
      <c r="AK100" s="143" t="s">
        <v>511</v>
      </c>
      <c r="AL100" s="143" t="s">
        <v>511</v>
      </c>
      <c r="AM100" s="143" t="n">
        <f aca="false">(AG100+AI100+AK100+AL100+AJ100)</f>
        <v>7</v>
      </c>
      <c r="AN100" s="143" t="n">
        <f aca="false">AM100/25*100</f>
        <v>28</v>
      </c>
      <c r="AO100" s="146" t="n">
        <f aca="false">AN100*0.1</f>
        <v>2.8</v>
      </c>
      <c r="AQ100" s="142" t="n">
        <v>0.959265010351967</v>
      </c>
      <c r="AR100" s="142" t="n">
        <f aca="false">Wellness!V100</f>
        <v>0.9</v>
      </c>
      <c r="AS100" s="142" t="n">
        <f aca="false">AVERAGE(Discipline!$D100,Discipline!$E100)</f>
        <v>0.9</v>
      </c>
      <c r="AT100" s="143" t="str">
        <f aca="false" t="array" ref="AT100:AT100">_xlfn.IFS(AS100&gt;=80%,"5",AS100&gt;=70%,"4",AS100&gt;=60%,"3",AS100&gt;=50%,"2",AS100&gt;=40%,"1",AS100&lt;40%,"0")</f>
        <v>5</v>
      </c>
      <c r="AU100" s="144" t="n">
        <v>14</v>
      </c>
      <c r="AV100" s="144" t="n">
        <f aca="false">IF(AU100&gt;=27,5,IF(AU100&gt;=24,4,IF(AU100&gt;=20,3,IF(AU100&gt;=15,2,IF(AU100&gt;=10,1,0)))))</f>
        <v>1</v>
      </c>
      <c r="AW100" s="143" t="n">
        <v>3</v>
      </c>
      <c r="AX100" s="143" t="n">
        <v>2.66666666666667</v>
      </c>
      <c r="AY100" s="143" t="n">
        <v>2.5</v>
      </c>
      <c r="AZ100" s="143" t="n">
        <f aca="false">(AT100+AV100+AX100+AY100+AW100)</f>
        <v>14.1666666666667</v>
      </c>
      <c r="BA100" s="143" t="n">
        <f aca="false">AZ100/25*100</f>
        <v>56.6666666666667</v>
      </c>
      <c r="BB100" s="146" t="n">
        <f aca="false">BA100*0.1</f>
        <v>5.66666666666667</v>
      </c>
    </row>
    <row r="101" s="22" customFormat="true" ht="14.25" hidden="false" customHeight="false" outlineLevel="0" collapsed="false">
      <c r="A101" s="141" t="n">
        <v>97</v>
      </c>
      <c r="B101" s="62" t="s">
        <v>213</v>
      </c>
      <c r="C101" s="63" t="s">
        <v>214</v>
      </c>
      <c r="D101" s="142" t="n">
        <v>1</v>
      </c>
      <c r="E101" s="142" t="n">
        <f aca="false">Wellness!D101</f>
        <v>0.866666666666667</v>
      </c>
      <c r="F101" s="142" t="n">
        <f aca="false">AVERAGE(Discipline!$D101,Discipline!$E101)</f>
        <v>0.933333333333333</v>
      </c>
      <c r="G101" s="143" t="str">
        <f aca="false" t="array" ref="G101:G101">_xlfn.IFS(F101&gt;=80%,"5",F101&gt;=70%,"4",F101&gt;=60%,"3",F101&gt;=50%,"2",F101&gt;=40%,"1",F101&lt;40%,"0")</f>
        <v>5</v>
      </c>
      <c r="H101" s="144" t="n">
        <v>22</v>
      </c>
      <c r="I101" s="144" t="n">
        <f aca="false">IF(H101&gt;=27,5,IF(H101&gt;=24,4,IF(H101&gt;=20,3,IF(H101&gt;=15,2,IF(H101&gt;=10,1,0)))))</f>
        <v>3</v>
      </c>
      <c r="J101" s="143"/>
      <c r="K101" s="143" t="n">
        <v>2.83928571428571</v>
      </c>
      <c r="L101" s="143" t="n">
        <v>2.57142857142857</v>
      </c>
      <c r="M101" s="143" t="n">
        <f aca="false">(G101+I101+K101+L101)</f>
        <v>13.4107142857143</v>
      </c>
      <c r="N101" s="143" t="n">
        <f aca="false">M101/20*100</f>
        <v>67.0535714285714</v>
      </c>
      <c r="O101" s="146" t="n">
        <f aca="false">N101*0.1</f>
        <v>6.70535714285714</v>
      </c>
      <c r="Q101" s="109" t="n">
        <f aca="false">IFERROR(VLOOKUP(B101,[2]Sheet1!B$4:E$241,4,FALSE()),"ER")</f>
        <v>0.961761363636364</v>
      </c>
      <c r="R101" s="109" t="n">
        <f aca="false">Wellness!V101</f>
        <v>0.866666666666667</v>
      </c>
      <c r="S101" s="109" t="n">
        <f aca="false">AVERAGE(Q101,R101)</f>
        <v>0.914214015151515</v>
      </c>
      <c r="T101" s="143" t="str">
        <f aca="false" t="array" ref="T101:T101">_xlfn.IFS(S101&gt;=80%,"5",S101&gt;=70%,"4",S101&gt;=60%,"3",S101&gt;=50%,"2",S101&gt;=40%,"1",S101&lt;40%,"0")</f>
        <v>5</v>
      </c>
      <c r="U101" s="144" t="n">
        <v>17</v>
      </c>
      <c r="V101" s="144" t="n">
        <f aca="false">IF(U101&gt;=27,5,IF(U101&gt;=24,4,IF(U101&gt;=20,3,IF(U101&gt;=15,2,IF(U101&gt;=10,1,0)))))</f>
        <v>2</v>
      </c>
      <c r="W101" s="143" t="n">
        <v>3</v>
      </c>
      <c r="X101" s="143" t="n">
        <v>3</v>
      </c>
      <c r="Y101" s="143" t="n">
        <v>3</v>
      </c>
      <c r="Z101" s="143" t="n">
        <f aca="false">(T101+V101+W101+X101+Y101)</f>
        <v>16</v>
      </c>
      <c r="AA101" s="143" t="n">
        <f aca="false">Z101/25*100</f>
        <v>64</v>
      </c>
      <c r="AB101" s="146" t="n">
        <f aca="false">AA101*0.1</f>
        <v>6.4</v>
      </c>
      <c r="AD101" s="142" t="n">
        <v>0.950595238095238</v>
      </c>
      <c r="AE101" s="142" t="n">
        <f aca="false">Wellness!AN101</f>
        <v>0.8</v>
      </c>
      <c r="AF101" s="142" t="n">
        <f aca="false">AVERAGE(AD101,AE101)</f>
        <v>0.875297619047619</v>
      </c>
      <c r="AG101" s="143" t="str">
        <f aca="false" t="array" ref="AG101:AG101">_xlfn.IFS(AF101&gt;=80%,"5",AF101&gt;=70%,"4",AF101&gt;=60%,"3",AF101&gt;=50%,"2",AF101&gt;=40%,"1",AF101&lt;40%,"0")</f>
        <v>5</v>
      </c>
      <c r="AH101" s="144" t="n">
        <v>10</v>
      </c>
      <c r="AI101" s="144" t="n">
        <f aca="false">IF(AH101&gt;=27,5,IF(AH101&gt;=24,4,IF(AH101&gt;=20,3,IF(AH101&gt;=15,2,IF(AH101&gt;=10,1,0)))))</f>
        <v>1</v>
      </c>
      <c r="AJ101" s="143" t="n">
        <v>2.75</v>
      </c>
      <c r="AK101" s="143" t="n">
        <v>1.85714285714286</v>
      </c>
      <c r="AL101" s="143" t="n">
        <v>3</v>
      </c>
      <c r="AM101" s="143" t="n">
        <f aca="false">(AG101+AI101+AK101+AL101+AJ101)</f>
        <v>13.6071428571429</v>
      </c>
      <c r="AN101" s="143" t="n">
        <f aca="false">AM101/25*100</f>
        <v>54.4285714285714</v>
      </c>
      <c r="AO101" s="146" t="n">
        <f aca="false">AN101*0.1</f>
        <v>5.44285714285714</v>
      </c>
      <c r="AQ101" s="142" t="n">
        <v>0.9375</v>
      </c>
      <c r="AR101" s="142" t="n">
        <f aca="false">Wellness!V101</f>
        <v>0.866666666666667</v>
      </c>
      <c r="AS101" s="142" t="n">
        <f aca="false">AVERAGE(Discipline!$D101,Discipline!$E101)</f>
        <v>0.933333333333333</v>
      </c>
      <c r="AT101" s="143" t="str">
        <f aca="false" t="array" ref="AT101:AT101">_xlfn.IFS(AS101&gt;=80%,"5",AS101&gt;=70%,"4",AS101&gt;=60%,"3",AS101&gt;=50%,"2",AS101&gt;=40%,"1",AS101&lt;40%,"0")</f>
        <v>5</v>
      </c>
      <c r="AU101" s="144" t="n">
        <v>22</v>
      </c>
      <c r="AV101" s="144" t="n">
        <f aca="false">IF(AU101&gt;=27,5,IF(AU101&gt;=24,4,IF(AU101&gt;=20,3,IF(AU101&gt;=15,2,IF(AU101&gt;=10,1,0)))))</f>
        <v>3</v>
      </c>
      <c r="AW101" s="143" t="n">
        <v>0.875</v>
      </c>
      <c r="AX101" s="143" t="n">
        <v>3.16666666666667</v>
      </c>
      <c r="AY101" s="143" t="n">
        <v>1.625</v>
      </c>
      <c r="AZ101" s="143" t="n">
        <f aca="false">(AT101+AV101+AX101+AY101+AW101)</f>
        <v>13.6666666666667</v>
      </c>
      <c r="BA101" s="143" t="n">
        <f aca="false">AZ101/25*100</f>
        <v>54.6666666666667</v>
      </c>
      <c r="BB101" s="146" t="n">
        <f aca="false">BA101*0.1</f>
        <v>5.46666666666667</v>
      </c>
    </row>
    <row r="102" s="22" customFormat="true" ht="14.25" hidden="false" customHeight="false" outlineLevel="0" collapsed="false">
      <c r="A102" s="141" t="n">
        <v>98</v>
      </c>
      <c r="B102" s="62" t="s">
        <v>215</v>
      </c>
      <c r="C102" s="63" t="s">
        <v>216</v>
      </c>
      <c r="D102" s="142" t="n">
        <v>0.8667</v>
      </c>
      <c r="E102" s="142" t="n">
        <f aca="false">Wellness!D102</f>
        <v>0.8</v>
      </c>
      <c r="F102" s="142" t="n">
        <f aca="false">AVERAGE(Discipline!$D102,Discipline!$E102)</f>
        <v>0.83335</v>
      </c>
      <c r="G102" s="143" t="str">
        <f aca="false" t="array" ref="G102:G102">_xlfn.IFS(F102&gt;=80%,"5",F102&gt;=70%,"4",F102&gt;=60%,"3",F102&gt;=50%,"2",F102&gt;=40%,"1",F102&lt;40%,"0")</f>
        <v>5</v>
      </c>
      <c r="H102" s="144" t="n">
        <v>21</v>
      </c>
      <c r="I102" s="144" t="n">
        <f aca="false">IF(H102&gt;=27,5,IF(H102&gt;=24,4,IF(H102&gt;=20,3,IF(H102&gt;=15,2,IF(H102&gt;=10,1,0)))))</f>
        <v>3</v>
      </c>
      <c r="J102" s="143"/>
      <c r="K102" s="143" t="n">
        <v>2.125</v>
      </c>
      <c r="L102" s="143" t="n">
        <v>1.5</v>
      </c>
      <c r="M102" s="143" t="n">
        <f aca="false">(G102+I102+K102+L102)</f>
        <v>11.625</v>
      </c>
      <c r="N102" s="143" t="n">
        <f aca="false">M102/20*100</f>
        <v>58.125</v>
      </c>
      <c r="O102" s="146" t="n">
        <f aca="false">N102*0.1</f>
        <v>5.8125</v>
      </c>
      <c r="Q102" s="109" t="n">
        <f aca="false">IFERROR(VLOOKUP(B102,[2]Sheet1!B$4:E$241,4,FALSE()),"ER")</f>
        <v>0.918541666666667</v>
      </c>
      <c r="R102" s="109" t="n">
        <f aca="false">Wellness!V102</f>
        <v>0.866666666666667</v>
      </c>
      <c r="S102" s="109" t="n">
        <f aca="false">AVERAGE(Q102,R102)</f>
        <v>0.892604166666667</v>
      </c>
      <c r="T102" s="143" t="str">
        <f aca="false" t="array" ref="T102:T102">_xlfn.IFS(S102&gt;=80%,"5",S102&gt;=70%,"4",S102&gt;=60%,"3",S102&gt;=50%,"2",S102&gt;=40%,"1",S102&lt;40%,"0")</f>
        <v>5</v>
      </c>
      <c r="U102" s="144" t="n">
        <v>14</v>
      </c>
      <c r="V102" s="144" t="n">
        <f aca="false">IF(U102&gt;=27,5,IF(U102&gt;=24,4,IF(U102&gt;=20,3,IF(U102&gt;=15,2,IF(U102&gt;=10,1,0)))))</f>
        <v>1</v>
      </c>
      <c r="W102" s="143" t="n">
        <v>2</v>
      </c>
      <c r="X102" s="143" t="n">
        <v>2.5</v>
      </c>
      <c r="Y102" s="143" t="n">
        <v>3.5</v>
      </c>
      <c r="Z102" s="143" t="n">
        <f aca="false">(T102+V102+W102+X102+Y102)</f>
        <v>14</v>
      </c>
      <c r="AA102" s="143" t="n">
        <f aca="false">Z102/25*100</f>
        <v>56</v>
      </c>
      <c r="AB102" s="146" t="n">
        <f aca="false">AA102*0.1</f>
        <v>5.6</v>
      </c>
      <c r="AD102" s="142" t="n">
        <v>0.804395604395604</v>
      </c>
      <c r="AE102" s="142" t="n">
        <f aca="false">Wellness!AN102</f>
        <v>0.666666666666667</v>
      </c>
      <c r="AF102" s="142" t="n">
        <f aca="false">AVERAGE(AD102,AE102)</f>
        <v>0.735531135531136</v>
      </c>
      <c r="AG102" s="143" t="str">
        <f aca="false" t="array" ref="AG102:AG102">_xlfn.IFS(AF102&gt;=80%,"5",AF102&gt;=70%,"4",AF102&gt;=60%,"3",AF102&gt;=50%,"2",AF102&gt;=40%,"1",AF102&lt;40%,"0")</f>
        <v>4</v>
      </c>
      <c r="AH102" s="144" t="n">
        <v>11</v>
      </c>
      <c r="AI102" s="144" t="n">
        <f aca="false">IF(AH102&gt;=27,5,IF(AH102&gt;=24,4,IF(AH102&gt;=20,3,IF(AH102&gt;=15,2,IF(AH102&gt;=10,1,0)))))</f>
        <v>1</v>
      </c>
      <c r="AJ102" s="143" t="s">
        <v>511</v>
      </c>
      <c r="AK102" s="143" t="s">
        <v>511</v>
      </c>
      <c r="AL102" s="143" t="s">
        <v>511</v>
      </c>
      <c r="AM102" s="143" t="n">
        <f aca="false">(AG102+AI102+AK102+AL102+AJ102)</f>
        <v>5</v>
      </c>
      <c r="AN102" s="143" t="n">
        <f aca="false">AM102/25*100</f>
        <v>20</v>
      </c>
      <c r="AO102" s="146" t="n">
        <f aca="false">AN102*0.1</f>
        <v>2</v>
      </c>
      <c r="AQ102" s="142" t="n">
        <v>0.927696078431373</v>
      </c>
      <c r="AR102" s="142" t="n">
        <f aca="false">Wellness!V102</f>
        <v>0.866666666666667</v>
      </c>
      <c r="AS102" s="142" t="n">
        <f aca="false">AVERAGE(Discipline!$D102,Discipline!$E102)</f>
        <v>0.83335</v>
      </c>
      <c r="AT102" s="143" t="str">
        <f aca="false" t="array" ref="AT102:AT102">_xlfn.IFS(AS102&gt;=80%,"5",AS102&gt;=70%,"4",AS102&gt;=60%,"3",AS102&gt;=50%,"2",AS102&gt;=40%,"1",AS102&lt;40%,"0")</f>
        <v>5</v>
      </c>
      <c r="AU102" s="144" t="n">
        <v>21</v>
      </c>
      <c r="AV102" s="144" t="n">
        <f aca="false">IF(AU102&gt;=27,5,IF(AU102&gt;=24,4,IF(AU102&gt;=20,3,IF(AU102&gt;=15,2,IF(AU102&gt;=10,1,0)))))</f>
        <v>3</v>
      </c>
      <c r="AW102" s="143" t="n">
        <v>2</v>
      </c>
      <c r="AX102" s="143" t="n">
        <v>2.66666666666667</v>
      </c>
      <c r="AY102" s="143" t="n">
        <v>3</v>
      </c>
      <c r="AZ102" s="143" t="n">
        <f aca="false">(AT102+AV102+AX102+AY102+AW102)</f>
        <v>15.6666666666667</v>
      </c>
      <c r="BA102" s="143" t="n">
        <f aca="false">AZ102/25*100</f>
        <v>62.6666666666667</v>
      </c>
      <c r="BB102" s="146" t="n">
        <f aca="false">BA102*0.1</f>
        <v>6.26666666666667</v>
      </c>
    </row>
    <row r="103" s="22" customFormat="true" ht="14.25" hidden="false" customHeight="false" outlineLevel="0" collapsed="false">
      <c r="A103" s="141" t="n">
        <v>99</v>
      </c>
      <c r="B103" s="62" t="s">
        <v>217</v>
      </c>
      <c r="C103" s="63" t="s">
        <v>218</v>
      </c>
      <c r="D103" s="142" t="n">
        <v>1</v>
      </c>
      <c r="E103" s="142" t="n">
        <f aca="false">Wellness!D103</f>
        <v>0.8</v>
      </c>
      <c r="F103" s="142" t="n">
        <f aca="false">AVERAGE(Discipline!$D103,Discipline!$E103)</f>
        <v>0.9</v>
      </c>
      <c r="G103" s="143" t="str">
        <f aca="false" t="array" ref="G103:G103">_xlfn.IFS(F103&gt;=80%,"5",F103&gt;=70%,"4",F103&gt;=60%,"3",F103&gt;=50%,"2",F103&gt;=40%,"1",F103&lt;40%,"0")</f>
        <v>5</v>
      </c>
      <c r="H103" s="144" t="n">
        <v>18</v>
      </c>
      <c r="I103" s="144" t="n">
        <f aca="false">IF(H103&gt;=27,5,IF(H103&gt;=24,4,IF(H103&gt;=20,3,IF(H103&gt;=15,2,IF(H103&gt;=10,1,0)))))</f>
        <v>2</v>
      </c>
      <c r="J103" s="143"/>
      <c r="K103" s="143" t="n">
        <v>2.83928571428571</v>
      </c>
      <c r="L103" s="143" t="n">
        <v>3.69642857142857</v>
      </c>
      <c r="M103" s="143" t="n">
        <f aca="false">(G103+I103+K103+L103)</f>
        <v>13.5357142857143</v>
      </c>
      <c r="N103" s="143" t="n">
        <f aca="false">M103/20*100</f>
        <v>67.6785714285714</v>
      </c>
      <c r="O103" s="146" t="n">
        <f aca="false">N103*0.1</f>
        <v>6.76785714285714</v>
      </c>
      <c r="Q103" s="109" t="n">
        <f aca="false">IFERROR(VLOOKUP(B103,[2]Sheet1!B$4:E$241,4,FALSE()),"ER")</f>
        <v>0.921965240641711</v>
      </c>
      <c r="R103" s="109" t="n">
        <f aca="false">Wellness!V103</f>
        <v>0.8</v>
      </c>
      <c r="S103" s="109" t="n">
        <f aca="false">AVERAGE(Q103,R103)</f>
        <v>0.860982620320856</v>
      </c>
      <c r="T103" s="143" t="str">
        <f aca="false" t="array" ref="T103:T103">_xlfn.IFS(S103&gt;=80%,"5",S103&gt;=70%,"4",S103&gt;=60%,"3",S103&gt;=50%,"2",S103&gt;=40%,"1",S103&lt;40%,"0")</f>
        <v>5</v>
      </c>
      <c r="U103" s="144" t="n">
        <v>11</v>
      </c>
      <c r="V103" s="144" t="n">
        <f aca="false">IF(U103&gt;=27,5,IF(U103&gt;=24,4,IF(U103&gt;=20,3,IF(U103&gt;=15,2,IF(U103&gt;=10,1,0)))))</f>
        <v>1</v>
      </c>
      <c r="W103" s="143" t="n">
        <v>2</v>
      </c>
      <c r="X103" s="143" t="n">
        <v>2</v>
      </c>
      <c r="Y103" s="143" t="n">
        <v>2</v>
      </c>
      <c r="Z103" s="143" t="n">
        <f aca="false">(T103+V103+W103+X103+Y103)</f>
        <v>12</v>
      </c>
      <c r="AA103" s="143" t="n">
        <f aca="false">Z103/25*100</f>
        <v>48</v>
      </c>
      <c r="AB103" s="146" t="n">
        <f aca="false">AA103*0.1</f>
        <v>4.8</v>
      </c>
      <c r="AD103" s="142" t="n">
        <v>0.865144230769231</v>
      </c>
      <c r="AE103" s="142" t="n">
        <f aca="false">Wellness!AN103</f>
        <v>0.8</v>
      </c>
      <c r="AF103" s="142" t="n">
        <f aca="false">AVERAGE(AD103,AE103)</f>
        <v>0.832572115384615</v>
      </c>
      <c r="AG103" s="143" t="str">
        <f aca="false" t="array" ref="AG103:AG103">_xlfn.IFS(AF103&gt;=80%,"5",AF103&gt;=70%,"4",AF103&gt;=60%,"3",AF103&gt;=50%,"2",AF103&gt;=40%,"1",AF103&lt;40%,"0")</f>
        <v>5</v>
      </c>
      <c r="AH103" s="144" t="n">
        <v>10</v>
      </c>
      <c r="AI103" s="144" t="n">
        <f aca="false">IF(AH103&gt;=27,5,IF(AH103&gt;=24,4,IF(AH103&gt;=20,3,IF(AH103&gt;=15,2,IF(AH103&gt;=10,1,0)))))</f>
        <v>1</v>
      </c>
      <c r="AJ103" s="143" t="n">
        <v>2</v>
      </c>
      <c r="AK103" s="143" t="n">
        <v>2.71428571428571</v>
      </c>
      <c r="AL103" s="143" t="n">
        <v>1.4</v>
      </c>
      <c r="AM103" s="143" t="n">
        <f aca="false">(AG103+AI103+AK103+AL103+AJ103)</f>
        <v>12.1142857142857</v>
      </c>
      <c r="AN103" s="143" t="n">
        <f aca="false">AM103/25*100</f>
        <v>48.4571428571429</v>
      </c>
      <c r="AO103" s="146" t="n">
        <f aca="false">AN103*0.1</f>
        <v>4.84571428571429</v>
      </c>
      <c r="AQ103" s="142" t="n">
        <v>0.917279411764706</v>
      </c>
      <c r="AR103" s="142" t="n">
        <f aca="false">Wellness!V103</f>
        <v>0.8</v>
      </c>
      <c r="AS103" s="142" t="n">
        <f aca="false">AVERAGE(Discipline!$D103,Discipline!$E103)</f>
        <v>0.9</v>
      </c>
      <c r="AT103" s="143" t="str">
        <f aca="false" t="array" ref="AT103:AT103">_xlfn.IFS(AS103&gt;=80%,"5",AS103&gt;=70%,"4",AS103&gt;=60%,"3",AS103&gt;=50%,"2",AS103&gt;=40%,"1",AS103&lt;40%,"0")</f>
        <v>5</v>
      </c>
      <c r="AU103" s="144" t="n">
        <v>18</v>
      </c>
      <c r="AV103" s="144" t="n">
        <f aca="false">IF(AU103&gt;=27,5,IF(AU103&gt;=24,4,IF(AU103&gt;=20,3,IF(AU103&gt;=15,2,IF(AU103&gt;=10,1,0)))))</f>
        <v>2</v>
      </c>
      <c r="AW103" s="143" t="n">
        <v>3.75</v>
      </c>
      <c r="AX103" s="143" t="n">
        <v>1</v>
      </c>
      <c r="AY103" s="143" t="n">
        <v>2.5</v>
      </c>
      <c r="AZ103" s="143" t="n">
        <f aca="false">(AT103+AV103+AX103+AY103+AW103)</f>
        <v>14.25</v>
      </c>
      <c r="BA103" s="143" t="n">
        <f aca="false">AZ103/25*100</f>
        <v>57</v>
      </c>
      <c r="BB103" s="146" t="n">
        <f aca="false">BA103*0.1</f>
        <v>5.7</v>
      </c>
    </row>
    <row r="104" s="22" customFormat="true" ht="14.25" hidden="false" customHeight="false" outlineLevel="0" collapsed="false">
      <c r="A104" s="141" t="n">
        <v>100</v>
      </c>
      <c r="B104" s="62" t="s">
        <v>219</v>
      </c>
      <c r="C104" s="63" t="s">
        <v>220</v>
      </c>
      <c r="D104" s="142" t="n">
        <v>0.95</v>
      </c>
      <c r="E104" s="142" t="n">
        <f aca="false">Wellness!D104</f>
        <v>0.833333333333333</v>
      </c>
      <c r="F104" s="142" t="n">
        <f aca="false">AVERAGE(Discipline!$D104,Discipline!$E104)</f>
        <v>0.891666666666667</v>
      </c>
      <c r="G104" s="143" t="str">
        <f aca="false" t="array" ref="G104:G104">_xlfn.IFS(F104&gt;=80%,"5",F104&gt;=70%,"4",F104&gt;=60%,"3",F104&gt;=50%,"2",F104&gt;=40%,"1",F104&lt;40%,"0")</f>
        <v>5</v>
      </c>
      <c r="H104" s="144" t="n">
        <v>19</v>
      </c>
      <c r="I104" s="144" t="n">
        <f aca="false">IF(H104&gt;=27,5,IF(H104&gt;=24,4,IF(H104&gt;=20,3,IF(H104&gt;=15,2,IF(H104&gt;=10,1,0)))))</f>
        <v>2</v>
      </c>
      <c r="J104" s="143"/>
      <c r="K104" s="143" t="n">
        <v>2</v>
      </c>
      <c r="L104" s="143" t="n">
        <v>1.5</v>
      </c>
      <c r="M104" s="143" t="n">
        <f aca="false">(G104+I104+K104+L104)</f>
        <v>10.5</v>
      </c>
      <c r="N104" s="143" t="n">
        <f aca="false">M104/20*100</f>
        <v>52.5</v>
      </c>
      <c r="O104" s="146" t="n">
        <f aca="false">N104*0.1</f>
        <v>5.25</v>
      </c>
      <c r="Q104" s="109" t="n">
        <f aca="false">IFERROR(VLOOKUP(B104,[2]Sheet1!B$4:E$241,4,FALSE()),"ER")</f>
        <v>0.873172043010753</v>
      </c>
      <c r="R104" s="109" t="n">
        <f aca="false">Wellness!V104</f>
        <v>0.666666666666667</v>
      </c>
      <c r="S104" s="109" t="n">
        <f aca="false">AVERAGE(Q104,R104)</f>
        <v>0.76991935483871</v>
      </c>
      <c r="T104" s="143" t="str">
        <f aca="false" t="array" ref="T104:T104">_xlfn.IFS(S104&gt;=80%,"5",S104&gt;=70%,"4",S104&gt;=60%,"3",S104&gt;=50%,"2",S104&gt;=40%,"1",S104&lt;40%,"0")</f>
        <v>4</v>
      </c>
      <c r="U104" s="144" t="n">
        <v>11</v>
      </c>
      <c r="V104" s="144" t="n">
        <f aca="false">IF(U104&gt;=27,5,IF(U104&gt;=24,4,IF(U104&gt;=20,3,IF(U104&gt;=15,2,IF(U104&gt;=10,1,0)))))</f>
        <v>1</v>
      </c>
      <c r="W104" s="143" t="n">
        <v>1</v>
      </c>
      <c r="X104" s="143" t="n">
        <v>1.5</v>
      </c>
      <c r="Y104" s="143" t="n">
        <v>1.75</v>
      </c>
      <c r="Z104" s="143" t="n">
        <f aca="false">(T104+V104+W104+X104+Y104)</f>
        <v>9.25</v>
      </c>
      <c r="AA104" s="143" t="n">
        <f aca="false">Z104/25*100</f>
        <v>37</v>
      </c>
      <c r="AB104" s="146" t="n">
        <f aca="false">AA104*0.1</f>
        <v>3.7</v>
      </c>
      <c r="AD104" s="142" t="n">
        <v>0.817092131724485</v>
      </c>
      <c r="AE104" s="142" t="n">
        <f aca="false">Wellness!AN104</f>
        <v>0.666666666666667</v>
      </c>
      <c r="AF104" s="142" t="n">
        <f aca="false">AVERAGE(AD104,AE104)</f>
        <v>0.741879399195576</v>
      </c>
      <c r="AG104" s="143" t="str">
        <f aca="false" t="array" ref="AG104:AG104">_xlfn.IFS(AF104&gt;=80%,"5",AF104&gt;=70%,"4",AF104&gt;=60%,"3",AF104&gt;=50%,"2",AF104&gt;=40%,"1",AF104&lt;40%,"0")</f>
        <v>4</v>
      </c>
      <c r="AH104" s="144" t="n">
        <v>7</v>
      </c>
      <c r="AI104" s="144" t="n">
        <f aca="false">IF(AH104&gt;=27,5,IF(AH104&gt;=24,4,IF(AH104&gt;=20,3,IF(AH104&gt;=15,2,IF(AH104&gt;=10,1,0)))))</f>
        <v>0</v>
      </c>
      <c r="AJ104" s="143" t="n">
        <v>1.75</v>
      </c>
      <c r="AK104" s="143" t="n">
        <v>2.71428571428571</v>
      </c>
      <c r="AL104" s="143" t="n">
        <v>1.75</v>
      </c>
      <c r="AM104" s="143" t="n">
        <f aca="false">(AG104+AI104+AK104+AL104+AJ104)</f>
        <v>10.2142857142857</v>
      </c>
      <c r="AN104" s="143" t="n">
        <f aca="false">AM104/25*100</f>
        <v>40.8571428571429</v>
      </c>
      <c r="AO104" s="146" t="n">
        <f aca="false">AN104*0.1</f>
        <v>4.08571428571429</v>
      </c>
      <c r="AQ104" s="142" t="n">
        <v>0.924938725490196</v>
      </c>
      <c r="AR104" s="142" t="n">
        <f aca="false">Wellness!V104</f>
        <v>0.666666666666667</v>
      </c>
      <c r="AS104" s="142" t="n">
        <f aca="false">AVERAGE(Discipline!$D104,Discipline!$E104)</f>
        <v>0.891666666666667</v>
      </c>
      <c r="AT104" s="143" t="str">
        <f aca="false" t="array" ref="AT104:AT104">_xlfn.IFS(AS104&gt;=80%,"5",AS104&gt;=70%,"4",AS104&gt;=60%,"3",AS104&gt;=50%,"2",AS104&gt;=40%,"1",AS104&lt;40%,"0")</f>
        <v>5</v>
      </c>
      <c r="AU104" s="144" t="n">
        <v>19</v>
      </c>
      <c r="AV104" s="144" t="n">
        <f aca="false">IF(AU104&gt;=27,5,IF(AU104&gt;=24,4,IF(AU104&gt;=20,3,IF(AU104&gt;=15,2,IF(AU104&gt;=10,1,0)))))</f>
        <v>2</v>
      </c>
      <c r="AW104" s="143" t="n">
        <v>2.5</v>
      </c>
      <c r="AX104" s="143" t="n">
        <v>0.666666666666667</v>
      </c>
      <c r="AY104" s="143" t="n">
        <v>1.5</v>
      </c>
      <c r="AZ104" s="143" t="n">
        <f aca="false">(AT104+AV104+AX104+AY104+AW104)</f>
        <v>11.6666666666667</v>
      </c>
      <c r="BA104" s="143" t="n">
        <f aca="false">AZ104/25*100</f>
        <v>46.6666666666667</v>
      </c>
      <c r="BB104" s="146" t="n">
        <f aca="false">BA104*0.1</f>
        <v>4.66666666666667</v>
      </c>
    </row>
    <row r="105" s="22" customFormat="true" ht="14.25" hidden="false" customHeight="false" outlineLevel="0" collapsed="false">
      <c r="A105" s="141" t="n">
        <v>101</v>
      </c>
      <c r="B105" s="62" t="s">
        <v>221</v>
      </c>
      <c r="C105" s="63" t="s">
        <v>222</v>
      </c>
      <c r="D105" s="142" t="n">
        <v>0.9333</v>
      </c>
      <c r="E105" s="142" t="n">
        <f aca="false">Wellness!D105</f>
        <v>0.666666666666667</v>
      </c>
      <c r="F105" s="142" t="n">
        <f aca="false">AVERAGE(Discipline!$D105,Discipline!$E105)</f>
        <v>0.799983333333333</v>
      </c>
      <c r="G105" s="143" t="str">
        <f aca="false" t="array" ref="G105:G105">_xlfn.IFS(F105&gt;=80%,"5",F105&gt;=70%,"4",F105&gt;=60%,"3",F105&gt;=50%,"2",F105&gt;=40%,"1",F105&lt;40%,"0")</f>
        <v>4</v>
      </c>
      <c r="H105" s="144" t="n">
        <v>13</v>
      </c>
      <c r="I105" s="144" t="n">
        <f aca="false">IF(H105&gt;=27,5,IF(H105&gt;=24,4,IF(H105&gt;=20,3,IF(H105&gt;=15,2,IF(H105&gt;=10,1,0)))))</f>
        <v>1</v>
      </c>
      <c r="J105" s="143"/>
      <c r="K105" s="143" t="n">
        <v>1.75</v>
      </c>
      <c r="L105" s="143" t="n">
        <v>2.25</v>
      </c>
      <c r="M105" s="143" t="n">
        <f aca="false">(G105+I105+K105+L105)</f>
        <v>9</v>
      </c>
      <c r="N105" s="143" t="n">
        <f aca="false">M105/20*100</f>
        <v>45</v>
      </c>
      <c r="O105" s="146" t="n">
        <f aca="false">N105*0.1</f>
        <v>4.5</v>
      </c>
      <c r="Q105" s="109" t="n">
        <f aca="false">IFERROR(VLOOKUP(B105,[2]Sheet1!B$4:E$241,4,FALSE()),"ER")</f>
        <v>0.866822916666667</v>
      </c>
      <c r="R105" s="109" t="n">
        <f aca="false">Wellness!V105</f>
        <v>0.0666666666666667</v>
      </c>
      <c r="S105" s="109" t="n">
        <f aca="false">AVERAGE(Q105,R105)</f>
        <v>0.466744791666667</v>
      </c>
      <c r="T105" s="143" t="str">
        <f aca="false" t="array" ref="T105:T105">_xlfn.IFS(S105&gt;=80%,"5",S105&gt;=70%,"4",S105&gt;=60%,"3",S105&gt;=50%,"2",S105&gt;=40%,"1",S105&lt;40%,"0")</f>
        <v>1</v>
      </c>
      <c r="U105" s="144" t="n">
        <v>0</v>
      </c>
      <c r="V105" s="144" t="n">
        <f aca="false">IF(U105&gt;=27,5,IF(U105&gt;=24,4,IF(U105&gt;=20,3,IF(U105&gt;=15,2,IF(U105&gt;=10,1,0)))))</f>
        <v>0</v>
      </c>
      <c r="W105" s="143" t="n">
        <v>0</v>
      </c>
      <c r="X105" s="143" t="n">
        <v>1.83333333333333</v>
      </c>
      <c r="Y105" s="143" t="n">
        <v>2.5</v>
      </c>
      <c r="Z105" s="143" t="n">
        <f aca="false">(T105+V105+W105+X105+Y105)</f>
        <v>5.33333333333333</v>
      </c>
      <c r="AA105" s="143" t="n">
        <f aca="false">Z105/25*100</f>
        <v>21.3333333333333</v>
      </c>
      <c r="AB105" s="146" t="n">
        <f aca="false">AA105*0.1</f>
        <v>2.13333333333333</v>
      </c>
      <c r="AD105" s="142" t="n">
        <v>0.951388888888889</v>
      </c>
      <c r="AE105" s="142" t="n">
        <f aca="false">Wellness!AN105</f>
        <v>0.166666666666667</v>
      </c>
      <c r="AF105" s="142" t="n">
        <f aca="false">AVERAGE(AD105,AE105)</f>
        <v>0.559027777777778</v>
      </c>
      <c r="AG105" s="143" t="str">
        <f aca="false" t="array" ref="AG105:AG105">_xlfn.IFS(AF105&gt;=80%,"5",AF105&gt;=70%,"4",AF105&gt;=60%,"3",AF105&gt;=50%,"2",AF105&gt;=40%,"1",AF105&lt;40%,"0")</f>
        <v>2</v>
      </c>
      <c r="AH105" s="144" t="n">
        <v>2</v>
      </c>
      <c r="AI105" s="144" t="n">
        <f aca="false">IF(AH105&gt;=27,5,IF(AH105&gt;=24,4,IF(AH105&gt;=20,3,IF(AH105&gt;=15,2,IF(AH105&gt;=10,1,0)))))</f>
        <v>0</v>
      </c>
      <c r="AJ105" s="143" t="n">
        <v>2</v>
      </c>
      <c r="AK105" s="143" t="n">
        <v>2</v>
      </c>
      <c r="AL105" s="143" t="n">
        <v>2</v>
      </c>
      <c r="AM105" s="143" t="n">
        <f aca="false">(AG105+AI105+AK105+AL105+AJ105)</f>
        <v>8</v>
      </c>
      <c r="AN105" s="143" t="n">
        <f aca="false">AM105/25*100</f>
        <v>32</v>
      </c>
      <c r="AO105" s="146" t="n">
        <f aca="false">AN105*0.1</f>
        <v>3.2</v>
      </c>
      <c r="AQ105" s="142" t="n">
        <v>0.859601449275362</v>
      </c>
      <c r="AR105" s="142" t="n">
        <f aca="false">Wellness!V105</f>
        <v>0.0666666666666667</v>
      </c>
      <c r="AS105" s="142" t="n">
        <f aca="false">AVERAGE(Discipline!$D105,Discipline!$E105)</f>
        <v>0.799983333333333</v>
      </c>
      <c r="AT105" s="143" t="str">
        <f aca="false" t="array" ref="AT105:AT105">_xlfn.IFS(AS105&gt;=80%,"5",AS105&gt;=70%,"4",AS105&gt;=60%,"3",AS105&gt;=50%,"2",AS105&gt;=40%,"1",AS105&lt;40%,"0")</f>
        <v>4</v>
      </c>
      <c r="AU105" s="144" t="n">
        <v>13</v>
      </c>
      <c r="AV105" s="144" t="n">
        <f aca="false">IF(AU105&gt;=27,5,IF(AU105&gt;=24,4,IF(AU105&gt;=20,3,IF(AU105&gt;=15,2,IF(AU105&gt;=10,1,0)))))</f>
        <v>1</v>
      </c>
      <c r="AW105" s="143" t="n">
        <v>3</v>
      </c>
      <c r="AX105" s="143" t="n">
        <v>3.33333333333333</v>
      </c>
      <c r="AY105" s="143" t="n">
        <v>3.5</v>
      </c>
      <c r="AZ105" s="143" t="n">
        <f aca="false">(AT105+AV105+AX105+AY105+AW105)</f>
        <v>14.8333333333333</v>
      </c>
      <c r="BA105" s="143" t="n">
        <f aca="false">AZ105/25*100</f>
        <v>59.3333333333333</v>
      </c>
      <c r="BB105" s="146" t="n">
        <f aca="false">BA105*0.1</f>
        <v>5.93333333333333</v>
      </c>
    </row>
    <row r="106" s="22" customFormat="true" ht="14.25" hidden="false" customHeight="false" outlineLevel="0" collapsed="false">
      <c r="A106" s="141" t="n">
        <v>102</v>
      </c>
      <c r="B106" s="62" t="s">
        <v>223</v>
      </c>
      <c r="C106" s="63" t="s">
        <v>224</v>
      </c>
      <c r="D106" s="142" t="n">
        <v>1</v>
      </c>
      <c r="E106" s="142" t="n">
        <f aca="false">Wellness!D106</f>
        <v>1</v>
      </c>
      <c r="F106" s="142" t="n">
        <f aca="false">AVERAGE(Discipline!$D106,Discipline!$E106)</f>
        <v>1</v>
      </c>
      <c r="G106" s="143" t="str">
        <f aca="false" t="array" ref="G106:G106">_xlfn.IFS(F106&gt;=80%,"5",F106&gt;=70%,"4",F106&gt;=60%,"3",F106&gt;=50%,"2",F106&gt;=40%,"1",F106&lt;40%,"0")</f>
        <v>5</v>
      </c>
      <c r="H106" s="144" t="n">
        <v>23</v>
      </c>
      <c r="I106" s="144" t="n">
        <f aca="false">IF(H106&gt;=27,5,IF(H106&gt;=24,4,IF(H106&gt;=20,3,IF(H106&gt;=15,2,IF(H106&gt;=10,1,0)))))</f>
        <v>3</v>
      </c>
      <c r="J106" s="143"/>
      <c r="K106" s="143" t="n">
        <v>2.24107142857143</v>
      </c>
      <c r="L106" s="143" t="n">
        <v>2.39285714285714</v>
      </c>
      <c r="M106" s="143" t="n">
        <f aca="false">(G106+I106+K106+L106)</f>
        <v>12.6339285714286</v>
      </c>
      <c r="N106" s="143" t="n">
        <f aca="false">M106/20*100</f>
        <v>63.1696428571429</v>
      </c>
      <c r="O106" s="146" t="n">
        <f aca="false">N106*0.1</f>
        <v>6.31696428571429</v>
      </c>
      <c r="Q106" s="109" t="n">
        <f aca="false">IFERROR(VLOOKUP(B106,[2]Sheet1!B$4:E$241,4,FALSE()),"ER")</f>
        <v>0.941354166666667</v>
      </c>
      <c r="R106" s="109" t="n">
        <f aca="false">Wellness!V106</f>
        <v>1</v>
      </c>
      <c r="S106" s="109" t="n">
        <f aca="false">AVERAGE(Q106,R106)</f>
        <v>0.970677083333333</v>
      </c>
      <c r="T106" s="143" t="str">
        <f aca="false" t="array" ref="T106:T106">_xlfn.IFS(S106&gt;=80%,"5",S106&gt;=70%,"4",S106&gt;=60%,"3",S106&gt;=50%,"2",S106&gt;=40%,"1",S106&lt;40%,"0")</f>
        <v>5</v>
      </c>
      <c r="U106" s="144" t="n">
        <v>19</v>
      </c>
      <c r="V106" s="144" t="n">
        <f aca="false">IF(U106&gt;=27,5,IF(U106&gt;=24,4,IF(U106&gt;=20,3,IF(U106&gt;=15,2,IF(U106&gt;=10,1,0)))))</f>
        <v>2</v>
      </c>
      <c r="W106" s="143" t="n">
        <v>0</v>
      </c>
      <c r="X106" s="143" t="n">
        <v>1.33333333333333</v>
      </c>
      <c r="Y106" s="143" t="n">
        <v>2.25</v>
      </c>
      <c r="Z106" s="143" t="n">
        <f aca="false">(T106+V106+W106+X106+Y106)</f>
        <v>10.5833333333333</v>
      </c>
      <c r="AA106" s="143" t="n">
        <f aca="false">Z106/25*100</f>
        <v>42.3333333333333</v>
      </c>
      <c r="AB106" s="146" t="n">
        <f aca="false">AA106*0.1</f>
        <v>4.23333333333333</v>
      </c>
      <c r="AD106" s="142" t="n">
        <v>0.907264957264957</v>
      </c>
      <c r="AE106" s="142" t="n">
        <f aca="false">Wellness!AN106</f>
        <v>1</v>
      </c>
      <c r="AF106" s="142" t="n">
        <f aca="false">AVERAGE(AD106,AE106)</f>
        <v>0.953632478632479</v>
      </c>
      <c r="AG106" s="143" t="str">
        <f aca="false" t="array" ref="AG106:AG106">_xlfn.IFS(AF106&gt;=80%,"5",AF106&gt;=70%,"4",AF106&gt;=60%,"3",AF106&gt;=50%,"2",AF106&gt;=40%,"1",AF106&lt;40%,"0")</f>
        <v>5</v>
      </c>
      <c r="AH106" s="144" t="n">
        <v>19</v>
      </c>
      <c r="AI106" s="144" t="n">
        <f aca="false">IF(AH106&gt;=27,5,IF(AH106&gt;=24,4,IF(AH106&gt;=20,3,IF(AH106&gt;=15,2,IF(AH106&gt;=10,1,0)))))</f>
        <v>2</v>
      </c>
      <c r="AJ106" s="143" t="s">
        <v>511</v>
      </c>
      <c r="AK106" s="143" t="s">
        <v>511</v>
      </c>
      <c r="AL106" s="143" t="s">
        <v>511</v>
      </c>
      <c r="AM106" s="143" t="n">
        <f aca="false">(AG106+AI106+AK106+AL106+AJ106)</f>
        <v>7</v>
      </c>
      <c r="AN106" s="143" t="n">
        <f aca="false">AM106/25*100</f>
        <v>28</v>
      </c>
      <c r="AO106" s="146" t="n">
        <f aca="false">AN106*0.1</f>
        <v>2.8</v>
      </c>
      <c r="AQ106" s="142" t="n">
        <v>0.977310924369748</v>
      </c>
      <c r="AR106" s="142" t="n">
        <f aca="false">Wellness!V106</f>
        <v>1</v>
      </c>
      <c r="AS106" s="142" t="n">
        <f aca="false">AVERAGE(Discipline!$D106,Discipline!$E106)</f>
        <v>1</v>
      </c>
      <c r="AT106" s="143" t="str">
        <f aca="false" t="array" ref="AT106:AT106">_xlfn.IFS(AS106&gt;=80%,"5",AS106&gt;=70%,"4",AS106&gt;=60%,"3",AS106&gt;=50%,"2",AS106&gt;=40%,"1",AS106&lt;40%,"0")</f>
        <v>5</v>
      </c>
      <c r="AU106" s="144" t="n">
        <v>23</v>
      </c>
      <c r="AV106" s="144" t="n">
        <f aca="false">IF(AU106&gt;=27,5,IF(AU106&gt;=24,4,IF(AU106&gt;=20,3,IF(AU106&gt;=15,2,IF(AU106&gt;=10,1,0)))))</f>
        <v>3</v>
      </c>
      <c r="AW106" s="143" t="n">
        <v>3</v>
      </c>
      <c r="AX106" s="143" t="n">
        <v>3.66666666666667</v>
      </c>
      <c r="AY106" s="143" t="n">
        <v>3</v>
      </c>
      <c r="AZ106" s="143" t="n">
        <f aca="false">(AT106+AV106+AX106+AY106+AW106)</f>
        <v>17.6666666666667</v>
      </c>
      <c r="BA106" s="143" t="n">
        <f aca="false">AZ106/25*100</f>
        <v>70.6666666666667</v>
      </c>
      <c r="BB106" s="146" t="n">
        <f aca="false">BA106*0.1</f>
        <v>7.06666666666667</v>
      </c>
    </row>
    <row r="107" s="22" customFormat="true" ht="14.25" hidden="false" customHeight="false" outlineLevel="0" collapsed="false">
      <c r="A107" s="141" t="n">
        <v>103</v>
      </c>
      <c r="B107" s="62" t="s">
        <v>225</v>
      </c>
      <c r="C107" s="63" t="s">
        <v>226</v>
      </c>
      <c r="D107" s="142" t="n">
        <v>0.95</v>
      </c>
      <c r="E107" s="142" t="n">
        <f aca="false">Wellness!D107</f>
        <v>0.666666666666667</v>
      </c>
      <c r="F107" s="142" t="n">
        <f aca="false">AVERAGE(Discipline!$D107,Discipline!$E107)</f>
        <v>0.808333333333333</v>
      </c>
      <c r="G107" s="143" t="str">
        <f aca="false" t="array" ref="G107:G107">_xlfn.IFS(F107&gt;=80%,"5",F107&gt;=70%,"4",F107&gt;=60%,"3",F107&gt;=50%,"2",F107&gt;=40%,"1",F107&lt;40%,"0")</f>
        <v>5</v>
      </c>
      <c r="H107" s="144" t="n">
        <v>9</v>
      </c>
      <c r="I107" s="144" t="n">
        <f aca="false">IF(H107&gt;=27,5,IF(H107&gt;=24,4,IF(H107&gt;=20,3,IF(H107&gt;=15,2,IF(H107&gt;=10,1,0)))))</f>
        <v>0</v>
      </c>
      <c r="J107" s="143"/>
      <c r="K107" s="143" t="n">
        <v>1.90178571428571</v>
      </c>
      <c r="L107" s="143" t="n">
        <v>3.32142857142857</v>
      </c>
      <c r="M107" s="143" t="n">
        <f aca="false">(G107+I107+K107+L107)</f>
        <v>10.2232142857143</v>
      </c>
      <c r="N107" s="143" t="n">
        <f aca="false">M107/20*100</f>
        <v>51.1160714285714</v>
      </c>
      <c r="O107" s="146" t="n">
        <f aca="false">N107*0.1</f>
        <v>5.11160714285714</v>
      </c>
      <c r="Q107" s="109" t="n">
        <f aca="false">IFERROR(VLOOKUP(B107,[2]Sheet1!B$4:E$241,4,FALSE()),"ER")</f>
        <v>0.888319892473118</v>
      </c>
      <c r="R107" s="109" t="n">
        <f aca="false">Wellness!V107</f>
        <v>0.666666666666667</v>
      </c>
      <c r="S107" s="109" t="n">
        <f aca="false">AVERAGE(Q107,R107)</f>
        <v>0.777493279569892</v>
      </c>
      <c r="T107" s="143" t="str">
        <f aca="false" t="array" ref="T107:T107">_xlfn.IFS(S107&gt;=80%,"5",S107&gt;=70%,"4",S107&gt;=60%,"3",S107&gt;=50%,"2",S107&gt;=40%,"1",S107&lt;40%,"0")</f>
        <v>4</v>
      </c>
      <c r="U107" s="144" t="n">
        <v>0</v>
      </c>
      <c r="V107" s="144" t="n">
        <f aca="false">IF(U107&gt;=27,5,IF(U107&gt;=24,4,IF(U107&gt;=20,3,IF(U107&gt;=15,2,IF(U107&gt;=10,1,0)))))</f>
        <v>0</v>
      </c>
      <c r="W107" s="143" t="n">
        <v>1</v>
      </c>
      <c r="X107" s="143" t="n">
        <v>1.16666666666667</v>
      </c>
      <c r="Y107" s="143" t="n">
        <v>2.25</v>
      </c>
      <c r="Z107" s="143" t="n">
        <f aca="false">(T107+V107+W107+X107+Y107)</f>
        <v>8.41666666666667</v>
      </c>
      <c r="AA107" s="143" t="n">
        <f aca="false">Z107/25*100</f>
        <v>33.6666666666667</v>
      </c>
      <c r="AB107" s="146" t="n">
        <f aca="false">AA107*0.1</f>
        <v>3.36666666666667</v>
      </c>
      <c r="AD107" s="142" t="n">
        <v>0.829945054945055</v>
      </c>
      <c r="AE107" s="142" t="n">
        <f aca="false">Wellness!AN107</f>
        <v>0.666666666666667</v>
      </c>
      <c r="AF107" s="142" t="n">
        <f aca="false">AVERAGE(AD107,AE107)</f>
        <v>0.748305860805861</v>
      </c>
      <c r="AG107" s="143" t="str">
        <f aca="false" t="array" ref="AG107:AG107">_xlfn.IFS(AF107&gt;=80%,"5",AF107&gt;=70%,"4",AF107&gt;=60%,"3",AF107&gt;=50%,"2",AF107&gt;=40%,"1",AF107&lt;40%,"0")</f>
        <v>4</v>
      </c>
      <c r="AH107" s="144" t="n">
        <v>9</v>
      </c>
      <c r="AI107" s="144" t="n">
        <f aca="false">IF(AH107&gt;=27,5,IF(AH107&gt;=24,4,IF(AH107&gt;=20,3,IF(AH107&gt;=15,2,IF(AH107&gt;=10,1,0)))))</f>
        <v>0</v>
      </c>
      <c r="AJ107" s="143" t="n">
        <v>2.75</v>
      </c>
      <c r="AK107" s="143" t="n">
        <v>3.14285714285714</v>
      </c>
      <c r="AL107" s="143" t="n">
        <v>2</v>
      </c>
      <c r="AM107" s="143" t="n">
        <f aca="false">(AG107+AI107+AK107+AL107+AJ107)</f>
        <v>11.8928571428571</v>
      </c>
      <c r="AN107" s="143" t="n">
        <f aca="false">AM107/25*100</f>
        <v>47.5714285714286</v>
      </c>
      <c r="AO107" s="146" t="n">
        <f aca="false">AN107*0.1</f>
        <v>4.75714285714286</v>
      </c>
      <c r="AQ107" s="142" t="n">
        <v>0.926120448179272</v>
      </c>
      <c r="AR107" s="142" t="n">
        <f aca="false">Wellness!V107</f>
        <v>0.666666666666667</v>
      </c>
      <c r="AS107" s="142" t="n">
        <f aca="false">AVERAGE(Discipline!$D107,Discipline!$E107)</f>
        <v>0.808333333333333</v>
      </c>
      <c r="AT107" s="143" t="str">
        <f aca="false" t="array" ref="AT107:AT107">_xlfn.IFS(AS107&gt;=80%,"5",AS107&gt;=70%,"4",AS107&gt;=60%,"3",AS107&gt;=50%,"2",AS107&gt;=40%,"1",AS107&lt;40%,"0")</f>
        <v>5</v>
      </c>
      <c r="AU107" s="144" t="n">
        <v>9</v>
      </c>
      <c r="AV107" s="144" t="n">
        <f aca="false">IF(AU107&gt;=27,5,IF(AU107&gt;=24,4,IF(AU107&gt;=20,3,IF(AU107&gt;=15,2,IF(AU107&gt;=10,1,0)))))</f>
        <v>0</v>
      </c>
      <c r="AW107" s="143" t="n">
        <v>3.25</v>
      </c>
      <c r="AX107" s="143" t="n">
        <v>3.33333333333333</v>
      </c>
      <c r="AY107" s="143" t="n">
        <v>1.75</v>
      </c>
      <c r="AZ107" s="143" t="n">
        <f aca="false">(AT107+AV107+AX107+AY107+AW107)</f>
        <v>13.3333333333333</v>
      </c>
      <c r="BA107" s="143" t="n">
        <f aca="false">AZ107/25*100</f>
        <v>53.3333333333333</v>
      </c>
      <c r="BB107" s="146" t="n">
        <f aca="false">BA107*0.1</f>
        <v>5.33333333333333</v>
      </c>
    </row>
    <row r="108" s="22" customFormat="true" ht="14.25" hidden="false" customHeight="false" outlineLevel="0" collapsed="false">
      <c r="A108" s="141" t="n">
        <v>104</v>
      </c>
      <c r="B108" s="62" t="s">
        <v>227</v>
      </c>
      <c r="C108" s="63" t="s">
        <v>228</v>
      </c>
      <c r="D108" s="142" t="n">
        <v>1</v>
      </c>
      <c r="E108" s="142" t="n">
        <f aca="false">Wellness!D108</f>
        <v>0.8</v>
      </c>
      <c r="F108" s="142" t="n">
        <f aca="false">AVERAGE(Discipline!$D108,Discipline!$E108)</f>
        <v>0.9</v>
      </c>
      <c r="G108" s="143" t="str">
        <f aca="false" t="array" ref="G108:G108">_xlfn.IFS(F108&gt;=80%,"5",F108&gt;=70%,"4",F108&gt;=60%,"3",F108&gt;=50%,"2",F108&gt;=40%,"1",F108&lt;40%,"0")</f>
        <v>5</v>
      </c>
      <c r="H108" s="144" t="n">
        <v>20</v>
      </c>
      <c r="I108" s="144" t="n">
        <f aca="false">IF(H108&gt;=27,5,IF(H108&gt;=24,4,IF(H108&gt;=20,3,IF(H108&gt;=15,2,IF(H108&gt;=10,1,0)))))</f>
        <v>3</v>
      </c>
      <c r="J108" s="143"/>
      <c r="K108" s="143" t="n">
        <v>2.5</v>
      </c>
      <c r="L108" s="143" t="n">
        <v>3</v>
      </c>
      <c r="M108" s="143" t="n">
        <f aca="false">(G108+I108+K108+L108)</f>
        <v>13.5</v>
      </c>
      <c r="N108" s="143" t="n">
        <f aca="false">M108/20*100</f>
        <v>67.5</v>
      </c>
      <c r="O108" s="146" t="n">
        <f aca="false">N108*0.1</f>
        <v>6.75</v>
      </c>
      <c r="Q108" s="109" t="n">
        <f aca="false">IFERROR(VLOOKUP(B108,[2]Sheet1!B$4:E$241,4,FALSE()),"ER")</f>
        <v>0.939852150537634</v>
      </c>
      <c r="R108" s="109" t="n">
        <f aca="false">Wellness!V108</f>
        <v>0.666666666666667</v>
      </c>
      <c r="S108" s="109" t="n">
        <f aca="false">AVERAGE(Q108,R108)</f>
        <v>0.80325940860215</v>
      </c>
      <c r="T108" s="143" t="str">
        <f aca="false" t="array" ref="T108:T108">_xlfn.IFS(S108&gt;=80%,"5",S108&gt;=70%,"4",S108&gt;=60%,"3",S108&gt;=50%,"2",S108&gt;=40%,"1",S108&lt;40%,"0")</f>
        <v>5</v>
      </c>
      <c r="U108" s="144" t="n">
        <v>9</v>
      </c>
      <c r="V108" s="144" t="n">
        <f aca="false">IF(U108&gt;=27,5,IF(U108&gt;=24,4,IF(U108&gt;=20,3,IF(U108&gt;=15,2,IF(U108&gt;=10,1,0)))))</f>
        <v>0</v>
      </c>
      <c r="W108" s="143" t="n">
        <v>4</v>
      </c>
      <c r="X108" s="143" t="n">
        <v>3.16666666666667</v>
      </c>
      <c r="Y108" s="143" t="n">
        <v>4.75</v>
      </c>
      <c r="Z108" s="143" t="n">
        <f aca="false">(T108+V108+W108+X108+Y108)</f>
        <v>16.9166666666667</v>
      </c>
      <c r="AA108" s="143" t="n">
        <f aca="false">Z108/25*100</f>
        <v>67.6666666666667</v>
      </c>
      <c r="AB108" s="146" t="n">
        <f aca="false">AA108*0.1</f>
        <v>6.76666666666667</v>
      </c>
      <c r="AD108" s="142" t="n">
        <v>0.889713064713065</v>
      </c>
      <c r="AE108" s="142" t="n">
        <f aca="false">Wellness!AN108</f>
        <v>0.966666666666667</v>
      </c>
      <c r="AF108" s="142" t="n">
        <f aca="false">AVERAGE(AD108,AE108)</f>
        <v>0.928189865689866</v>
      </c>
      <c r="AG108" s="143" t="str">
        <f aca="false" t="array" ref="AG108:AG108">_xlfn.IFS(AF108&gt;=80%,"5",AF108&gt;=70%,"4",AF108&gt;=60%,"3",AF108&gt;=50%,"2",AF108&gt;=40%,"1",AF108&lt;40%,"0")</f>
        <v>5</v>
      </c>
      <c r="AH108" s="144" t="n">
        <v>20</v>
      </c>
      <c r="AI108" s="144" t="n">
        <f aca="false">IF(AH108&gt;=27,5,IF(AH108&gt;=24,4,IF(AH108&gt;=20,3,IF(AH108&gt;=15,2,IF(AH108&gt;=10,1,0)))))</f>
        <v>3</v>
      </c>
      <c r="AJ108" s="143" t="n">
        <v>2.25</v>
      </c>
      <c r="AK108" s="143" t="n">
        <v>1.85714285714286</v>
      </c>
      <c r="AL108" s="143" t="n">
        <v>1</v>
      </c>
      <c r="AM108" s="143" t="n">
        <f aca="false">(AG108+AI108+AK108+AL108+AJ108)</f>
        <v>13.1071428571429</v>
      </c>
      <c r="AN108" s="143" t="n">
        <f aca="false">AM108/25*100</f>
        <v>52.4285714285714</v>
      </c>
      <c r="AO108" s="146" t="n">
        <f aca="false">AN108*0.1</f>
        <v>5.24285714285714</v>
      </c>
      <c r="AQ108" s="142" t="n">
        <v>0.989583333333333</v>
      </c>
      <c r="AR108" s="142" t="n">
        <f aca="false">Wellness!V108</f>
        <v>0.666666666666667</v>
      </c>
      <c r="AS108" s="142" t="n">
        <f aca="false">AVERAGE(Discipline!$D108,Discipline!$E108)</f>
        <v>0.9</v>
      </c>
      <c r="AT108" s="143" t="str">
        <f aca="false" t="array" ref="AT108:AT108">_xlfn.IFS(AS108&gt;=80%,"5",AS108&gt;=70%,"4",AS108&gt;=60%,"3",AS108&gt;=50%,"2",AS108&gt;=40%,"1",AS108&lt;40%,"0")</f>
        <v>5</v>
      </c>
      <c r="AU108" s="144" t="n">
        <v>20</v>
      </c>
      <c r="AV108" s="144" t="n">
        <f aca="false">IF(AU108&gt;=27,5,IF(AU108&gt;=24,4,IF(AU108&gt;=20,3,IF(AU108&gt;=15,2,IF(AU108&gt;=10,1,0)))))</f>
        <v>3</v>
      </c>
      <c r="AW108" s="143" t="n">
        <v>2.25</v>
      </c>
      <c r="AX108" s="143" t="n">
        <v>4</v>
      </c>
      <c r="AY108" s="143" t="n">
        <v>2.25</v>
      </c>
      <c r="AZ108" s="143" t="n">
        <f aca="false">(AT108+AV108+AX108+AY108+AW108)</f>
        <v>16.5</v>
      </c>
      <c r="BA108" s="143" t="n">
        <f aca="false">AZ108/25*100</f>
        <v>66</v>
      </c>
      <c r="BB108" s="146" t="n">
        <f aca="false">BA108*0.1</f>
        <v>6.6</v>
      </c>
    </row>
    <row r="109" s="22" customFormat="true" ht="14.25" hidden="false" customHeight="false" outlineLevel="0" collapsed="false">
      <c r="A109" s="141" t="n">
        <v>105</v>
      </c>
      <c r="B109" s="62" t="s">
        <v>229</v>
      </c>
      <c r="C109" s="63" t="s">
        <v>230</v>
      </c>
      <c r="D109" s="142" t="n">
        <v>0.95</v>
      </c>
      <c r="E109" s="142" t="n">
        <f aca="false">Wellness!D109</f>
        <v>0.666666666666667</v>
      </c>
      <c r="F109" s="142" t="n">
        <f aca="false">AVERAGE(Discipline!$D109,Discipline!$E109)</f>
        <v>0.808333333333333</v>
      </c>
      <c r="G109" s="143" t="str">
        <f aca="false" t="array" ref="G109:G109">_xlfn.IFS(F109&gt;=80%,"5",F109&gt;=70%,"4",F109&gt;=60%,"3",F109&gt;=50%,"2",F109&gt;=40%,"1",F109&lt;40%,"0")</f>
        <v>5</v>
      </c>
      <c r="H109" s="144" t="n">
        <v>14</v>
      </c>
      <c r="I109" s="144" t="n">
        <f aca="false">IF(H109&gt;=27,5,IF(H109&gt;=24,4,IF(H109&gt;=20,3,IF(H109&gt;=15,2,IF(H109&gt;=10,1,0)))))</f>
        <v>1</v>
      </c>
      <c r="J109" s="143"/>
      <c r="K109" s="143" t="n">
        <v>3.25</v>
      </c>
      <c r="L109" s="143" t="n">
        <v>3.25</v>
      </c>
      <c r="M109" s="143" t="n">
        <f aca="false">(G109+I109+K109+L109)</f>
        <v>12.5</v>
      </c>
      <c r="N109" s="143" t="n">
        <f aca="false">M109/20*100</f>
        <v>62.5</v>
      </c>
      <c r="O109" s="146" t="n">
        <f aca="false">N109*0.1</f>
        <v>6.25</v>
      </c>
      <c r="Q109" s="109" t="n">
        <f aca="false">IFERROR(VLOOKUP(B109,[2]Sheet1!B$4:E$241,4,FALSE()),"ER")</f>
        <v>0.904005376344086</v>
      </c>
      <c r="R109" s="109" t="n">
        <f aca="false">Wellness!V109</f>
        <v>0.666666666666667</v>
      </c>
      <c r="S109" s="109" t="n">
        <f aca="false">AVERAGE(Q109,R109)</f>
        <v>0.785336021505376</v>
      </c>
      <c r="T109" s="143" t="str">
        <f aca="false" t="array" ref="T109:T109">_xlfn.IFS(S109&gt;=80%,"5",S109&gt;=70%,"4",S109&gt;=60%,"3",S109&gt;=50%,"2",S109&gt;=40%,"1",S109&lt;40%,"0")</f>
        <v>4</v>
      </c>
      <c r="U109" s="144" t="n">
        <v>4</v>
      </c>
      <c r="V109" s="144" t="n">
        <f aca="false">IF(U109&gt;=27,5,IF(U109&gt;=24,4,IF(U109&gt;=20,3,IF(U109&gt;=15,2,IF(U109&gt;=10,1,0)))))</f>
        <v>0</v>
      </c>
      <c r="W109" s="143" t="n">
        <v>2</v>
      </c>
      <c r="X109" s="143" t="n">
        <v>3.33333333333333</v>
      </c>
      <c r="Y109" s="143" t="n">
        <v>4.5</v>
      </c>
      <c r="Z109" s="143" t="n">
        <f aca="false">(T109+V109+W109+X109+Y109)</f>
        <v>13.8333333333333</v>
      </c>
      <c r="AA109" s="143" t="n">
        <f aca="false">Z109/25*100</f>
        <v>55.3333333333333</v>
      </c>
      <c r="AB109" s="146" t="n">
        <f aca="false">AA109*0.1</f>
        <v>5.53333333333333</v>
      </c>
      <c r="AD109" s="142" t="n">
        <v>0.913888888888889</v>
      </c>
      <c r="AE109" s="142" t="n">
        <f aca="false">Wellness!AN109</f>
        <v>0.666666666666667</v>
      </c>
      <c r="AF109" s="142" t="n">
        <f aca="false">AVERAGE(AD109,AE109)</f>
        <v>0.790277777777778</v>
      </c>
      <c r="AG109" s="143" t="str">
        <f aca="false" t="array" ref="AG109:AG109">_xlfn.IFS(AF109&gt;=80%,"5",AF109&gt;=70%,"4",AF109&gt;=60%,"3",AF109&gt;=50%,"2",AF109&gt;=40%,"1",AF109&lt;40%,"0")</f>
        <v>4</v>
      </c>
      <c r="AH109" s="144" t="n">
        <v>8</v>
      </c>
      <c r="AI109" s="144" t="n">
        <f aca="false">IF(AH109&gt;=27,5,IF(AH109&gt;=24,4,IF(AH109&gt;=20,3,IF(AH109&gt;=15,2,IF(AH109&gt;=10,1,0)))))</f>
        <v>0</v>
      </c>
      <c r="AJ109" s="143" t="n">
        <v>3.75</v>
      </c>
      <c r="AK109" s="143" t="n">
        <v>3.57142857142857</v>
      </c>
      <c r="AL109" s="143" t="n">
        <v>2.25</v>
      </c>
      <c r="AM109" s="143" t="n">
        <f aca="false">(AG109+AI109+AK109+AL109+AJ109)</f>
        <v>13.5714285714286</v>
      </c>
      <c r="AN109" s="143" t="n">
        <f aca="false">AM109/25*100</f>
        <v>54.2857142857143</v>
      </c>
      <c r="AO109" s="146" t="n">
        <f aca="false">AN109*0.1</f>
        <v>5.42857142857143</v>
      </c>
      <c r="AQ109" s="142" t="n">
        <v>0.972222222222222</v>
      </c>
      <c r="AR109" s="142" t="n">
        <f aca="false">Wellness!V109</f>
        <v>0.666666666666667</v>
      </c>
      <c r="AS109" s="142" t="n">
        <f aca="false">AVERAGE(Discipline!$D109,Discipline!$E109)</f>
        <v>0.808333333333333</v>
      </c>
      <c r="AT109" s="143" t="str">
        <f aca="false" t="array" ref="AT109:AT109">_xlfn.IFS(AS109&gt;=80%,"5",AS109&gt;=70%,"4",AS109&gt;=60%,"3",AS109&gt;=50%,"2",AS109&gt;=40%,"1",AS109&lt;40%,"0")</f>
        <v>5</v>
      </c>
      <c r="AU109" s="144" t="n">
        <v>14</v>
      </c>
      <c r="AV109" s="144" t="n">
        <f aca="false">IF(AU109&gt;=27,5,IF(AU109&gt;=24,4,IF(AU109&gt;=20,3,IF(AU109&gt;=15,2,IF(AU109&gt;=10,1,0)))))</f>
        <v>1</v>
      </c>
      <c r="AW109" s="143" t="n">
        <v>4.5</v>
      </c>
      <c r="AX109" s="143" t="n">
        <v>4.33333333333333</v>
      </c>
      <c r="AY109" s="143" t="n">
        <v>3.75</v>
      </c>
      <c r="AZ109" s="143" t="n">
        <f aca="false">(AT109+AV109+AX109+AY109+AW109)</f>
        <v>18.5833333333333</v>
      </c>
      <c r="BA109" s="143" t="n">
        <f aca="false">AZ109/25*100</f>
        <v>74.3333333333333</v>
      </c>
      <c r="BB109" s="146" t="n">
        <f aca="false">BA109*0.1</f>
        <v>7.43333333333333</v>
      </c>
    </row>
    <row r="110" s="22" customFormat="true" ht="14.25" hidden="false" customHeight="false" outlineLevel="0" collapsed="false">
      <c r="A110" s="141" t="n">
        <v>106</v>
      </c>
      <c r="B110" s="62" t="s">
        <v>231</v>
      </c>
      <c r="C110" s="63" t="s">
        <v>232</v>
      </c>
      <c r="D110" s="142" t="n">
        <v>0.9333</v>
      </c>
      <c r="E110" s="142" t="n">
        <f aca="false">Wellness!D110</f>
        <v>0.666666666666667</v>
      </c>
      <c r="F110" s="142" t="n">
        <f aca="false">AVERAGE(Discipline!$D110,Discipline!$E110)</f>
        <v>0.799983333333333</v>
      </c>
      <c r="G110" s="143" t="str">
        <f aca="false" t="array" ref="G110:G110">_xlfn.IFS(F110&gt;=80%,"5",F110&gt;=70%,"4",F110&gt;=60%,"3",F110&gt;=50%,"2",F110&gt;=40%,"1",F110&lt;40%,"0")</f>
        <v>4</v>
      </c>
      <c r="H110" s="144" t="n">
        <v>12</v>
      </c>
      <c r="I110" s="144" t="n">
        <f aca="false">IF(H110&gt;=27,5,IF(H110&gt;=24,4,IF(H110&gt;=20,3,IF(H110&gt;=15,2,IF(H110&gt;=10,1,0)))))</f>
        <v>1</v>
      </c>
      <c r="J110" s="143"/>
      <c r="K110" s="143" t="n">
        <v>3.5</v>
      </c>
      <c r="L110" s="143" t="n">
        <v>3.75</v>
      </c>
      <c r="M110" s="143" t="n">
        <f aca="false">(G110+I110+K110+L110)</f>
        <v>12.25</v>
      </c>
      <c r="N110" s="143" t="n">
        <f aca="false">M110/20*100</f>
        <v>61.25</v>
      </c>
      <c r="O110" s="146" t="n">
        <f aca="false">N110*0.1</f>
        <v>6.125</v>
      </c>
      <c r="Q110" s="109" t="n">
        <f aca="false">IFERROR(VLOOKUP(B110,[2]Sheet1!B$4:E$241,4,FALSE()),"ER")</f>
        <v>0.882083333333333</v>
      </c>
      <c r="R110" s="109" t="n">
        <f aca="false">Wellness!V110</f>
        <v>0.666666666666667</v>
      </c>
      <c r="S110" s="109" t="n">
        <f aca="false">AVERAGE(Q110,R110)</f>
        <v>0.774375</v>
      </c>
      <c r="T110" s="143" t="str">
        <f aca="false" t="array" ref="T110:T110">_xlfn.IFS(S110&gt;=80%,"5",S110&gt;=70%,"4",S110&gt;=60%,"3",S110&gt;=50%,"2",S110&gt;=40%,"1",S110&lt;40%,"0")</f>
        <v>4</v>
      </c>
      <c r="U110" s="144" t="n">
        <v>14</v>
      </c>
      <c r="V110" s="144" t="n">
        <f aca="false">IF(U110&gt;=27,5,IF(U110&gt;=24,4,IF(U110&gt;=20,3,IF(U110&gt;=15,2,IF(U110&gt;=10,1,0)))))</f>
        <v>1</v>
      </c>
      <c r="W110" s="143" t="n">
        <v>2</v>
      </c>
      <c r="X110" s="143" t="n">
        <v>1.33333333333333</v>
      </c>
      <c r="Y110" s="143" t="n">
        <v>1</v>
      </c>
      <c r="Z110" s="143" t="n">
        <f aca="false">(T110+V110+W110+X110+Y110)</f>
        <v>9.33333333333333</v>
      </c>
      <c r="AA110" s="143" t="n">
        <f aca="false">Z110/25*100</f>
        <v>37.3333333333333</v>
      </c>
      <c r="AB110" s="146" t="n">
        <f aca="false">AA110*0.1</f>
        <v>3.73333333333333</v>
      </c>
      <c r="AD110" s="142" t="n">
        <v>0.856862745098039</v>
      </c>
      <c r="AE110" s="142" t="n">
        <f aca="false">Wellness!AN110</f>
        <v>0.666666666666667</v>
      </c>
      <c r="AF110" s="142" t="n">
        <f aca="false">AVERAGE(AD110,AE110)</f>
        <v>0.761764705882353</v>
      </c>
      <c r="AG110" s="143" t="str">
        <f aca="false" t="array" ref="AG110:AG110">_xlfn.IFS(AF110&gt;=80%,"5",AF110&gt;=70%,"4",AF110&gt;=60%,"3",AF110&gt;=50%,"2",AF110&gt;=40%,"1",AF110&lt;40%,"0")</f>
        <v>4</v>
      </c>
      <c r="AH110" s="144" t="n">
        <v>4</v>
      </c>
      <c r="AI110" s="144" t="n">
        <f aca="false">IF(AH110&gt;=27,5,IF(AH110&gt;=24,4,IF(AH110&gt;=20,3,IF(AH110&gt;=15,2,IF(AH110&gt;=10,1,0)))))</f>
        <v>0</v>
      </c>
      <c r="AJ110" s="143" t="n">
        <v>2</v>
      </c>
      <c r="AK110" s="143" t="n">
        <v>2</v>
      </c>
      <c r="AL110" s="143" t="n">
        <v>2</v>
      </c>
      <c r="AM110" s="143" t="n">
        <f aca="false">(AG110+AI110+AK110+AL110+AJ110)</f>
        <v>10</v>
      </c>
      <c r="AN110" s="143" t="n">
        <f aca="false">AM110/25*100</f>
        <v>40</v>
      </c>
      <c r="AO110" s="146" t="n">
        <f aca="false">AN110*0.1</f>
        <v>4</v>
      </c>
      <c r="AQ110" s="142" t="n">
        <v>0.925625</v>
      </c>
      <c r="AR110" s="142" t="n">
        <f aca="false">Wellness!V110</f>
        <v>0.666666666666667</v>
      </c>
      <c r="AS110" s="142" t="n">
        <f aca="false">AVERAGE(Discipline!$D110,Discipline!$E110)</f>
        <v>0.799983333333333</v>
      </c>
      <c r="AT110" s="143" t="str">
        <f aca="false" t="array" ref="AT110:AT110">_xlfn.IFS(AS110&gt;=80%,"5",AS110&gt;=70%,"4",AS110&gt;=60%,"3",AS110&gt;=50%,"2",AS110&gt;=40%,"1",AS110&lt;40%,"0")</f>
        <v>4</v>
      </c>
      <c r="AU110" s="144" t="n">
        <v>12</v>
      </c>
      <c r="AV110" s="144" t="n">
        <f aca="false">IF(AU110&gt;=27,5,IF(AU110&gt;=24,4,IF(AU110&gt;=20,3,IF(AU110&gt;=15,2,IF(AU110&gt;=10,1,0)))))</f>
        <v>1</v>
      </c>
      <c r="AW110" s="143" t="n">
        <v>3</v>
      </c>
      <c r="AX110" s="143" t="n">
        <v>4</v>
      </c>
      <c r="AY110" s="143" t="n">
        <v>3.5</v>
      </c>
      <c r="AZ110" s="143" t="n">
        <f aca="false">(AT110+AV110+AX110+AY110+AW110)</f>
        <v>15.5</v>
      </c>
      <c r="BA110" s="143" t="n">
        <f aca="false">AZ110/25*100</f>
        <v>62</v>
      </c>
      <c r="BB110" s="146" t="n">
        <f aca="false">BA110*0.1</f>
        <v>6.2</v>
      </c>
    </row>
    <row r="111" s="22" customFormat="true" ht="14.25" hidden="false" customHeight="false" outlineLevel="0" collapsed="false">
      <c r="A111" s="141" t="n">
        <v>107</v>
      </c>
      <c r="B111" s="62" t="s">
        <v>233</v>
      </c>
      <c r="C111" s="63" t="s">
        <v>234</v>
      </c>
      <c r="D111" s="142" t="n">
        <v>1</v>
      </c>
      <c r="E111" s="142" t="n">
        <f aca="false">Wellness!D111</f>
        <v>0.666666666666667</v>
      </c>
      <c r="F111" s="142" t="n">
        <f aca="false">AVERAGE(Discipline!$D111,Discipline!$E111)</f>
        <v>0.833333333333333</v>
      </c>
      <c r="G111" s="143" t="str">
        <f aca="false" t="array" ref="G111:G111">_xlfn.IFS(F111&gt;=80%,"5",F111&gt;=70%,"4",F111&gt;=60%,"3",F111&gt;=50%,"2",F111&gt;=40%,"1",F111&lt;40%,"0")</f>
        <v>5</v>
      </c>
      <c r="H111" s="144" t="n">
        <v>16</v>
      </c>
      <c r="I111" s="144" t="n">
        <f aca="false">IF(H111&gt;=27,5,IF(H111&gt;=24,4,IF(H111&gt;=20,3,IF(H111&gt;=15,2,IF(H111&gt;=10,1,0)))))</f>
        <v>2</v>
      </c>
      <c r="J111" s="143"/>
      <c r="K111" s="143" t="n">
        <v>1.64285714285714</v>
      </c>
      <c r="L111" s="143" t="n">
        <v>2.40178571428571</v>
      </c>
      <c r="M111" s="143" t="n">
        <f aca="false">(G111+I111+K111+L111)</f>
        <v>11.0446428571429</v>
      </c>
      <c r="N111" s="143" t="n">
        <f aca="false">M111/20*100</f>
        <v>55.2232142857143</v>
      </c>
      <c r="O111" s="146" t="n">
        <f aca="false">N111*0.1</f>
        <v>5.52232142857143</v>
      </c>
      <c r="Q111" s="109" t="n">
        <f aca="false">IFERROR(VLOOKUP(B111,[2]Sheet1!B$4:E$241,4,FALSE()),"ER")</f>
        <v>0.88015625</v>
      </c>
      <c r="R111" s="109" t="n">
        <f aca="false">Wellness!V111</f>
        <v>0.666666666666667</v>
      </c>
      <c r="S111" s="109" t="n">
        <f aca="false">AVERAGE(Q111,R111)</f>
        <v>0.773411458333333</v>
      </c>
      <c r="T111" s="143" t="str">
        <f aca="false" t="array" ref="T111:T111">_xlfn.IFS(S111&gt;=80%,"5",S111&gt;=70%,"4",S111&gt;=60%,"3",S111&gt;=50%,"2",S111&gt;=40%,"1",S111&lt;40%,"0")</f>
        <v>4</v>
      </c>
      <c r="U111" s="144" t="n">
        <v>0</v>
      </c>
      <c r="V111" s="144" t="n">
        <f aca="false">IF(U111&gt;=27,5,IF(U111&gt;=24,4,IF(U111&gt;=20,3,IF(U111&gt;=15,2,IF(U111&gt;=10,1,0)))))</f>
        <v>0</v>
      </c>
      <c r="W111" s="143" t="n">
        <v>1</v>
      </c>
      <c r="X111" s="143" t="n">
        <v>0.833333333333333</v>
      </c>
      <c r="Y111" s="143" t="n">
        <v>0.75</v>
      </c>
      <c r="Z111" s="143" t="n">
        <f aca="false">(T111+V111+W111+X111+Y111)</f>
        <v>6.58333333333333</v>
      </c>
      <c r="AA111" s="143" t="n">
        <f aca="false">Z111/25*100</f>
        <v>26.3333333333333</v>
      </c>
      <c r="AB111" s="146" t="n">
        <f aca="false">AA111*0.1</f>
        <v>2.63333333333333</v>
      </c>
      <c r="AD111" s="142" t="n">
        <v>0.858516483516483</v>
      </c>
      <c r="AE111" s="142" t="n">
        <f aca="false">Wellness!AN111</f>
        <v>0.8</v>
      </c>
      <c r="AF111" s="142" t="n">
        <f aca="false">AVERAGE(AD111,AE111)</f>
        <v>0.829258241758242</v>
      </c>
      <c r="AG111" s="143" t="str">
        <f aca="false" t="array" ref="AG111:AG111">_xlfn.IFS(AF111&gt;=80%,"5",AF111&gt;=70%,"4",AF111&gt;=60%,"3",AF111&gt;=50%,"2",AF111&gt;=40%,"1",AF111&lt;40%,"0")</f>
        <v>5</v>
      </c>
      <c r="AH111" s="144" t="n">
        <v>14</v>
      </c>
      <c r="AI111" s="144" t="n">
        <f aca="false">IF(AH111&gt;=27,5,IF(AH111&gt;=24,4,IF(AH111&gt;=20,3,IF(AH111&gt;=15,2,IF(AH111&gt;=10,1,0)))))</f>
        <v>1</v>
      </c>
      <c r="AJ111" s="143" t="n">
        <v>2</v>
      </c>
      <c r="AK111" s="143" t="n">
        <v>2</v>
      </c>
      <c r="AL111" s="143" t="n">
        <v>2</v>
      </c>
      <c r="AM111" s="143" t="n">
        <f aca="false">(AG111+AI111+AK111+AL111+AJ111)</f>
        <v>12</v>
      </c>
      <c r="AN111" s="143" t="n">
        <f aca="false">AM111/25*100</f>
        <v>48</v>
      </c>
      <c r="AO111" s="146" t="n">
        <f aca="false">AN111*0.1</f>
        <v>4.8</v>
      </c>
      <c r="AQ111" s="142" t="n">
        <v>0.949404761904762</v>
      </c>
      <c r="AR111" s="142" t="n">
        <f aca="false">Wellness!V111</f>
        <v>0.666666666666667</v>
      </c>
      <c r="AS111" s="142" t="n">
        <f aca="false">AVERAGE(Discipline!$D111,Discipline!$E111)</f>
        <v>0.833333333333333</v>
      </c>
      <c r="AT111" s="143" t="str">
        <f aca="false" t="array" ref="AT111:AT111">_xlfn.IFS(AS111&gt;=80%,"5",AS111&gt;=70%,"4",AS111&gt;=60%,"3",AS111&gt;=50%,"2",AS111&gt;=40%,"1",AS111&lt;40%,"0")</f>
        <v>5</v>
      </c>
      <c r="AU111" s="144" t="n">
        <v>16</v>
      </c>
      <c r="AV111" s="144" t="n">
        <f aca="false">IF(AU111&gt;=27,5,IF(AU111&gt;=24,4,IF(AU111&gt;=20,3,IF(AU111&gt;=15,2,IF(AU111&gt;=10,1,0)))))</f>
        <v>2</v>
      </c>
      <c r="AW111" s="143" t="n">
        <v>4</v>
      </c>
      <c r="AX111" s="143" t="n">
        <v>3</v>
      </c>
      <c r="AY111" s="143" t="n">
        <v>3</v>
      </c>
      <c r="AZ111" s="143" t="n">
        <f aca="false">(AT111+AV111+AX111+AY111+AW111)</f>
        <v>17</v>
      </c>
      <c r="BA111" s="143" t="n">
        <f aca="false">AZ111/25*100</f>
        <v>68</v>
      </c>
      <c r="BB111" s="146" t="n">
        <f aca="false">BA111*0.1</f>
        <v>6.8</v>
      </c>
    </row>
    <row r="112" s="22" customFormat="true" ht="14.25" hidden="false" customHeight="false" outlineLevel="0" collapsed="false">
      <c r="A112" s="141" t="n">
        <v>108</v>
      </c>
      <c r="B112" s="62" t="s">
        <v>235</v>
      </c>
      <c r="C112" s="63" t="s">
        <v>236</v>
      </c>
      <c r="D112" s="142" t="n">
        <v>1</v>
      </c>
      <c r="E112" s="142" t="n">
        <f aca="false">Wellness!D112</f>
        <v>0.8</v>
      </c>
      <c r="F112" s="142" t="n">
        <f aca="false">AVERAGE(Discipline!$D112,Discipline!$E112)</f>
        <v>0.9</v>
      </c>
      <c r="G112" s="143" t="str">
        <f aca="false" t="array" ref="G112:G112">_xlfn.IFS(F112&gt;=80%,"5",F112&gt;=70%,"4",F112&gt;=60%,"3",F112&gt;=50%,"2",F112&gt;=40%,"1",F112&lt;40%,"0")</f>
        <v>5</v>
      </c>
      <c r="H112" s="144" t="n">
        <v>19</v>
      </c>
      <c r="I112" s="144" t="n">
        <f aca="false">IF(H112&gt;=27,5,IF(H112&gt;=24,4,IF(H112&gt;=20,3,IF(H112&gt;=15,2,IF(H112&gt;=10,1,0)))))</f>
        <v>2</v>
      </c>
      <c r="J112" s="143"/>
      <c r="K112" s="143" t="n">
        <v>2.65178571428571</v>
      </c>
      <c r="L112" s="143" t="n">
        <v>2.94642857142857</v>
      </c>
      <c r="M112" s="143" t="n">
        <f aca="false">(G112+I112+K112+L112)</f>
        <v>12.5982142857143</v>
      </c>
      <c r="N112" s="143" t="n">
        <f aca="false">M112/20*100</f>
        <v>62.9910714285714</v>
      </c>
      <c r="O112" s="146" t="n">
        <f aca="false">N112*0.1</f>
        <v>6.29910714285714</v>
      </c>
      <c r="Q112" s="109" t="n">
        <f aca="false">IFERROR(VLOOKUP(B112,[2]Sheet1!B$4:E$241,4,FALSE()),"ER")</f>
        <v>0.957945632798574</v>
      </c>
      <c r="R112" s="109" t="n">
        <f aca="false">Wellness!V112</f>
        <v>0.8</v>
      </c>
      <c r="S112" s="109" t="n">
        <f aca="false">AVERAGE(Q112,R112)</f>
        <v>0.878972816399287</v>
      </c>
      <c r="T112" s="143" t="str">
        <f aca="false" t="array" ref="T112:T112">_xlfn.IFS(S112&gt;=80%,"5",S112&gt;=70%,"4",S112&gt;=60%,"3",S112&gt;=50%,"2",S112&gt;=40%,"1",S112&lt;40%,"0")</f>
        <v>5</v>
      </c>
      <c r="U112" s="144" t="n">
        <v>9</v>
      </c>
      <c r="V112" s="144" t="n">
        <f aca="false">IF(U112&gt;=27,5,IF(U112&gt;=24,4,IF(U112&gt;=20,3,IF(U112&gt;=15,2,IF(U112&gt;=10,1,0)))))</f>
        <v>0</v>
      </c>
      <c r="W112" s="143" t="n">
        <v>2</v>
      </c>
      <c r="X112" s="143" t="n">
        <v>2</v>
      </c>
      <c r="Y112" s="143" t="n">
        <v>2</v>
      </c>
      <c r="Z112" s="143" t="n">
        <f aca="false">(T112+V112+W112+X112+Y112)</f>
        <v>11</v>
      </c>
      <c r="AA112" s="143" t="n">
        <f aca="false">Z112/25*100</f>
        <v>44</v>
      </c>
      <c r="AB112" s="146" t="n">
        <f aca="false">AA112*0.1</f>
        <v>4.4</v>
      </c>
      <c r="AD112" s="142" t="n">
        <v>0.916880341880342</v>
      </c>
      <c r="AE112" s="142" t="n">
        <f aca="false">Wellness!AN112</f>
        <v>0.833333333333333</v>
      </c>
      <c r="AF112" s="142" t="n">
        <f aca="false">AVERAGE(AD112,AE112)</f>
        <v>0.875106837606838</v>
      </c>
      <c r="AG112" s="143" t="str">
        <f aca="false" t="array" ref="AG112:AG112">_xlfn.IFS(AF112&gt;=80%,"5",AF112&gt;=70%,"4",AF112&gt;=60%,"3",AF112&gt;=50%,"2",AF112&gt;=40%,"1",AF112&lt;40%,"0")</f>
        <v>5</v>
      </c>
      <c r="AH112" s="144" t="n">
        <v>17</v>
      </c>
      <c r="AI112" s="144" t="n">
        <f aca="false">IF(AH112&gt;=27,5,IF(AH112&gt;=24,4,IF(AH112&gt;=20,3,IF(AH112&gt;=15,2,IF(AH112&gt;=10,1,0)))))</f>
        <v>2</v>
      </c>
      <c r="AJ112" s="143" t="n">
        <v>4</v>
      </c>
      <c r="AK112" s="143" t="n">
        <v>3.2</v>
      </c>
      <c r="AL112" s="143" t="n">
        <v>2.33333333333333</v>
      </c>
      <c r="AM112" s="143" t="n">
        <f aca="false">(AG112+AI112+AK112+AL112+AJ112)</f>
        <v>16.5333333333333</v>
      </c>
      <c r="AN112" s="143" t="n">
        <f aca="false">AM112/25*100</f>
        <v>66.1333333333333</v>
      </c>
      <c r="AO112" s="146" t="n">
        <f aca="false">AN112*0.1</f>
        <v>6.61333333333333</v>
      </c>
      <c r="AQ112" s="142" t="n">
        <v>0.96875</v>
      </c>
      <c r="AR112" s="142" t="n">
        <f aca="false">Wellness!V112</f>
        <v>0.8</v>
      </c>
      <c r="AS112" s="142" t="n">
        <f aca="false">AVERAGE(Discipline!$D112,Discipline!$E112)</f>
        <v>0.9</v>
      </c>
      <c r="AT112" s="143" t="str">
        <f aca="false" t="array" ref="AT112:AT112">_xlfn.IFS(AS112&gt;=80%,"5",AS112&gt;=70%,"4",AS112&gt;=60%,"3",AS112&gt;=50%,"2",AS112&gt;=40%,"1",AS112&lt;40%,"0")</f>
        <v>5</v>
      </c>
      <c r="AU112" s="144" t="n">
        <v>19</v>
      </c>
      <c r="AV112" s="144" t="n">
        <f aca="false">IF(AU112&gt;=27,5,IF(AU112&gt;=24,4,IF(AU112&gt;=20,3,IF(AU112&gt;=15,2,IF(AU112&gt;=10,1,0)))))</f>
        <v>2</v>
      </c>
      <c r="AW112" s="143" t="n">
        <v>3.5</v>
      </c>
      <c r="AX112" s="143" t="n">
        <v>2.33333333333333</v>
      </c>
      <c r="AY112" s="143" t="n">
        <v>3</v>
      </c>
      <c r="AZ112" s="143" t="n">
        <f aca="false">(AT112+AV112+AX112+AY112+AW112)</f>
        <v>15.8333333333333</v>
      </c>
      <c r="BA112" s="143" t="n">
        <f aca="false">AZ112/25*100</f>
        <v>63.3333333333333</v>
      </c>
      <c r="BB112" s="146" t="n">
        <f aca="false">BA112*0.1</f>
        <v>6.33333333333333</v>
      </c>
    </row>
    <row r="113" s="22" customFormat="true" ht="14.25" hidden="false" customHeight="false" outlineLevel="0" collapsed="false">
      <c r="A113" s="141" t="n">
        <v>109</v>
      </c>
      <c r="B113" s="62" t="s">
        <v>237</v>
      </c>
      <c r="C113" s="63" t="s">
        <v>238</v>
      </c>
      <c r="D113" s="142" t="n">
        <v>0.8571</v>
      </c>
      <c r="E113" s="142" t="n">
        <f aca="false">Wellness!D113</f>
        <v>0.1</v>
      </c>
      <c r="F113" s="142" t="n">
        <f aca="false">AVERAGE(Discipline!$D113,Discipline!$E113)</f>
        <v>0.47855</v>
      </c>
      <c r="G113" s="143" t="str">
        <f aca="false" t="array" ref="G113:G113">_xlfn.IFS(F113&gt;=80%,"5",F113&gt;=70%,"4",F113&gt;=60%,"3",F113&gt;=50%,"2",F113&gt;=40%,"1",F113&lt;40%,"0")</f>
        <v>1</v>
      </c>
      <c r="H113" s="144" t="n">
        <v>3</v>
      </c>
      <c r="I113" s="144" t="n">
        <f aca="false">IF(H113&gt;=27,5,IF(H113&gt;=24,4,IF(H113&gt;=20,3,IF(H113&gt;=15,2,IF(H113&gt;=10,1,0)))))</f>
        <v>0</v>
      </c>
      <c r="J113" s="143"/>
      <c r="K113" s="143" t="n">
        <v>1.75</v>
      </c>
      <c r="L113" s="143" t="n">
        <v>2</v>
      </c>
      <c r="M113" s="143" t="n">
        <f aca="false">(G113+I113+K113+L113)</f>
        <v>4.75</v>
      </c>
      <c r="N113" s="143" t="n">
        <f aca="false">M113/20*100</f>
        <v>23.75</v>
      </c>
      <c r="O113" s="146" t="n">
        <f aca="false">N113*0.1</f>
        <v>2.375</v>
      </c>
      <c r="Q113" s="109" t="n">
        <f aca="false">IFERROR(VLOOKUP(B113,[2]Sheet1!B$4:E$241,4,FALSE()),"ER")</f>
        <v>0.668155080213904</v>
      </c>
      <c r="R113" s="109" t="n">
        <f aca="false">Wellness!V113</f>
        <v>0</v>
      </c>
      <c r="S113" s="109" t="n">
        <f aca="false">AVERAGE(Q113,R113)</f>
        <v>0.334077540106952</v>
      </c>
      <c r="T113" s="143" t="str">
        <f aca="false" t="array" ref="T113:T113">_xlfn.IFS(S113&gt;=80%,"5",S113&gt;=70%,"4",S113&gt;=60%,"3",S113&gt;=50%,"2",S113&gt;=40%,"1",S113&lt;40%,"0")</f>
        <v>0</v>
      </c>
      <c r="U113" s="144" t="n">
        <v>0</v>
      </c>
      <c r="V113" s="144" t="n">
        <f aca="false">IF(U113&gt;=27,5,IF(U113&gt;=24,4,IF(U113&gt;=20,3,IF(U113&gt;=15,2,IF(U113&gt;=10,1,0)))))</f>
        <v>0</v>
      </c>
      <c r="W113" s="143" t="n">
        <v>3</v>
      </c>
      <c r="X113" s="143" t="n">
        <v>3</v>
      </c>
      <c r="Y113" s="143" t="n">
        <v>2.75</v>
      </c>
      <c r="Z113" s="143" t="n">
        <f aca="false">(T113+V113+W113+X113+Y113)</f>
        <v>8.75</v>
      </c>
      <c r="AA113" s="143" t="n">
        <f aca="false">Z113/25*100</f>
        <v>35</v>
      </c>
      <c r="AB113" s="146" t="n">
        <f aca="false">AA113*0.1</f>
        <v>3.5</v>
      </c>
      <c r="AD113" s="142" t="n">
        <v>0.763112547756623</v>
      </c>
      <c r="AE113" s="142" t="n">
        <f aca="false">Wellness!AN113</f>
        <v>0</v>
      </c>
      <c r="AF113" s="142" t="n">
        <f aca="false">AVERAGE(AD113,AE113)</f>
        <v>0.381556273878311</v>
      </c>
      <c r="AG113" s="143" t="str">
        <f aca="false" t="array" ref="AG113:AG113">_xlfn.IFS(AF113&gt;=80%,"5",AF113&gt;=70%,"4",AF113&gt;=60%,"3",AF113&gt;=50%,"2",AF113&gt;=40%,"1",AF113&lt;40%,"0")</f>
        <v>0</v>
      </c>
      <c r="AH113" s="144" t="n">
        <v>0</v>
      </c>
      <c r="AI113" s="144" t="n">
        <f aca="false">IF(AH113&gt;=27,5,IF(AH113&gt;=24,4,IF(AH113&gt;=20,3,IF(AH113&gt;=15,2,IF(AH113&gt;=10,1,0)))))</f>
        <v>0</v>
      </c>
      <c r="AJ113" s="143" t="n">
        <v>4</v>
      </c>
      <c r="AK113" s="143" t="n">
        <v>4.2</v>
      </c>
      <c r="AL113" s="143" t="n">
        <v>3.08333333333333</v>
      </c>
      <c r="AM113" s="143" t="n">
        <f aca="false">(AG113+AI113+AK113+AL113+AJ113)</f>
        <v>11.2833333333333</v>
      </c>
      <c r="AN113" s="143" t="n">
        <f aca="false">AM113/25*100</f>
        <v>45.1333333333333</v>
      </c>
      <c r="AO113" s="146" t="n">
        <f aca="false">AN113*0.1</f>
        <v>4.51333333333333</v>
      </c>
      <c r="AQ113" s="142" t="n">
        <v>0.795595238095238</v>
      </c>
      <c r="AR113" s="142" t="n">
        <f aca="false">Wellness!V113</f>
        <v>0</v>
      </c>
      <c r="AS113" s="142" t="n">
        <f aca="false">AVERAGE(Discipline!$D113,Discipline!$E113)</f>
        <v>0.47855</v>
      </c>
      <c r="AT113" s="143" t="str">
        <f aca="false" t="array" ref="AT113:AT113">_xlfn.IFS(AS113&gt;=80%,"5",AS113&gt;=70%,"4",AS113&gt;=60%,"3",AS113&gt;=50%,"2",AS113&gt;=40%,"1",AS113&lt;40%,"0")</f>
        <v>1</v>
      </c>
      <c r="AU113" s="144" t="n">
        <v>3</v>
      </c>
      <c r="AV113" s="144" t="n">
        <f aca="false">IF(AU113&gt;=27,5,IF(AU113&gt;=24,4,IF(AU113&gt;=20,3,IF(AU113&gt;=15,2,IF(AU113&gt;=10,1,0)))))</f>
        <v>0</v>
      </c>
      <c r="AW113" s="143" t="n">
        <v>3.25</v>
      </c>
      <c r="AX113" s="143" t="n">
        <v>2.33333333333333</v>
      </c>
      <c r="AY113" s="143" t="n">
        <v>2.25</v>
      </c>
      <c r="AZ113" s="143" t="n">
        <f aca="false">(AT113+AV113+AX113+AY113+AW113)</f>
        <v>8.83333333333333</v>
      </c>
      <c r="BA113" s="143" t="n">
        <f aca="false">AZ113/25*100</f>
        <v>35.3333333333333</v>
      </c>
      <c r="BB113" s="146" t="n">
        <f aca="false">BA113*0.1</f>
        <v>3.53333333333333</v>
      </c>
    </row>
    <row r="114" s="22" customFormat="true" ht="14.25" hidden="false" customHeight="false" outlineLevel="0" collapsed="false">
      <c r="A114" s="141" t="n">
        <v>110</v>
      </c>
      <c r="B114" s="62" t="s">
        <v>239</v>
      </c>
      <c r="C114" s="63" t="s">
        <v>240</v>
      </c>
      <c r="D114" s="142" t="n">
        <v>1</v>
      </c>
      <c r="E114" s="142" t="n">
        <f aca="false">Wellness!D114</f>
        <v>0.666666666666667</v>
      </c>
      <c r="F114" s="142" t="n">
        <f aca="false">AVERAGE(Discipline!$D114,Discipline!$E114)</f>
        <v>0.833333333333333</v>
      </c>
      <c r="G114" s="143" t="str">
        <f aca="false" t="array" ref="G114:G114">_xlfn.IFS(F114&gt;=80%,"5",F114&gt;=70%,"4",F114&gt;=60%,"3",F114&gt;=50%,"2",F114&gt;=40%,"1",F114&lt;40%,"0")</f>
        <v>5</v>
      </c>
      <c r="H114" s="144" t="n">
        <v>21</v>
      </c>
      <c r="I114" s="144" t="n">
        <f aca="false">IF(H114&gt;=27,5,IF(H114&gt;=24,4,IF(H114&gt;=20,3,IF(H114&gt;=15,2,IF(H114&gt;=10,1,0)))))</f>
        <v>3</v>
      </c>
      <c r="J114" s="143"/>
      <c r="K114" s="143" t="n">
        <v>3.375</v>
      </c>
      <c r="L114" s="143" t="n">
        <v>3.5</v>
      </c>
      <c r="M114" s="143" t="n">
        <f aca="false">(G114+I114+K114+L114)</f>
        <v>14.875</v>
      </c>
      <c r="N114" s="143" t="n">
        <f aca="false">M114/20*100</f>
        <v>74.375</v>
      </c>
      <c r="O114" s="146" t="n">
        <f aca="false">N114*0.1</f>
        <v>7.4375</v>
      </c>
      <c r="Q114" s="109" t="n">
        <f aca="false">IFERROR(VLOOKUP(B114,[2]Sheet1!B$4:E$241,4,FALSE()),"ER")</f>
        <v>0.952438725490196</v>
      </c>
      <c r="R114" s="109" t="n">
        <f aca="false">Wellness!V114</f>
        <v>0.666666666666667</v>
      </c>
      <c r="S114" s="109" t="n">
        <f aca="false">AVERAGE(Q114,R114)</f>
        <v>0.809552696078431</v>
      </c>
      <c r="T114" s="143" t="str">
        <f aca="false" t="array" ref="T114:T114">_xlfn.IFS(S114&gt;=80%,"5",S114&gt;=70%,"4",S114&gt;=60%,"3",S114&gt;=50%,"2",S114&gt;=40%,"1",S114&lt;40%,"0")</f>
        <v>5</v>
      </c>
      <c r="U114" s="144" t="n">
        <v>3</v>
      </c>
      <c r="V114" s="144" t="n">
        <f aca="false">IF(U114&gt;=27,5,IF(U114&gt;=24,4,IF(U114&gt;=20,3,IF(U114&gt;=15,2,IF(U114&gt;=10,1,0)))))</f>
        <v>0</v>
      </c>
      <c r="W114" s="143" t="n">
        <v>3</v>
      </c>
      <c r="X114" s="143" t="n">
        <v>3.08333333333333</v>
      </c>
      <c r="Y114" s="143" t="n">
        <v>3.75</v>
      </c>
      <c r="Z114" s="143" t="n">
        <f aca="false">(T114+V114+W114+X114+Y114)</f>
        <v>14.8333333333333</v>
      </c>
      <c r="AA114" s="143" t="n">
        <f aca="false">Z114/25*100</f>
        <v>59.3333333333333</v>
      </c>
      <c r="AB114" s="146" t="n">
        <f aca="false">AA114*0.1</f>
        <v>5.93333333333333</v>
      </c>
      <c r="AD114" s="142" t="n">
        <v>0.933333333333333</v>
      </c>
      <c r="AE114" s="142" t="n">
        <f aca="false">Wellness!AN114</f>
        <v>0.666666666666667</v>
      </c>
      <c r="AF114" s="142" t="n">
        <f aca="false">AVERAGE(AD114,AE114)</f>
        <v>0.8</v>
      </c>
      <c r="AG114" s="143" t="str">
        <f aca="false" t="array" ref="AG114:AG114">_xlfn.IFS(AF114&gt;=80%,"5",AF114&gt;=70%,"4",AF114&gt;=60%,"3",AF114&gt;=50%,"2",AF114&gt;=40%,"1",AF114&lt;40%,"0")</f>
        <v>5</v>
      </c>
      <c r="AH114" s="144" t="n">
        <v>2</v>
      </c>
      <c r="AI114" s="144" t="n">
        <f aca="false">IF(AH114&gt;=27,5,IF(AH114&gt;=24,4,IF(AH114&gt;=20,3,IF(AH114&gt;=15,2,IF(AH114&gt;=10,1,0)))))</f>
        <v>0</v>
      </c>
      <c r="AJ114" s="143" t="n">
        <v>2</v>
      </c>
      <c r="AK114" s="143" t="n">
        <v>2.85714285714286</v>
      </c>
      <c r="AL114" s="143" t="n">
        <v>1.35</v>
      </c>
      <c r="AM114" s="143" t="n">
        <f aca="false">(AG114+AI114+AK114+AL114+AJ114)</f>
        <v>11.2071428571429</v>
      </c>
      <c r="AN114" s="143" t="n">
        <f aca="false">AM114/25*100</f>
        <v>44.8285714285714</v>
      </c>
      <c r="AO114" s="146" t="n">
        <f aca="false">AN114*0.1</f>
        <v>4.48285714285714</v>
      </c>
      <c r="AQ114" s="142" t="n">
        <v>0.960791925465839</v>
      </c>
      <c r="AR114" s="142" t="n">
        <f aca="false">Wellness!V114</f>
        <v>0.666666666666667</v>
      </c>
      <c r="AS114" s="142" t="n">
        <f aca="false">AVERAGE(Discipline!$D114,Discipline!$E114)</f>
        <v>0.833333333333333</v>
      </c>
      <c r="AT114" s="143" t="str">
        <f aca="false" t="array" ref="AT114:AT114">_xlfn.IFS(AS114&gt;=80%,"5",AS114&gt;=70%,"4",AS114&gt;=60%,"3",AS114&gt;=50%,"2",AS114&gt;=40%,"1",AS114&lt;40%,"0")</f>
        <v>5</v>
      </c>
      <c r="AU114" s="144" t="n">
        <v>21</v>
      </c>
      <c r="AV114" s="144" t="n">
        <f aca="false">IF(AU114&gt;=27,5,IF(AU114&gt;=24,4,IF(AU114&gt;=20,3,IF(AU114&gt;=15,2,IF(AU114&gt;=10,1,0)))))</f>
        <v>3</v>
      </c>
      <c r="AW114" s="143" t="n">
        <v>4.5</v>
      </c>
      <c r="AX114" s="143" t="n">
        <v>2</v>
      </c>
      <c r="AY114" s="143" t="n">
        <v>1.75</v>
      </c>
      <c r="AZ114" s="143" t="n">
        <f aca="false">(AT114+AV114+AX114+AY114+AW114)</f>
        <v>16.25</v>
      </c>
      <c r="BA114" s="143" t="n">
        <f aca="false">AZ114/25*100</f>
        <v>65</v>
      </c>
      <c r="BB114" s="146" t="n">
        <f aca="false">BA114*0.1</f>
        <v>6.5</v>
      </c>
    </row>
    <row r="115" s="22" customFormat="true" ht="14.25" hidden="false" customHeight="false" outlineLevel="0" collapsed="false">
      <c r="A115" s="141" t="n">
        <v>111</v>
      </c>
      <c r="B115" s="62" t="s">
        <v>241</v>
      </c>
      <c r="C115" s="63" t="s">
        <v>242</v>
      </c>
      <c r="D115" s="142" t="n">
        <v>0.8571</v>
      </c>
      <c r="E115" s="142" t="n">
        <f aca="false">Wellness!D115</f>
        <v>0.666666666666667</v>
      </c>
      <c r="F115" s="142" t="n">
        <f aca="false">AVERAGE(Discipline!$D115,Discipline!$E115)</f>
        <v>0.761883333333333</v>
      </c>
      <c r="G115" s="143" t="str">
        <f aca="false" t="array" ref="G115:G115">_xlfn.IFS(F115&gt;=80%,"5",F115&gt;=70%,"4",F115&gt;=60%,"3",F115&gt;=50%,"2",F115&gt;=40%,"1",F115&lt;40%,"0")</f>
        <v>4</v>
      </c>
      <c r="H115" s="144" t="n">
        <v>20</v>
      </c>
      <c r="I115" s="144" t="n">
        <f aca="false">IF(H115&gt;=27,5,IF(H115&gt;=24,4,IF(H115&gt;=20,3,IF(H115&gt;=15,2,IF(H115&gt;=10,1,0)))))</f>
        <v>3</v>
      </c>
      <c r="J115" s="143"/>
      <c r="K115" s="143" t="n">
        <v>3.5</v>
      </c>
      <c r="L115" s="143" t="n">
        <v>3.5</v>
      </c>
      <c r="M115" s="143" t="n">
        <f aca="false">(G115+I115+K115+L115)</f>
        <v>14</v>
      </c>
      <c r="N115" s="143" t="n">
        <f aca="false">M115/20*100</f>
        <v>70</v>
      </c>
      <c r="O115" s="146" t="n">
        <f aca="false">N115*0.1</f>
        <v>7</v>
      </c>
      <c r="Q115" s="109" t="n">
        <f aca="false">IFERROR(VLOOKUP(B115,[2]Sheet1!B$4:E$241,4,FALSE()),"ER")</f>
        <v>0.890809937611408</v>
      </c>
      <c r="R115" s="109" t="n">
        <f aca="false">Wellness!V115</f>
        <v>0.666666666666667</v>
      </c>
      <c r="S115" s="109" t="n">
        <f aca="false">AVERAGE(Q115,R115)</f>
        <v>0.778738302139038</v>
      </c>
      <c r="T115" s="143" t="str">
        <f aca="false" t="array" ref="T115:T115">_xlfn.IFS(S115&gt;=80%,"5",S115&gt;=70%,"4",S115&gt;=60%,"3",S115&gt;=50%,"2",S115&gt;=40%,"1",S115&lt;40%,"0")</f>
        <v>4</v>
      </c>
      <c r="U115" s="144" t="n">
        <v>2</v>
      </c>
      <c r="V115" s="144" t="n">
        <f aca="false">IF(U115&gt;=27,5,IF(U115&gt;=24,4,IF(U115&gt;=20,3,IF(U115&gt;=15,2,IF(U115&gt;=10,1,0)))))</f>
        <v>0</v>
      </c>
      <c r="W115" s="143" t="n">
        <v>2</v>
      </c>
      <c r="X115" s="143" t="n">
        <v>2</v>
      </c>
      <c r="Y115" s="143" t="n">
        <v>2.25</v>
      </c>
      <c r="Z115" s="143" t="n">
        <f aca="false">(T115+V115+W115+X115+Y115)</f>
        <v>10.25</v>
      </c>
      <c r="AA115" s="143" t="n">
        <f aca="false">Z115/25*100</f>
        <v>41</v>
      </c>
      <c r="AB115" s="146" t="n">
        <f aca="false">AA115*0.1</f>
        <v>4.1</v>
      </c>
      <c r="AD115" s="142" t="n">
        <v>0.82575344952796</v>
      </c>
      <c r="AE115" s="142" t="n">
        <f aca="false">Wellness!AN115</f>
        <v>0.666666666666667</v>
      </c>
      <c r="AF115" s="142" t="n">
        <f aca="false">AVERAGE(AD115,AE115)</f>
        <v>0.746210058097313</v>
      </c>
      <c r="AG115" s="143" t="str">
        <f aca="false" t="array" ref="AG115:AG115">_xlfn.IFS(AF115&gt;=80%,"5",AF115&gt;=70%,"4",AF115&gt;=60%,"3",AF115&gt;=50%,"2",AF115&gt;=40%,"1",AF115&lt;40%,"0")</f>
        <v>4</v>
      </c>
      <c r="AH115" s="144" t="n">
        <v>4</v>
      </c>
      <c r="AI115" s="144" t="n">
        <f aca="false">IF(AH115&gt;=27,5,IF(AH115&gt;=24,4,IF(AH115&gt;=20,3,IF(AH115&gt;=15,2,IF(AH115&gt;=10,1,0)))))</f>
        <v>0</v>
      </c>
      <c r="AJ115" s="143" t="n">
        <v>3</v>
      </c>
      <c r="AK115" s="143" t="n">
        <v>3.4</v>
      </c>
      <c r="AL115" s="143" t="n">
        <v>1.91666666666667</v>
      </c>
      <c r="AM115" s="143" t="n">
        <f aca="false">(AG115+AI115+AK115+AL115+AJ115)</f>
        <v>12.3166666666667</v>
      </c>
      <c r="AN115" s="143" t="n">
        <f aca="false">AM115/25*100</f>
        <v>49.2666666666667</v>
      </c>
      <c r="AO115" s="146" t="n">
        <f aca="false">AN115*0.1</f>
        <v>4.92666666666667</v>
      </c>
      <c r="AQ115" s="142" t="n">
        <v>0.822844202898551</v>
      </c>
      <c r="AR115" s="142" t="n">
        <f aca="false">Wellness!V115</f>
        <v>0.666666666666667</v>
      </c>
      <c r="AS115" s="142" t="n">
        <f aca="false">AVERAGE(Discipline!$D115,Discipline!$E115)</f>
        <v>0.761883333333333</v>
      </c>
      <c r="AT115" s="143" t="str">
        <f aca="false" t="array" ref="AT115:AT115">_xlfn.IFS(AS115&gt;=80%,"5",AS115&gt;=70%,"4",AS115&gt;=60%,"3",AS115&gt;=50%,"2",AS115&gt;=40%,"1",AS115&lt;40%,"0")</f>
        <v>4</v>
      </c>
      <c r="AU115" s="144" t="n">
        <v>20</v>
      </c>
      <c r="AV115" s="144" t="n">
        <f aca="false">IF(AU115&gt;=27,5,IF(AU115&gt;=24,4,IF(AU115&gt;=20,3,IF(AU115&gt;=15,2,IF(AU115&gt;=10,1,0)))))</f>
        <v>3</v>
      </c>
      <c r="AW115" s="143" t="n">
        <v>4</v>
      </c>
      <c r="AX115" s="143" t="n">
        <v>1.33333333333333</v>
      </c>
      <c r="AY115" s="143" t="n">
        <v>2.25</v>
      </c>
      <c r="AZ115" s="143" t="n">
        <f aca="false">(AT115+AV115+AX115+AY115+AW115)</f>
        <v>14.5833333333333</v>
      </c>
      <c r="BA115" s="143" t="n">
        <f aca="false">AZ115/25*100</f>
        <v>58.3333333333333</v>
      </c>
      <c r="BB115" s="146" t="n">
        <f aca="false">BA115*0.1</f>
        <v>5.83333333333333</v>
      </c>
    </row>
    <row r="116" s="22" customFormat="true" ht="14.25" hidden="false" customHeight="false" outlineLevel="0" collapsed="false">
      <c r="A116" s="141" t="n">
        <v>112</v>
      </c>
      <c r="B116" s="62" t="s">
        <v>243</v>
      </c>
      <c r="C116" s="63" t="s">
        <v>244</v>
      </c>
      <c r="D116" s="142" t="n">
        <v>0.95</v>
      </c>
      <c r="E116" s="142" t="n">
        <f aca="false">Wellness!D116</f>
        <v>1.13333333333333</v>
      </c>
      <c r="F116" s="142" t="n">
        <f aca="false">AVERAGE(Discipline!$D116,Discipline!$E116)</f>
        <v>1.04166666666667</v>
      </c>
      <c r="G116" s="143" t="str">
        <f aca="false" t="array" ref="G116:G116">_xlfn.IFS(F116&gt;=80%,"5",F116&gt;=70%,"4",F116&gt;=60%,"3",F116&gt;=50%,"2",F116&gt;=40%,"1",F116&lt;40%,"0")</f>
        <v>5</v>
      </c>
      <c r="H116" s="144" t="n">
        <v>25</v>
      </c>
      <c r="I116" s="144" t="n">
        <f aca="false">IF(H116&gt;=27,5,IF(H116&gt;=24,4,IF(H116&gt;=20,3,IF(H116&gt;=15,2,IF(H116&gt;=10,1,0)))))</f>
        <v>4</v>
      </c>
      <c r="J116" s="143"/>
      <c r="K116" s="143" t="n">
        <v>2</v>
      </c>
      <c r="L116" s="143" t="n">
        <v>1.5</v>
      </c>
      <c r="M116" s="143" t="n">
        <f aca="false">(G116+I116+K116+L116)</f>
        <v>12.5</v>
      </c>
      <c r="N116" s="143" t="n">
        <f aca="false">M116/20*100</f>
        <v>62.5</v>
      </c>
      <c r="O116" s="146" t="n">
        <f aca="false">N116*0.1</f>
        <v>6.25</v>
      </c>
      <c r="Q116" s="109" t="n">
        <f aca="false">IFERROR(VLOOKUP(B116,[2]Sheet1!B$4:E$241,4,FALSE()),"ER")</f>
        <v>0.917620967741935</v>
      </c>
      <c r="R116" s="109" t="n">
        <f aca="false">Wellness!V116</f>
        <v>1.03333333333333</v>
      </c>
      <c r="S116" s="109" t="n">
        <f aca="false">AVERAGE(Q116,R116)</f>
        <v>0.975477150537635</v>
      </c>
      <c r="T116" s="143" t="str">
        <f aca="false" t="array" ref="T116:T116">_xlfn.IFS(S116&gt;=80%,"5",S116&gt;=70%,"4",S116&gt;=60%,"3",S116&gt;=50%,"2",S116&gt;=40%,"1",S116&lt;40%,"0")</f>
        <v>5</v>
      </c>
      <c r="U116" s="144" t="n">
        <v>20</v>
      </c>
      <c r="V116" s="144" t="n">
        <f aca="false">IF(U116&gt;=27,5,IF(U116&gt;=24,4,IF(U116&gt;=20,3,IF(U116&gt;=15,2,IF(U116&gt;=10,1,0)))))</f>
        <v>3</v>
      </c>
      <c r="W116" s="143" t="n">
        <v>1</v>
      </c>
      <c r="X116" s="143" t="n">
        <v>1.83333333333333</v>
      </c>
      <c r="Y116" s="143" t="n">
        <v>2.25</v>
      </c>
      <c r="Z116" s="143" t="n">
        <f aca="false">(T116+V116+W116+X116+Y116)</f>
        <v>13.0833333333333</v>
      </c>
      <c r="AA116" s="143" t="n">
        <f aca="false">Z116/25*100</f>
        <v>52.3333333333333</v>
      </c>
      <c r="AB116" s="146" t="n">
        <f aca="false">AA116*0.1</f>
        <v>5.23333333333333</v>
      </c>
      <c r="AD116" s="142" t="n">
        <v>0.878445512820513</v>
      </c>
      <c r="AE116" s="142" t="n">
        <f aca="false">Wellness!AN116</f>
        <v>0.833333333333333</v>
      </c>
      <c r="AF116" s="142" t="n">
        <f aca="false">AVERAGE(AD116,AE116)</f>
        <v>0.855889423076923</v>
      </c>
      <c r="AG116" s="143" t="str">
        <f aca="false" t="array" ref="AG116:AG116">_xlfn.IFS(AF116&gt;=80%,"5",AF116&gt;=70%,"4",AF116&gt;=60%,"3",AF116&gt;=50%,"2",AF116&gt;=40%,"1",AF116&lt;40%,"0")</f>
        <v>5</v>
      </c>
      <c r="AH116" s="144" t="n">
        <v>13</v>
      </c>
      <c r="AI116" s="144" t="n">
        <f aca="false">IF(AH116&gt;=27,5,IF(AH116&gt;=24,4,IF(AH116&gt;=20,3,IF(AH116&gt;=15,2,IF(AH116&gt;=10,1,0)))))</f>
        <v>1</v>
      </c>
      <c r="AJ116" s="143" t="n">
        <v>2.25</v>
      </c>
      <c r="AK116" s="143" t="n">
        <v>3.14285714285714</v>
      </c>
      <c r="AL116" s="143" t="n">
        <v>1.5</v>
      </c>
      <c r="AM116" s="143" t="n">
        <f aca="false">(AG116+AI116+AK116+AL116+AJ116)</f>
        <v>12.8928571428571</v>
      </c>
      <c r="AN116" s="143" t="n">
        <f aca="false">AM116/25*100</f>
        <v>51.5714285714286</v>
      </c>
      <c r="AO116" s="146" t="n">
        <f aca="false">AN116*0.1</f>
        <v>5.15714285714286</v>
      </c>
      <c r="AQ116" s="142" t="n">
        <v>0.959803921568627</v>
      </c>
      <c r="AR116" s="142" t="n">
        <f aca="false">Wellness!V116</f>
        <v>1.03333333333333</v>
      </c>
      <c r="AS116" s="142" t="n">
        <f aca="false">AVERAGE(Discipline!$D116,Discipline!$E116)</f>
        <v>1.04166666666667</v>
      </c>
      <c r="AT116" s="143" t="str">
        <f aca="false" t="array" ref="AT116:AT116">_xlfn.IFS(AS116&gt;=80%,"5",AS116&gt;=70%,"4",AS116&gt;=60%,"3",AS116&gt;=50%,"2",AS116&gt;=40%,"1",AS116&lt;40%,"0")</f>
        <v>5</v>
      </c>
      <c r="AU116" s="144" t="n">
        <v>25</v>
      </c>
      <c r="AV116" s="144" t="n">
        <f aca="false">IF(AU116&gt;=27,5,IF(AU116&gt;=24,4,IF(AU116&gt;=20,3,IF(AU116&gt;=15,2,IF(AU116&gt;=10,1,0)))))</f>
        <v>4</v>
      </c>
      <c r="AW116" s="143" t="n">
        <v>4.25</v>
      </c>
      <c r="AX116" s="143" t="n">
        <v>2.66666666666667</v>
      </c>
      <c r="AY116" s="143" t="n">
        <v>3</v>
      </c>
      <c r="AZ116" s="143" t="n">
        <f aca="false">(AT116+AV116+AX116+AY116+AW116)</f>
        <v>18.9166666666667</v>
      </c>
      <c r="BA116" s="143" t="n">
        <f aca="false">AZ116/25*100</f>
        <v>75.6666666666667</v>
      </c>
      <c r="BB116" s="146" t="n">
        <f aca="false">BA116*0.1</f>
        <v>7.56666666666667</v>
      </c>
    </row>
    <row r="117" s="22" customFormat="true" ht="14.25" hidden="false" customHeight="false" outlineLevel="0" collapsed="false">
      <c r="A117" s="141" t="n">
        <v>113</v>
      </c>
      <c r="B117" s="62" t="s">
        <v>245</v>
      </c>
      <c r="C117" s="63" t="s">
        <v>246</v>
      </c>
      <c r="D117" s="142" t="n">
        <v>1</v>
      </c>
      <c r="E117" s="142" t="n">
        <f aca="false">Wellness!D117</f>
        <v>0.833333333333333</v>
      </c>
      <c r="F117" s="142" t="n">
        <f aca="false">AVERAGE(Discipline!$D117,Discipline!$E117)</f>
        <v>0.916666666666667</v>
      </c>
      <c r="G117" s="143" t="str">
        <f aca="false" t="array" ref="G117:G117">_xlfn.IFS(F117&gt;=80%,"5",F117&gt;=70%,"4",F117&gt;=60%,"3",F117&gt;=50%,"2",F117&gt;=40%,"1",F117&lt;40%,"0")</f>
        <v>5</v>
      </c>
      <c r="H117" s="144" t="n">
        <v>22</v>
      </c>
      <c r="I117" s="144" t="n">
        <f aca="false">IF(H117&gt;=27,5,IF(H117&gt;=24,4,IF(H117&gt;=20,3,IF(H117&gt;=15,2,IF(H117&gt;=10,1,0)))))</f>
        <v>3</v>
      </c>
      <c r="J117" s="143"/>
      <c r="K117" s="143" t="n">
        <v>2</v>
      </c>
      <c r="L117" s="143" t="n">
        <v>2.75</v>
      </c>
      <c r="M117" s="143" t="n">
        <f aca="false">(G117+I117+K117+L117)</f>
        <v>12.75</v>
      </c>
      <c r="N117" s="143" t="n">
        <f aca="false">M117/20*100</f>
        <v>63.75</v>
      </c>
      <c r="O117" s="146" t="n">
        <f aca="false">N117*0.1</f>
        <v>6.375</v>
      </c>
      <c r="Q117" s="109" t="n">
        <f aca="false">IFERROR(VLOOKUP(B117,[2]Sheet1!B$4:E$241,4,FALSE()),"ER")</f>
        <v>0.950241755793226</v>
      </c>
      <c r="R117" s="109" t="n">
        <f aca="false">Wellness!V117</f>
        <v>0.8</v>
      </c>
      <c r="S117" s="109" t="n">
        <f aca="false">AVERAGE(Q117,R117)</f>
        <v>0.875120877896613</v>
      </c>
      <c r="T117" s="143" t="str">
        <f aca="false" t="array" ref="T117:T117">_xlfn.IFS(S117&gt;=80%,"5",S117&gt;=70%,"4",S117&gt;=60%,"3",S117&gt;=50%,"2",S117&gt;=40%,"1",S117&lt;40%,"0")</f>
        <v>5</v>
      </c>
      <c r="U117" s="144" t="n">
        <v>12</v>
      </c>
      <c r="V117" s="144" t="n">
        <f aca="false">IF(U117&gt;=27,5,IF(U117&gt;=24,4,IF(U117&gt;=20,3,IF(U117&gt;=15,2,IF(U117&gt;=10,1,0)))))</f>
        <v>1</v>
      </c>
      <c r="W117" s="143" t="n">
        <v>3</v>
      </c>
      <c r="X117" s="143" t="n">
        <v>3.08333333333333</v>
      </c>
      <c r="Y117" s="143" t="n">
        <v>3.75</v>
      </c>
      <c r="Z117" s="143" t="n">
        <f aca="false">(T117+V117+W117+X117+Y117)</f>
        <v>15.8333333333333</v>
      </c>
      <c r="AA117" s="143" t="n">
        <f aca="false">Z117/25*100</f>
        <v>63.3333333333333</v>
      </c>
      <c r="AB117" s="146" t="n">
        <f aca="false">AA117*0.1</f>
        <v>6.33333333333333</v>
      </c>
      <c r="AD117" s="142" t="n">
        <v>0.982291666666667</v>
      </c>
      <c r="AE117" s="142" t="n">
        <f aca="false">Wellness!AN117</f>
        <v>0.966666666666667</v>
      </c>
      <c r="AF117" s="142" t="n">
        <f aca="false">AVERAGE(AD117,AE117)</f>
        <v>0.974479166666667</v>
      </c>
      <c r="AG117" s="143" t="str">
        <f aca="false" t="array" ref="AG117:AG117">_xlfn.IFS(AF117&gt;=80%,"5",AF117&gt;=70%,"4",AF117&gt;=60%,"3",AF117&gt;=50%,"2",AF117&gt;=40%,"1",AF117&lt;40%,"0")</f>
        <v>5</v>
      </c>
      <c r="AH117" s="144" t="n">
        <v>14</v>
      </c>
      <c r="AI117" s="144" t="n">
        <f aca="false">IF(AH117&gt;=27,5,IF(AH117&gt;=24,4,IF(AH117&gt;=20,3,IF(AH117&gt;=15,2,IF(AH117&gt;=10,1,0)))))</f>
        <v>1</v>
      </c>
      <c r="AJ117" s="143" t="n">
        <v>0.75</v>
      </c>
      <c r="AK117" s="143" t="n">
        <v>2.14285714285714</v>
      </c>
      <c r="AL117" s="143" t="n">
        <v>1.15</v>
      </c>
      <c r="AM117" s="143" t="n">
        <f aca="false">(AG117+AI117+AK117+AL117+AJ117)</f>
        <v>10.0428571428571</v>
      </c>
      <c r="AN117" s="143" t="n">
        <f aca="false">AM117/25*100</f>
        <v>40.1714285714286</v>
      </c>
      <c r="AO117" s="146" t="n">
        <f aca="false">AN117*0.1</f>
        <v>4.01714285714286</v>
      </c>
      <c r="AQ117" s="142" t="n">
        <v>0.976470588235294</v>
      </c>
      <c r="AR117" s="142" t="n">
        <f aca="false">Wellness!V117</f>
        <v>0.8</v>
      </c>
      <c r="AS117" s="142" t="n">
        <f aca="false">AVERAGE(Discipline!$D117,Discipline!$E117)</f>
        <v>0.916666666666667</v>
      </c>
      <c r="AT117" s="143" t="str">
        <f aca="false" t="array" ref="AT117:AT117">_xlfn.IFS(AS117&gt;=80%,"5",AS117&gt;=70%,"4",AS117&gt;=60%,"3",AS117&gt;=50%,"2",AS117&gt;=40%,"1",AS117&lt;40%,"0")</f>
        <v>5</v>
      </c>
      <c r="AU117" s="144" t="n">
        <v>22</v>
      </c>
      <c r="AV117" s="144" t="n">
        <f aca="false">IF(AU117&gt;=27,5,IF(AU117&gt;=24,4,IF(AU117&gt;=20,3,IF(AU117&gt;=15,2,IF(AU117&gt;=10,1,0)))))</f>
        <v>3</v>
      </c>
      <c r="AW117" s="143" t="n">
        <v>2.25</v>
      </c>
      <c r="AX117" s="143" t="n">
        <v>3.33333333333333</v>
      </c>
      <c r="AY117" s="143" t="n">
        <v>2.75</v>
      </c>
      <c r="AZ117" s="143" t="n">
        <f aca="false">(AT117+AV117+AX117+AY117+AW117)</f>
        <v>16.3333333333333</v>
      </c>
      <c r="BA117" s="143" t="n">
        <f aca="false">AZ117/25*100</f>
        <v>65.3333333333333</v>
      </c>
      <c r="BB117" s="146" t="n">
        <f aca="false">BA117*0.1</f>
        <v>6.53333333333334</v>
      </c>
    </row>
    <row r="118" s="22" customFormat="true" ht="14.25" hidden="false" customHeight="false" outlineLevel="0" collapsed="false">
      <c r="A118" s="141" t="n">
        <v>114</v>
      </c>
      <c r="B118" s="62" t="s">
        <v>247</v>
      </c>
      <c r="C118" s="63" t="s">
        <v>248</v>
      </c>
      <c r="D118" s="142" t="n">
        <v>1</v>
      </c>
      <c r="E118" s="142" t="n">
        <f aca="false">Wellness!D118</f>
        <v>0.666666666666667</v>
      </c>
      <c r="F118" s="142" t="n">
        <f aca="false">AVERAGE(Discipline!$D118,Discipline!$E118)</f>
        <v>0.833333333333333</v>
      </c>
      <c r="G118" s="143" t="str">
        <f aca="false" t="array" ref="G118:G118">_xlfn.IFS(F118&gt;=80%,"5",F118&gt;=70%,"4",F118&gt;=60%,"3",F118&gt;=50%,"2",F118&gt;=40%,"1",F118&lt;40%,"0")</f>
        <v>5</v>
      </c>
      <c r="H118" s="144" t="n">
        <v>21</v>
      </c>
      <c r="I118" s="144" t="n">
        <f aca="false">IF(H118&gt;=27,5,IF(H118&gt;=24,4,IF(H118&gt;=20,3,IF(H118&gt;=15,2,IF(H118&gt;=10,1,0)))))</f>
        <v>3</v>
      </c>
      <c r="J118" s="143"/>
      <c r="K118" s="143" t="n">
        <v>2.125</v>
      </c>
      <c r="L118" s="143" t="n">
        <v>1.5</v>
      </c>
      <c r="M118" s="143" t="n">
        <f aca="false">(G118+I118+K118+L118)</f>
        <v>11.625</v>
      </c>
      <c r="N118" s="143" t="n">
        <f aca="false">M118/20*100</f>
        <v>58.125</v>
      </c>
      <c r="O118" s="146" t="n">
        <f aca="false">N118*0.1</f>
        <v>5.8125</v>
      </c>
      <c r="Q118" s="109" t="n">
        <f aca="false">IFERROR(VLOOKUP(B118,[2]Sheet1!B$4:E$241,4,FALSE()),"ER")</f>
        <v>0.923215240641711</v>
      </c>
      <c r="R118" s="109" t="n">
        <f aca="false">Wellness!V118</f>
        <v>0.666666666666667</v>
      </c>
      <c r="S118" s="109" t="n">
        <f aca="false">AVERAGE(Q118,R118)</f>
        <v>0.794940953654189</v>
      </c>
      <c r="T118" s="143" t="str">
        <f aca="false" t="array" ref="T118:T118">_xlfn.IFS(S118&gt;=80%,"5",S118&gt;=70%,"4",S118&gt;=60%,"3",S118&gt;=50%,"2",S118&gt;=40%,"1",S118&lt;40%,"0")</f>
        <v>4</v>
      </c>
      <c r="U118" s="144" t="n">
        <v>1</v>
      </c>
      <c r="V118" s="144" t="n">
        <f aca="false">IF(U118&gt;=27,5,IF(U118&gt;=24,4,IF(U118&gt;=20,3,IF(U118&gt;=15,2,IF(U118&gt;=10,1,0)))))</f>
        <v>0</v>
      </c>
      <c r="W118" s="143" t="n">
        <v>1</v>
      </c>
      <c r="X118" s="143" t="n">
        <v>1.25</v>
      </c>
      <c r="Y118" s="143" t="n">
        <v>2</v>
      </c>
      <c r="Z118" s="143" t="n">
        <f aca="false">(T118+V118+W118+X118+Y118)</f>
        <v>8.25</v>
      </c>
      <c r="AA118" s="143" t="n">
        <f aca="false">Z118/25*100</f>
        <v>33</v>
      </c>
      <c r="AB118" s="146" t="n">
        <f aca="false">AA118*0.1</f>
        <v>3.3</v>
      </c>
      <c r="AD118" s="142" t="n">
        <v>0.731245686680469</v>
      </c>
      <c r="AE118" s="142" t="n">
        <f aca="false">Wellness!AN118</f>
        <v>0.666666666666667</v>
      </c>
      <c r="AF118" s="142" t="n">
        <f aca="false">AVERAGE(AD118,AE118)</f>
        <v>0.698956176673568</v>
      </c>
      <c r="AG118" s="143" t="str">
        <f aca="false" t="array" ref="AG118:AG118">_xlfn.IFS(AF118&gt;=80%,"5",AF118&gt;=70%,"4",AF118&gt;=60%,"3",AF118&gt;=50%,"2",AF118&gt;=40%,"1",AF118&lt;40%,"0")</f>
        <v>3</v>
      </c>
      <c r="AH118" s="144" t="n">
        <v>4</v>
      </c>
      <c r="AI118" s="144" t="n">
        <f aca="false">IF(AH118&gt;=27,5,IF(AH118&gt;=24,4,IF(AH118&gt;=20,3,IF(AH118&gt;=15,2,IF(AH118&gt;=10,1,0)))))</f>
        <v>0</v>
      </c>
      <c r="AJ118" s="143" t="n">
        <v>3.5</v>
      </c>
      <c r="AK118" s="143" t="n">
        <v>1.8</v>
      </c>
      <c r="AL118" s="143" t="n">
        <v>1.83333333333333</v>
      </c>
      <c r="AM118" s="143" t="n">
        <f aca="false">(AG118+AI118+AK118+AL118+AJ118)</f>
        <v>10.1333333333333</v>
      </c>
      <c r="AN118" s="143" t="n">
        <f aca="false">AM118/25*100</f>
        <v>40.5333333333333</v>
      </c>
      <c r="AO118" s="146" t="n">
        <f aca="false">AN118*0.1</f>
        <v>4.05333333333333</v>
      </c>
      <c r="AQ118" s="142" t="n">
        <v>0.802991718426501</v>
      </c>
      <c r="AR118" s="142" t="n">
        <f aca="false">Wellness!V118</f>
        <v>0.666666666666667</v>
      </c>
      <c r="AS118" s="142" t="n">
        <f aca="false">AVERAGE(Discipline!$D118,Discipline!$E118)</f>
        <v>0.833333333333333</v>
      </c>
      <c r="AT118" s="143" t="str">
        <f aca="false" t="array" ref="AT118:AT118">_xlfn.IFS(AS118&gt;=80%,"5",AS118&gt;=70%,"4",AS118&gt;=60%,"3",AS118&gt;=50%,"2",AS118&gt;=40%,"1",AS118&lt;40%,"0")</f>
        <v>5</v>
      </c>
      <c r="AU118" s="144" t="n">
        <v>21</v>
      </c>
      <c r="AV118" s="144" t="n">
        <f aca="false">IF(AU118&gt;=27,5,IF(AU118&gt;=24,4,IF(AU118&gt;=20,3,IF(AU118&gt;=15,2,IF(AU118&gt;=10,1,0)))))</f>
        <v>3</v>
      </c>
      <c r="AW118" s="143" t="n">
        <v>3.25</v>
      </c>
      <c r="AX118" s="143" t="n">
        <v>2</v>
      </c>
      <c r="AY118" s="143" t="n">
        <v>2</v>
      </c>
      <c r="AZ118" s="143" t="n">
        <f aca="false">(AT118+AV118+AX118+AY118+AW118)</f>
        <v>15.25</v>
      </c>
      <c r="BA118" s="143" t="n">
        <f aca="false">AZ118/25*100</f>
        <v>61</v>
      </c>
      <c r="BB118" s="146" t="n">
        <f aca="false">BA118*0.1</f>
        <v>6.1</v>
      </c>
    </row>
    <row r="119" s="22" customFormat="true" ht="14.25" hidden="false" customHeight="false" outlineLevel="0" collapsed="false">
      <c r="A119" s="141" t="n">
        <v>115</v>
      </c>
      <c r="B119" s="62" t="s">
        <v>249</v>
      </c>
      <c r="C119" s="63" t="s">
        <v>250</v>
      </c>
      <c r="D119" s="142" t="n">
        <v>1</v>
      </c>
      <c r="E119" s="142" t="n">
        <f aca="false">Wellness!D119</f>
        <v>0.666666666666667</v>
      </c>
      <c r="F119" s="142" t="n">
        <f aca="false">AVERAGE(Discipline!$D119,Discipline!$E119)</f>
        <v>0.833333333333333</v>
      </c>
      <c r="G119" s="143" t="str">
        <f aca="false" t="array" ref="G119:G119">_xlfn.IFS(F119&gt;=80%,"5",F119&gt;=70%,"4",F119&gt;=60%,"3",F119&gt;=50%,"2",F119&gt;=40%,"1",F119&lt;40%,"0")</f>
        <v>5</v>
      </c>
      <c r="H119" s="144" t="n">
        <v>15</v>
      </c>
      <c r="I119" s="144" t="n">
        <f aca="false">IF(H119&gt;=27,5,IF(H119&gt;=24,4,IF(H119&gt;=20,3,IF(H119&gt;=15,2,IF(H119&gt;=10,1,0)))))</f>
        <v>2</v>
      </c>
      <c r="J119" s="143"/>
      <c r="K119" s="143" t="n">
        <v>1.875</v>
      </c>
      <c r="L119" s="143" t="n">
        <v>2</v>
      </c>
      <c r="M119" s="143" t="n">
        <f aca="false">(G119+I119+K119+L119)</f>
        <v>10.875</v>
      </c>
      <c r="N119" s="143" t="n">
        <f aca="false">M119/20*100</f>
        <v>54.375</v>
      </c>
      <c r="O119" s="146" t="n">
        <f aca="false">N119*0.1</f>
        <v>5.4375</v>
      </c>
      <c r="Q119" s="109" t="n">
        <f aca="false">IFERROR(VLOOKUP(B119,[2]Sheet1!B$4:E$241,4,FALSE()),"ER")</f>
        <v>0.832585784313726</v>
      </c>
      <c r="R119" s="109" t="n">
        <f aca="false">Wellness!V119</f>
        <v>0.1</v>
      </c>
      <c r="S119" s="109" t="n">
        <f aca="false">AVERAGE(Q119,R119)</f>
        <v>0.466292892156863</v>
      </c>
      <c r="T119" s="143" t="str">
        <f aca="false" t="array" ref="T119:T119">_xlfn.IFS(S119&gt;=80%,"5",S119&gt;=70%,"4",S119&gt;=60%,"3",S119&gt;=50%,"2",S119&gt;=40%,"1",S119&lt;40%,"0")</f>
        <v>1</v>
      </c>
      <c r="U119" s="144" t="n">
        <v>1</v>
      </c>
      <c r="V119" s="144" t="n">
        <f aca="false">IF(U119&gt;=27,5,IF(U119&gt;=24,4,IF(U119&gt;=20,3,IF(U119&gt;=15,2,IF(U119&gt;=10,1,0)))))</f>
        <v>0</v>
      </c>
      <c r="W119" s="143" t="n">
        <v>2</v>
      </c>
      <c r="X119" s="143" t="n">
        <v>2.08333333333333</v>
      </c>
      <c r="Y119" s="143" t="n">
        <v>3</v>
      </c>
      <c r="Z119" s="143" t="n">
        <f aca="false">(T119+V119+W119+X119+Y119)</f>
        <v>8.08333333333333</v>
      </c>
      <c r="AA119" s="143" t="n">
        <f aca="false">Z119/25*100</f>
        <v>32.3333333333333</v>
      </c>
      <c r="AB119" s="146" t="n">
        <f aca="false">AA119*0.1</f>
        <v>3.23333333333333</v>
      </c>
      <c r="AD119" s="142" t="n">
        <v>0.866859203126931</v>
      </c>
      <c r="AE119" s="142" t="n">
        <f aca="false">Wellness!AN119</f>
        <v>0.333333333333333</v>
      </c>
      <c r="AF119" s="142" t="n">
        <f aca="false">AVERAGE(AD119,AE119)</f>
        <v>0.600096268230132</v>
      </c>
      <c r="AG119" s="143" t="str">
        <f aca="false" t="array" ref="AG119:AG119">_xlfn.IFS(AF119&gt;=80%,"5",AF119&gt;=70%,"4",AF119&gt;=60%,"3",AF119&gt;=50%,"2",AF119&gt;=40%,"1",AF119&lt;40%,"0")</f>
        <v>3</v>
      </c>
      <c r="AH119" s="144" t="n">
        <v>1</v>
      </c>
      <c r="AI119" s="144" t="n">
        <f aca="false">IF(AH119&gt;=27,5,IF(AH119&gt;=24,4,IF(AH119&gt;=20,3,IF(AH119&gt;=15,2,IF(AH119&gt;=10,1,0)))))</f>
        <v>0</v>
      </c>
      <c r="AJ119" s="143" t="n">
        <v>3.5</v>
      </c>
      <c r="AK119" s="143" t="n">
        <v>3.8</v>
      </c>
      <c r="AL119" s="143" t="n">
        <v>1.5</v>
      </c>
      <c r="AM119" s="143" t="n">
        <f aca="false">(AG119+AI119+AK119+AL119+AJ119)</f>
        <v>11.8</v>
      </c>
      <c r="AN119" s="143" t="n">
        <f aca="false">AM119/25*100</f>
        <v>47.2</v>
      </c>
      <c r="AO119" s="146" t="n">
        <f aca="false">AN119*0.1</f>
        <v>4.72</v>
      </c>
      <c r="AQ119" s="142" t="n">
        <v>0.84375</v>
      </c>
      <c r="AR119" s="142" t="n">
        <f aca="false">Wellness!V119</f>
        <v>0.1</v>
      </c>
      <c r="AS119" s="142" t="n">
        <f aca="false">AVERAGE(Discipline!$D119,Discipline!$E119)</f>
        <v>0.833333333333333</v>
      </c>
      <c r="AT119" s="143" t="str">
        <f aca="false" t="array" ref="AT119:AT119">_xlfn.IFS(AS119&gt;=80%,"5",AS119&gt;=70%,"4",AS119&gt;=60%,"3",AS119&gt;=50%,"2",AS119&gt;=40%,"1",AS119&lt;40%,"0")</f>
        <v>5</v>
      </c>
      <c r="AU119" s="144" t="n">
        <v>15</v>
      </c>
      <c r="AV119" s="144" t="n">
        <f aca="false">IF(AU119&gt;=27,5,IF(AU119&gt;=24,4,IF(AU119&gt;=20,3,IF(AU119&gt;=15,2,IF(AU119&gt;=10,1,0)))))</f>
        <v>2</v>
      </c>
      <c r="AW119" s="143" t="n">
        <v>3.125</v>
      </c>
      <c r="AX119" s="143" t="n">
        <v>2.5</v>
      </c>
      <c r="AY119" s="143" t="n">
        <v>2.25</v>
      </c>
      <c r="AZ119" s="143" t="n">
        <f aca="false">(AT119+AV119+AX119+AY119+AW119)</f>
        <v>14.875</v>
      </c>
      <c r="BA119" s="143" t="n">
        <f aca="false">AZ119/25*100</f>
        <v>59.5</v>
      </c>
      <c r="BB119" s="146" t="n">
        <f aca="false">BA119*0.1</f>
        <v>5.95</v>
      </c>
    </row>
    <row r="120" s="22" customFormat="true" ht="14.25" hidden="false" customHeight="false" outlineLevel="0" collapsed="false">
      <c r="A120" s="141" t="n">
        <v>116</v>
      </c>
      <c r="B120" s="62" t="s">
        <v>251</v>
      </c>
      <c r="C120" s="63" t="s">
        <v>252</v>
      </c>
      <c r="D120" s="142" t="n">
        <v>1</v>
      </c>
      <c r="E120" s="142" t="n">
        <f aca="false">Wellness!D120</f>
        <v>0.666666666666667</v>
      </c>
      <c r="F120" s="142" t="n">
        <f aca="false">AVERAGE(Discipline!$D120,Discipline!$E120)</f>
        <v>0.833333333333333</v>
      </c>
      <c r="G120" s="143" t="str">
        <f aca="false" t="array" ref="G120:G120">_xlfn.IFS(F120&gt;=80%,"5",F120&gt;=70%,"4",F120&gt;=60%,"3",F120&gt;=50%,"2",F120&gt;=40%,"1",F120&lt;40%,"0")</f>
        <v>5</v>
      </c>
      <c r="H120" s="144" t="n">
        <v>14</v>
      </c>
      <c r="I120" s="144" t="n">
        <f aca="false">IF(H120&gt;=27,5,IF(H120&gt;=24,4,IF(H120&gt;=20,3,IF(H120&gt;=15,2,IF(H120&gt;=10,1,0)))))</f>
        <v>1</v>
      </c>
      <c r="J120" s="143"/>
      <c r="K120" s="143" t="n">
        <v>2.25</v>
      </c>
      <c r="L120" s="143" t="n">
        <v>1.5</v>
      </c>
      <c r="M120" s="143" t="n">
        <f aca="false">(G120+I120+K120+L120)</f>
        <v>9.75</v>
      </c>
      <c r="N120" s="143" t="n">
        <f aca="false">M120/20*100</f>
        <v>48.75</v>
      </c>
      <c r="O120" s="146" t="n">
        <f aca="false">N120*0.1</f>
        <v>4.875</v>
      </c>
      <c r="Q120" s="109" t="n">
        <f aca="false">IFERROR(VLOOKUP(B120,[2]Sheet1!B$4:E$241,4,FALSE()),"ER")</f>
        <v>0.916822916666667</v>
      </c>
      <c r="R120" s="109" t="n">
        <f aca="false">Wellness!V120</f>
        <v>0.666666666666667</v>
      </c>
      <c r="S120" s="109" t="n">
        <f aca="false">AVERAGE(Q120,R120)</f>
        <v>0.791744791666667</v>
      </c>
      <c r="T120" s="143" t="str">
        <f aca="false" t="array" ref="T120:T120">_xlfn.IFS(S120&gt;=80%,"5",S120&gt;=70%,"4",S120&gt;=60%,"3",S120&gt;=50%,"2",S120&gt;=40%,"1",S120&lt;40%,"0")</f>
        <v>4</v>
      </c>
      <c r="U120" s="144" t="n">
        <v>7</v>
      </c>
      <c r="V120" s="144" t="n">
        <f aca="false">IF(U120&gt;=27,5,IF(U120&gt;=24,4,IF(U120&gt;=20,3,IF(U120&gt;=15,2,IF(U120&gt;=10,1,0)))))</f>
        <v>0</v>
      </c>
      <c r="W120" s="143" t="n">
        <v>0</v>
      </c>
      <c r="X120" s="143" t="n">
        <v>2</v>
      </c>
      <c r="Y120" s="143" t="n">
        <v>2.5</v>
      </c>
      <c r="Z120" s="143" t="n">
        <f aca="false">(T120+V120+W120+X120+Y120)</f>
        <v>8.5</v>
      </c>
      <c r="AA120" s="143" t="n">
        <f aca="false">Z120/25*100</f>
        <v>34</v>
      </c>
      <c r="AB120" s="146" t="n">
        <f aca="false">AA120*0.1</f>
        <v>3.4</v>
      </c>
      <c r="AD120" s="142" t="n">
        <v>0.912849142506005</v>
      </c>
      <c r="AE120" s="142" t="n">
        <f aca="false">Wellness!AN120</f>
        <v>0.8</v>
      </c>
      <c r="AF120" s="142" t="n">
        <f aca="false">AVERAGE(AD120,AE120)</f>
        <v>0.856424571253003</v>
      </c>
      <c r="AG120" s="143" t="str">
        <f aca="false" t="array" ref="AG120:AG120">_xlfn.IFS(AF120&gt;=80%,"5",AF120&gt;=70%,"4",AF120&gt;=60%,"3",AF120&gt;=50%,"2",AF120&gt;=40%,"1",AF120&lt;40%,"0")</f>
        <v>5</v>
      </c>
      <c r="AH120" s="144" t="n">
        <v>2</v>
      </c>
      <c r="AI120" s="144" t="n">
        <f aca="false">IF(AH120&gt;=27,5,IF(AH120&gt;=24,4,IF(AH120&gt;=20,3,IF(AH120&gt;=15,2,IF(AH120&gt;=10,1,0)))))</f>
        <v>0</v>
      </c>
      <c r="AJ120" s="143" t="s">
        <v>511</v>
      </c>
      <c r="AK120" s="143" t="s">
        <v>511</v>
      </c>
      <c r="AL120" s="143" t="s">
        <v>511</v>
      </c>
      <c r="AM120" s="143" t="n">
        <f aca="false">(AG120+AI120+AK120+AL120+AJ120)</f>
        <v>5</v>
      </c>
      <c r="AN120" s="143" t="n">
        <f aca="false">AM120/25*100</f>
        <v>20</v>
      </c>
      <c r="AO120" s="146" t="n">
        <f aca="false">AN120*0.1</f>
        <v>2</v>
      </c>
      <c r="AQ120" s="142" t="n">
        <v>0.991071428571429</v>
      </c>
      <c r="AR120" s="142" t="n">
        <f aca="false">Wellness!V120</f>
        <v>0.666666666666667</v>
      </c>
      <c r="AS120" s="142" t="n">
        <f aca="false">AVERAGE(Discipline!$D120,Discipline!$E120)</f>
        <v>0.833333333333333</v>
      </c>
      <c r="AT120" s="143" t="str">
        <f aca="false" t="array" ref="AT120:AT120">_xlfn.IFS(AS120&gt;=80%,"5",AS120&gt;=70%,"4",AS120&gt;=60%,"3",AS120&gt;=50%,"2",AS120&gt;=40%,"1",AS120&lt;40%,"0")</f>
        <v>5</v>
      </c>
      <c r="AU120" s="144" t="n">
        <v>14</v>
      </c>
      <c r="AV120" s="144" t="n">
        <f aca="false">IF(AU120&gt;=27,5,IF(AU120&gt;=24,4,IF(AU120&gt;=20,3,IF(AU120&gt;=15,2,IF(AU120&gt;=10,1,0)))))</f>
        <v>1</v>
      </c>
      <c r="AW120" s="143" t="n">
        <v>4</v>
      </c>
      <c r="AX120" s="143" t="n">
        <v>4</v>
      </c>
      <c r="AY120" s="143" t="n">
        <v>4</v>
      </c>
      <c r="AZ120" s="143" t="n">
        <f aca="false">(AT120+AV120+AX120+AY120+AW120)</f>
        <v>18</v>
      </c>
      <c r="BA120" s="143" t="n">
        <f aca="false">AZ120/25*100</f>
        <v>72</v>
      </c>
      <c r="BB120" s="146" t="n">
        <f aca="false">BA120*0.1</f>
        <v>7.2</v>
      </c>
    </row>
    <row r="121" s="22" customFormat="true" ht="14.25" hidden="false" customHeight="false" outlineLevel="0" collapsed="false">
      <c r="A121" s="141" t="n">
        <v>117</v>
      </c>
      <c r="B121" s="62" t="s">
        <v>253</v>
      </c>
      <c r="C121" s="63" t="s">
        <v>254</v>
      </c>
      <c r="D121" s="142" t="n">
        <v>1</v>
      </c>
      <c r="E121" s="142" t="n">
        <f aca="false">Wellness!D121</f>
        <v>0.966666666666667</v>
      </c>
      <c r="F121" s="142" t="n">
        <f aca="false">AVERAGE(Discipline!$D121,Discipline!$E121)</f>
        <v>0.983333333333333</v>
      </c>
      <c r="G121" s="143" t="str">
        <f aca="false" t="array" ref="G121:G121">_xlfn.IFS(F121&gt;=80%,"5",F121&gt;=70%,"4",F121&gt;=60%,"3",F121&gt;=50%,"2",F121&gt;=40%,"1",F121&lt;40%,"0")</f>
        <v>5</v>
      </c>
      <c r="H121" s="144" t="n">
        <v>22</v>
      </c>
      <c r="I121" s="144" t="n">
        <f aca="false">IF(H121&gt;=27,5,IF(H121&gt;=24,4,IF(H121&gt;=20,3,IF(H121&gt;=15,2,IF(H121&gt;=10,1,0)))))</f>
        <v>3</v>
      </c>
      <c r="J121" s="143"/>
      <c r="K121" s="143" t="n">
        <v>2.07142857142857</v>
      </c>
      <c r="L121" s="143" t="n">
        <v>2.23214285714286</v>
      </c>
      <c r="M121" s="143" t="n">
        <f aca="false">(G121+I121+K121+L121)</f>
        <v>12.3035714285714</v>
      </c>
      <c r="N121" s="143" t="n">
        <f aca="false">M121/20*100</f>
        <v>61.5178571428571</v>
      </c>
      <c r="O121" s="146" t="n">
        <f aca="false">N121*0.1</f>
        <v>6.15178571428572</v>
      </c>
      <c r="Q121" s="109" t="n">
        <f aca="false">IFERROR(VLOOKUP(B121,[2]Sheet1!B$4:E$241,4,FALSE()),"ER")</f>
        <v>0.61875</v>
      </c>
      <c r="R121" s="109" t="n">
        <f aca="false">Wellness!V121</f>
        <v>1.13333333333333</v>
      </c>
      <c r="S121" s="109" t="n">
        <f aca="false">AVERAGE(Q121,R121)</f>
        <v>0.876041666666667</v>
      </c>
      <c r="T121" s="143" t="str">
        <f aca="false" t="array" ref="T121:T121">_xlfn.IFS(S121&gt;=80%,"5",S121&gt;=70%,"4",S121&gt;=60%,"3",S121&gt;=50%,"2",S121&gt;=40%,"1",S121&lt;40%,"0")</f>
        <v>5</v>
      </c>
      <c r="U121" s="144" t="n">
        <v>18</v>
      </c>
      <c r="V121" s="144" t="n">
        <f aca="false">IF(U121&gt;=27,5,IF(U121&gt;=24,4,IF(U121&gt;=20,3,IF(U121&gt;=15,2,IF(U121&gt;=10,1,0)))))</f>
        <v>2</v>
      </c>
      <c r="W121" s="143" t="n">
        <v>3</v>
      </c>
      <c r="X121" s="143" t="n">
        <v>2.91666666666667</v>
      </c>
      <c r="Y121" s="143" t="n">
        <v>3.75</v>
      </c>
      <c r="Z121" s="143" t="n">
        <f aca="false">(T121+V121+W121+X121+Y121)</f>
        <v>16.6666666666667</v>
      </c>
      <c r="AA121" s="143" t="n">
        <f aca="false">Z121/25*100</f>
        <v>66.6666666666667</v>
      </c>
      <c r="AB121" s="146" t="n">
        <f aca="false">AA121*0.1</f>
        <v>6.66666666666667</v>
      </c>
      <c r="AD121" s="142" t="n">
        <v>0.864583333333333</v>
      </c>
      <c r="AE121" s="142" t="n">
        <f aca="false">Wellness!AN121</f>
        <v>1.13333333333333</v>
      </c>
      <c r="AF121" s="142" t="n">
        <f aca="false">AVERAGE(AD121,AE121)</f>
        <v>0.998958333333333</v>
      </c>
      <c r="AG121" s="143" t="str">
        <f aca="false" t="array" ref="AG121:AG121">_xlfn.IFS(AF121&gt;=80%,"5",AF121&gt;=70%,"4",AF121&gt;=60%,"3",AF121&gt;=50%,"2",AF121&gt;=40%,"1",AF121&lt;40%,"0")</f>
        <v>5</v>
      </c>
      <c r="AH121" s="144" t="n">
        <v>16</v>
      </c>
      <c r="AI121" s="144" t="n">
        <f aca="false">IF(AH121&gt;=27,5,IF(AH121&gt;=24,4,IF(AH121&gt;=20,3,IF(AH121&gt;=15,2,IF(AH121&gt;=10,1,0)))))</f>
        <v>2</v>
      </c>
      <c r="AJ121" s="143" t="n">
        <v>3.5</v>
      </c>
      <c r="AK121" s="143" t="n">
        <v>1.4</v>
      </c>
      <c r="AL121" s="143" t="n">
        <v>2.16666666666667</v>
      </c>
      <c r="AM121" s="143" t="n">
        <f aca="false">(AG121+AI121+AK121+AL121+AJ121)</f>
        <v>14.0666666666667</v>
      </c>
      <c r="AN121" s="143" t="n">
        <f aca="false">AM121/25*100</f>
        <v>56.2666666666667</v>
      </c>
      <c r="AO121" s="146" t="n">
        <f aca="false">AN121*0.1</f>
        <v>5.62666666666667</v>
      </c>
      <c r="AQ121" s="142" t="n">
        <v>0.991596638655462</v>
      </c>
      <c r="AR121" s="142" t="n">
        <f aca="false">Wellness!V121</f>
        <v>1.13333333333333</v>
      </c>
      <c r="AS121" s="142" t="n">
        <f aca="false">AVERAGE(Discipline!$D121,Discipline!$E121)</f>
        <v>0.983333333333333</v>
      </c>
      <c r="AT121" s="143" t="str">
        <f aca="false" t="array" ref="AT121:AT121">_xlfn.IFS(AS121&gt;=80%,"5",AS121&gt;=70%,"4",AS121&gt;=60%,"3",AS121&gt;=50%,"2",AS121&gt;=40%,"1",AS121&lt;40%,"0")</f>
        <v>5</v>
      </c>
      <c r="AU121" s="144" t="n">
        <v>22</v>
      </c>
      <c r="AV121" s="144" t="n">
        <f aca="false">IF(AU121&gt;=27,5,IF(AU121&gt;=24,4,IF(AU121&gt;=20,3,IF(AU121&gt;=15,2,IF(AU121&gt;=10,1,0)))))</f>
        <v>3</v>
      </c>
      <c r="AW121" s="143" t="n">
        <v>1</v>
      </c>
      <c r="AX121" s="143" t="n">
        <v>4</v>
      </c>
      <c r="AY121" s="143" t="n">
        <v>2</v>
      </c>
      <c r="AZ121" s="143" t="n">
        <f aca="false">(AT121+AV121+AX121+AY121+AW121)</f>
        <v>15</v>
      </c>
      <c r="BA121" s="143" t="n">
        <f aca="false">AZ121/25*100</f>
        <v>60</v>
      </c>
      <c r="BB121" s="146" t="n">
        <f aca="false">BA121*0.1</f>
        <v>6</v>
      </c>
    </row>
    <row r="122" s="22" customFormat="true" ht="14.25" hidden="false" customHeight="false" outlineLevel="0" collapsed="false">
      <c r="A122" s="141" t="n">
        <v>118</v>
      </c>
      <c r="B122" s="62" t="s">
        <v>255</v>
      </c>
      <c r="C122" s="63" t="s">
        <v>256</v>
      </c>
      <c r="D122" s="142" t="n">
        <v>0.8</v>
      </c>
      <c r="E122" s="142" t="n">
        <f aca="false">Wellness!D122</f>
        <v>0.8</v>
      </c>
      <c r="F122" s="142" t="n">
        <f aca="false">AVERAGE(Discipline!$D122,Discipline!$E122)</f>
        <v>0.8</v>
      </c>
      <c r="G122" s="143" t="str">
        <f aca="false" t="array" ref="G122:G122">_xlfn.IFS(F122&gt;=80%,"5",F122&gt;=70%,"4",F122&gt;=60%,"3",F122&gt;=50%,"2",F122&gt;=40%,"1",F122&lt;40%,"0")</f>
        <v>5</v>
      </c>
      <c r="H122" s="144" t="n">
        <v>16</v>
      </c>
      <c r="I122" s="144" t="n">
        <f aca="false">IF(H122&gt;=27,5,IF(H122&gt;=24,4,IF(H122&gt;=20,3,IF(H122&gt;=15,2,IF(H122&gt;=10,1,0)))))</f>
        <v>2</v>
      </c>
      <c r="J122" s="143"/>
      <c r="K122" s="143" t="n">
        <v>3.5</v>
      </c>
      <c r="L122" s="143" t="n">
        <v>3</v>
      </c>
      <c r="M122" s="143" t="n">
        <f aca="false">(G122+I122+K122+L122)</f>
        <v>13.5</v>
      </c>
      <c r="N122" s="143" t="n">
        <f aca="false">M122/20*100</f>
        <v>67.5</v>
      </c>
      <c r="O122" s="146" t="n">
        <f aca="false">N122*0.1</f>
        <v>6.75</v>
      </c>
      <c r="Q122" s="109" t="n">
        <f aca="false">IFERROR(VLOOKUP(B122,[2]Sheet1!B$4:E$241,4,FALSE()),"ER")</f>
        <v>0.82</v>
      </c>
      <c r="R122" s="109" t="n">
        <f aca="false">Wellness!V122</f>
        <v>0.1</v>
      </c>
      <c r="S122" s="109" t="n">
        <f aca="false">AVERAGE(Q122,R122)</f>
        <v>0.46</v>
      </c>
      <c r="T122" s="143" t="str">
        <f aca="false" t="array" ref="T122:T122">_xlfn.IFS(S122&gt;=80%,"5",S122&gt;=70%,"4",S122&gt;=60%,"3",S122&gt;=50%,"2",S122&gt;=40%,"1",S122&lt;40%,"0")</f>
        <v>1</v>
      </c>
      <c r="U122" s="144" t="n">
        <v>1</v>
      </c>
      <c r="V122" s="144" t="n">
        <f aca="false">IF(U122&gt;=27,5,IF(U122&gt;=24,4,IF(U122&gt;=20,3,IF(U122&gt;=15,2,IF(U122&gt;=10,1,0)))))</f>
        <v>0</v>
      </c>
      <c r="W122" s="143" t="n">
        <v>1</v>
      </c>
      <c r="X122" s="143" t="n">
        <v>2.16666666666667</v>
      </c>
      <c r="Y122" s="143" t="n">
        <v>2.25</v>
      </c>
      <c r="Z122" s="143" t="n">
        <f aca="false">(T122+V122+W122+X122+Y122)</f>
        <v>6.41666666666667</v>
      </c>
      <c r="AA122" s="143" t="n">
        <f aca="false">Z122/25*100</f>
        <v>25.6666666666667</v>
      </c>
      <c r="AB122" s="146" t="n">
        <f aca="false">AA122*0.1</f>
        <v>2.56666666666667</v>
      </c>
      <c r="AD122" s="142" t="n">
        <v>0.861666666666667</v>
      </c>
      <c r="AE122" s="142" t="n">
        <f aca="false">Wellness!AN122</f>
        <v>0.166666666666667</v>
      </c>
      <c r="AF122" s="142" t="n">
        <f aca="false">AVERAGE(AD122,AE122)</f>
        <v>0.514166666666667</v>
      </c>
      <c r="AG122" s="143" t="str">
        <f aca="false" t="array" ref="AG122:AG122">_xlfn.IFS(AF122&gt;=80%,"5",AF122&gt;=70%,"4",AF122&gt;=60%,"3",AF122&gt;=50%,"2",AF122&gt;=40%,"1",AF122&lt;40%,"0")</f>
        <v>2</v>
      </c>
      <c r="AH122" s="144" t="n">
        <v>4</v>
      </c>
      <c r="AI122" s="144" t="n">
        <f aca="false">IF(AH122&gt;=27,5,IF(AH122&gt;=24,4,IF(AH122&gt;=20,3,IF(AH122&gt;=15,2,IF(AH122&gt;=10,1,0)))))</f>
        <v>0</v>
      </c>
      <c r="AJ122" s="143" t="s">
        <v>511</v>
      </c>
      <c r="AK122" s="143" t="s">
        <v>511</v>
      </c>
      <c r="AL122" s="143" t="s">
        <v>511</v>
      </c>
      <c r="AM122" s="143" t="n">
        <f aca="false">(AG122+AI122+AK122+AL122+AJ122)</f>
        <v>2</v>
      </c>
      <c r="AN122" s="143" t="n">
        <f aca="false">AM122/25*100</f>
        <v>8</v>
      </c>
      <c r="AO122" s="146" t="n">
        <f aca="false">AN122*0.1</f>
        <v>0.8</v>
      </c>
      <c r="AQ122" s="142" t="n">
        <v>0.834679089026915</v>
      </c>
      <c r="AR122" s="142" t="n">
        <f aca="false">Wellness!V122</f>
        <v>0.1</v>
      </c>
      <c r="AS122" s="142" t="n">
        <f aca="false">AVERAGE(Discipline!$D122,Discipline!$E122)</f>
        <v>0.8</v>
      </c>
      <c r="AT122" s="143" t="str">
        <f aca="false" t="array" ref="AT122:AT122">_xlfn.IFS(AS122&gt;=80%,"5",AS122&gt;=70%,"4",AS122&gt;=60%,"3",AS122&gt;=50%,"2",AS122&gt;=40%,"1",AS122&lt;40%,"0")</f>
        <v>5</v>
      </c>
      <c r="AU122" s="144" t="n">
        <v>16</v>
      </c>
      <c r="AV122" s="144" t="n">
        <f aca="false">IF(AU122&gt;=27,5,IF(AU122&gt;=24,4,IF(AU122&gt;=20,3,IF(AU122&gt;=15,2,IF(AU122&gt;=10,1,0)))))</f>
        <v>2</v>
      </c>
      <c r="AW122" s="143" t="n">
        <v>3</v>
      </c>
      <c r="AX122" s="143" t="n">
        <v>2</v>
      </c>
      <c r="AY122" s="143" t="n">
        <v>2.5</v>
      </c>
      <c r="AZ122" s="143" t="n">
        <f aca="false">(AT122+AV122+AX122+AY122+AW122)</f>
        <v>14.5</v>
      </c>
      <c r="BA122" s="143" t="n">
        <f aca="false">AZ122/25*100</f>
        <v>58</v>
      </c>
      <c r="BB122" s="146" t="n">
        <f aca="false">BA122*0.1</f>
        <v>5.8</v>
      </c>
    </row>
    <row r="123" s="22" customFormat="true" ht="14.25" hidden="false" customHeight="false" outlineLevel="0" collapsed="false">
      <c r="A123" s="141" t="n">
        <v>119</v>
      </c>
      <c r="B123" s="62" t="s">
        <v>257</v>
      </c>
      <c r="C123" s="63" t="s">
        <v>258</v>
      </c>
      <c r="D123" s="142" t="n">
        <v>0.8</v>
      </c>
      <c r="E123" s="142" t="n">
        <f aca="false">Wellness!D123</f>
        <v>0.566666666666667</v>
      </c>
      <c r="F123" s="142" t="n">
        <f aca="false">AVERAGE(Discipline!$D123,Discipline!$E123)</f>
        <v>0.683333333333333</v>
      </c>
      <c r="G123" s="143" t="str">
        <f aca="false" t="array" ref="G123:G123">_xlfn.IFS(F123&gt;=80%,"5",F123&gt;=70%,"4",F123&gt;=60%,"3",F123&gt;=50%,"2",F123&gt;=40%,"1",F123&lt;40%,"0")</f>
        <v>3</v>
      </c>
      <c r="H123" s="144" t="n">
        <v>11</v>
      </c>
      <c r="I123" s="144" t="n">
        <f aca="false">IF(H123&gt;=27,5,IF(H123&gt;=24,4,IF(H123&gt;=20,3,IF(H123&gt;=15,2,IF(H123&gt;=10,1,0)))))</f>
        <v>1</v>
      </c>
      <c r="J123" s="143"/>
      <c r="K123" s="143" t="n">
        <v>2.80357142857143</v>
      </c>
      <c r="L123" s="143" t="n">
        <v>3.14285714285714</v>
      </c>
      <c r="M123" s="143" t="n">
        <f aca="false">(G123+I123+K123+L123)</f>
        <v>9.94642857142857</v>
      </c>
      <c r="N123" s="143" t="n">
        <f aca="false">M123/20*100</f>
        <v>49.7321428571429</v>
      </c>
      <c r="O123" s="146" t="n">
        <f aca="false">N123*0.1</f>
        <v>4.97321428571429</v>
      </c>
      <c r="Q123" s="109" t="n">
        <f aca="false">IFERROR(VLOOKUP(B123,[2]Sheet1!B$4:E$241,4,FALSE()),"ER")</f>
        <v>0.800104166666667</v>
      </c>
      <c r="R123" s="109" t="n">
        <f aca="false">Wellness!V123</f>
        <v>0.133333333333333</v>
      </c>
      <c r="S123" s="109" t="n">
        <f aca="false">AVERAGE(Q123,R123)</f>
        <v>0.46671875</v>
      </c>
      <c r="T123" s="143" t="str">
        <f aca="false" t="array" ref="T123:T123">_xlfn.IFS(S123&gt;=80%,"5",S123&gt;=70%,"4",S123&gt;=60%,"3",S123&gt;=50%,"2",S123&gt;=40%,"1",S123&lt;40%,"0")</f>
        <v>1</v>
      </c>
      <c r="U123" s="144" t="n">
        <v>3</v>
      </c>
      <c r="V123" s="144" t="n">
        <f aca="false">IF(U123&gt;=27,5,IF(U123&gt;=24,4,IF(U123&gt;=20,3,IF(U123&gt;=15,2,IF(U123&gt;=10,1,0)))))</f>
        <v>0</v>
      </c>
      <c r="W123" s="143" t="n">
        <v>0</v>
      </c>
      <c r="X123" s="143" t="n">
        <v>1</v>
      </c>
      <c r="Y123" s="143" t="n">
        <v>1.5</v>
      </c>
      <c r="Z123" s="143" t="n">
        <f aca="false">(T123+V123+W123+X123+Y123)</f>
        <v>3.5</v>
      </c>
      <c r="AA123" s="143" t="n">
        <f aca="false">Z123/25*100</f>
        <v>14</v>
      </c>
      <c r="AB123" s="146" t="n">
        <f aca="false">AA123*0.1</f>
        <v>1.4</v>
      </c>
      <c r="AD123" s="142" t="n">
        <v>0.832528011204482</v>
      </c>
      <c r="AE123" s="142" t="n">
        <f aca="false">Wellness!AN123</f>
        <v>0.0333333333333333</v>
      </c>
      <c r="AF123" s="142" t="n">
        <f aca="false">AVERAGE(AD123,AE123)</f>
        <v>0.432930672268908</v>
      </c>
      <c r="AG123" s="143" t="str">
        <f aca="false" t="array" ref="AG123:AG123">_xlfn.IFS(AF123&gt;=80%,"5",AF123&gt;=70%,"4",AF123&gt;=60%,"3",AF123&gt;=50%,"2",AF123&gt;=40%,"1",AF123&lt;40%,"0")</f>
        <v>1</v>
      </c>
      <c r="AH123" s="144" t="n">
        <v>0</v>
      </c>
      <c r="AI123" s="144" t="n">
        <f aca="false">IF(AH123&gt;=27,5,IF(AH123&gt;=24,4,IF(AH123&gt;=20,3,IF(AH123&gt;=15,2,IF(AH123&gt;=10,1,0)))))</f>
        <v>0</v>
      </c>
      <c r="AJ123" s="143" t="n">
        <v>2</v>
      </c>
      <c r="AK123" s="143" t="n">
        <v>2</v>
      </c>
      <c r="AL123" s="143" t="n">
        <v>2</v>
      </c>
      <c r="AM123" s="143" t="n">
        <f aca="false">(AG123+AI123+AK123+AL123+AJ123)</f>
        <v>7</v>
      </c>
      <c r="AN123" s="143" t="n">
        <f aca="false">AM123/25*100</f>
        <v>28</v>
      </c>
      <c r="AO123" s="146" t="n">
        <f aca="false">AN123*0.1</f>
        <v>2.8</v>
      </c>
      <c r="AQ123" s="142" t="n">
        <v>0.92962962962963</v>
      </c>
      <c r="AR123" s="142" t="n">
        <f aca="false">Wellness!V123</f>
        <v>0.133333333333333</v>
      </c>
      <c r="AS123" s="142" t="n">
        <f aca="false">AVERAGE(Discipline!$D123,Discipline!$E123)</f>
        <v>0.683333333333333</v>
      </c>
      <c r="AT123" s="143" t="str">
        <f aca="false" t="array" ref="AT123:AT123">_xlfn.IFS(AS123&gt;=80%,"5",AS123&gt;=70%,"4",AS123&gt;=60%,"3",AS123&gt;=50%,"2",AS123&gt;=40%,"1",AS123&lt;40%,"0")</f>
        <v>3</v>
      </c>
      <c r="AU123" s="144" t="n">
        <v>11</v>
      </c>
      <c r="AV123" s="144" t="n">
        <f aca="false">IF(AU123&gt;=27,5,IF(AU123&gt;=24,4,IF(AU123&gt;=20,3,IF(AU123&gt;=15,2,IF(AU123&gt;=10,1,0)))))</f>
        <v>1</v>
      </c>
      <c r="AW123" s="143" t="n">
        <v>4</v>
      </c>
      <c r="AX123" s="143" t="n">
        <v>3.66666666666667</v>
      </c>
      <c r="AY123" s="143" t="n">
        <v>3.75</v>
      </c>
      <c r="AZ123" s="143" t="n">
        <f aca="false">(AT123+AV123+AX123+AY123+AW123)</f>
        <v>15.4166666666667</v>
      </c>
      <c r="BA123" s="143" t="n">
        <f aca="false">AZ123/25*100</f>
        <v>61.6666666666667</v>
      </c>
      <c r="BB123" s="146" t="n">
        <f aca="false">BA123*0.1</f>
        <v>6.16666666666667</v>
      </c>
    </row>
    <row r="124" s="22" customFormat="true" ht="14.25" hidden="false" customHeight="false" outlineLevel="0" collapsed="false">
      <c r="A124" s="141" t="n">
        <v>120</v>
      </c>
      <c r="B124" s="62" t="s">
        <v>259</v>
      </c>
      <c r="C124" s="63" t="s">
        <v>260</v>
      </c>
      <c r="D124" s="142" t="n">
        <v>0.95</v>
      </c>
      <c r="E124" s="142" t="n">
        <f aca="false">Wellness!D124</f>
        <v>0.833333333333333</v>
      </c>
      <c r="F124" s="142" t="n">
        <f aca="false">AVERAGE(Discipline!$D124,Discipline!$E124)</f>
        <v>0.891666666666667</v>
      </c>
      <c r="G124" s="143" t="str">
        <f aca="false" t="array" ref="G124:G124">_xlfn.IFS(F124&gt;=80%,"5",F124&gt;=70%,"4",F124&gt;=60%,"3",F124&gt;=50%,"2",F124&gt;=40%,"1",F124&lt;40%,"0")</f>
        <v>5</v>
      </c>
      <c r="H124" s="144" t="n">
        <v>22</v>
      </c>
      <c r="I124" s="144" t="n">
        <f aca="false">IF(H124&gt;=27,5,IF(H124&gt;=24,4,IF(H124&gt;=20,3,IF(H124&gt;=15,2,IF(H124&gt;=10,1,0)))))</f>
        <v>3</v>
      </c>
      <c r="J124" s="143"/>
      <c r="K124" s="143" t="n">
        <v>2.76785714285714</v>
      </c>
      <c r="L124" s="143" t="n">
        <v>3.15178571428571</v>
      </c>
      <c r="M124" s="143" t="n">
        <f aca="false">(G124+I124+K124+L124)</f>
        <v>13.9196428571429</v>
      </c>
      <c r="N124" s="143" t="n">
        <f aca="false">M124/20*100</f>
        <v>69.5982142857143</v>
      </c>
      <c r="O124" s="146" t="n">
        <f aca="false">N124*0.1</f>
        <v>6.95982142857143</v>
      </c>
      <c r="Q124" s="109" t="n">
        <f aca="false">IFERROR(VLOOKUP(B124,[2]Sheet1!B$4:E$241,4,FALSE()),"ER")</f>
        <v>0.888454301075269</v>
      </c>
      <c r="R124" s="109" t="n">
        <f aca="false">Wellness!V124</f>
        <v>0.666666666666667</v>
      </c>
      <c r="S124" s="109" t="n">
        <f aca="false">AVERAGE(Q124,R124)</f>
        <v>0.777560483870968</v>
      </c>
      <c r="T124" s="143" t="str">
        <f aca="false" t="array" ref="T124:T124">_xlfn.IFS(S124&gt;=80%,"5",S124&gt;=70%,"4",S124&gt;=60%,"3",S124&gt;=50%,"2",S124&gt;=40%,"1",S124&lt;40%,"0")</f>
        <v>4</v>
      </c>
      <c r="U124" s="144" t="n">
        <v>10</v>
      </c>
      <c r="V124" s="144" t="n">
        <f aca="false">IF(U124&gt;=27,5,IF(U124&gt;=24,4,IF(U124&gt;=20,3,IF(U124&gt;=15,2,IF(U124&gt;=10,1,0)))))</f>
        <v>1</v>
      </c>
      <c r="W124" s="143" t="n">
        <v>0</v>
      </c>
      <c r="X124" s="143" t="n">
        <v>0.833333333333333</v>
      </c>
      <c r="Y124" s="143" t="n">
        <v>1.75</v>
      </c>
      <c r="Z124" s="143" t="n">
        <f aca="false">(T124+V124+W124+X124+Y124)</f>
        <v>7.58333333333333</v>
      </c>
      <c r="AA124" s="143" t="n">
        <f aca="false">Z124/25*100</f>
        <v>30.3333333333333</v>
      </c>
      <c r="AB124" s="146" t="n">
        <f aca="false">AA124*0.1</f>
        <v>3.03333333333333</v>
      </c>
      <c r="AD124" s="142" t="n">
        <v>0.847836538461538</v>
      </c>
      <c r="AE124" s="142" t="n">
        <f aca="false">Wellness!AN124</f>
        <v>0.666666666666667</v>
      </c>
      <c r="AF124" s="142" t="n">
        <f aca="false">AVERAGE(AD124,AE124)</f>
        <v>0.757251602564102</v>
      </c>
      <c r="AG124" s="143" t="str">
        <f aca="false" t="array" ref="AG124:AG124">_xlfn.IFS(AF124&gt;=80%,"5",AF124&gt;=70%,"4",AF124&gt;=60%,"3",AF124&gt;=50%,"2",AF124&gt;=40%,"1",AF124&lt;40%,"0")</f>
        <v>4</v>
      </c>
      <c r="AH124" s="144" t="n">
        <v>10</v>
      </c>
      <c r="AI124" s="144" t="n">
        <f aca="false">IF(AH124&gt;=27,5,IF(AH124&gt;=24,4,IF(AH124&gt;=20,3,IF(AH124&gt;=15,2,IF(AH124&gt;=10,1,0)))))</f>
        <v>1</v>
      </c>
      <c r="AJ124" s="143" t="n">
        <v>1.75</v>
      </c>
      <c r="AK124" s="143" t="n">
        <v>0.428571428571429</v>
      </c>
      <c r="AL124" s="143" t="n">
        <v>1</v>
      </c>
      <c r="AM124" s="143" t="n">
        <f aca="false">(AG124+AI124+AK124+AL124+AJ124)</f>
        <v>8.17857142857143</v>
      </c>
      <c r="AN124" s="143" t="n">
        <f aca="false">AM124/25*100</f>
        <v>32.7142857142857</v>
      </c>
      <c r="AO124" s="146" t="n">
        <f aca="false">AN124*0.1</f>
        <v>3.27142857142857</v>
      </c>
      <c r="AQ124" s="142" t="n">
        <v>0.910334967320262</v>
      </c>
      <c r="AR124" s="142" t="n">
        <f aca="false">Wellness!V124</f>
        <v>0.666666666666667</v>
      </c>
      <c r="AS124" s="142" t="n">
        <f aca="false">AVERAGE(Discipline!$D124,Discipline!$E124)</f>
        <v>0.891666666666667</v>
      </c>
      <c r="AT124" s="143" t="str">
        <f aca="false" t="array" ref="AT124:AT124">_xlfn.IFS(AS124&gt;=80%,"5",AS124&gt;=70%,"4",AS124&gt;=60%,"3",AS124&gt;=50%,"2",AS124&gt;=40%,"1",AS124&lt;40%,"0")</f>
        <v>5</v>
      </c>
      <c r="AU124" s="144" t="n">
        <v>22</v>
      </c>
      <c r="AV124" s="144" t="n">
        <f aca="false">IF(AU124&gt;=27,5,IF(AU124&gt;=24,4,IF(AU124&gt;=20,3,IF(AU124&gt;=15,2,IF(AU124&gt;=10,1,0)))))</f>
        <v>3</v>
      </c>
      <c r="AW124" s="143" t="n">
        <v>0.25</v>
      </c>
      <c r="AX124" s="143" t="n">
        <v>2</v>
      </c>
      <c r="AY124" s="143" t="n">
        <v>1</v>
      </c>
      <c r="AZ124" s="143" t="n">
        <f aca="false">(AT124+AV124+AX124+AY124+AW124)</f>
        <v>11.25</v>
      </c>
      <c r="BA124" s="143" t="n">
        <f aca="false">AZ124/25*100</f>
        <v>45</v>
      </c>
      <c r="BB124" s="146" t="n">
        <f aca="false">BA124*0.1</f>
        <v>4.5</v>
      </c>
    </row>
    <row r="125" s="22" customFormat="true" ht="14.25" hidden="false" customHeight="false" outlineLevel="0" collapsed="false">
      <c r="A125" s="141" t="n">
        <v>121</v>
      </c>
      <c r="B125" s="62" t="s">
        <v>261</v>
      </c>
      <c r="C125" s="63" t="s">
        <v>262</v>
      </c>
      <c r="D125" s="142" t="n">
        <v>0.9333</v>
      </c>
      <c r="E125" s="142" t="n">
        <f aca="false">Wellness!D125</f>
        <v>0.666666666666667</v>
      </c>
      <c r="F125" s="142" t="n">
        <f aca="false">AVERAGE(Discipline!$D125,Discipline!$E125)</f>
        <v>0.799983333333333</v>
      </c>
      <c r="G125" s="143" t="str">
        <f aca="false" t="array" ref="G125:G125">_xlfn.IFS(F125&gt;=80%,"5",F125&gt;=70%,"4",F125&gt;=60%,"3",F125&gt;=50%,"2",F125&gt;=40%,"1",F125&lt;40%,"0")</f>
        <v>4</v>
      </c>
      <c r="H125" s="144" t="n">
        <v>21</v>
      </c>
      <c r="I125" s="144" t="n">
        <f aca="false">IF(H125&gt;=27,5,IF(H125&gt;=24,4,IF(H125&gt;=20,3,IF(H125&gt;=15,2,IF(H125&gt;=10,1,0)))))</f>
        <v>3</v>
      </c>
      <c r="J125" s="143"/>
      <c r="K125" s="143" t="n">
        <v>3.25</v>
      </c>
      <c r="L125" s="143" t="n">
        <v>4</v>
      </c>
      <c r="M125" s="143" t="n">
        <f aca="false">(G125+I125+K125+L125)</f>
        <v>14.25</v>
      </c>
      <c r="N125" s="143" t="n">
        <f aca="false">M125/20*100</f>
        <v>71.25</v>
      </c>
      <c r="O125" s="146" t="n">
        <f aca="false">N125*0.1</f>
        <v>7.125</v>
      </c>
      <c r="Q125" s="109" t="n">
        <f aca="false">IFERROR(VLOOKUP(B125,[2]Sheet1!B$4:E$241,4,FALSE()),"ER")</f>
        <v>0.878541666666667</v>
      </c>
      <c r="R125" s="109" t="n">
        <f aca="false">Wellness!V125</f>
        <v>0.666666666666667</v>
      </c>
      <c r="S125" s="109" t="n">
        <f aca="false">AVERAGE(Q125,R125)</f>
        <v>0.772604166666667</v>
      </c>
      <c r="T125" s="143" t="str">
        <f aca="false" t="array" ref="T125:T125">_xlfn.IFS(S125&gt;=80%,"5",S125&gt;=70%,"4",S125&gt;=60%,"3",S125&gt;=50%,"2",S125&gt;=40%,"1",S125&lt;40%,"0")</f>
        <v>4</v>
      </c>
      <c r="U125" s="144" t="n">
        <v>4</v>
      </c>
      <c r="V125" s="144" t="n">
        <f aca="false">IF(U125&gt;=27,5,IF(U125&gt;=24,4,IF(U125&gt;=20,3,IF(U125&gt;=15,2,IF(U125&gt;=10,1,0)))))</f>
        <v>0</v>
      </c>
      <c r="W125" s="143" t="n">
        <v>0</v>
      </c>
      <c r="X125" s="143" t="n">
        <v>1.33333333333333</v>
      </c>
      <c r="Y125" s="143" t="n">
        <v>1.5</v>
      </c>
      <c r="Z125" s="143" t="n">
        <f aca="false">(T125+V125+W125+X125+Y125)</f>
        <v>6.83333333333333</v>
      </c>
      <c r="AA125" s="143" t="n">
        <f aca="false">Z125/25*100</f>
        <v>27.3333333333333</v>
      </c>
      <c r="AB125" s="146" t="n">
        <f aca="false">AA125*0.1</f>
        <v>2.73333333333333</v>
      </c>
      <c r="AD125" s="142" t="n">
        <v>0.858333333333333</v>
      </c>
      <c r="AE125" s="142" t="n">
        <f aca="false">Wellness!AN125</f>
        <v>0.666666666666667</v>
      </c>
      <c r="AF125" s="142" t="n">
        <f aca="false">AVERAGE(AD125,AE125)</f>
        <v>0.7625</v>
      </c>
      <c r="AG125" s="143" t="str">
        <f aca="false" t="array" ref="AG125:AG125">_xlfn.IFS(AF125&gt;=80%,"5",AF125&gt;=70%,"4",AF125&gt;=60%,"3",AF125&gt;=50%,"2",AF125&gt;=40%,"1",AF125&lt;40%,"0")</f>
        <v>4</v>
      </c>
      <c r="AH125" s="144" t="n">
        <v>5</v>
      </c>
      <c r="AI125" s="144" t="n">
        <f aca="false">IF(AH125&gt;=27,5,IF(AH125&gt;=24,4,IF(AH125&gt;=20,3,IF(AH125&gt;=15,2,IF(AH125&gt;=10,1,0)))))</f>
        <v>0</v>
      </c>
      <c r="AJ125" s="143" t="s">
        <v>511</v>
      </c>
      <c r="AK125" s="143" t="s">
        <v>511</v>
      </c>
      <c r="AL125" s="143" t="s">
        <v>511</v>
      </c>
      <c r="AM125" s="143" t="n">
        <f aca="false">(AG125+AI125+AK125+AL125+AJ125)</f>
        <v>4</v>
      </c>
      <c r="AN125" s="143" t="n">
        <f aca="false">AM125/25*100</f>
        <v>16</v>
      </c>
      <c r="AO125" s="146" t="n">
        <f aca="false">AN125*0.1</f>
        <v>1.6</v>
      </c>
      <c r="AQ125" s="142" t="n">
        <v>0.898628364389234</v>
      </c>
      <c r="AR125" s="142" t="n">
        <f aca="false">Wellness!V125</f>
        <v>0.666666666666667</v>
      </c>
      <c r="AS125" s="142" t="n">
        <f aca="false">AVERAGE(Discipline!$D125,Discipline!$E125)</f>
        <v>0.799983333333333</v>
      </c>
      <c r="AT125" s="143" t="str">
        <f aca="false" t="array" ref="AT125:AT125">_xlfn.IFS(AS125&gt;=80%,"5",AS125&gt;=70%,"4",AS125&gt;=60%,"3",AS125&gt;=50%,"2",AS125&gt;=40%,"1",AS125&lt;40%,"0")</f>
        <v>4</v>
      </c>
      <c r="AU125" s="144" t="n">
        <v>21</v>
      </c>
      <c r="AV125" s="144" t="n">
        <f aca="false">IF(AU125&gt;=27,5,IF(AU125&gt;=24,4,IF(AU125&gt;=20,3,IF(AU125&gt;=15,2,IF(AU125&gt;=10,1,0)))))</f>
        <v>3</v>
      </c>
      <c r="AW125" s="143" t="n">
        <v>3</v>
      </c>
      <c r="AX125" s="143" t="n">
        <v>2</v>
      </c>
      <c r="AY125" s="143" t="n">
        <v>2</v>
      </c>
      <c r="AZ125" s="143" t="n">
        <f aca="false">(AT125+AV125+AX125+AY125+AW125)</f>
        <v>14</v>
      </c>
      <c r="BA125" s="143" t="n">
        <f aca="false">AZ125/25*100</f>
        <v>56</v>
      </c>
      <c r="BB125" s="146" t="n">
        <f aca="false">BA125*0.1</f>
        <v>5.6</v>
      </c>
    </row>
    <row r="126" s="22" customFormat="true" ht="14.25" hidden="false" customHeight="false" outlineLevel="0" collapsed="false">
      <c r="A126" s="141" t="n">
        <v>122</v>
      </c>
      <c r="B126" s="62" t="s">
        <v>263</v>
      </c>
      <c r="C126" s="63" t="s">
        <v>264</v>
      </c>
      <c r="D126" s="142" t="n">
        <v>1</v>
      </c>
      <c r="E126" s="142" t="n">
        <f aca="false">Wellness!D126</f>
        <v>0.866666666666667</v>
      </c>
      <c r="F126" s="142" t="n">
        <f aca="false">AVERAGE(Discipline!$D126,Discipline!$E126)</f>
        <v>0.933333333333333</v>
      </c>
      <c r="G126" s="143" t="str">
        <f aca="false" t="array" ref="G126:G126">_xlfn.IFS(F126&gt;=80%,"5",F126&gt;=70%,"4",F126&gt;=60%,"3",F126&gt;=50%,"2",F126&gt;=40%,"1",F126&lt;40%,"0")</f>
        <v>5</v>
      </c>
      <c r="H126" s="144" t="n">
        <v>19</v>
      </c>
      <c r="I126" s="144" t="n">
        <f aca="false">IF(H126&gt;=27,5,IF(H126&gt;=24,4,IF(H126&gt;=20,3,IF(H126&gt;=15,2,IF(H126&gt;=10,1,0)))))</f>
        <v>2</v>
      </c>
      <c r="J126" s="143"/>
      <c r="K126" s="143" t="n">
        <v>2.73214285714286</v>
      </c>
      <c r="L126" s="143" t="n">
        <v>3.53571428571429</v>
      </c>
      <c r="M126" s="143" t="n">
        <f aca="false">(G126+I126+K126+L126)</f>
        <v>13.2678571428571</v>
      </c>
      <c r="N126" s="143" t="n">
        <f aca="false">M126/20*100</f>
        <v>66.3392857142857</v>
      </c>
      <c r="O126" s="146" t="n">
        <f aca="false">N126*0.1</f>
        <v>6.63392857142857</v>
      </c>
      <c r="Q126" s="109" t="n">
        <f aca="false">IFERROR(VLOOKUP(B126,[2]Sheet1!B$4:E$241,4,FALSE()),"ER")</f>
        <v>0.937708333333333</v>
      </c>
      <c r="R126" s="109" t="n">
        <f aca="false">Wellness!V126</f>
        <v>0.533333333333333</v>
      </c>
      <c r="S126" s="109" t="n">
        <f aca="false">AVERAGE(Q126,R126)</f>
        <v>0.735520833333333</v>
      </c>
      <c r="T126" s="143" t="str">
        <f aca="false" t="array" ref="T126:T126">_xlfn.IFS(S126&gt;=80%,"5",S126&gt;=70%,"4",S126&gt;=60%,"3",S126&gt;=50%,"2",S126&gt;=40%,"1",S126&lt;40%,"0")</f>
        <v>4</v>
      </c>
      <c r="U126" s="144" t="n">
        <v>7</v>
      </c>
      <c r="V126" s="144" t="n">
        <f aca="false">IF(U126&gt;=27,5,IF(U126&gt;=24,4,IF(U126&gt;=20,3,IF(U126&gt;=15,2,IF(U126&gt;=10,1,0)))))</f>
        <v>0</v>
      </c>
      <c r="W126" s="143" t="n">
        <v>0</v>
      </c>
      <c r="X126" s="143" t="n">
        <v>1.16666666666667</v>
      </c>
      <c r="Y126" s="143" t="n">
        <v>1.75</v>
      </c>
      <c r="Z126" s="143" t="n">
        <f aca="false">(T126+V126+W126+X126+Y126)</f>
        <v>6.91666666666667</v>
      </c>
      <c r="AA126" s="143" t="n">
        <f aca="false">Z126/25*100</f>
        <v>27.6666666666667</v>
      </c>
      <c r="AB126" s="146" t="n">
        <f aca="false">AA126*0.1</f>
        <v>2.76666666666667</v>
      </c>
      <c r="AD126" s="142" t="n">
        <v>0.915534420289855</v>
      </c>
      <c r="AE126" s="142" t="n">
        <f aca="false">Wellness!AN126</f>
        <v>0.4</v>
      </c>
      <c r="AF126" s="142" t="n">
        <f aca="false">AVERAGE(AD126,AE126)</f>
        <v>0.657767210144928</v>
      </c>
      <c r="AG126" s="143" t="str">
        <f aca="false" t="array" ref="AG126:AG126">_xlfn.IFS(AF126&gt;=80%,"5",AF126&gt;=70%,"4",AF126&gt;=60%,"3",AF126&gt;=50%,"2",AF126&gt;=40%,"1",AF126&lt;40%,"0")</f>
        <v>3</v>
      </c>
      <c r="AH126" s="144" t="n">
        <v>5</v>
      </c>
      <c r="AI126" s="144" t="n">
        <f aca="false">IF(AH126&gt;=27,5,IF(AH126&gt;=24,4,IF(AH126&gt;=20,3,IF(AH126&gt;=15,2,IF(AH126&gt;=10,1,0)))))</f>
        <v>0</v>
      </c>
      <c r="AJ126" s="143" t="n">
        <v>2</v>
      </c>
      <c r="AK126" s="143" t="n">
        <v>2</v>
      </c>
      <c r="AL126" s="143" t="n">
        <v>2</v>
      </c>
      <c r="AM126" s="143" t="n">
        <f aca="false">(AG126+AI126+AK126+AL126+AJ126)</f>
        <v>9</v>
      </c>
      <c r="AN126" s="143" t="n">
        <f aca="false">AM126/25*100</f>
        <v>36</v>
      </c>
      <c r="AO126" s="146" t="n">
        <f aca="false">AN126*0.1</f>
        <v>3.6</v>
      </c>
      <c r="AQ126" s="142" t="n">
        <v>0.975625</v>
      </c>
      <c r="AR126" s="142" t="n">
        <f aca="false">Wellness!V126</f>
        <v>0.533333333333333</v>
      </c>
      <c r="AS126" s="142" t="n">
        <f aca="false">AVERAGE(Discipline!$D126,Discipline!$E126)</f>
        <v>0.933333333333333</v>
      </c>
      <c r="AT126" s="143" t="str">
        <f aca="false" t="array" ref="AT126:AT126">_xlfn.IFS(AS126&gt;=80%,"5",AS126&gt;=70%,"4",AS126&gt;=60%,"3",AS126&gt;=50%,"2",AS126&gt;=40%,"1",AS126&lt;40%,"0")</f>
        <v>5</v>
      </c>
      <c r="AU126" s="144" t="n">
        <v>19</v>
      </c>
      <c r="AV126" s="144" t="n">
        <f aca="false">IF(AU126&gt;=27,5,IF(AU126&gt;=24,4,IF(AU126&gt;=20,3,IF(AU126&gt;=15,2,IF(AU126&gt;=10,1,0)))))</f>
        <v>2</v>
      </c>
      <c r="AW126" s="143" t="n">
        <v>3</v>
      </c>
      <c r="AX126" s="143" t="n">
        <v>4.33333333333333</v>
      </c>
      <c r="AY126" s="143" t="n">
        <v>4</v>
      </c>
      <c r="AZ126" s="143" t="n">
        <f aca="false">(AT126+AV126+AX126+AY126+AW126)</f>
        <v>18.3333333333333</v>
      </c>
      <c r="BA126" s="143" t="n">
        <f aca="false">AZ126/25*100</f>
        <v>73.3333333333333</v>
      </c>
      <c r="BB126" s="146" t="n">
        <f aca="false">BA126*0.1</f>
        <v>7.33333333333333</v>
      </c>
    </row>
    <row r="127" s="22" customFormat="true" ht="14.25" hidden="false" customHeight="false" outlineLevel="0" collapsed="false">
      <c r="A127" s="141" t="n">
        <v>123</v>
      </c>
      <c r="B127" s="62" t="s">
        <v>265</v>
      </c>
      <c r="C127" s="63" t="s">
        <v>266</v>
      </c>
      <c r="D127" s="142" t="n">
        <v>1</v>
      </c>
      <c r="E127" s="142" t="n">
        <f aca="false">Wellness!D127</f>
        <v>1</v>
      </c>
      <c r="F127" s="142" t="n">
        <f aca="false">AVERAGE(Discipline!$D127,Discipline!$E127)</f>
        <v>1</v>
      </c>
      <c r="G127" s="143" t="str">
        <f aca="false" t="array" ref="G127:G127">_xlfn.IFS(F127&gt;=80%,"5",F127&gt;=70%,"4",F127&gt;=60%,"3",F127&gt;=50%,"2",F127&gt;=40%,"1",F127&lt;40%,"0")</f>
        <v>5</v>
      </c>
      <c r="H127" s="144" t="n">
        <v>16</v>
      </c>
      <c r="I127" s="144" t="n">
        <f aca="false">IF(H127&gt;=27,5,IF(H127&gt;=24,4,IF(H127&gt;=20,3,IF(H127&gt;=15,2,IF(H127&gt;=10,1,0)))))</f>
        <v>2</v>
      </c>
      <c r="J127" s="143"/>
      <c r="K127" s="143" t="n">
        <v>2.46428571428571</v>
      </c>
      <c r="L127" s="143" t="n">
        <v>2.75892857142857</v>
      </c>
      <c r="M127" s="143" t="n">
        <f aca="false">(G127+I127+K127+L127)</f>
        <v>12.2232142857143</v>
      </c>
      <c r="N127" s="143" t="n">
        <f aca="false">M127/20*100</f>
        <v>61.1160714285714</v>
      </c>
      <c r="O127" s="146" t="n">
        <f aca="false">N127*0.1</f>
        <v>6.11160714285714</v>
      </c>
      <c r="Q127" s="109" t="n">
        <f aca="false">IFERROR(VLOOKUP(B127,[2]Sheet1!B$4:E$241,4,FALSE()),"ER")</f>
        <v>0.9696875</v>
      </c>
      <c r="R127" s="109" t="n">
        <f aca="false">Wellness!V127</f>
        <v>1.13333333333333</v>
      </c>
      <c r="S127" s="109" t="n">
        <f aca="false">AVERAGE(Q127,R127)</f>
        <v>1.05151041666667</v>
      </c>
      <c r="T127" s="143" t="str">
        <f aca="false" t="array" ref="T127:T127">_xlfn.IFS(S127&gt;=80%,"5",S127&gt;=70%,"4",S127&gt;=60%,"3",S127&gt;=50%,"2",S127&gt;=40%,"1",S127&lt;40%,"0")</f>
        <v>5</v>
      </c>
      <c r="U127" s="144" t="n">
        <v>18</v>
      </c>
      <c r="V127" s="144" t="n">
        <f aca="false">IF(U127&gt;=27,5,IF(U127&gt;=24,4,IF(U127&gt;=20,3,IF(U127&gt;=15,2,IF(U127&gt;=10,1,0)))))</f>
        <v>2</v>
      </c>
      <c r="W127" s="143" t="n">
        <v>0</v>
      </c>
      <c r="X127" s="143" t="n">
        <v>1.5</v>
      </c>
      <c r="Y127" s="143" t="n">
        <v>2.5</v>
      </c>
      <c r="Z127" s="143" t="n">
        <f aca="false">(T127+V127+W127+X127+Y127)</f>
        <v>11</v>
      </c>
      <c r="AA127" s="143" t="n">
        <f aca="false">Z127/25*100</f>
        <v>44</v>
      </c>
      <c r="AB127" s="146" t="n">
        <f aca="false">AA127*0.1</f>
        <v>4.4</v>
      </c>
      <c r="AD127" s="142" t="n">
        <v>0.953571428571429</v>
      </c>
      <c r="AE127" s="142" t="n">
        <f aca="false">Wellness!AN127</f>
        <v>0.8</v>
      </c>
      <c r="AF127" s="142" t="n">
        <f aca="false">AVERAGE(AD127,AE127)</f>
        <v>0.876785714285714</v>
      </c>
      <c r="AG127" s="143" t="str">
        <f aca="false" t="array" ref="AG127:AG127">_xlfn.IFS(AF127&gt;=80%,"5",AF127&gt;=70%,"4",AF127&gt;=60%,"3",AF127&gt;=50%,"2",AF127&gt;=40%,"1",AF127&lt;40%,"0")</f>
        <v>5</v>
      </c>
      <c r="AH127" s="144" t="n">
        <v>16</v>
      </c>
      <c r="AI127" s="144" t="n">
        <f aca="false">IF(AH127&gt;=27,5,IF(AH127&gt;=24,4,IF(AH127&gt;=20,3,IF(AH127&gt;=15,2,IF(AH127&gt;=10,1,0)))))</f>
        <v>2</v>
      </c>
      <c r="AJ127" s="143" t="s">
        <v>511</v>
      </c>
      <c r="AK127" s="143" t="s">
        <v>511</v>
      </c>
      <c r="AL127" s="143" t="s">
        <v>511</v>
      </c>
      <c r="AM127" s="143" t="n">
        <f aca="false">(AG127+AI127+AK127+AL127+AJ127)</f>
        <v>7</v>
      </c>
      <c r="AN127" s="143" t="n">
        <f aca="false">AM127/25*100</f>
        <v>28</v>
      </c>
      <c r="AO127" s="146" t="n">
        <f aca="false">AN127*0.1</f>
        <v>2.8</v>
      </c>
      <c r="AQ127" s="142" t="n">
        <v>0.913562091503268</v>
      </c>
      <c r="AR127" s="142" t="n">
        <f aca="false">Wellness!V127</f>
        <v>1.13333333333333</v>
      </c>
      <c r="AS127" s="142" t="n">
        <f aca="false">AVERAGE(Discipline!$D127,Discipline!$E127)</f>
        <v>1</v>
      </c>
      <c r="AT127" s="143" t="str">
        <f aca="false" t="array" ref="AT127:AT127">_xlfn.IFS(AS127&gt;=80%,"5",AS127&gt;=70%,"4",AS127&gt;=60%,"3",AS127&gt;=50%,"2",AS127&gt;=40%,"1",AS127&lt;40%,"0")</f>
        <v>5</v>
      </c>
      <c r="AU127" s="144" t="n">
        <v>16</v>
      </c>
      <c r="AV127" s="144" t="n">
        <f aca="false">IF(AU127&gt;=27,5,IF(AU127&gt;=24,4,IF(AU127&gt;=20,3,IF(AU127&gt;=15,2,IF(AU127&gt;=10,1,0)))))</f>
        <v>2</v>
      </c>
      <c r="AW127" s="143" t="n">
        <v>4</v>
      </c>
      <c r="AX127" s="143" t="n">
        <v>3.33333333333333</v>
      </c>
      <c r="AY127" s="143" t="n">
        <v>4.5</v>
      </c>
      <c r="AZ127" s="143" t="n">
        <f aca="false">(AT127+AV127+AX127+AY127+AW127)</f>
        <v>18.8333333333333</v>
      </c>
      <c r="BA127" s="143" t="n">
        <f aca="false">AZ127/25*100</f>
        <v>75.3333333333333</v>
      </c>
      <c r="BB127" s="146" t="n">
        <f aca="false">BA127*0.1</f>
        <v>7.53333333333334</v>
      </c>
    </row>
    <row r="128" s="22" customFormat="true" ht="14.25" hidden="false" customHeight="false" outlineLevel="0" collapsed="false">
      <c r="A128" s="141" t="n">
        <v>124</v>
      </c>
      <c r="B128" s="62" t="s">
        <v>267</v>
      </c>
      <c r="C128" s="63" t="s">
        <v>268</v>
      </c>
      <c r="D128" s="142" t="n">
        <v>0.95</v>
      </c>
      <c r="E128" s="142" t="n">
        <f aca="false">Wellness!D128</f>
        <v>0.666666666666667</v>
      </c>
      <c r="F128" s="142" t="n">
        <f aca="false">AVERAGE(Discipline!$D128,Discipline!$E128)</f>
        <v>0.808333333333333</v>
      </c>
      <c r="G128" s="143" t="str">
        <f aca="false" t="array" ref="G128:G128">_xlfn.IFS(F128&gt;=80%,"5",F128&gt;=70%,"4",F128&gt;=60%,"3",F128&gt;=50%,"2",F128&gt;=40%,"1",F128&lt;40%,"0")</f>
        <v>5</v>
      </c>
      <c r="H128" s="144" t="n">
        <v>12</v>
      </c>
      <c r="I128" s="144" t="n">
        <f aca="false">IF(H128&gt;=27,5,IF(H128&gt;=24,4,IF(H128&gt;=20,3,IF(H128&gt;=15,2,IF(H128&gt;=10,1,0)))))</f>
        <v>1</v>
      </c>
      <c r="J128" s="143"/>
      <c r="K128" s="143" t="n">
        <v>3.03571428571429</v>
      </c>
      <c r="L128" s="143" t="n">
        <v>2.61607142857143</v>
      </c>
      <c r="M128" s="143" t="n">
        <f aca="false">(G128+I128+K128+L128)</f>
        <v>11.6517857142857</v>
      </c>
      <c r="N128" s="143" t="n">
        <f aca="false">M128/20*100</f>
        <v>58.2589285714286</v>
      </c>
      <c r="O128" s="146" t="n">
        <f aca="false">N128*0.1</f>
        <v>5.82589285714286</v>
      </c>
      <c r="Q128" s="109" t="n">
        <f aca="false">IFERROR(VLOOKUP(B128,[2]Sheet1!B$4:E$241,4,FALSE()),"ER")</f>
        <v>0.847338709677419</v>
      </c>
      <c r="R128" s="109" t="n">
        <f aca="false">Wellness!V128</f>
        <v>0</v>
      </c>
      <c r="S128" s="109" t="n">
        <f aca="false">AVERAGE(Q128,R128)</f>
        <v>0.42366935483871</v>
      </c>
      <c r="T128" s="143" t="str">
        <f aca="false" t="array" ref="T128:T128">_xlfn.IFS(S128&gt;=80%,"5",S128&gt;=70%,"4",S128&gt;=60%,"3",S128&gt;=50%,"2",S128&gt;=40%,"1",S128&lt;40%,"0")</f>
        <v>1</v>
      </c>
      <c r="U128" s="144" t="n">
        <v>0</v>
      </c>
      <c r="V128" s="144" t="n">
        <f aca="false">IF(U128&gt;=27,5,IF(U128&gt;=24,4,IF(U128&gt;=20,3,IF(U128&gt;=15,2,IF(U128&gt;=10,1,0)))))</f>
        <v>0</v>
      </c>
      <c r="W128" s="143" t="n">
        <v>0</v>
      </c>
      <c r="X128" s="143" t="n">
        <v>2</v>
      </c>
      <c r="Y128" s="143" t="n">
        <v>2.75</v>
      </c>
      <c r="Z128" s="143" t="n">
        <f aca="false">(T128+V128+W128+X128+Y128)</f>
        <v>5.75</v>
      </c>
      <c r="AA128" s="143" t="n">
        <f aca="false">Z128/25*100</f>
        <v>23</v>
      </c>
      <c r="AB128" s="146" t="n">
        <f aca="false">AA128*0.1</f>
        <v>2.3</v>
      </c>
      <c r="AD128" s="142" t="n">
        <v>0.738590718081819</v>
      </c>
      <c r="AE128" s="142" t="n">
        <f aca="false">Wellness!AN128</f>
        <v>0.666666666666667</v>
      </c>
      <c r="AF128" s="142" t="n">
        <f aca="false">AVERAGE(AD128,AE128)</f>
        <v>0.702628692374243</v>
      </c>
      <c r="AG128" s="143" t="str">
        <f aca="false" t="array" ref="AG128:AG128">_xlfn.IFS(AF128&gt;=80%,"5",AF128&gt;=70%,"4",AF128&gt;=60%,"3",AF128&gt;=50%,"2",AF128&gt;=40%,"1",AF128&lt;40%,"0")</f>
        <v>4</v>
      </c>
      <c r="AH128" s="144" t="n">
        <v>0</v>
      </c>
      <c r="AI128" s="144" t="n">
        <f aca="false">IF(AH128&gt;=27,5,IF(AH128&gt;=24,4,IF(AH128&gt;=20,3,IF(AH128&gt;=15,2,IF(AH128&gt;=10,1,0)))))</f>
        <v>0</v>
      </c>
      <c r="AJ128" s="143" t="n">
        <v>3.25</v>
      </c>
      <c r="AK128" s="143" t="n">
        <v>3.28571428571429</v>
      </c>
      <c r="AL128" s="143" t="n">
        <v>1.75</v>
      </c>
      <c r="AM128" s="143" t="n">
        <f aca="false">(AG128+AI128+AK128+AL128+AJ128)</f>
        <v>12.2857142857143</v>
      </c>
      <c r="AN128" s="143" t="n">
        <f aca="false">AM128/25*100</f>
        <v>49.1428571428571</v>
      </c>
      <c r="AO128" s="146" t="n">
        <f aca="false">AN128*0.1</f>
        <v>4.91428571428571</v>
      </c>
      <c r="AQ128" s="142" t="n">
        <v>0.84375</v>
      </c>
      <c r="AR128" s="142" t="n">
        <f aca="false">Wellness!V128</f>
        <v>0</v>
      </c>
      <c r="AS128" s="142" t="n">
        <f aca="false">AVERAGE(Discipline!$D128,Discipline!$E128)</f>
        <v>0.808333333333333</v>
      </c>
      <c r="AT128" s="143" t="str">
        <f aca="false" t="array" ref="AT128:AT128">_xlfn.IFS(AS128&gt;=80%,"5",AS128&gt;=70%,"4",AS128&gt;=60%,"3",AS128&gt;=50%,"2",AS128&gt;=40%,"1",AS128&lt;40%,"0")</f>
        <v>5</v>
      </c>
      <c r="AU128" s="144" t="n">
        <v>12</v>
      </c>
      <c r="AV128" s="144" t="n">
        <f aca="false">IF(AU128&gt;=27,5,IF(AU128&gt;=24,4,IF(AU128&gt;=20,3,IF(AU128&gt;=15,2,IF(AU128&gt;=10,1,0)))))</f>
        <v>1</v>
      </c>
      <c r="AW128" s="143" t="n">
        <v>3.25</v>
      </c>
      <c r="AX128" s="143" t="n">
        <v>3.16666666666667</v>
      </c>
      <c r="AY128" s="143" t="n">
        <v>3</v>
      </c>
      <c r="AZ128" s="143" t="n">
        <f aca="false">(AT128+AV128+AX128+AY128+AW128)</f>
        <v>15.4166666666667</v>
      </c>
      <c r="BA128" s="143" t="n">
        <f aca="false">AZ128/25*100</f>
        <v>61.6666666666667</v>
      </c>
      <c r="BB128" s="146" t="n">
        <f aca="false">BA128*0.1</f>
        <v>6.16666666666667</v>
      </c>
    </row>
    <row r="129" s="22" customFormat="true" ht="14.25" hidden="false" customHeight="false" outlineLevel="0" collapsed="false">
      <c r="A129" s="141" t="n">
        <v>125</v>
      </c>
      <c r="B129" s="62" t="s">
        <v>269</v>
      </c>
      <c r="C129" s="63" t="s">
        <v>270</v>
      </c>
      <c r="D129" s="142" t="n">
        <v>1</v>
      </c>
      <c r="E129" s="142" t="n">
        <f aca="false">Wellness!D129</f>
        <v>0.966666666666667</v>
      </c>
      <c r="F129" s="142" t="n">
        <f aca="false">AVERAGE(Discipline!$D129,Discipline!$E129)</f>
        <v>0.983333333333333</v>
      </c>
      <c r="G129" s="143" t="str">
        <f aca="false" t="array" ref="G129:G129">_xlfn.IFS(F129&gt;=80%,"5",F129&gt;=70%,"4",F129&gt;=60%,"3",F129&gt;=50%,"2",F129&gt;=40%,"1",F129&lt;40%,"0")</f>
        <v>5</v>
      </c>
      <c r="H129" s="144" t="n">
        <v>23</v>
      </c>
      <c r="I129" s="144" t="n">
        <f aca="false">IF(H129&gt;=27,5,IF(H129&gt;=24,4,IF(H129&gt;=20,3,IF(H129&gt;=15,2,IF(H129&gt;=10,1,0)))))</f>
        <v>3</v>
      </c>
      <c r="J129" s="143"/>
      <c r="K129" s="143" t="n">
        <v>1.5</v>
      </c>
      <c r="L129" s="143" t="n">
        <v>2</v>
      </c>
      <c r="M129" s="143" t="n">
        <f aca="false">(G129+I129+K129+L129)</f>
        <v>11.5</v>
      </c>
      <c r="N129" s="143" t="n">
        <f aca="false">M129/20*100</f>
        <v>57.5</v>
      </c>
      <c r="O129" s="146" t="n">
        <f aca="false">N129*0.1</f>
        <v>5.75</v>
      </c>
      <c r="Q129" s="109" t="n">
        <f aca="false">IFERROR(VLOOKUP(B129,[2]Sheet1!B$4:E$241,4,FALSE()),"ER")</f>
        <v>0.983333333333333</v>
      </c>
      <c r="R129" s="109" t="n">
        <f aca="false">Wellness!V129</f>
        <v>0.966666666666667</v>
      </c>
      <c r="S129" s="109" t="n">
        <f aca="false">AVERAGE(Q129,R129)</f>
        <v>0.975</v>
      </c>
      <c r="T129" s="143" t="str">
        <f aca="false" t="array" ref="T129:T129">_xlfn.IFS(S129&gt;=80%,"5",S129&gt;=70%,"4",S129&gt;=60%,"3",S129&gt;=50%,"2",S129&gt;=40%,"1",S129&lt;40%,"0")</f>
        <v>5</v>
      </c>
      <c r="U129" s="144" t="n">
        <v>16</v>
      </c>
      <c r="V129" s="144" t="n">
        <f aca="false">IF(U129&gt;=27,5,IF(U129&gt;=24,4,IF(U129&gt;=20,3,IF(U129&gt;=15,2,IF(U129&gt;=10,1,0)))))</f>
        <v>2</v>
      </c>
      <c r="W129" s="143" t="n">
        <v>3</v>
      </c>
      <c r="X129" s="143" t="n">
        <v>3.08333333333333</v>
      </c>
      <c r="Y129" s="143" t="n">
        <v>3.75</v>
      </c>
      <c r="Z129" s="143" t="n">
        <f aca="false">(T129+V129+W129+X129+Y129)</f>
        <v>16.8333333333333</v>
      </c>
      <c r="AA129" s="143" t="n">
        <f aca="false">Z129/25*100</f>
        <v>67.3333333333333</v>
      </c>
      <c r="AB129" s="146" t="n">
        <f aca="false">AA129*0.1</f>
        <v>6.73333333333333</v>
      </c>
      <c r="AD129" s="142" t="n">
        <v>0.948611111111111</v>
      </c>
      <c r="AE129" s="142" t="n">
        <f aca="false">Wellness!AN129</f>
        <v>0.866666666666667</v>
      </c>
      <c r="AF129" s="142" t="n">
        <f aca="false">AVERAGE(AD129,AE129)</f>
        <v>0.907638888888889</v>
      </c>
      <c r="AG129" s="143" t="str">
        <f aca="false" t="array" ref="AG129:AG129">_xlfn.IFS(AF129&gt;=80%,"5",AF129&gt;=70%,"4",AF129&gt;=60%,"3",AF129&gt;=50%,"2",AF129&gt;=40%,"1",AF129&lt;40%,"0")</f>
        <v>5</v>
      </c>
      <c r="AH129" s="144" t="n">
        <v>14</v>
      </c>
      <c r="AI129" s="144" t="n">
        <f aca="false">IF(AH129&gt;=27,5,IF(AH129&gt;=24,4,IF(AH129&gt;=20,3,IF(AH129&gt;=15,2,IF(AH129&gt;=10,1,0)))))</f>
        <v>1</v>
      </c>
      <c r="AJ129" s="143" t="n">
        <v>2.25</v>
      </c>
      <c r="AK129" s="143" t="n">
        <v>3.28571428571429</v>
      </c>
      <c r="AL129" s="143" t="n">
        <v>1.4</v>
      </c>
      <c r="AM129" s="143" t="n">
        <f aca="false">(AG129+AI129+AK129+AL129+AJ129)</f>
        <v>12.9357142857143</v>
      </c>
      <c r="AN129" s="143" t="n">
        <f aca="false">AM129/25*100</f>
        <v>51.7428571428571</v>
      </c>
      <c r="AO129" s="146" t="n">
        <f aca="false">AN129*0.1</f>
        <v>5.17428571428571</v>
      </c>
      <c r="AQ129" s="142" t="n">
        <v>0.993055555555556</v>
      </c>
      <c r="AR129" s="142" t="n">
        <f aca="false">Wellness!V129</f>
        <v>0.966666666666667</v>
      </c>
      <c r="AS129" s="142" t="n">
        <f aca="false">AVERAGE(Discipline!$D129,Discipline!$E129)</f>
        <v>0.983333333333333</v>
      </c>
      <c r="AT129" s="143" t="str">
        <f aca="false" t="array" ref="AT129:AT129">_xlfn.IFS(AS129&gt;=80%,"5",AS129&gt;=70%,"4",AS129&gt;=60%,"3",AS129&gt;=50%,"2",AS129&gt;=40%,"1",AS129&lt;40%,"0")</f>
        <v>5</v>
      </c>
      <c r="AU129" s="144" t="n">
        <v>23</v>
      </c>
      <c r="AV129" s="144" t="n">
        <f aca="false">IF(AU129&gt;=27,5,IF(AU129&gt;=24,4,IF(AU129&gt;=20,3,IF(AU129&gt;=15,2,IF(AU129&gt;=10,1,0)))))</f>
        <v>3</v>
      </c>
      <c r="AW129" s="143" t="n">
        <v>3.375</v>
      </c>
      <c r="AX129" s="143" t="n">
        <v>3.16666666666667</v>
      </c>
      <c r="AY129" s="143" t="n">
        <v>2.75</v>
      </c>
      <c r="AZ129" s="143" t="n">
        <f aca="false">(AT129+AV129+AX129+AY129+AW129)</f>
        <v>17.2916666666667</v>
      </c>
      <c r="BA129" s="143" t="n">
        <f aca="false">AZ129/25*100</f>
        <v>69.1666666666667</v>
      </c>
      <c r="BB129" s="146" t="n">
        <f aca="false">BA129*0.1</f>
        <v>6.91666666666667</v>
      </c>
    </row>
    <row r="130" s="22" customFormat="true" ht="14.25" hidden="false" customHeight="false" outlineLevel="0" collapsed="false">
      <c r="A130" s="141" t="n">
        <v>126</v>
      </c>
      <c r="B130" s="62" t="s">
        <v>271</v>
      </c>
      <c r="C130" s="63" t="s">
        <v>272</v>
      </c>
      <c r="D130" s="142" t="n">
        <v>0.9286</v>
      </c>
      <c r="E130" s="142" t="n">
        <f aca="false">Wellness!D130</f>
        <v>0.666666666666667</v>
      </c>
      <c r="F130" s="142" t="n">
        <f aca="false">AVERAGE(Discipline!$D130,Discipline!$E130)</f>
        <v>0.797633333333333</v>
      </c>
      <c r="G130" s="143" t="str">
        <f aca="false" t="array" ref="G130:G130">_xlfn.IFS(F130&gt;=80%,"5",F130&gt;=70%,"4",F130&gt;=60%,"3",F130&gt;=50%,"2",F130&gt;=40%,"1",F130&lt;40%,"0")</f>
        <v>4</v>
      </c>
      <c r="H130" s="144" t="n">
        <v>6</v>
      </c>
      <c r="I130" s="144" t="n">
        <f aca="false">IF(H130&gt;=27,5,IF(H130&gt;=24,4,IF(H130&gt;=20,3,IF(H130&gt;=15,2,IF(H130&gt;=10,1,0)))))</f>
        <v>0</v>
      </c>
      <c r="J130" s="143"/>
      <c r="K130" s="143" t="n">
        <v>3</v>
      </c>
      <c r="L130" s="143" t="n">
        <v>3</v>
      </c>
      <c r="M130" s="143" t="n">
        <f aca="false">(G130+I130+K130+L130)</f>
        <v>10</v>
      </c>
      <c r="N130" s="143" t="n">
        <f aca="false">M130/20*100</f>
        <v>50</v>
      </c>
      <c r="O130" s="146" t="n">
        <f aca="false">N130*0.1</f>
        <v>5</v>
      </c>
      <c r="Q130" s="109" t="n">
        <f aca="false">IFERROR(VLOOKUP(B130,[2]Sheet1!B$4:E$241,4,FALSE()),"ER")</f>
        <v>0.804049688057041</v>
      </c>
      <c r="R130" s="109" t="n">
        <f aca="false">Wellness!V130</f>
        <v>0.0333333333333333</v>
      </c>
      <c r="S130" s="109" t="n">
        <f aca="false">AVERAGE(Q130,R130)</f>
        <v>0.418691510695187</v>
      </c>
      <c r="T130" s="143" t="str">
        <f aca="false" t="array" ref="T130:T130">_xlfn.IFS(S130&gt;=80%,"5",S130&gt;=70%,"4",S130&gt;=60%,"3",S130&gt;=50%,"2",S130&gt;=40%,"1",S130&lt;40%,"0")</f>
        <v>1</v>
      </c>
      <c r="U130" s="144" t="n">
        <v>1</v>
      </c>
      <c r="V130" s="144" t="n">
        <f aca="false">IF(U130&gt;=27,5,IF(U130&gt;=24,4,IF(U130&gt;=20,3,IF(U130&gt;=15,2,IF(U130&gt;=10,1,0)))))</f>
        <v>0</v>
      </c>
      <c r="W130" s="143" t="n">
        <v>2</v>
      </c>
      <c r="X130" s="143" t="n">
        <v>2.08333333333333</v>
      </c>
      <c r="Y130" s="143" t="n">
        <v>2.75</v>
      </c>
      <c r="Z130" s="143" t="n">
        <f aca="false">(T130+V130+W130+X130+Y130)</f>
        <v>7.83333333333333</v>
      </c>
      <c r="AA130" s="143" t="n">
        <f aca="false">Z130/25*100</f>
        <v>31.3333333333333</v>
      </c>
      <c r="AB130" s="146" t="n">
        <f aca="false">AA130*0.1</f>
        <v>3.13333333333333</v>
      </c>
      <c r="AD130" s="142" t="n">
        <v>0.729813664596273</v>
      </c>
      <c r="AE130" s="142" t="n">
        <f aca="false">Wellness!AN130</f>
        <v>0.133333333333333</v>
      </c>
      <c r="AF130" s="142" t="n">
        <f aca="false">AVERAGE(AD130,AE130)</f>
        <v>0.431573498964803</v>
      </c>
      <c r="AG130" s="143" t="str">
        <f aca="false" t="array" ref="AG130:AG130">_xlfn.IFS(AF130&gt;=80%,"5",AF130&gt;=70%,"4",AF130&gt;=60%,"3",AF130&gt;=50%,"2",AF130&gt;=40%,"1",AF130&lt;40%,"0")</f>
        <v>1</v>
      </c>
      <c r="AH130" s="144" t="n">
        <v>1</v>
      </c>
      <c r="AI130" s="144" t="n">
        <f aca="false">IF(AH130&gt;=27,5,IF(AH130&gt;=24,4,IF(AH130&gt;=20,3,IF(AH130&gt;=15,2,IF(AH130&gt;=10,1,0)))))</f>
        <v>0</v>
      </c>
      <c r="AJ130" s="143" t="n">
        <v>4</v>
      </c>
      <c r="AK130" s="143" t="n">
        <v>4.2</v>
      </c>
      <c r="AL130" s="143" t="n">
        <v>1.33333333333333</v>
      </c>
      <c r="AM130" s="143" t="n">
        <f aca="false">(AG130+AI130+AK130+AL130+AJ130)</f>
        <v>10.5333333333333</v>
      </c>
      <c r="AN130" s="143" t="n">
        <f aca="false">AM130/25*100</f>
        <v>42.1333333333333</v>
      </c>
      <c r="AO130" s="146" t="n">
        <f aca="false">AN130*0.1</f>
        <v>4.21333333333333</v>
      </c>
      <c r="AQ130" s="142" t="n">
        <v>0.833229813664596</v>
      </c>
      <c r="AR130" s="142" t="n">
        <f aca="false">Wellness!V130</f>
        <v>0.0333333333333333</v>
      </c>
      <c r="AS130" s="142" t="n">
        <f aca="false">AVERAGE(Discipline!$D130,Discipline!$E130)</f>
        <v>0.797633333333333</v>
      </c>
      <c r="AT130" s="143" t="str">
        <f aca="false" t="array" ref="AT130:AT130">_xlfn.IFS(AS130&gt;=80%,"5",AS130&gt;=70%,"4",AS130&gt;=60%,"3",AS130&gt;=50%,"2",AS130&gt;=40%,"1",AS130&lt;40%,"0")</f>
        <v>4</v>
      </c>
      <c r="AU130" s="144" t="n">
        <v>6</v>
      </c>
      <c r="AV130" s="144" t="n">
        <f aca="false">IF(AU130&gt;=27,5,IF(AU130&gt;=24,4,IF(AU130&gt;=20,3,IF(AU130&gt;=15,2,IF(AU130&gt;=10,1,0)))))</f>
        <v>0</v>
      </c>
      <c r="AW130" s="143" t="n">
        <v>3.75</v>
      </c>
      <c r="AX130" s="143" t="n">
        <v>2.66666666666667</v>
      </c>
      <c r="AY130" s="143" t="n">
        <v>3</v>
      </c>
      <c r="AZ130" s="143" t="n">
        <f aca="false">(AT130+AV130+AX130+AY130+AW130)</f>
        <v>13.4166666666667</v>
      </c>
      <c r="BA130" s="143" t="n">
        <f aca="false">AZ130/25*100</f>
        <v>53.6666666666667</v>
      </c>
      <c r="BB130" s="146" t="n">
        <f aca="false">BA130*0.1</f>
        <v>5.36666666666667</v>
      </c>
    </row>
    <row r="131" s="22" customFormat="true" ht="14.25" hidden="false" customHeight="false" outlineLevel="0" collapsed="false">
      <c r="A131" s="141" t="n">
        <v>127</v>
      </c>
      <c r="B131" s="62" t="s">
        <v>273</v>
      </c>
      <c r="C131" s="63" t="s">
        <v>274</v>
      </c>
      <c r="D131" s="142" t="n">
        <v>1</v>
      </c>
      <c r="E131" s="142" t="n">
        <f aca="false">Wellness!D131</f>
        <v>0.8</v>
      </c>
      <c r="F131" s="142" t="n">
        <f aca="false">AVERAGE(Discipline!$D131,Discipline!$E131)</f>
        <v>0.9</v>
      </c>
      <c r="G131" s="143" t="str">
        <f aca="false" t="array" ref="G131:G131">_xlfn.IFS(F131&gt;=80%,"5",F131&gt;=70%,"4",F131&gt;=60%,"3",F131&gt;=50%,"2",F131&gt;=40%,"1",F131&lt;40%,"0")</f>
        <v>5</v>
      </c>
      <c r="H131" s="144" t="n">
        <v>18</v>
      </c>
      <c r="I131" s="144" t="n">
        <f aca="false">IF(H131&gt;=27,5,IF(H131&gt;=24,4,IF(H131&gt;=20,3,IF(H131&gt;=15,2,IF(H131&gt;=10,1,0)))))</f>
        <v>2</v>
      </c>
      <c r="J131" s="143"/>
      <c r="K131" s="143" t="n">
        <v>2.25</v>
      </c>
      <c r="L131" s="143" t="n">
        <v>2.25</v>
      </c>
      <c r="M131" s="143" t="n">
        <f aca="false">(G131+I131+K131+L131)</f>
        <v>11.5</v>
      </c>
      <c r="N131" s="143" t="n">
        <f aca="false">M131/20*100</f>
        <v>57.5</v>
      </c>
      <c r="O131" s="146" t="n">
        <f aca="false">N131*0.1</f>
        <v>5.75</v>
      </c>
      <c r="Q131" s="109" t="n">
        <f aca="false">IFERROR(VLOOKUP(B131,[2]Sheet1!B$4:E$241,4,FALSE()),"ER")</f>
        <v>0.89828125</v>
      </c>
      <c r="R131" s="109" t="n">
        <f aca="false">Wellness!V131</f>
        <v>0.666666666666667</v>
      </c>
      <c r="S131" s="109" t="n">
        <f aca="false">AVERAGE(Q131,R131)</f>
        <v>0.782473958333333</v>
      </c>
      <c r="T131" s="143" t="str">
        <f aca="false" t="array" ref="T131:T131">_xlfn.IFS(S131&gt;=80%,"5",S131&gt;=70%,"4",S131&gt;=60%,"3",S131&gt;=50%,"2",S131&gt;=40%,"1",S131&lt;40%,"0")</f>
        <v>4</v>
      </c>
      <c r="U131" s="144" t="n">
        <v>4</v>
      </c>
      <c r="V131" s="144" t="n">
        <f aca="false">IF(U131&gt;=27,5,IF(U131&gt;=24,4,IF(U131&gt;=20,3,IF(U131&gt;=15,2,IF(U131&gt;=10,1,0)))))</f>
        <v>0</v>
      </c>
      <c r="W131" s="143" t="n">
        <v>0</v>
      </c>
      <c r="X131" s="143" t="n">
        <v>1.5</v>
      </c>
      <c r="Y131" s="143" t="n">
        <v>2.25</v>
      </c>
      <c r="Z131" s="143" t="n">
        <f aca="false">(T131+V131+W131+X131+Y131)</f>
        <v>7.75</v>
      </c>
      <c r="AA131" s="143" t="n">
        <f aca="false">Z131/25*100</f>
        <v>31</v>
      </c>
      <c r="AB131" s="146" t="n">
        <f aca="false">AA131*0.1</f>
        <v>3.1</v>
      </c>
      <c r="AD131" s="142" t="n">
        <v>0.883394380648069</v>
      </c>
      <c r="AE131" s="142" t="n">
        <f aca="false">Wellness!AN131</f>
        <v>0.666666666666667</v>
      </c>
      <c r="AF131" s="142" t="n">
        <f aca="false">AVERAGE(AD131,AE131)</f>
        <v>0.775030523657368</v>
      </c>
      <c r="AG131" s="143" t="str">
        <f aca="false" t="array" ref="AG131:AG131">_xlfn.IFS(AF131&gt;=80%,"5",AF131&gt;=70%,"4",AF131&gt;=60%,"3",AF131&gt;=50%,"2",AF131&gt;=40%,"1",AF131&lt;40%,"0")</f>
        <v>4</v>
      </c>
      <c r="AH131" s="144" t="n">
        <v>10</v>
      </c>
      <c r="AI131" s="144" t="n">
        <f aca="false">IF(AH131&gt;=27,5,IF(AH131&gt;=24,4,IF(AH131&gt;=20,3,IF(AH131&gt;=15,2,IF(AH131&gt;=10,1,0)))))</f>
        <v>1</v>
      </c>
      <c r="AJ131" s="143" t="s">
        <v>511</v>
      </c>
      <c r="AK131" s="143" t="s">
        <v>511</v>
      </c>
      <c r="AL131" s="143" t="s">
        <v>511</v>
      </c>
      <c r="AM131" s="143" t="n">
        <f aca="false">(AG131+AI131+AK131+AL131+AJ131)</f>
        <v>5</v>
      </c>
      <c r="AN131" s="143" t="n">
        <f aca="false">AM131/25*100</f>
        <v>20</v>
      </c>
      <c r="AO131" s="146" t="n">
        <f aca="false">AN131*0.1</f>
        <v>2</v>
      </c>
      <c r="AQ131" s="142" t="n">
        <v>0.921666666666667</v>
      </c>
      <c r="AR131" s="142" t="n">
        <f aca="false">Wellness!V131</f>
        <v>0.666666666666667</v>
      </c>
      <c r="AS131" s="142" t="n">
        <f aca="false">AVERAGE(Discipline!$D131,Discipline!$E131)</f>
        <v>0.9</v>
      </c>
      <c r="AT131" s="143" t="str">
        <f aca="false" t="array" ref="AT131:AT131">_xlfn.IFS(AS131&gt;=80%,"5",AS131&gt;=70%,"4",AS131&gt;=60%,"3",AS131&gt;=50%,"2",AS131&gt;=40%,"1",AS131&lt;40%,"0")</f>
        <v>5</v>
      </c>
      <c r="AU131" s="144" t="n">
        <v>18</v>
      </c>
      <c r="AV131" s="144" t="n">
        <f aca="false">IF(AU131&gt;=27,5,IF(AU131&gt;=24,4,IF(AU131&gt;=20,3,IF(AU131&gt;=15,2,IF(AU131&gt;=10,1,0)))))</f>
        <v>2</v>
      </c>
      <c r="AW131" s="143" t="n">
        <v>2.5</v>
      </c>
      <c r="AX131" s="143" t="n">
        <v>2.33333333333333</v>
      </c>
      <c r="AY131" s="143" t="n">
        <v>2</v>
      </c>
      <c r="AZ131" s="143" t="n">
        <f aca="false">(AT131+AV131+AX131+AY131+AW131)</f>
        <v>13.8333333333333</v>
      </c>
      <c r="BA131" s="143" t="n">
        <f aca="false">AZ131/25*100</f>
        <v>55.3333333333333</v>
      </c>
      <c r="BB131" s="146" t="n">
        <f aca="false">BA131*0.1</f>
        <v>5.53333333333333</v>
      </c>
    </row>
    <row r="132" s="22" customFormat="true" ht="14.25" hidden="false" customHeight="false" outlineLevel="0" collapsed="false">
      <c r="A132" s="141" t="n">
        <v>128</v>
      </c>
      <c r="B132" s="62" t="s">
        <v>275</v>
      </c>
      <c r="C132" s="63" t="s">
        <v>276</v>
      </c>
      <c r="D132" s="142" t="n">
        <v>0.9333</v>
      </c>
      <c r="E132" s="142" t="n">
        <f aca="false">Wellness!D132</f>
        <v>0.8</v>
      </c>
      <c r="F132" s="142" t="n">
        <f aca="false">AVERAGE(Discipline!$D132,Discipline!$E132)</f>
        <v>0.86665</v>
      </c>
      <c r="G132" s="143" t="str">
        <f aca="false" t="array" ref="G132:G132">_xlfn.IFS(F132&gt;=80%,"5",F132&gt;=70%,"4",F132&gt;=60%,"3",F132&gt;=50%,"2",F132&gt;=40%,"1",F132&lt;40%,"0")</f>
        <v>5</v>
      </c>
      <c r="H132" s="144" t="n">
        <v>20</v>
      </c>
      <c r="I132" s="144" t="n">
        <f aca="false">IF(H132&gt;=27,5,IF(H132&gt;=24,4,IF(H132&gt;=20,3,IF(H132&gt;=15,2,IF(H132&gt;=10,1,0)))))</f>
        <v>3</v>
      </c>
      <c r="J132" s="143"/>
      <c r="K132" s="143" t="n">
        <v>1.67857142857143</v>
      </c>
      <c r="L132" s="143" t="n">
        <v>2.39285714285714</v>
      </c>
      <c r="M132" s="143" t="n">
        <f aca="false">(G132+I132+K132+L132)</f>
        <v>12.0714285714286</v>
      </c>
      <c r="N132" s="143" t="n">
        <f aca="false">M132/20*100</f>
        <v>60.3571428571429</v>
      </c>
      <c r="O132" s="146" t="n">
        <f aca="false">N132*0.1</f>
        <v>6.03571428571429</v>
      </c>
      <c r="Q132" s="109" t="n">
        <f aca="false">IFERROR(VLOOKUP(B132,[2]Sheet1!B$4:E$241,4,FALSE()),"ER")</f>
        <v>0.709739583333333</v>
      </c>
      <c r="R132" s="109" t="n">
        <f aca="false">Wellness!V132</f>
        <v>0.666666666666667</v>
      </c>
      <c r="S132" s="109" t="n">
        <f aca="false">AVERAGE(Q132,R132)</f>
        <v>0.688203125</v>
      </c>
      <c r="T132" s="143" t="str">
        <f aca="false" t="array" ref="T132:T132">_xlfn.IFS(S132&gt;=80%,"5",S132&gt;=70%,"4",S132&gt;=60%,"3",S132&gt;=50%,"2",S132&gt;=40%,"1",S132&lt;40%,"0")</f>
        <v>3</v>
      </c>
      <c r="U132" s="144" t="n">
        <v>3</v>
      </c>
      <c r="V132" s="144" t="n">
        <f aca="false">IF(U132&gt;=27,5,IF(U132&gt;=24,4,IF(U132&gt;=20,3,IF(U132&gt;=15,2,IF(U132&gt;=10,1,0)))))</f>
        <v>0</v>
      </c>
      <c r="W132" s="143" t="n">
        <v>2</v>
      </c>
      <c r="X132" s="143" t="n">
        <v>2.33333333333333</v>
      </c>
      <c r="Y132" s="143" t="n">
        <v>2.75</v>
      </c>
      <c r="Z132" s="143" t="n">
        <f aca="false">(T132+V132+W132+X132+Y132)</f>
        <v>10.0833333333333</v>
      </c>
      <c r="AA132" s="143" t="n">
        <f aca="false">Z132/25*100</f>
        <v>40.3333333333333</v>
      </c>
      <c r="AB132" s="146" t="n">
        <f aca="false">AA132*0.1</f>
        <v>4.03333333333333</v>
      </c>
      <c r="AD132" s="142" t="n">
        <v>0.884035409035409</v>
      </c>
      <c r="AE132" s="142" t="n">
        <f aca="false">Wellness!AN132</f>
        <v>0.133333333333333</v>
      </c>
      <c r="AF132" s="142" t="n">
        <f aca="false">AVERAGE(AD132,AE132)</f>
        <v>0.508684371184371</v>
      </c>
      <c r="AG132" s="143" t="str">
        <f aca="false" t="array" ref="AG132:AG132">_xlfn.IFS(AF132&gt;=80%,"5",AF132&gt;=70%,"4",AF132&gt;=60%,"3",AF132&gt;=50%,"2",AF132&gt;=40%,"1",AF132&lt;40%,"0")</f>
        <v>2</v>
      </c>
      <c r="AH132" s="144" t="n">
        <v>4</v>
      </c>
      <c r="AI132" s="144" t="n">
        <f aca="false">IF(AH132&gt;=27,5,IF(AH132&gt;=24,4,IF(AH132&gt;=20,3,IF(AH132&gt;=15,2,IF(AH132&gt;=10,1,0)))))</f>
        <v>0</v>
      </c>
      <c r="AJ132" s="143" t="s">
        <v>511</v>
      </c>
      <c r="AK132" s="143" t="s">
        <v>511</v>
      </c>
      <c r="AL132" s="143" t="s">
        <v>511</v>
      </c>
      <c r="AM132" s="143" t="n">
        <f aca="false">(AG132+AI132+AK132+AL132+AJ132)</f>
        <v>2</v>
      </c>
      <c r="AN132" s="143" t="n">
        <f aca="false">AM132/25*100</f>
        <v>8</v>
      </c>
      <c r="AO132" s="146" t="n">
        <f aca="false">AN132*0.1</f>
        <v>0.8</v>
      </c>
      <c r="AQ132" s="142" t="n">
        <v>0.930357142857143</v>
      </c>
      <c r="AR132" s="142" t="n">
        <f aca="false">Wellness!V132</f>
        <v>0.666666666666667</v>
      </c>
      <c r="AS132" s="142" t="n">
        <f aca="false">AVERAGE(Discipline!$D132,Discipline!$E132)</f>
        <v>0.86665</v>
      </c>
      <c r="AT132" s="143" t="str">
        <f aca="false" t="array" ref="AT132:AT132">_xlfn.IFS(AS132&gt;=80%,"5",AS132&gt;=70%,"4",AS132&gt;=60%,"3",AS132&gt;=50%,"2",AS132&gt;=40%,"1",AS132&lt;40%,"0")</f>
        <v>5</v>
      </c>
      <c r="AU132" s="144" t="n">
        <v>20</v>
      </c>
      <c r="AV132" s="144" t="n">
        <f aca="false">IF(AU132&gt;=27,5,IF(AU132&gt;=24,4,IF(AU132&gt;=20,3,IF(AU132&gt;=15,2,IF(AU132&gt;=10,1,0)))))</f>
        <v>3</v>
      </c>
      <c r="AW132" s="143" t="n">
        <v>3</v>
      </c>
      <c r="AX132" s="143" t="n">
        <v>3</v>
      </c>
      <c r="AY132" s="143" t="n">
        <v>3</v>
      </c>
      <c r="AZ132" s="143" t="n">
        <f aca="false">(AT132+AV132+AX132+AY132+AW132)</f>
        <v>17</v>
      </c>
      <c r="BA132" s="143" t="n">
        <f aca="false">AZ132/25*100</f>
        <v>68</v>
      </c>
      <c r="BB132" s="146" t="n">
        <f aca="false">BA132*0.1</f>
        <v>6.8</v>
      </c>
    </row>
    <row r="133" s="22" customFormat="true" ht="14.25" hidden="false" customHeight="false" outlineLevel="0" collapsed="false">
      <c r="A133" s="141" t="n">
        <v>129</v>
      </c>
      <c r="B133" s="62" t="s">
        <v>277</v>
      </c>
      <c r="C133" s="63" t="s">
        <v>278</v>
      </c>
      <c r="D133" s="142" t="n">
        <v>1</v>
      </c>
      <c r="E133" s="142" t="n">
        <f aca="false">Wellness!D133</f>
        <v>0.866666666666667</v>
      </c>
      <c r="F133" s="142" t="n">
        <f aca="false">AVERAGE(Discipline!$D133,Discipline!$E133)</f>
        <v>0.933333333333333</v>
      </c>
      <c r="G133" s="143" t="str">
        <f aca="false" t="array" ref="G133:G133">_xlfn.IFS(F133&gt;=80%,"5",F133&gt;=70%,"4",F133&gt;=60%,"3",F133&gt;=50%,"2",F133&gt;=40%,"1",F133&lt;40%,"0")</f>
        <v>5</v>
      </c>
      <c r="H133" s="144" t="n">
        <v>20</v>
      </c>
      <c r="I133" s="144" t="n">
        <f aca="false">IF(H133&gt;=27,5,IF(H133&gt;=24,4,IF(H133&gt;=20,3,IF(H133&gt;=15,2,IF(H133&gt;=10,1,0)))))</f>
        <v>3</v>
      </c>
      <c r="J133" s="143"/>
      <c r="K133" s="143" t="n">
        <v>2.54464285714286</v>
      </c>
      <c r="L133" s="143" t="n">
        <v>2.41071428571429</v>
      </c>
      <c r="M133" s="143" t="n">
        <f aca="false">(G133+I133+K133+L133)</f>
        <v>12.9553571428571</v>
      </c>
      <c r="N133" s="143" t="n">
        <f aca="false">M133/20*100</f>
        <v>64.7767857142857</v>
      </c>
      <c r="O133" s="146" t="n">
        <f aca="false">N133*0.1</f>
        <v>6.47767857142857</v>
      </c>
      <c r="Q133" s="109" t="n">
        <f aca="false">IFERROR(VLOOKUP(B133,[2]Sheet1!B$4:E$241,4,FALSE()),"ER")</f>
        <v>0.923570632798574</v>
      </c>
      <c r="R133" s="109" t="n">
        <f aca="false">Wellness!V133</f>
        <v>0.8</v>
      </c>
      <c r="S133" s="109" t="n">
        <f aca="false">AVERAGE(Q133,R133)</f>
        <v>0.861785316399287</v>
      </c>
      <c r="T133" s="143" t="str">
        <f aca="false" t="array" ref="T133:T133">_xlfn.IFS(S133&gt;=80%,"5",S133&gt;=70%,"4",S133&gt;=60%,"3",S133&gt;=50%,"2",S133&gt;=40%,"1",S133&lt;40%,"0")</f>
        <v>5</v>
      </c>
      <c r="U133" s="144" t="n">
        <v>8</v>
      </c>
      <c r="V133" s="144" t="n">
        <f aca="false">IF(U133&gt;=27,5,IF(U133&gt;=24,4,IF(U133&gt;=20,3,IF(U133&gt;=15,2,IF(U133&gt;=10,1,0)))))</f>
        <v>0</v>
      </c>
      <c r="W133" s="143" t="n">
        <v>2</v>
      </c>
      <c r="X133" s="143" t="n">
        <v>2</v>
      </c>
      <c r="Y133" s="143" t="n">
        <v>2</v>
      </c>
      <c r="Z133" s="143" t="n">
        <f aca="false">(T133+V133+W133+X133+Y133)</f>
        <v>11</v>
      </c>
      <c r="AA133" s="143" t="n">
        <f aca="false">Z133/25*100</f>
        <v>44</v>
      </c>
      <c r="AB133" s="146" t="n">
        <f aca="false">AA133*0.1</f>
        <v>4.4</v>
      </c>
      <c r="AD133" s="142" t="n">
        <v>0.889850427350427</v>
      </c>
      <c r="AE133" s="142" t="n">
        <f aca="false">Wellness!AN133</f>
        <v>0.8</v>
      </c>
      <c r="AF133" s="142" t="n">
        <f aca="false">AVERAGE(AD133,AE133)</f>
        <v>0.844925213675214</v>
      </c>
      <c r="AG133" s="143" t="str">
        <f aca="false" t="array" ref="AG133:AG133">_xlfn.IFS(AF133&gt;=80%,"5",AF133&gt;=70%,"4",AF133&gt;=60%,"3",AF133&gt;=50%,"2",AF133&gt;=40%,"1",AF133&lt;40%,"0")</f>
        <v>5</v>
      </c>
      <c r="AH133" s="144" t="n">
        <v>12</v>
      </c>
      <c r="AI133" s="144" t="n">
        <f aca="false">IF(AH133&gt;=27,5,IF(AH133&gt;=24,4,IF(AH133&gt;=20,3,IF(AH133&gt;=15,2,IF(AH133&gt;=10,1,0)))))</f>
        <v>1</v>
      </c>
      <c r="AJ133" s="143" t="n">
        <v>3.5</v>
      </c>
      <c r="AK133" s="143" t="n">
        <v>0.8</v>
      </c>
      <c r="AL133" s="143" t="n">
        <v>1.83333333333333</v>
      </c>
      <c r="AM133" s="143" t="n">
        <f aca="false">(AG133+AI133+AK133+AL133+AJ133)</f>
        <v>12.1333333333333</v>
      </c>
      <c r="AN133" s="143" t="n">
        <f aca="false">AM133/25*100</f>
        <v>48.5333333333333</v>
      </c>
      <c r="AO133" s="146" t="n">
        <f aca="false">AN133*0.1</f>
        <v>4.85333333333333</v>
      </c>
      <c r="AQ133" s="142" t="n">
        <v>0.961805555555556</v>
      </c>
      <c r="AR133" s="142" t="n">
        <f aca="false">Wellness!V133</f>
        <v>0.8</v>
      </c>
      <c r="AS133" s="142" t="n">
        <f aca="false">AVERAGE(Discipline!$D133,Discipline!$E133)</f>
        <v>0.933333333333333</v>
      </c>
      <c r="AT133" s="143" t="str">
        <f aca="false" t="array" ref="AT133:AT133">_xlfn.IFS(AS133&gt;=80%,"5",AS133&gt;=70%,"4",AS133&gt;=60%,"3",AS133&gt;=50%,"2",AS133&gt;=40%,"1",AS133&lt;40%,"0")</f>
        <v>5</v>
      </c>
      <c r="AU133" s="144" t="n">
        <v>20</v>
      </c>
      <c r="AV133" s="144" t="n">
        <f aca="false">IF(AU133&gt;=27,5,IF(AU133&gt;=24,4,IF(AU133&gt;=20,3,IF(AU133&gt;=15,2,IF(AU133&gt;=10,1,0)))))</f>
        <v>3</v>
      </c>
      <c r="AW133" s="143" t="n">
        <v>1</v>
      </c>
      <c r="AX133" s="143" t="n">
        <v>3.66666666666667</v>
      </c>
      <c r="AY133" s="143" t="n">
        <v>1.75</v>
      </c>
      <c r="AZ133" s="143" t="n">
        <f aca="false">(AT133+AV133+AX133+AY133+AW133)</f>
        <v>14.4166666666667</v>
      </c>
      <c r="BA133" s="143" t="n">
        <f aca="false">AZ133/25*100</f>
        <v>57.6666666666667</v>
      </c>
      <c r="BB133" s="146" t="n">
        <f aca="false">BA133*0.1</f>
        <v>5.76666666666667</v>
      </c>
    </row>
    <row r="134" s="22" customFormat="true" ht="14.25" hidden="false" customHeight="false" outlineLevel="0" collapsed="false">
      <c r="A134" s="141" t="n">
        <v>130</v>
      </c>
      <c r="B134" s="62" t="s">
        <v>279</v>
      </c>
      <c r="C134" s="63" t="s">
        <v>280</v>
      </c>
      <c r="D134" s="142" t="n">
        <v>1</v>
      </c>
      <c r="E134" s="142" t="n">
        <f aca="false">Wellness!D134</f>
        <v>0.8</v>
      </c>
      <c r="F134" s="142" t="n">
        <f aca="false">AVERAGE(Discipline!$D134,Discipline!$E134)</f>
        <v>0.9</v>
      </c>
      <c r="G134" s="143" t="str">
        <f aca="false" t="array" ref="G134:G134">_xlfn.IFS(F134&gt;=80%,"5",F134&gt;=70%,"4",F134&gt;=60%,"3",F134&gt;=50%,"2",F134&gt;=40%,"1",F134&lt;40%,"0")</f>
        <v>5</v>
      </c>
      <c r="H134" s="144" t="n">
        <v>14</v>
      </c>
      <c r="I134" s="144" t="n">
        <f aca="false">IF(H134&gt;=27,5,IF(H134&gt;=24,4,IF(H134&gt;=20,3,IF(H134&gt;=15,2,IF(H134&gt;=10,1,0)))))</f>
        <v>1</v>
      </c>
      <c r="J134" s="143"/>
      <c r="K134" s="143" t="n">
        <v>2.75</v>
      </c>
      <c r="L134" s="143" t="n">
        <v>3</v>
      </c>
      <c r="M134" s="143" t="n">
        <f aca="false">(G134+I134+K134+L134)</f>
        <v>11.75</v>
      </c>
      <c r="N134" s="143" t="n">
        <f aca="false">M134/20*100</f>
        <v>58.75</v>
      </c>
      <c r="O134" s="146" t="n">
        <f aca="false">N134*0.1</f>
        <v>5.875</v>
      </c>
      <c r="Q134" s="109" t="n">
        <f aca="false">IFERROR(VLOOKUP(B134,[2]Sheet1!B$4:E$241,4,FALSE()),"ER")</f>
        <v>0.828037634408602</v>
      </c>
      <c r="R134" s="109" t="n">
        <f aca="false">Wellness!V134</f>
        <v>0.8</v>
      </c>
      <c r="S134" s="109" t="n">
        <f aca="false">AVERAGE(Q134,R134)</f>
        <v>0.814018817204301</v>
      </c>
      <c r="T134" s="143" t="str">
        <f aca="false" t="array" ref="T134:T134">_xlfn.IFS(S134&gt;=80%,"5",S134&gt;=70%,"4",S134&gt;=60%,"3",S134&gt;=50%,"2",S134&gt;=40%,"1",S134&lt;40%,"0")</f>
        <v>5</v>
      </c>
      <c r="U134" s="144" t="n">
        <v>12</v>
      </c>
      <c r="V134" s="144" t="n">
        <f aca="false">IF(U134&gt;=27,5,IF(U134&gt;=24,4,IF(U134&gt;=20,3,IF(U134&gt;=15,2,IF(U134&gt;=10,1,0)))))</f>
        <v>1</v>
      </c>
      <c r="W134" s="143" t="n">
        <v>2</v>
      </c>
      <c r="X134" s="143" t="n">
        <v>3</v>
      </c>
      <c r="Y134" s="143" t="n">
        <v>4</v>
      </c>
      <c r="Z134" s="143" t="n">
        <f aca="false">(T134+V134+W134+X134+Y134)</f>
        <v>15</v>
      </c>
      <c r="AA134" s="143" t="n">
        <f aca="false">Z134/25*100</f>
        <v>60</v>
      </c>
      <c r="AB134" s="146" t="n">
        <f aca="false">AA134*0.1</f>
        <v>6</v>
      </c>
      <c r="AD134" s="142" t="n">
        <v>0.827811079525948</v>
      </c>
      <c r="AE134" s="142" t="n">
        <f aca="false">Wellness!AN134</f>
        <v>0.833333333333333</v>
      </c>
      <c r="AF134" s="142" t="n">
        <f aca="false">AVERAGE(AD134,AE134)</f>
        <v>0.830572206429641</v>
      </c>
      <c r="AG134" s="143" t="str">
        <f aca="false" t="array" ref="AG134:AG134">_xlfn.IFS(AF134&gt;=80%,"5",AF134&gt;=70%,"4",AF134&gt;=60%,"3",AF134&gt;=50%,"2",AF134&gt;=40%,"1",AF134&lt;40%,"0")</f>
        <v>5</v>
      </c>
      <c r="AH134" s="144" t="n">
        <v>10</v>
      </c>
      <c r="AI134" s="144" t="n">
        <f aca="false">IF(AH134&gt;=27,5,IF(AH134&gt;=24,4,IF(AH134&gt;=20,3,IF(AH134&gt;=15,2,IF(AH134&gt;=10,1,0)))))</f>
        <v>1</v>
      </c>
      <c r="AJ134" s="143" t="n">
        <v>2.33333333333333</v>
      </c>
      <c r="AK134" s="143" t="n">
        <v>0.333333333333333</v>
      </c>
      <c r="AL134" s="143" t="n">
        <v>1</v>
      </c>
      <c r="AM134" s="143" t="n">
        <f aca="false">(AG134+AI134+AK134+AL134+AJ134)</f>
        <v>9.66666666666667</v>
      </c>
      <c r="AN134" s="143" t="n">
        <f aca="false">AM134/25*100</f>
        <v>38.6666666666667</v>
      </c>
      <c r="AO134" s="146" t="n">
        <f aca="false">AN134*0.1</f>
        <v>3.86666666666667</v>
      </c>
      <c r="AQ134" s="142" t="n">
        <v>0.920138888888889</v>
      </c>
      <c r="AR134" s="142" t="n">
        <f aca="false">Wellness!V134</f>
        <v>0.8</v>
      </c>
      <c r="AS134" s="142" t="n">
        <f aca="false">AVERAGE(Discipline!$D134,Discipline!$E134)</f>
        <v>0.9</v>
      </c>
      <c r="AT134" s="143" t="str">
        <f aca="false" t="array" ref="AT134:AT134">_xlfn.IFS(AS134&gt;=80%,"5",AS134&gt;=70%,"4",AS134&gt;=60%,"3",AS134&gt;=50%,"2",AS134&gt;=40%,"1",AS134&lt;40%,"0")</f>
        <v>5</v>
      </c>
      <c r="AU134" s="144" t="n">
        <v>14</v>
      </c>
      <c r="AV134" s="144" t="n">
        <f aca="false">IF(AU134&gt;=27,5,IF(AU134&gt;=24,4,IF(AU134&gt;=20,3,IF(AU134&gt;=15,2,IF(AU134&gt;=10,1,0)))))</f>
        <v>1</v>
      </c>
      <c r="AW134" s="143" t="n">
        <v>0.875</v>
      </c>
      <c r="AX134" s="143" t="n">
        <v>3.5</v>
      </c>
      <c r="AY134" s="143" t="n">
        <v>1.75</v>
      </c>
      <c r="AZ134" s="143" t="n">
        <f aca="false">(AT134+AV134+AX134+AY134+AW134)</f>
        <v>12.125</v>
      </c>
      <c r="BA134" s="143" t="n">
        <f aca="false">AZ134/25*100</f>
        <v>48.5</v>
      </c>
      <c r="BB134" s="146" t="n">
        <f aca="false">BA134*0.1</f>
        <v>4.85</v>
      </c>
    </row>
    <row r="135" s="22" customFormat="true" ht="14.25" hidden="false" customHeight="false" outlineLevel="0" collapsed="false">
      <c r="A135" s="141" t="n">
        <v>131</v>
      </c>
      <c r="B135" s="62" t="s">
        <v>281</v>
      </c>
      <c r="C135" s="63" t="s">
        <v>282</v>
      </c>
      <c r="D135" s="142" t="n">
        <v>0.9286</v>
      </c>
      <c r="E135" s="142" t="n">
        <f aca="false">Wellness!D135</f>
        <v>0.666666666666667</v>
      </c>
      <c r="F135" s="142" t="n">
        <f aca="false">AVERAGE(Discipline!$D135,Discipline!$E135)</f>
        <v>0.797633333333333</v>
      </c>
      <c r="G135" s="143" t="str">
        <f aca="false" t="array" ref="G135:G135">_xlfn.IFS(F135&gt;=80%,"5",F135&gt;=70%,"4",F135&gt;=60%,"3",F135&gt;=50%,"2",F135&gt;=40%,"1",F135&lt;40%,"0")</f>
        <v>4</v>
      </c>
      <c r="H135" s="144" t="n">
        <v>10</v>
      </c>
      <c r="I135" s="144" t="n">
        <f aca="false">IF(H135&gt;=27,5,IF(H135&gt;=24,4,IF(H135&gt;=20,3,IF(H135&gt;=15,2,IF(H135&gt;=10,1,0)))))</f>
        <v>1</v>
      </c>
      <c r="J135" s="143"/>
      <c r="K135" s="143" t="n">
        <v>2.5</v>
      </c>
      <c r="L135" s="143" t="n">
        <v>2.75</v>
      </c>
      <c r="M135" s="143" t="n">
        <f aca="false">(G135+I135+K135+L135)</f>
        <v>10.25</v>
      </c>
      <c r="N135" s="143" t="n">
        <f aca="false">M135/20*100</f>
        <v>51.25</v>
      </c>
      <c r="O135" s="146" t="n">
        <f aca="false">N135*0.1</f>
        <v>5.125</v>
      </c>
      <c r="Q135" s="109" t="n">
        <f aca="false">IFERROR(VLOOKUP(B135,[2]Sheet1!B$4:E$241,4,FALSE()),"ER")</f>
        <v>0.822263814616756</v>
      </c>
      <c r="R135" s="109" t="n">
        <f aca="false">Wellness!V135</f>
        <v>0.666666666666667</v>
      </c>
      <c r="S135" s="109" t="n">
        <f aca="false">AVERAGE(Q135,R135)</f>
        <v>0.744465240641711</v>
      </c>
      <c r="T135" s="143" t="str">
        <f aca="false" t="array" ref="T135:T135">_xlfn.IFS(S135&gt;=80%,"5",S135&gt;=70%,"4",S135&gt;=60%,"3",S135&gt;=50%,"2",S135&gt;=40%,"1",S135&lt;40%,"0")</f>
        <v>4</v>
      </c>
      <c r="U135" s="144" t="n">
        <v>0</v>
      </c>
      <c r="V135" s="144" t="n">
        <f aca="false">IF(U135&gt;=27,5,IF(U135&gt;=24,4,IF(U135&gt;=20,3,IF(U135&gt;=15,2,IF(U135&gt;=10,1,0)))))</f>
        <v>0</v>
      </c>
      <c r="W135" s="143" t="n">
        <v>4</v>
      </c>
      <c r="X135" s="143" t="n">
        <v>3.83333333333333</v>
      </c>
      <c r="Y135" s="143" t="n">
        <v>3.75</v>
      </c>
      <c r="Z135" s="143" t="n">
        <f aca="false">(T135+V135+W135+X135+Y135)</f>
        <v>15.5833333333333</v>
      </c>
      <c r="AA135" s="143" t="n">
        <f aca="false">Z135/25*100</f>
        <v>62.3333333333333</v>
      </c>
      <c r="AB135" s="146" t="n">
        <f aca="false">AA135*0.1</f>
        <v>6.23333333333333</v>
      </c>
      <c r="AD135" s="142" t="n">
        <v>0.842460317460317</v>
      </c>
      <c r="AE135" s="142" t="n">
        <f aca="false">Wellness!AN135</f>
        <v>0</v>
      </c>
      <c r="AF135" s="142" t="n">
        <f aca="false">AVERAGE(AD135,AE135)</f>
        <v>0.421230158730159</v>
      </c>
      <c r="AG135" s="143" t="str">
        <f aca="false" t="array" ref="AG135:AG135">_xlfn.IFS(AF135&gt;=80%,"5",AF135&gt;=70%,"4",AF135&gt;=60%,"3",AF135&gt;=50%,"2",AF135&gt;=40%,"1",AF135&lt;40%,"0")</f>
        <v>1</v>
      </c>
      <c r="AH135" s="144" t="n">
        <v>2</v>
      </c>
      <c r="AI135" s="144" t="n">
        <f aca="false">IF(AH135&gt;=27,5,IF(AH135&gt;=24,4,IF(AH135&gt;=20,3,IF(AH135&gt;=15,2,IF(AH135&gt;=10,1,0)))))</f>
        <v>0</v>
      </c>
      <c r="AJ135" s="143" t="n">
        <v>3.5</v>
      </c>
      <c r="AK135" s="143" t="n">
        <v>1.85714285714286</v>
      </c>
      <c r="AL135" s="143" t="n">
        <v>2</v>
      </c>
      <c r="AM135" s="143" t="n">
        <f aca="false">(AG135+AI135+AK135+AL135+AJ135)</f>
        <v>8.35714285714286</v>
      </c>
      <c r="AN135" s="143" t="n">
        <f aca="false">AM135/25*100</f>
        <v>33.4285714285714</v>
      </c>
      <c r="AO135" s="146" t="n">
        <f aca="false">AN135*0.1</f>
        <v>3.34285714285714</v>
      </c>
      <c r="AQ135" s="142" t="n">
        <v>0.800573671497585</v>
      </c>
      <c r="AR135" s="142" t="n">
        <f aca="false">Wellness!V135</f>
        <v>0.666666666666667</v>
      </c>
      <c r="AS135" s="142" t="n">
        <f aca="false">AVERAGE(Discipline!$D135,Discipline!$E135)</f>
        <v>0.797633333333333</v>
      </c>
      <c r="AT135" s="143" t="str">
        <f aca="false" t="array" ref="AT135:AT135">_xlfn.IFS(AS135&gt;=80%,"5",AS135&gt;=70%,"4",AS135&gt;=60%,"3",AS135&gt;=50%,"2",AS135&gt;=40%,"1",AS135&lt;40%,"0")</f>
        <v>4</v>
      </c>
      <c r="AU135" s="144" t="n">
        <v>10</v>
      </c>
      <c r="AV135" s="144" t="n">
        <f aca="false">IF(AU135&gt;=27,5,IF(AU135&gt;=24,4,IF(AU135&gt;=20,3,IF(AU135&gt;=15,2,IF(AU135&gt;=10,1,0)))))</f>
        <v>1</v>
      </c>
      <c r="AW135" s="143" t="n">
        <v>0.5</v>
      </c>
      <c r="AX135" s="143" t="n">
        <v>2.66666666666667</v>
      </c>
      <c r="AY135" s="143" t="n">
        <v>1.25</v>
      </c>
      <c r="AZ135" s="143" t="n">
        <f aca="false">(AT135+AV135+AX135+AY135+AW135)</f>
        <v>9.41666666666667</v>
      </c>
      <c r="BA135" s="143" t="n">
        <f aca="false">AZ135/25*100</f>
        <v>37.6666666666667</v>
      </c>
      <c r="BB135" s="146" t="n">
        <f aca="false">BA135*0.1</f>
        <v>3.76666666666667</v>
      </c>
    </row>
    <row r="136" s="22" customFormat="true" ht="14.25" hidden="false" customHeight="false" outlineLevel="0" collapsed="false">
      <c r="A136" s="141" t="n">
        <v>132</v>
      </c>
      <c r="B136" s="62" t="s">
        <v>283</v>
      </c>
      <c r="C136" s="63" t="s">
        <v>284</v>
      </c>
      <c r="D136" s="142" t="n">
        <v>0.85</v>
      </c>
      <c r="E136" s="142" t="n">
        <f aca="false">Wellness!D136</f>
        <v>0.666666666666667</v>
      </c>
      <c r="F136" s="142" t="n">
        <f aca="false">AVERAGE(Discipline!$D136,Discipline!$E136)</f>
        <v>0.758333333333333</v>
      </c>
      <c r="G136" s="143" t="str">
        <f aca="false" t="array" ref="G136:G136">_xlfn.IFS(F136&gt;=80%,"5",F136&gt;=70%,"4",F136&gt;=60%,"3",F136&gt;=50%,"2",F136&gt;=40%,"1",F136&lt;40%,"0")</f>
        <v>4</v>
      </c>
      <c r="H136" s="144" t="n">
        <v>12</v>
      </c>
      <c r="I136" s="144" t="n">
        <f aca="false">IF(H136&gt;=27,5,IF(H136&gt;=24,4,IF(H136&gt;=20,3,IF(H136&gt;=15,2,IF(H136&gt;=10,1,0)))))</f>
        <v>1</v>
      </c>
      <c r="J136" s="143"/>
      <c r="K136" s="143" t="n">
        <v>3.75</v>
      </c>
      <c r="L136" s="143" t="n">
        <v>3.75</v>
      </c>
      <c r="M136" s="143" t="n">
        <f aca="false">(G136+I136+K136+L136)</f>
        <v>12.5</v>
      </c>
      <c r="N136" s="143" t="n">
        <f aca="false">M136/20*100</f>
        <v>62.5</v>
      </c>
      <c r="O136" s="146" t="n">
        <f aca="false">N136*0.1</f>
        <v>6.25</v>
      </c>
      <c r="Q136" s="109" t="n">
        <f aca="false">IFERROR(VLOOKUP(B136,[2]Sheet1!B$4:E$241,4,FALSE()),"ER")</f>
        <v>0.819018817204301</v>
      </c>
      <c r="R136" s="109" t="n">
        <f aca="false">Wellness!V136</f>
        <v>0.1</v>
      </c>
      <c r="S136" s="109" t="n">
        <f aca="false">AVERAGE(Q136,R136)</f>
        <v>0.459509408602151</v>
      </c>
      <c r="T136" s="143" t="str">
        <f aca="false" t="array" ref="T136:T136">_xlfn.IFS(S136&gt;=80%,"5",S136&gt;=70%,"4",S136&gt;=60%,"3",S136&gt;=50%,"2",S136&gt;=40%,"1",S136&lt;40%,"0")</f>
        <v>1</v>
      </c>
      <c r="U136" s="144" t="n">
        <v>3</v>
      </c>
      <c r="V136" s="144" t="n">
        <f aca="false">IF(U136&gt;=27,5,IF(U136&gt;=24,4,IF(U136&gt;=20,3,IF(U136&gt;=15,2,IF(U136&gt;=10,1,0)))))</f>
        <v>0</v>
      </c>
      <c r="W136" s="143" t="n">
        <v>1</v>
      </c>
      <c r="X136" s="143" t="n">
        <v>2.16666666666667</v>
      </c>
      <c r="Y136" s="143" t="n">
        <v>3.5</v>
      </c>
      <c r="Z136" s="143" t="n">
        <f aca="false">(T136+V136+W136+X136+Y136)</f>
        <v>7.66666666666667</v>
      </c>
      <c r="AA136" s="143" t="n">
        <f aca="false">Z136/25*100</f>
        <v>30.6666666666667</v>
      </c>
      <c r="AB136" s="146" t="n">
        <f aca="false">AA136*0.1</f>
        <v>3.06666666666667</v>
      </c>
      <c r="AD136" s="142" t="n">
        <v>0.865785256410256</v>
      </c>
      <c r="AE136" s="142" t="n">
        <f aca="false">Wellness!AN136</f>
        <v>0.333333333333333</v>
      </c>
      <c r="AF136" s="142" t="n">
        <f aca="false">AVERAGE(AD136,AE136)</f>
        <v>0.599559294871795</v>
      </c>
      <c r="AG136" s="143" t="str">
        <f aca="false" t="array" ref="AG136:AG136">_xlfn.IFS(AF136&gt;=80%,"5",AF136&gt;=70%,"4",AF136&gt;=60%,"3",AF136&gt;=50%,"2",AF136&gt;=40%,"1",AF136&lt;40%,"0")</f>
        <v>2</v>
      </c>
      <c r="AH136" s="144" t="n">
        <v>4</v>
      </c>
      <c r="AI136" s="144" t="n">
        <f aca="false">IF(AH136&gt;=27,5,IF(AH136&gt;=24,4,IF(AH136&gt;=20,3,IF(AH136&gt;=15,2,IF(AH136&gt;=10,1,0)))))</f>
        <v>0</v>
      </c>
      <c r="AJ136" s="143" t="n">
        <v>1.75</v>
      </c>
      <c r="AK136" s="143" t="n">
        <v>2.57142857142857</v>
      </c>
      <c r="AL136" s="143" t="n">
        <v>1.25</v>
      </c>
      <c r="AM136" s="143" t="n">
        <f aca="false">(AG136+AI136+AK136+AL136+AJ136)</f>
        <v>7.57142857142857</v>
      </c>
      <c r="AN136" s="143" t="n">
        <f aca="false">AM136/25*100</f>
        <v>30.2857142857143</v>
      </c>
      <c r="AO136" s="146" t="n">
        <f aca="false">AN136*0.1</f>
        <v>3.02857142857143</v>
      </c>
      <c r="AQ136" s="142" t="n">
        <v>0.944444444444444</v>
      </c>
      <c r="AR136" s="142" t="n">
        <f aca="false">Wellness!V136</f>
        <v>0.1</v>
      </c>
      <c r="AS136" s="142" t="n">
        <f aca="false">AVERAGE(Discipline!$D136,Discipline!$E136)</f>
        <v>0.758333333333333</v>
      </c>
      <c r="AT136" s="143" t="str">
        <f aca="false" t="array" ref="AT136:AT136">_xlfn.IFS(AS136&gt;=80%,"5",AS136&gt;=70%,"4",AS136&gt;=60%,"3",AS136&gt;=50%,"2",AS136&gt;=40%,"1",AS136&lt;40%,"0")</f>
        <v>4</v>
      </c>
      <c r="AU136" s="144" t="n">
        <v>12</v>
      </c>
      <c r="AV136" s="144" t="n">
        <f aca="false">IF(AU136&gt;=27,5,IF(AU136&gt;=24,4,IF(AU136&gt;=20,3,IF(AU136&gt;=15,2,IF(AU136&gt;=10,1,0)))))</f>
        <v>1</v>
      </c>
      <c r="AW136" s="143" t="n">
        <v>4.75</v>
      </c>
      <c r="AX136" s="143" t="n">
        <v>2.33333333333333</v>
      </c>
      <c r="AY136" s="143" t="n">
        <v>1.75</v>
      </c>
      <c r="AZ136" s="143" t="n">
        <f aca="false">(AT136+AV136+AX136+AY136+AW136)</f>
        <v>13.8333333333333</v>
      </c>
      <c r="BA136" s="143" t="n">
        <f aca="false">AZ136/25*100</f>
        <v>55.3333333333333</v>
      </c>
      <c r="BB136" s="146" t="n">
        <f aca="false">BA136*0.1</f>
        <v>5.53333333333333</v>
      </c>
    </row>
    <row r="137" s="22" customFormat="true" ht="14.25" hidden="false" customHeight="false" outlineLevel="0" collapsed="false">
      <c r="A137" s="141" t="n">
        <v>133</v>
      </c>
      <c r="B137" s="62" t="s">
        <v>285</v>
      </c>
      <c r="C137" s="63" t="s">
        <v>286</v>
      </c>
      <c r="D137" s="142" t="n">
        <v>0.95</v>
      </c>
      <c r="E137" s="142" t="n">
        <f aca="false">Wellness!D137</f>
        <v>0.666666666666667</v>
      </c>
      <c r="F137" s="142" t="n">
        <f aca="false">AVERAGE(Discipline!$D137,Discipline!$E137)</f>
        <v>0.808333333333333</v>
      </c>
      <c r="G137" s="143" t="str">
        <f aca="false" t="array" ref="G137:G137">_xlfn.IFS(F137&gt;=80%,"5",F137&gt;=70%,"4",F137&gt;=60%,"3",F137&gt;=50%,"2",F137&gt;=40%,"1",F137&lt;40%,"0")</f>
        <v>5</v>
      </c>
      <c r="H137" s="144" t="n">
        <v>21</v>
      </c>
      <c r="I137" s="144" t="n">
        <f aca="false">IF(H137&gt;=27,5,IF(H137&gt;=24,4,IF(H137&gt;=20,3,IF(H137&gt;=15,2,IF(H137&gt;=10,1,0)))))</f>
        <v>3</v>
      </c>
      <c r="J137" s="143"/>
      <c r="K137" s="143" t="n">
        <v>2.75</v>
      </c>
      <c r="L137" s="143" t="n">
        <v>3.25</v>
      </c>
      <c r="M137" s="143" t="n">
        <f aca="false">(G137+I137+K137+L137)</f>
        <v>14</v>
      </c>
      <c r="N137" s="143" t="n">
        <f aca="false">M137/20*100</f>
        <v>70</v>
      </c>
      <c r="O137" s="146" t="n">
        <f aca="false">N137*0.1</f>
        <v>7</v>
      </c>
      <c r="Q137" s="109" t="n">
        <f aca="false">IFERROR(VLOOKUP(B137,[2]Sheet1!B$4:E$241,4,FALSE()),"ER")</f>
        <v>0.897056451612903</v>
      </c>
      <c r="R137" s="109" t="n">
        <f aca="false">Wellness!V137</f>
        <v>0.666666666666667</v>
      </c>
      <c r="S137" s="109" t="n">
        <f aca="false">AVERAGE(Q137,R137)</f>
        <v>0.781861559139785</v>
      </c>
      <c r="T137" s="143" t="str">
        <f aca="false" t="array" ref="T137:T137">_xlfn.IFS(S137&gt;=80%,"5",S137&gt;=70%,"4",S137&gt;=60%,"3",S137&gt;=50%,"2",S137&gt;=40%,"1",S137&lt;40%,"0")</f>
        <v>4</v>
      </c>
      <c r="U137" s="144" t="n">
        <v>7</v>
      </c>
      <c r="V137" s="144" t="n">
        <f aca="false">IF(U137&gt;=27,5,IF(U137&gt;=24,4,IF(U137&gt;=20,3,IF(U137&gt;=15,2,IF(U137&gt;=10,1,0)))))</f>
        <v>0</v>
      </c>
      <c r="W137" s="143" t="n">
        <v>0</v>
      </c>
      <c r="X137" s="143" t="n">
        <v>1.83333333333333</v>
      </c>
      <c r="Y137" s="143" t="n">
        <v>2.75</v>
      </c>
      <c r="Z137" s="143" t="n">
        <f aca="false">(T137+V137+W137+X137+Y137)</f>
        <v>8.58333333333333</v>
      </c>
      <c r="AA137" s="143" t="n">
        <f aca="false">Z137/25*100</f>
        <v>34.3333333333333</v>
      </c>
      <c r="AB137" s="146" t="n">
        <f aca="false">AA137*0.1</f>
        <v>3.43333333333333</v>
      </c>
      <c r="AD137" s="142" t="n">
        <v>0.89496009545828</v>
      </c>
      <c r="AE137" s="142" t="n">
        <f aca="false">Wellness!AN137</f>
        <v>0.666666666666667</v>
      </c>
      <c r="AF137" s="142" t="n">
        <f aca="false">AVERAGE(AD137,AE137)</f>
        <v>0.780813381062473</v>
      </c>
      <c r="AG137" s="143" t="str">
        <f aca="false" t="array" ref="AG137:AG137">_xlfn.IFS(AF137&gt;=80%,"5",AF137&gt;=70%,"4",AF137&gt;=60%,"3",AF137&gt;=50%,"2",AF137&gt;=40%,"1",AF137&lt;40%,"0")</f>
        <v>4</v>
      </c>
      <c r="AH137" s="144" t="n">
        <v>7</v>
      </c>
      <c r="AI137" s="144" t="n">
        <f aca="false">IF(AH137&gt;=27,5,IF(AH137&gt;=24,4,IF(AH137&gt;=20,3,IF(AH137&gt;=15,2,IF(AH137&gt;=10,1,0)))))</f>
        <v>0</v>
      </c>
      <c r="AJ137" s="143" t="n">
        <v>1.75</v>
      </c>
      <c r="AK137" s="143" t="n">
        <v>2.57142857142857</v>
      </c>
      <c r="AL137" s="143" t="n">
        <v>1.25</v>
      </c>
      <c r="AM137" s="143" t="n">
        <f aca="false">(AG137+AI137+AK137+AL137+AJ137)</f>
        <v>9.57142857142857</v>
      </c>
      <c r="AN137" s="143" t="n">
        <f aca="false">AM137/25*100</f>
        <v>38.2857142857143</v>
      </c>
      <c r="AO137" s="146" t="n">
        <f aca="false">AN137*0.1</f>
        <v>3.82857142857143</v>
      </c>
      <c r="AQ137" s="142" t="n">
        <v>0.753472222222222</v>
      </c>
      <c r="AR137" s="142" t="n">
        <f aca="false">Wellness!V137</f>
        <v>0.666666666666667</v>
      </c>
      <c r="AS137" s="142" t="n">
        <f aca="false">AVERAGE(Discipline!$D137,Discipline!$E137)</f>
        <v>0.808333333333333</v>
      </c>
      <c r="AT137" s="143" t="str">
        <f aca="false" t="array" ref="AT137:AT137">_xlfn.IFS(AS137&gt;=80%,"5",AS137&gt;=70%,"4",AS137&gt;=60%,"3",AS137&gt;=50%,"2",AS137&gt;=40%,"1",AS137&lt;40%,"0")</f>
        <v>5</v>
      </c>
      <c r="AU137" s="144" t="n">
        <v>21</v>
      </c>
      <c r="AV137" s="144" t="n">
        <f aca="false">IF(AU137&gt;=27,5,IF(AU137&gt;=24,4,IF(AU137&gt;=20,3,IF(AU137&gt;=15,2,IF(AU137&gt;=10,1,0)))))</f>
        <v>3</v>
      </c>
      <c r="AW137" s="143" t="n">
        <v>3.75</v>
      </c>
      <c r="AX137" s="143" t="n">
        <v>1.5</v>
      </c>
      <c r="AY137" s="143" t="n">
        <v>3.125</v>
      </c>
      <c r="AZ137" s="143" t="n">
        <f aca="false">(AT137+AV137+AX137+AY137+AW137)</f>
        <v>16.375</v>
      </c>
      <c r="BA137" s="143" t="n">
        <f aca="false">AZ137/25*100</f>
        <v>65.5</v>
      </c>
      <c r="BB137" s="146" t="n">
        <f aca="false">BA137*0.1</f>
        <v>6.55</v>
      </c>
    </row>
    <row r="138" s="22" customFormat="true" ht="14.25" hidden="false" customHeight="false" outlineLevel="0" collapsed="false">
      <c r="A138" s="141" t="n">
        <v>134</v>
      </c>
      <c r="B138" s="62" t="s">
        <v>287</v>
      </c>
      <c r="C138" s="63" t="s">
        <v>288</v>
      </c>
      <c r="D138" s="142" t="n">
        <v>0.7143</v>
      </c>
      <c r="E138" s="142" t="n">
        <f aca="false">Wellness!D138</f>
        <v>0.3</v>
      </c>
      <c r="F138" s="142" t="n">
        <f aca="false">AVERAGE(Discipline!$D138,Discipline!$E138)</f>
        <v>0.50715</v>
      </c>
      <c r="G138" s="143" t="str">
        <f aca="false" t="array" ref="G138:G138">_xlfn.IFS(F138&gt;=80%,"5",F138&gt;=70%,"4",F138&gt;=60%,"3",F138&gt;=50%,"2",F138&gt;=40%,"1",F138&lt;40%,"0")</f>
        <v>2</v>
      </c>
      <c r="H138" s="144" t="n">
        <v>6</v>
      </c>
      <c r="I138" s="144" t="n">
        <f aca="false">IF(H138&gt;=27,5,IF(H138&gt;=24,4,IF(H138&gt;=20,3,IF(H138&gt;=15,2,IF(H138&gt;=10,1,0)))))</f>
        <v>0</v>
      </c>
      <c r="J138" s="143"/>
      <c r="K138" s="143" t="n">
        <v>2.75</v>
      </c>
      <c r="L138" s="143" t="n">
        <v>3</v>
      </c>
      <c r="M138" s="143" t="n">
        <f aca="false">(G138+I138+K138+L138)</f>
        <v>7.75</v>
      </c>
      <c r="N138" s="143" t="n">
        <f aca="false">M138/20*100</f>
        <v>38.75</v>
      </c>
      <c r="O138" s="146" t="n">
        <f aca="false">N138*0.1</f>
        <v>3.875</v>
      </c>
      <c r="Q138" s="109" t="n">
        <f aca="false">IFERROR(VLOOKUP(B138,[2]Sheet1!B$4:E$241,4,FALSE()),"ER")</f>
        <v>0.67488747771836</v>
      </c>
      <c r="R138" s="109" t="n">
        <f aca="false">Wellness!V138</f>
        <v>0.133333333333333</v>
      </c>
      <c r="S138" s="109" t="n">
        <f aca="false">AVERAGE(Q138,R138)</f>
        <v>0.404110405525847</v>
      </c>
      <c r="T138" s="143" t="str">
        <f aca="false" t="array" ref="T138:T138">_xlfn.IFS(S138&gt;=80%,"5",S138&gt;=70%,"4",S138&gt;=60%,"3",S138&gt;=50%,"2",S138&gt;=40%,"1",S138&lt;40%,"0")</f>
        <v>1</v>
      </c>
      <c r="U138" s="144" t="n">
        <v>3</v>
      </c>
      <c r="V138" s="144" t="n">
        <f aca="false">IF(U138&gt;=27,5,IF(U138&gt;=24,4,IF(U138&gt;=20,3,IF(U138&gt;=15,2,IF(U138&gt;=10,1,0)))))</f>
        <v>0</v>
      </c>
      <c r="W138" s="143" t="n">
        <v>1</v>
      </c>
      <c r="X138" s="143" t="n">
        <v>1</v>
      </c>
      <c r="Y138" s="143" t="n">
        <v>1</v>
      </c>
      <c r="Z138" s="143" t="n">
        <f aca="false">(T138+V138+W138+X138+Y138)</f>
        <v>4</v>
      </c>
      <c r="AA138" s="143" t="n">
        <f aca="false">Z138/25*100</f>
        <v>16</v>
      </c>
      <c r="AB138" s="146" t="n">
        <f aca="false">AA138*0.1</f>
        <v>1.6</v>
      </c>
      <c r="AD138" s="142" t="n">
        <v>0.721902923810426</v>
      </c>
      <c r="AE138" s="142" t="n">
        <f aca="false">Wellness!AN138</f>
        <v>0.266666666666667</v>
      </c>
      <c r="AF138" s="142" t="n">
        <f aca="false">AVERAGE(AD138,AE138)</f>
        <v>0.494284795238546</v>
      </c>
      <c r="AG138" s="143" t="str">
        <f aca="false" t="array" ref="AG138:AG138">_xlfn.IFS(AF138&gt;=80%,"5",AF138&gt;=70%,"4",AF138&gt;=60%,"3",AF138&gt;=50%,"2",AF138&gt;=40%,"1",AF138&lt;40%,"0")</f>
        <v>1</v>
      </c>
      <c r="AH138" s="144" t="n">
        <v>5</v>
      </c>
      <c r="AI138" s="144" t="n">
        <f aca="false">IF(AH138&gt;=27,5,IF(AH138&gt;=24,4,IF(AH138&gt;=20,3,IF(AH138&gt;=15,2,IF(AH138&gt;=10,1,0)))))</f>
        <v>0</v>
      </c>
      <c r="AJ138" s="143" t="n">
        <v>2</v>
      </c>
      <c r="AK138" s="143" t="n">
        <v>2</v>
      </c>
      <c r="AL138" s="143" t="n">
        <v>1.05</v>
      </c>
      <c r="AM138" s="143" t="n">
        <f aca="false">(AG138+AI138+AK138+AL138+AJ138)</f>
        <v>6.05</v>
      </c>
      <c r="AN138" s="143" t="n">
        <f aca="false">AM138/25*100</f>
        <v>24.2</v>
      </c>
      <c r="AO138" s="146" t="n">
        <f aca="false">AN138*0.1</f>
        <v>2.42</v>
      </c>
      <c r="AQ138" s="142" t="n">
        <v>0.76237922705314</v>
      </c>
      <c r="AR138" s="142" t="n">
        <f aca="false">Wellness!V138</f>
        <v>0.133333333333333</v>
      </c>
      <c r="AS138" s="142" t="n">
        <f aca="false">AVERAGE(Discipline!$D138,Discipline!$E138)</f>
        <v>0.50715</v>
      </c>
      <c r="AT138" s="143" t="str">
        <f aca="false" t="array" ref="AT138:AT138">_xlfn.IFS(AS138&gt;=80%,"5",AS138&gt;=70%,"4",AS138&gt;=60%,"3",AS138&gt;=50%,"2",AS138&gt;=40%,"1",AS138&lt;40%,"0")</f>
        <v>2</v>
      </c>
      <c r="AU138" s="144" t="n">
        <v>6</v>
      </c>
      <c r="AV138" s="144" t="n">
        <f aca="false">IF(AU138&gt;=27,5,IF(AU138&gt;=24,4,IF(AU138&gt;=20,3,IF(AU138&gt;=15,2,IF(AU138&gt;=10,1,0)))))</f>
        <v>0</v>
      </c>
      <c r="AW138" s="143" t="n">
        <v>1.5</v>
      </c>
      <c r="AX138" s="143" t="n">
        <v>1.66666666666667</v>
      </c>
      <c r="AY138" s="143" t="n">
        <v>1.25</v>
      </c>
      <c r="AZ138" s="143" t="n">
        <f aca="false">(AT138+AV138+AX138+AY138+AW138)</f>
        <v>6.41666666666667</v>
      </c>
      <c r="BA138" s="143" t="n">
        <f aca="false">AZ138/25*100</f>
        <v>25.6666666666667</v>
      </c>
      <c r="BB138" s="146" t="n">
        <f aca="false">BA138*0.1</f>
        <v>2.56666666666667</v>
      </c>
    </row>
    <row r="139" s="22" customFormat="true" ht="14.25" hidden="false" customHeight="false" outlineLevel="0" collapsed="false">
      <c r="A139" s="141" t="n">
        <v>135</v>
      </c>
      <c r="B139" s="62" t="s">
        <v>289</v>
      </c>
      <c r="C139" s="63" t="s">
        <v>290</v>
      </c>
      <c r="D139" s="142" t="n">
        <v>0.8667</v>
      </c>
      <c r="E139" s="142" t="n">
        <f aca="false">Wellness!D139</f>
        <v>0.666666666666667</v>
      </c>
      <c r="F139" s="142" t="n">
        <f aca="false">AVERAGE(Discipline!$D139,Discipline!$E139)</f>
        <v>0.766683333333333</v>
      </c>
      <c r="G139" s="143" t="str">
        <f aca="false" t="array" ref="G139:G139">_xlfn.IFS(F139&gt;=80%,"5",F139&gt;=70%,"4",F139&gt;=60%,"3",F139&gt;=50%,"2",F139&gt;=40%,"1",F139&lt;40%,"0")</f>
        <v>4</v>
      </c>
      <c r="H139" s="144" t="n">
        <v>14</v>
      </c>
      <c r="I139" s="144" t="n">
        <f aca="false">IF(H139&gt;=27,5,IF(H139&gt;=24,4,IF(H139&gt;=20,3,IF(H139&gt;=15,2,IF(H139&gt;=10,1,0)))))</f>
        <v>1</v>
      </c>
      <c r="J139" s="143"/>
      <c r="K139" s="143" t="n">
        <v>1.5</v>
      </c>
      <c r="L139" s="143" t="n">
        <v>0.875</v>
      </c>
      <c r="M139" s="143" t="n">
        <f aca="false">(G139+I139+K139+L139)</f>
        <v>7.375</v>
      </c>
      <c r="N139" s="143" t="n">
        <f aca="false">M139/20*100</f>
        <v>36.875</v>
      </c>
      <c r="O139" s="146" t="n">
        <f aca="false">N139*0.1</f>
        <v>3.6875</v>
      </c>
      <c r="Q139" s="109" t="n">
        <f aca="false">IFERROR(VLOOKUP(B139,[2]Sheet1!B$4:E$241,4,FALSE()),"ER")</f>
        <v>0.829895833333333</v>
      </c>
      <c r="R139" s="109" t="n">
        <f aca="false">Wellness!V139</f>
        <v>0.666666666666667</v>
      </c>
      <c r="S139" s="109" t="n">
        <f aca="false">AVERAGE(Q139,R139)</f>
        <v>0.74828125</v>
      </c>
      <c r="T139" s="143" t="str">
        <f aca="false" t="array" ref="T139:T139">_xlfn.IFS(S139&gt;=80%,"5",S139&gt;=70%,"4",S139&gt;=60%,"3",S139&gt;=50%,"2",S139&gt;=40%,"1",S139&lt;40%,"0")</f>
        <v>4</v>
      </c>
      <c r="U139" s="144" t="n">
        <v>11</v>
      </c>
      <c r="V139" s="144" t="n">
        <f aca="false">IF(U139&gt;=27,5,IF(U139&gt;=24,4,IF(U139&gt;=20,3,IF(U139&gt;=15,2,IF(U139&gt;=10,1,0)))))</f>
        <v>1</v>
      </c>
      <c r="W139" s="143" t="n">
        <v>0</v>
      </c>
      <c r="X139" s="143" t="n">
        <v>0.166666666666667</v>
      </c>
      <c r="Y139" s="143" t="n">
        <v>0</v>
      </c>
      <c r="Z139" s="143" t="n">
        <f aca="false">(T139+V139+W139+X139+Y139)</f>
        <v>5.16666666666667</v>
      </c>
      <c r="AA139" s="143" t="n">
        <f aca="false">Z139/25*100</f>
        <v>20.6666666666667</v>
      </c>
      <c r="AB139" s="146" t="n">
        <f aca="false">AA139*0.1</f>
        <v>2.06666666666667</v>
      </c>
      <c r="AD139" s="142" t="n">
        <v>0.896920289855072</v>
      </c>
      <c r="AE139" s="142" t="n">
        <f aca="false">Wellness!AN139</f>
        <v>0.333333333333333</v>
      </c>
      <c r="AF139" s="142" t="n">
        <f aca="false">AVERAGE(AD139,AE139)</f>
        <v>0.615126811594203</v>
      </c>
      <c r="AG139" s="143" t="str">
        <f aca="false" t="array" ref="AG139:AG139">_xlfn.IFS(AF139&gt;=80%,"5",AF139&gt;=70%,"4",AF139&gt;=60%,"3",AF139&gt;=50%,"2",AF139&gt;=40%,"1",AF139&lt;40%,"0")</f>
        <v>3</v>
      </c>
      <c r="AH139" s="144" t="n">
        <v>6</v>
      </c>
      <c r="AI139" s="144" t="n">
        <f aca="false">IF(AH139&gt;=27,5,IF(AH139&gt;=24,4,IF(AH139&gt;=20,3,IF(AH139&gt;=15,2,IF(AH139&gt;=10,1,0)))))</f>
        <v>0</v>
      </c>
      <c r="AJ139" s="143" t="n">
        <v>2</v>
      </c>
      <c r="AK139" s="143" t="n">
        <v>2</v>
      </c>
      <c r="AL139" s="143" t="n">
        <v>2</v>
      </c>
      <c r="AM139" s="143" t="n">
        <f aca="false">(AG139+AI139+AK139+AL139+AJ139)</f>
        <v>9</v>
      </c>
      <c r="AN139" s="143" t="n">
        <f aca="false">AM139/25*100</f>
        <v>36</v>
      </c>
      <c r="AO139" s="146" t="n">
        <f aca="false">AN139*0.1</f>
        <v>3.6</v>
      </c>
      <c r="AQ139" s="142" t="n">
        <v>0.858845755693582</v>
      </c>
      <c r="AR139" s="142" t="n">
        <f aca="false">Wellness!V139</f>
        <v>0.666666666666667</v>
      </c>
      <c r="AS139" s="142" t="n">
        <f aca="false">AVERAGE(Discipline!$D139,Discipline!$E139)</f>
        <v>0.766683333333333</v>
      </c>
      <c r="AT139" s="143" t="str">
        <f aca="false" t="array" ref="AT139:AT139">_xlfn.IFS(AS139&gt;=80%,"5",AS139&gt;=70%,"4",AS139&gt;=60%,"3",AS139&gt;=50%,"2",AS139&gt;=40%,"1",AS139&lt;40%,"0")</f>
        <v>4</v>
      </c>
      <c r="AU139" s="144" t="n">
        <v>14</v>
      </c>
      <c r="AV139" s="144" t="n">
        <f aca="false">IF(AU139&gt;=27,5,IF(AU139&gt;=24,4,IF(AU139&gt;=20,3,IF(AU139&gt;=15,2,IF(AU139&gt;=10,1,0)))))</f>
        <v>1</v>
      </c>
      <c r="AW139" s="143" t="n">
        <v>3</v>
      </c>
      <c r="AX139" s="143" t="n">
        <v>2</v>
      </c>
      <c r="AY139" s="143" t="n">
        <v>2</v>
      </c>
      <c r="AZ139" s="143" t="n">
        <f aca="false">(AT139+AV139+AX139+AY139+AW139)</f>
        <v>12</v>
      </c>
      <c r="BA139" s="143" t="n">
        <f aca="false">AZ139/25*100</f>
        <v>48</v>
      </c>
      <c r="BB139" s="146" t="n">
        <f aca="false">BA139*0.1</f>
        <v>4.8</v>
      </c>
    </row>
    <row r="140" s="22" customFormat="true" ht="14.25" hidden="false" customHeight="false" outlineLevel="0" collapsed="false">
      <c r="A140" s="141" t="n">
        <v>136</v>
      </c>
      <c r="B140" s="62" t="s">
        <v>291</v>
      </c>
      <c r="C140" s="63" t="s">
        <v>292</v>
      </c>
      <c r="D140" s="142" t="n">
        <v>1</v>
      </c>
      <c r="E140" s="142" t="n">
        <f aca="false">Wellness!D140</f>
        <v>0.666666666666667</v>
      </c>
      <c r="F140" s="142" t="n">
        <f aca="false">AVERAGE(Discipline!$D140,Discipline!$E140)</f>
        <v>0.833333333333333</v>
      </c>
      <c r="G140" s="143" t="str">
        <f aca="false" t="array" ref="G140:G140">_xlfn.IFS(F140&gt;=80%,"5",F140&gt;=70%,"4",F140&gt;=60%,"3",F140&gt;=50%,"2",F140&gt;=40%,"1",F140&lt;40%,"0")</f>
        <v>5</v>
      </c>
      <c r="H140" s="144" t="n">
        <v>11</v>
      </c>
      <c r="I140" s="144" t="n">
        <f aca="false">IF(H140&gt;=27,5,IF(H140&gt;=24,4,IF(H140&gt;=20,3,IF(H140&gt;=15,2,IF(H140&gt;=10,1,0)))))</f>
        <v>1</v>
      </c>
      <c r="J140" s="143"/>
      <c r="K140" s="143" t="n">
        <v>3.07142857142857</v>
      </c>
      <c r="L140" s="143" t="n">
        <v>2.79464285714286</v>
      </c>
      <c r="M140" s="143" t="n">
        <f aca="false">(G140+I140+K140+L140)</f>
        <v>11.8660714285714</v>
      </c>
      <c r="N140" s="143" t="n">
        <f aca="false">M140/20*100</f>
        <v>59.3303571428571</v>
      </c>
      <c r="O140" s="146" t="n">
        <f aca="false">N140*0.1</f>
        <v>5.93303571428572</v>
      </c>
      <c r="Q140" s="109" t="n">
        <f aca="false">IFERROR(VLOOKUP(B140,[2]Sheet1!B$4:E$241,4,FALSE()),"ER")</f>
        <v>0.918177083333333</v>
      </c>
      <c r="R140" s="109" t="n">
        <f aca="false">Wellness!V140</f>
        <v>0.666666666666667</v>
      </c>
      <c r="S140" s="109" t="n">
        <f aca="false">AVERAGE(Q140,R140)</f>
        <v>0.792421875</v>
      </c>
      <c r="T140" s="143" t="str">
        <f aca="false" t="array" ref="T140:T140">_xlfn.IFS(S140&gt;=80%,"5",S140&gt;=70%,"4",S140&gt;=60%,"3",S140&gt;=50%,"2",S140&gt;=40%,"1",S140&lt;40%,"0")</f>
        <v>4</v>
      </c>
      <c r="U140" s="144" t="n">
        <v>1</v>
      </c>
      <c r="V140" s="144" t="n">
        <f aca="false">IF(U140&gt;=27,5,IF(U140&gt;=24,4,IF(U140&gt;=20,3,IF(U140&gt;=15,2,IF(U140&gt;=10,1,0)))))</f>
        <v>0</v>
      </c>
      <c r="W140" s="143" t="n">
        <v>0</v>
      </c>
      <c r="X140" s="143" t="n">
        <v>1.83333333333333</v>
      </c>
      <c r="Y140" s="143" t="n">
        <v>2.5</v>
      </c>
      <c r="Z140" s="143" t="n">
        <f aca="false">(T140+V140+W140+X140+Y140)</f>
        <v>8.33333333333333</v>
      </c>
      <c r="AA140" s="143" t="n">
        <f aca="false">Z140/25*100</f>
        <v>33.3333333333333</v>
      </c>
      <c r="AB140" s="146" t="n">
        <f aca="false">AA140*0.1</f>
        <v>3.33333333333333</v>
      </c>
      <c r="AD140" s="142" t="n">
        <v>0.993055555555556</v>
      </c>
      <c r="AE140" s="142" t="n">
        <f aca="false">Wellness!AN140</f>
        <v>0.666666666666667</v>
      </c>
      <c r="AF140" s="142" t="n">
        <f aca="false">AVERAGE(AD140,AE140)</f>
        <v>0.829861111111111</v>
      </c>
      <c r="AG140" s="143" t="str">
        <f aca="false" t="array" ref="AG140:AG140">_xlfn.IFS(AF140&gt;=80%,"5",AF140&gt;=70%,"4",AF140&gt;=60%,"3",AF140&gt;=50%,"2",AF140&gt;=40%,"1",AF140&lt;40%,"0")</f>
        <v>5</v>
      </c>
      <c r="AH140" s="144" t="n">
        <v>4</v>
      </c>
      <c r="AI140" s="144" t="n">
        <f aca="false">IF(AH140&gt;=27,5,IF(AH140&gt;=24,4,IF(AH140&gt;=20,3,IF(AH140&gt;=15,2,IF(AH140&gt;=10,1,0)))))</f>
        <v>0</v>
      </c>
      <c r="AJ140" s="143" t="s">
        <v>511</v>
      </c>
      <c r="AK140" s="143" t="s">
        <v>511</v>
      </c>
      <c r="AL140" s="143" t="s">
        <v>511</v>
      </c>
      <c r="AM140" s="143" t="n">
        <f aca="false">(AG140+AI140+AK140+AL140+AJ140)</f>
        <v>5</v>
      </c>
      <c r="AN140" s="143" t="n">
        <f aca="false">AM140/25*100</f>
        <v>20</v>
      </c>
      <c r="AO140" s="146" t="n">
        <f aca="false">AN140*0.1</f>
        <v>2</v>
      </c>
      <c r="AQ140" s="142" t="n">
        <v>1</v>
      </c>
      <c r="AR140" s="142" t="n">
        <f aca="false">Wellness!V140</f>
        <v>0.666666666666667</v>
      </c>
      <c r="AS140" s="142" t="n">
        <f aca="false">AVERAGE(Discipline!$D140,Discipline!$E140)</f>
        <v>0.833333333333333</v>
      </c>
      <c r="AT140" s="143" t="str">
        <f aca="false" t="array" ref="AT140:AT140">_xlfn.IFS(AS140&gt;=80%,"5",AS140&gt;=70%,"4",AS140&gt;=60%,"3",AS140&gt;=50%,"2",AS140&gt;=40%,"1",AS140&lt;40%,"0")</f>
        <v>5</v>
      </c>
      <c r="AU140" s="144" t="n">
        <v>11</v>
      </c>
      <c r="AV140" s="144" t="n">
        <f aca="false">IF(AU140&gt;=27,5,IF(AU140&gt;=24,4,IF(AU140&gt;=20,3,IF(AU140&gt;=15,2,IF(AU140&gt;=10,1,0)))))</f>
        <v>1</v>
      </c>
      <c r="AW140" s="143" t="n">
        <v>3</v>
      </c>
      <c r="AX140" s="143" t="n">
        <v>3.33333333333333</v>
      </c>
      <c r="AY140" s="143" t="n">
        <v>3</v>
      </c>
      <c r="AZ140" s="143" t="n">
        <f aca="false">(AT140+AV140+AX140+AY140+AW140)</f>
        <v>15.3333333333333</v>
      </c>
      <c r="BA140" s="143" t="n">
        <f aca="false">AZ140/25*100</f>
        <v>61.3333333333333</v>
      </c>
      <c r="BB140" s="146" t="n">
        <f aca="false">BA140*0.1</f>
        <v>6.13333333333333</v>
      </c>
    </row>
    <row r="141" s="22" customFormat="true" ht="14.25" hidden="false" customHeight="false" outlineLevel="0" collapsed="false">
      <c r="A141" s="141" t="n">
        <v>137</v>
      </c>
      <c r="B141" s="62" t="s">
        <v>293</v>
      </c>
      <c r="C141" s="63" t="s">
        <v>294</v>
      </c>
      <c r="D141" s="142" t="n">
        <v>0.8571</v>
      </c>
      <c r="E141" s="142" t="n">
        <f aca="false">Wellness!D141</f>
        <v>0.4</v>
      </c>
      <c r="F141" s="142" t="n">
        <f aca="false">AVERAGE(Discipline!$D141,Discipline!$E141)</f>
        <v>0.62855</v>
      </c>
      <c r="G141" s="143" t="str">
        <f aca="false" t="array" ref="G141:G141">_xlfn.IFS(F141&gt;=80%,"5",F141&gt;=70%,"4",F141&gt;=60%,"3",F141&gt;=50%,"2",F141&gt;=40%,"1",F141&lt;40%,"0")</f>
        <v>3</v>
      </c>
      <c r="H141" s="144" t="n">
        <v>10</v>
      </c>
      <c r="I141" s="144" t="n">
        <f aca="false">IF(H141&gt;=27,5,IF(H141&gt;=24,4,IF(H141&gt;=20,3,IF(H141&gt;=15,2,IF(H141&gt;=10,1,0)))))</f>
        <v>1</v>
      </c>
      <c r="J141" s="143"/>
      <c r="K141" s="143" t="n">
        <v>2.35714285714286</v>
      </c>
      <c r="L141" s="143" t="n">
        <v>2.22321428571429</v>
      </c>
      <c r="M141" s="143" t="n">
        <f aca="false">(G141+I141+K141+L141)</f>
        <v>8.58035714285714</v>
      </c>
      <c r="N141" s="143" t="n">
        <f aca="false">M141/20*100</f>
        <v>42.9017857142857</v>
      </c>
      <c r="O141" s="146" t="n">
        <f aca="false">N141*0.1</f>
        <v>4.29017857142857</v>
      </c>
      <c r="Q141" s="109" t="n">
        <f aca="false">IFERROR(VLOOKUP(B141,[2]Sheet1!B$4:E$241,4,FALSE()),"ER")</f>
        <v>0.876487299465241</v>
      </c>
      <c r="R141" s="109" t="n">
        <f aca="false">Wellness!V141</f>
        <v>0</v>
      </c>
      <c r="S141" s="109" t="n">
        <f aca="false">AVERAGE(Q141,R141)</f>
        <v>0.43824364973262</v>
      </c>
      <c r="T141" s="143" t="str">
        <f aca="false" t="array" ref="T141:T141">_xlfn.IFS(S141&gt;=80%,"5",S141&gt;=70%,"4",S141&gt;=60%,"3",S141&gt;=50%,"2",S141&gt;=40%,"1",S141&lt;40%,"0")</f>
        <v>1</v>
      </c>
      <c r="U141" s="144" t="n">
        <v>0</v>
      </c>
      <c r="V141" s="144" t="n">
        <f aca="false">IF(U141&gt;=27,5,IF(U141&gt;=24,4,IF(U141&gt;=20,3,IF(U141&gt;=15,2,IF(U141&gt;=10,1,0)))))</f>
        <v>0</v>
      </c>
      <c r="W141" s="143" t="n">
        <v>2</v>
      </c>
      <c r="X141" s="143" t="n">
        <v>2.08333333333333</v>
      </c>
      <c r="Y141" s="143" t="n">
        <v>2.75</v>
      </c>
      <c r="Z141" s="143" t="n">
        <f aca="false">(T141+V141+W141+X141+Y141)</f>
        <v>7.83333333333333</v>
      </c>
      <c r="AA141" s="143" t="n">
        <f aca="false">Z141/25*100</f>
        <v>31.3333333333333</v>
      </c>
      <c r="AB141" s="146" t="n">
        <f aca="false">AA141*0.1</f>
        <v>3.13333333333333</v>
      </c>
      <c r="AD141" s="142" t="n">
        <v>0.882505341880342</v>
      </c>
      <c r="AE141" s="142" t="n">
        <f aca="false">Wellness!AN141</f>
        <v>0</v>
      </c>
      <c r="AF141" s="142" t="n">
        <f aca="false">AVERAGE(AD141,AE141)</f>
        <v>0.441252670940171</v>
      </c>
      <c r="AG141" s="143" t="str">
        <f aca="false" t="array" ref="AG141:AG141">_xlfn.IFS(AF141&gt;=80%,"5",AF141&gt;=70%,"4",AF141&gt;=60%,"3",AF141&gt;=50%,"2",AF141&gt;=40%,"1",AF141&lt;40%,"0")</f>
        <v>1</v>
      </c>
      <c r="AH141" s="144" t="n">
        <v>0</v>
      </c>
      <c r="AI141" s="144" t="n">
        <f aca="false">IF(AH141&gt;=27,5,IF(AH141&gt;=24,4,IF(AH141&gt;=20,3,IF(AH141&gt;=15,2,IF(AH141&gt;=10,1,0)))))</f>
        <v>0</v>
      </c>
      <c r="AJ141" s="143" t="n">
        <v>3.5</v>
      </c>
      <c r="AK141" s="143" t="n">
        <v>3.8</v>
      </c>
      <c r="AL141" s="143" t="n">
        <v>1.91666666666667</v>
      </c>
      <c r="AM141" s="143" t="n">
        <f aca="false">(AG141+AI141+AK141+AL141+AJ141)</f>
        <v>10.2166666666667</v>
      </c>
      <c r="AN141" s="143" t="n">
        <f aca="false">AM141/25*100</f>
        <v>40.8666666666667</v>
      </c>
      <c r="AO141" s="146" t="n">
        <f aca="false">AN141*0.1</f>
        <v>4.08666666666667</v>
      </c>
      <c r="AQ141" s="142" t="n">
        <v>0.920751633986928</v>
      </c>
      <c r="AR141" s="142" t="n">
        <f aca="false">Wellness!V141</f>
        <v>0</v>
      </c>
      <c r="AS141" s="142" t="n">
        <f aca="false">AVERAGE(Discipline!$D141,Discipline!$E141)</f>
        <v>0.62855</v>
      </c>
      <c r="AT141" s="143" t="str">
        <f aca="false" t="array" ref="AT141:AT141">_xlfn.IFS(AS141&gt;=80%,"5",AS141&gt;=70%,"4",AS141&gt;=60%,"3",AS141&gt;=50%,"2",AS141&gt;=40%,"1",AS141&lt;40%,"0")</f>
        <v>3</v>
      </c>
      <c r="AU141" s="144" t="n">
        <v>10</v>
      </c>
      <c r="AV141" s="144" t="n">
        <f aca="false">IF(AU141&gt;=27,5,IF(AU141&gt;=24,4,IF(AU141&gt;=20,3,IF(AU141&gt;=15,2,IF(AU141&gt;=10,1,0)))))</f>
        <v>1</v>
      </c>
      <c r="AW141" s="143" t="n">
        <v>4.25</v>
      </c>
      <c r="AX141" s="143" t="n">
        <v>1.66666666666667</v>
      </c>
      <c r="AY141" s="143" t="n">
        <v>2.25</v>
      </c>
      <c r="AZ141" s="143" t="n">
        <f aca="false">(AT141+AV141+AX141+AY141+AW141)</f>
        <v>12.1666666666667</v>
      </c>
      <c r="BA141" s="143" t="n">
        <f aca="false">AZ141/25*100</f>
        <v>48.6666666666667</v>
      </c>
      <c r="BB141" s="146" t="n">
        <f aca="false">BA141*0.1</f>
        <v>4.86666666666667</v>
      </c>
    </row>
    <row r="142" s="22" customFormat="true" ht="14.25" hidden="false" customHeight="false" outlineLevel="0" collapsed="false">
      <c r="A142" s="141" t="n">
        <v>138</v>
      </c>
      <c r="B142" s="62" t="s">
        <v>295</v>
      </c>
      <c r="C142" s="63" t="s">
        <v>296</v>
      </c>
      <c r="D142" s="142" t="n">
        <v>0.8571</v>
      </c>
      <c r="E142" s="142" t="n">
        <f aca="false">Wellness!D142</f>
        <v>0.833333333333333</v>
      </c>
      <c r="F142" s="142" t="n">
        <f aca="false">AVERAGE(Discipline!$D142,Discipline!$E142)</f>
        <v>0.845216666666667</v>
      </c>
      <c r="G142" s="143" t="str">
        <f aca="false" t="array" ref="G142:G142">_xlfn.IFS(F142&gt;=80%,"5",F142&gt;=70%,"4",F142&gt;=60%,"3",F142&gt;=50%,"2",F142&gt;=40%,"1",F142&lt;40%,"0")</f>
        <v>5</v>
      </c>
      <c r="H142" s="144" t="n">
        <v>15</v>
      </c>
      <c r="I142" s="144" t="n">
        <f aca="false">IF(H142&gt;=27,5,IF(H142&gt;=24,4,IF(H142&gt;=20,3,IF(H142&gt;=15,2,IF(H142&gt;=10,1,0)))))</f>
        <v>2</v>
      </c>
      <c r="J142" s="143"/>
      <c r="K142" s="143" t="n">
        <v>2.5</v>
      </c>
      <c r="L142" s="143" t="n">
        <v>3</v>
      </c>
      <c r="M142" s="143" t="n">
        <f aca="false">(G142+I142+K142+L142)</f>
        <v>12.5</v>
      </c>
      <c r="N142" s="143" t="n">
        <f aca="false">M142/20*100</f>
        <v>62.5</v>
      </c>
      <c r="O142" s="146" t="n">
        <f aca="false">N142*0.1</f>
        <v>6.25</v>
      </c>
      <c r="Q142" s="109" t="n">
        <f aca="false">IFERROR(VLOOKUP(B142,[2]Sheet1!B$4:E$241,4,FALSE()),"ER")</f>
        <v>0.919408422459893</v>
      </c>
      <c r="R142" s="109" t="n">
        <f aca="false">Wellness!V142</f>
        <v>0.866666666666667</v>
      </c>
      <c r="S142" s="109" t="n">
        <f aca="false">AVERAGE(Q142,R142)</f>
        <v>0.89303754456328</v>
      </c>
      <c r="T142" s="143" t="str">
        <f aca="false" t="array" ref="T142:T142">_xlfn.IFS(S142&gt;=80%,"5",S142&gt;=70%,"4",S142&gt;=60%,"3",S142&gt;=50%,"2",S142&gt;=40%,"1",S142&lt;40%,"0")</f>
        <v>5</v>
      </c>
      <c r="U142" s="144" t="n">
        <v>17</v>
      </c>
      <c r="V142" s="144" t="n">
        <f aca="false">IF(U142&gt;=27,5,IF(U142&gt;=24,4,IF(U142&gt;=20,3,IF(U142&gt;=15,2,IF(U142&gt;=10,1,0)))))</f>
        <v>2</v>
      </c>
      <c r="W142" s="143" t="n">
        <v>3</v>
      </c>
      <c r="X142" s="143" t="n">
        <v>3</v>
      </c>
      <c r="Y142" s="143" t="n">
        <v>3</v>
      </c>
      <c r="Z142" s="143" t="n">
        <f aca="false">(T142+V142+W142+X142+Y142)</f>
        <v>16</v>
      </c>
      <c r="AA142" s="143" t="n">
        <f aca="false">Z142/25*100</f>
        <v>64</v>
      </c>
      <c r="AB142" s="146" t="n">
        <f aca="false">AA142*0.1</f>
        <v>6.4</v>
      </c>
      <c r="AD142" s="142" t="n">
        <v>0.861030982905983</v>
      </c>
      <c r="AE142" s="142" t="n">
        <f aca="false">Wellness!AN142</f>
        <v>1</v>
      </c>
      <c r="AF142" s="142" t="n">
        <f aca="false">AVERAGE(AD142,AE142)</f>
        <v>0.930515491452991</v>
      </c>
      <c r="AG142" s="143" t="str">
        <f aca="false" t="array" ref="AG142:AG142">_xlfn.IFS(AF142&gt;=80%,"5",AF142&gt;=70%,"4",AF142&gt;=60%,"3",AF142&gt;=50%,"2",AF142&gt;=40%,"1",AF142&lt;40%,"0")</f>
        <v>5</v>
      </c>
      <c r="AH142" s="144" t="n">
        <v>13</v>
      </c>
      <c r="AI142" s="144" t="n">
        <f aca="false">IF(AH142&gt;=27,5,IF(AH142&gt;=24,4,IF(AH142&gt;=20,3,IF(AH142&gt;=15,2,IF(AH142&gt;=10,1,0)))))</f>
        <v>1</v>
      </c>
      <c r="AJ142" s="143" t="n">
        <v>4</v>
      </c>
      <c r="AK142" s="143" t="n">
        <v>4.2</v>
      </c>
      <c r="AL142" s="143" t="n">
        <v>1.08333333333333</v>
      </c>
      <c r="AM142" s="143" t="n">
        <f aca="false">(AG142+AI142+AK142+AL142+AJ142)</f>
        <v>15.2833333333333</v>
      </c>
      <c r="AN142" s="143" t="n">
        <f aca="false">AM142/25*100</f>
        <v>61.1333333333333</v>
      </c>
      <c r="AO142" s="146" t="n">
        <f aca="false">AN142*0.1</f>
        <v>6.11333333333333</v>
      </c>
      <c r="AQ142" s="142" t="n">
        <v>0.934027777777778</v>
      </c>
      <c r="AR142" s="142" t="n">
        <f aca="false">Wellness!V142</f>
        <v>0.866666666666667</v>
      </c>
      <c r="AS142" s="142" t="n">
        <f aca="false">AVERAGE(Discipline!$D142,Discipline!$E142)</f>
        <v>0.845216666666667</v>
      </c>
      <c r="AT142" s="143" t="str">
        <f aca="false" t="array" ref="AT142:AT142">_xlfn.IFS(AS142&gt;=80%,"5",AS142&gt;=70%,"4",AS142&gt;=60%,"3",AS142&gt;=50%,"2",AS142&gt;=40%,"1",AS142&lt;40%,"0")</f>
        <v>5</v>
      </c>
      <c r="AU142" s="144" t="n">
        <v>15</v>
      </c>
      <c r="AV142" s="144" t="n">
        <f aca="false">IF(AU142&gt;=27,5,IF(AU142&gt;=24,4,IF(AU142&gt;=20,3,IF(AU142&gt;=15,2,IF(AU142&gt;=10,1,0)))))</f>
        <v>2</v>
      </c>
      <c r="AW142" s="143" t="n">
        <v>4.75</v>
      </c>
      <c r="AX142" s="143" t="n">
        <v>3.33333333333333</v>
      </c>
      <c r="AY142" s="143" t="n">
        <v>2.75</v>
      </c>
      <c r="AZ142" s="143" t="n">
        <f aca="false">(AT142+AV142+AX142+AY142+AW142)</f>
        <v>17.8333333333333</v>
      </c>
      <c r="BA142" s="143" t="n">
        <f aca="false">AZ142/25*100</f>
        <v>71.3333333333333</v>
      </c>
      <c r="BB142" s="146" t="n">
        <f aca="false">BA142*0.1</f>
        <v>7.13333333333333</v>
      </c>
    </row>
    <row r="143" s="22" customFormat="true" ht="14.25" hidden="false" customHeight="false" outlineLevel="0" collapsed="false">
      <c r="A143" s="141" t="n">
        <v>139</v>
      </c>
      <c r="B143" s="62" t="s">
        <v>297</v>
      </c>
      <c r="C143" s="63" t="s">
        <v>298</v>
      </c>
      <c r="D143" s="142" t="n">
        <v>0.95</v>
      </c>
      <c r="E143" s="142" t="n">
        <f aca="false">Wellness!D143</f>
        <v>0.666666666666667</v>
      </c>
      <c r="F143" s="142" t="n">
        <f aca="false">AVERAGE(Discipline!$D143,Discipline!$E143)</f>
        <v>0.808333333333333</v>
      </c>
      <c r="G143" s="143" t="str">
        <f aca="false" t="array" ref="G143:G143">_xlfn.IFS(F143&gt;=80%,"5",F143&gt;=70%,"4",F143&gt;=60%,"3",F143&gt;=50%,"2",F143&gt;=40%,"1",F143&lt;40%,"0")</f>
        <v>5</v>
      </c>
      <c r="H143" s="144" t="n">
        <v>19</v>
      </c>
      <c r="I143" s="144" t="n">
        <f aca="false">IF(H143&gt;=27,5,IF(H143&gt;=24,4,IF(H143&gt;=20,3,IF(H143&gt;=15,2,IF(H143&gt;=10,1,0)))))</f>
        <v>2</v>
      </c>
      <c r="J143" s="143"/>
      <c r="K143" s="143" t="n">
        <v>2.25</v>
      </c>
      <c r="L143" s="143" t="n">
        <v>2.25</v>
      </c>
      <c r="M143" s="143" t="n">
        <f aca="false">(G143+I143+K143+L143)</f>
        <v>11.5</v>
      </c>
      <c r="N143" s="143" t="n">
        <f aca="false">M143/20*100</f>
        <v>57.5</v>
      </c>
      <c r="O143" s="146" t="n">
        <f aca="false">N143*0.1</f>
        <v>5.75</v>
      </c>
      <c r="Q143" s="109" t="n">
        <f aca="false">IFERROR(VLOOKUP(B143,[2]Sheet1!B$4:E$241,4,FALSE()),"ER")</f>
        <v>0.909153225806451</v>
      </c>
      <c r="R143" s="109" t="n">
        <f aca="false">Wellness!V143</f>
        <v>0.1</v>
      </c>
      <c r="S143" s="109" t="n">
        <f aca="false">AVERAGE(Q143,R143)</f>
        <v>0.504576612903226</v>
      </c>
      <c r="T143" s="143" t="str">
        <f aca="false" t="array" ref="T143:T143">_xlfn.IFS(S143&gt;=80%,"5",S143&gt;=70%,"4",S143&gt;=60%,"3",S143&gt;=50%,"2",S143&gt;=40%,"1",S143&lt;40%,"0")</f>
        <v>2</v>
      </c>
      <c r="U143" s="144" t="n">
        <v>1</v>
      </c>
      <c r="V143" s="144" t="n">
        <f aca="false">IF(U143&gt;=27,5,IF(U143&gt;=24,4,IF(U143&gt;=20,3,IF(U143&gt;=15,2,IF(U143&gt;=10,1,0)))))</f>
        <v>0</v>
      </c>
      <c r="W143" s="143" t="n">
        <v>0</v>
      </c>
      <c r="X143" s="143" t="n">
        <v>1.66666666666667</v>
      </c>
      <c r="Y143" s="143" t="n">
        <v>2</v>
      </c>
      <c r="Z143" s="143" t="n">
        <f aca="false">(T143+V143+W143+X143+Y143)</f>
        <v>5.66666666666667</v>
      </c>
      <c r="AA143" s="143" t="n">
        <f aca="false">Z143/25*100</f>
        <v>22.6666666666667</v>
      </c>
      <c r="AB143" s="146" t="n">
        <f aca="false">AA143*0.1</f>
        <v>2.26666666666667</v>
      </c>
      <c r="AD143" s="142" t="n">
        <v>0.873835784313726</v>
      </c>
      <c r="AE143" s="142" t="n">
        <f aca="false">Wellness!AN143</f>
        <v>0.666666666666667</v>
      </c>
      <c r="AF143" s="142" t="n">
        <f aca="false">AVERAGE(AD143,AE143)</f>
        <v>0.770251225490196</v>
      </c>
      <c r="AG143" s="143" t="str">
        <f aca="false" t="array" ref="AG143:AG143">_xlfn.IFS(AF143&gt;=80%,"5",AF143&gt;=70%,"4",AF143&gt;=60%,"3",AF143&gt;=50%,"2",AF143&gt;=40%,"1",AF143&lt;40%,"0")</f>
        <v>4</v>
      </c>
      <c r="AH143" s="144" t="n">
        <v>1</v>
      </c>
      <c r="AI143" s="144" t="n">
        <f aca="false">IF(AH143&gt;=27,5,IF(AH143&gt;=24,4,IF(AH143&gt;=20,3,IF(AH143&gt;=15,2,IF(AH143&gt;=10,1,0)))))</f>
        <v>0</v>
      </c>
      <c r="AJ143" s="143" t="n">
        <v>2</v>
      </c>
      <c r="AK143" s="143" t="n">
        <v>1.85714285714286</v>
      </c>
      <c r="AL143" s="143" t="n">
        <v>1</v>
      </c>
      <c r="AM143" s="143" t="n">
        <f aca="false">(AG143+AI143+AK143+AL143+AJ143)</f>
        <v>8.85714285714286</v>
      </c>
      <c r="AN143" s="143" t="n">
        <f aca="false">AM143/25*100</f>
        <v>35.4285714285714</v>
      </c>
      <c r="AO143" s="146" t="n">
        <f aca="false">AN143*0.1</f>
        <v>3.54285714285714</v>
      </c>
      <c r="AQ143" s="142" t="n">
        <v>0.9140625</v>
      </c>
      <c r="AR143" s="142" t="n">
        <f aca="false">Wellness!V143</f>
        <v>0.1</v>
      </c>
      <c r="AS143" s="142" t="n">
        <f aca="false">AVERAGE(Discipline!$D143,Discipline!$E143)</f>
        <v>0.808333333333333</v>
      </c>
      <c r="AT143" s="143" t="str">
        <f aca="false" t="array" ref="AT143:AT143">_xlfn.IFS(AS143&gt;=80%,"5",AS143&gt;=70%,"4",AS143&gt;=60%,"3",AS143&gt;=50%,"2",AS143&gt;=40%,"1",AS143&lt;40%,"0")</f>
        <v>5</v>
      </c>
      <c r="AU143" s="144" t="n">
        <v>19</v>
      </c>
      <c r="AV143" s="144" t="n">
        <f aca="false">IF(AU143&gt;=27,5,IF(AU143&gt;=24,4,IF(AU143&gt;=20,3,IF(AU143&gt;=15,2,IF(AU143&gt;=10,1,0)))))</f>
        <v>2</v>
      </c>
      <c r="AW143" s="143" t="n">
        <v>2</v>
      </c>
      <c r="AX143" s="143" t="n">
        <v>3.66666666666667</v>
      </c>
      <c r="AY143" s="143" t="n">
        <v>3</v>
      </c>
      <c r="AZ143" s="143" t="n">
        <f aca="false">(AT143+AV143+AX143+AY143+AW143)</f>
        <v>15.6666666666667</v>
      </c>
      <c r="BA143" s="143" t="n">
        <f aca="false">AZ143/25*100</f>
        <v>62.6666666666667</v>
      </c>
      <c r="BB143" s="146" t="n">
        <f aca="false">BA143*0.1</f>
        <v>6.26666666666667</v>
      </c>
    </row>
    <row r="144" s="22" customFormat="true" ht="14.25" hidden="false" customHeight="false" outlineLevel="0" collapsed="false">
      <c r="A144" s="141" t="n">
        <v>140</v>
      </c>
      <c r="B144" s="62" t="s">
        <v>299</v>
      </c>
      <c r="C144" s="63" t="s">
        <v>300</v>
      </c>
      <c r="D144" s="142" t="n">
        <v>0.9333</v>
      </c>
      <c r="E144" s="142" t="n">
        <f aca="false">Wellness!D144</f>
        <v>0.8</v>
      </c>
      <c r="F144" s="142" t="n">
        <f aca="false">AVERAGE(Discipline!$D144,Discipline!$E144)</f>
        <v>0.86665</v>
      </c>
      <c r="G144" s="143" t="str">
        <f aca="false" t="array" ref="G144:G144">_xlfn.IFS(F144&gt;=80%,"5",F144&gt;=70%,"4",F144&gt;=60%,"3",F144&gt;=50%,"2",F144&gt;=40%,"1",F144&lt;40%,"0")</f>
        <v>5</v>
      </c>
      <c r="H144" s="144" t="n">
        <v>18</v>
      </c>
      <c r="I144" s="144" t="n">
        <f aca="false">IF(H144&gt;=27,5,IF(H144&gt;=24,4,IF(H144&gt;=20,3,IF(H144&gt;=15,2,IF(H144&gt;=10,1,0)))))</f>
        <v>2</v>
      </c>
      <c r="J144" s="143"/>
      <c r="K144" s="143" t="n">
        <v>2.5</v>
      </c>
      <c r="L144" s="143" t="n">
        <v>3.25</v>
      </c>
      <c r="M144" s="143" t="n">
        <f aca="false">(G144+I144+K144+L144)</f>
        <v>12.75</v>
      </c>
      <c r="N144" s="143" t="n">
        <f aca="false">M144/20*100</f>
        <v>63.75</v>
      </c>
      <c r="O144" s="146" t="n">
        <f aca="false">N144*0.1</f>
        <v>6.375</v>
      </c>
      <c r="Q144" s="109" t="n">
        <f aca="false">IFERROR(VLOOKUP(B144,[2]Sheet1!B$4:E$241,4,FALSE()),"ER")</f>
        <v>0.793697916666667</v>
      </c>
      <c r="R144" s="109" t="n">
        <f aca="false">Wellness!V144</f>
        <v>0.666666666666667</v>
      </c>
      <c r="S144" s="109" t="n">
        <f aca="false">AVERAGE(Q144,R144)</f>
        <v>0.730182291666667</v>
      </c>
      <c r="T144" s="143" t="str">
        <f aca="false" t="array" ref="T144:T144">_xlfn.IFS(S144&gt;=80%,"5",S144&gt;=70%,"4",S144&gt;=60%,"3",S144&gt;=50%,"2",S144&gt;=40%,"1",S144&lt;40%,"0")</f>
        <v>4</v>
      </c>
      <c r="U144" s="144" t="n">
        <v>4</v>
      </c>
      <c r="V144" s="144" t="n">
        <f aca="false">IF(U144&gt;=27,5,IF(U144&gt;=24,4,IF(U144&gt;=20,3,IF(U144&gt;=15,2,IF(U144&gt;=10,1,0)))))</f>
        <v>0</v>
      </c>
      <c r="W144" s="143" t="n">
        <v>0</v>
      </c>
      <c r="X144" s="143" t="n">
        <v>2</v>
      </c>
      <c r="Y144" s="143" t="n">
        <v>2.5</v>
      </c>
      <c r="Z144" s="143" t="n">
        <f aca="false">(T144+V144+W144+X144+Y144)</f>
        <v>8.5</v>
      </c>
      <c r="AA144" s="143" t="n">
        <f aca="false">Z144/25*100</f>
        <v>34</v>
      </c>
      <c r="AB144" s="146" t="n">
        <f aca="false">AA144*0.1</f>
        <v>3.4</v>
      </c>
      <c r="AD144" s="142" t="n">
        <v>0.841575091575092</v>
      </c>
      <c r="AE144" s="142" t="n">
        <f aca="false">Wellness!AN144</f>
        <v>0.0666666666666667</v>
      </c>
      <c r="AF144" s="142" t="n">
        <f aca="false">AVERAGE(AD144,AE144)</f>
        <v>0.454120879120879</v>
      </c>
      <c r="AG144" s="143" t="str">
        <f aca="false" t="array" ref="AG144:AG144">_xlfn.IFS(AF144&gt;=80%,"5",AF144&gt;=70%,"4",AF144&gt;=60%,"3",AF144&gt;=50%,"2",AF144&gt;=40%,"1",AF144&lt;40%,"0")</f>
        <v>1</v>
      </c>
      <c r="AH144" s="144" t="n">
        <v>0</v>
      </c>
      <c r="AI144" s="144" t="n">
        <f aca="false">IF(AH144&gt;=27,5,IF(AH144&gt;=24,4,IF(AH144&gt;=20,3,IF(AH144&gt;=15,2,IF(AH144&gt;=10,1,0)))))</f>
        <v>0</v>
      </c>
      <c r="AJ144" s="143" t="s">
        <v>511</v>
      </c>
      <c r="AK144" s="143" t="s">
        <v>511</v>
      </c>
      <c r="AL144" s="143" t="s">
        <v>511</v>
      </c>
      <c r="AM144" s="143" t="n">
        <f aca="false">(AG144+AI144+AK144+AL144+AJ144)</f>
        <v>1</v>
      </c>
      <c r="AN144" s="143" t="n">
        <f aca="false">AM144/25*100</f>
        <v>4</v>
      </c>
      <c r="AO144" s="146" t="n">
        <f aca="false">AN144*0.1</f>
        <v>0.4</v>
      </c>
      <c r="AQ144" s="142" t="n">
        <v>0.942261904761905</v>
      </c>
      <c r="AR144" s="142" t="n">
        <f aca="false">Wellness!V144</f>
        <v>0.666666666666667</v>
      </c>
      <c r="AS144" s="142" t="n">
        <f aca="false">AVERAGE(Discipline!$D144,Discipline!$E144)</f>
        <v>0.86665</v>
      </c>
      <c r="AT144" s="143" t="str">
        <f aca="false" t="array" ref="AT144:AT144">_xlfn.IFS(AS144&gt;=80%,"5",AS144&gt;=70%,"4",AS144&gt;=60%,"3",AS144&gt;=50%,"2",AS144&gt;=40%,"1",AS144&lt;40%,"0")</f>
        <v>5</v>
      </c>
      <c r="AU144" s="144" t="n">
        <v>18</v>
      </c>
      <c r="AV144" s="144" t="n">
        <f aca="false">IF(AU144&gt;=27,5,IF(AU144&gt;=24,4,IF(AU144&gt;=20,3,IF(AU144&gt;=15,2,IF(AU144&gt;=10,1,0)))))</f>
        <v>2</v>
      </c>
      <c r="AW144" s="143" t="n">
        <v>2</v>
      </c>
      <c r="AX144" s="143" t="n">
        <v>2</v>
      </c>
      <c r="AY144" s="143" t="n">
        <v>2.5</v>
      </c>
      <c r="AZ144" s="143" t="n">
        <f aca="false">(AT144+AV144+AX144+AY144+AW144)</f>
        <v>13.5</v>
      </c>
      <c r="BA144" s="143" t="n">
        <f aca="false">AZ144/25*100</f>
        <v>54</v>
      </c>
      <c r="BB144" s="146" t="n">
        <f aca="false">BA144*0.1</f>
        <v>5.4</v>
      </c>
    </row>
    <row r="145" s="22" customFormat="true" ht="14.25" hidden="false" customHeight="false" outlineLevel="0" collapsed="false">
      <c r="A145" s="141" t="n">
        <v>141</v>
      </c>
      <c r="B145" s="62" t="s">
        <v>301</v>
      </c>
      <c r="C145" s="63" t="s">
        <v>302</v>
      </c>
      <c r="D145" s="142" t="n">
        <v>1</v>
      </c>
      <c r="E145" s="142" t="n">
        <f aca="false">Wellness!D145</f>
        <v>0.8</v>
      </c>
      <c r="F145" s="142" t="n">
        <f aca="false">AVERAGE(Discipline!$D145,Discipline!$E145)</f>
        <v>0.9</v>
      </c>
      <c r="G145" s="143" t="str">
        <f aca="false" t="array" ref="G145:G145">_xlfn.IFS(F145&gt;=80%,"5",F145&gt;=70%,"4",F145&gt;=60%,"3",F145&gt;=50%,"2",F145&gt;=40%,"1",F145&lt;40%,"0")</f>
        <v>5</v>
      </c>
      <c r="H145" s="144" t="n">
        <v>20</v>
      </c>
      <c r="I145" s="144" t="n">
        <f aca="false">IF(H145&gt;=27,5,IF(H145&gt;=24,4,IF(H145&gt;=20,3,IF(H145&gt;=15,2,IF(H145&gt;=10,1,0)))))</f>
        <v>3</v>
      </c>
      <c r="J145" s="143"/>
      <c r="K145" s="143" t="n">
        <v>1.86607142857143</v>
      </c>
      <c r="L145" s="143" t="n">
        <v>2.01785714285714</v>
      </c>
      <c r="M145" s="143" t="n">
        <f aca="false">(G145+I145+K145+L145)</f>
        <v>11.8839285714286</v>
      </c>
      <c r="N145" s="143" t="n">
        <f aca="false">M145/20*100</f>
        <v>59.4196428571429</v>
      </c>
      <c r="O145" s="146" t="n">
        <f aca="false">N145*0.1</f>
        <v>5.94196428571429</v>
      </c>
      <c r="Q145" s="109" t="n">
        <f aca="false">IFERROR(VLOOKUP(B145,[2]Sheet1!B$4:E$241,4,FALSE()),"ER")</f>
        <v>0.92170008912656</v>
      </c>
      <c r="R145" s="109" t="n">
        <f aca="false">Wellness!V145</f>
        <v>0.8</v>
      </c>
      <c r="S145" s="109" t="n">
        <f aca="false">AVERAGE(Q145,R145)</f>
        <v>0.86085004456328</v>
      </c>
      <c r="T145" s="143" t="str">
        <f aca="false" t="array" ref="T145:T145">_xlfn.IFS(S145&gt;=80%,"5",S145&gt;=70%,"4",S145&gt;=60%,"3",S145&gt;=50%,"2",S145&gt;=40%,"1",S145&lt;40%,"0")</f>
        <v>5</v>
      </c>
      <c r="U145" s="144" t="n">
        <v>12</v>
      </c>
      <c r="V145" s="144" t="n">
        <f aca="false">IF(U145&gt;=27,5,IF(U145&gt;=24,4,IF(U145&gt;=20,3,IF(U145&gt;=15,2,IF(U145&gt;=10,1,0)))))</f>
        <v>1</v>
      </c>
      <c r="W145" s="143" t="n">
        <v>3</v>
      </c>
      <c r="X145" s="143" t="n">
        <v>3</v>
      </c>
      <c r="Y145" s="143" t="n">
        <v>3</v>
      </c>
      <c r="Z145" s="143" t="n">
        <f aca="false">(T145+V145+W145+X145+Y145)</f>
        <v>15</v>
      </c>
      <c r="AA145" s="143" t="n">
        <f aca="false">Z145/25*100</f>
        <v>60</v>
      </c>
      <c r="AB145" s="146" t="n">
        <f aca="false">AA145*0.1</f>
        <v>6</v>
      </c>
      <c r="AD145" s="142" t="n">
        <v>0.916898148148148</v>
      </c>
      <c r="AE145" s="142" t="n">
        <f aca="false">Wellness!AN145</f>
        <v>0.8</v>
      </c>
      <c r="AF145" s="142" t="n">
        <f aca="false">AVERAGE(AD145,AE145)</f>
        <v>0.858449074074074</v>
      </c>
      <c r="AG145" s="143" t="str">
        <f aca="false" t="array" ref="AG145:AG145">_xlfn.IFS(AF145&gt;=80%,"5",AF145&gt;=70%,"4",AF145&gt;=60%,"3",AF145&gt;=50%,"2",AF145&gt;=40%,"1",AF145&lt;40%,"0")</f>
        <v>5</v>
      </c>
      <c r="AH145" s="144" t="n">
        <v>14</v>
      </c>
      <c r="AI145" s="144" t="n">
        <f aca="false">IF(AH145&gt;=27,5,IF(AH145&gt;=24,4,IF(AH145&gt;=20,3,IF(AH145&gt;=15,2,IF(AH145&gt;=10,1,0)))))</f>
        <v>1</v>
      </c>
      <c r="AJ145" s="143" t="n">
        <v>2</v>
      </c>
      <c r="AK145" s="143" t="n">
        <v>3</v>
      </c>
      <c r="AL145" s="143" t="n">
        <v>1.05</v>
      </c>
      <c r="AM145" s="143" t="n">
        <f aca="false">(AG145+AI145+AK145+AL145+AJ145)</f>
        <v>12.05</v>
      </c>
      <c r="AN145" s="143" t="n">
        <f aca="false">AM145/25*100</f>
        <v>48.2</v>
      </c>
      <c r="AO145" s="146" t="n">
        <f aca="false">AN145*0.1</f>
        <v>4.82</v>
      </c>
      <c r="AQ145" s="142" t="n">
        <v>0.920138888888889</v>
      </c>
      <c r="AR145" s="142" t="n">
        <f aca="false">Wellness!V145</f>
        <v>0.8</v>
      </c>
      <c r="AS145" s="142" t="n">
        <f aca="false">AVERAGE(Discipline!$D145,Discipline!$E145)</f>
        <v>0.9</v>
      </c>
      <c r="AT145" s="143" t="str">
        <f aca="false" t="array" ref="AT145:AT145">_xlfn.IFS(AS145&gt;=80%,"5",AS145&gt;=70%,"4",AS145&gt;=60%,"3",AS145&gt;=50%,"2",AS145&gt;=40%,"1",AS145&lt;40%,"0")</f>
        <v>5</v>
      </c>
      <c r="AU145" s="144" t="n">
        <v>20</v>
      </c>
      <c r="AV145" s="144" t="n">
        <f aca="false">IF(AU145&gt;=27,5,IF(AU145&gt;=24,4,IF(AU145&gt;=20,3,IF(AU145&gt;=15,2,IF(AU145&gt;=10,1,0)))))</f>
        <v>3</v>
      </c>
      <c r="AW145" s="143" t="n">
        <v>3.375</v>
      </c>
      <c r="AX145" s="143" t="n">
        <v>2.83333333333333</v>
      </c>
      <c r="AY145" s="143" t="n">
        <v>2.5</v>
      </c>
      <c r="AZ145" s="143" t="n">
        <f aca="false">(AT145+AV145+AX145+AY145+AW145)</f>
        <v>16.7083333333333</v>
      </c>
      <c r="BA145" s="143" t="n">
        <f aca="false">AZ145/25*100</f>
        <v>66.8333333333333</v>
      </c>
      <c r="BB145" s="146" t="n">
        <f aca="false">BA145*0.1</f>
        <v>6.68333333333333</v>
      </c>
    </row>
    <row r="146" s="22" customFormat="true" ht="14.25" hidden="false" customHeight="false" outlineLevel="0" collapsed="false">
      <c r="A146" s="141" t="n">
        <v>142</v>
      </c>
      <c r="B146" s="62" t="s">
        <v>303</v>
      </c>
      <c r="C146" s="63" t="s">
        <v>304</v>
      </c>
      <c r="D146" s="142" t="n">
        <v>0.9286</v>
      </c>
      <c r="E146" s="142" t="n">
        <f aca="false">Wellness!D146</f>
        <v>0.666666666666667</v>
      </c>
      <c r="F146" s="142" t="n">
        <f aca="false">AVERAGE(Discipline!$D146,Discipline!$E146)</f>
        <v>0.797633333333333</v>
      </c>
      <c r="G146" s="143" t="str">
        <f aca="false" t="array" ref="G146:G146">_xlfn.IFS(F146&gt;=80%,"5",F146&gt;=70%,"4",F146&gt;=60%,"3",F146&gt;=50%,"2",F146&gt;=40%,"1",F146&lt;40%,"0")</f>
        <v>4</v>
      </c>
      <c r="H146" s="144" t="n">
        <v>23</v>
      </c>
      <c r="I146" s="144" t="n">
        <f aca="false">IF(H146&gt;=27,5,IF(H146&gt;=24,4,IF(H146&gt;=20,3,IF(H146&gt;=15,2,IF(H146&gt;=10,1,0)))))</f>
        <v>3</v>
      </c>
      <c r="J146" s="143"/>
      <c r="K146" s="143" t="n">
        <v>3.625</v>
      </c>
      <c r="L146" s="143" t="n">
        <v>3.75</v>
      </c>
      <c r="M146" s="143" t="n">
        <f aca="false">(G146+I146+K146+L146)</f>
        <v>14.375</v>
      </c>
      <c r="N146" s="143" t="n">
        <f aca="false">M146/20*100</f>
        <v>71.875</v>
      </c>
      <c r="O146" s="146" t="n">
        <f aca="false">N146*0.1</f>
        <v>7.1875</v>
      </c>
      <c r="Q146" s="109" t="n">
        <f aca="false">IFERROR(VLOOKUP(B146,[2]Sheet1!B$4:E$241,4,FALSE()),"ER")</f>
        <v>0.937585784313725</v>
      </c>
      <c r="R146" s="109" t="n">
        <f aca="false">Wellness!V146</f>
        <v>0.8</v>
      </c>
      <c r="S146" s="109" t="n">
        <f aca="false">AVERAGE(Q146,R146)</f>
        <v>0.868792892156863</v>
      </c>
      <c r="T146" s="143" t="str">
        <f aca="false" t="array" ref="T146:T146">_xlfn.IFS(S146&gt;=80%,"5",S146&gt;=70%,"4",S146&gt;=60%,"3",S146&gt;=50%,"2",S146&gt;=40%,"1",S146&lt;40%,"0")</f>
        <v>5</v>
      </c>
      <c r="U146" s="144" t="n">
        <v>13</v>
      </c>
      <c r="V146" s="144" t="n">
        <f aca="false">IF(U146&gt;=27,5,IF(U146&gt;=24,4,IF(U146&gt;=20,3,IF(U146&gt;=15,2,IF(U146&gt;=10,1,0)))))</f>
        <v>1</v>
      </c>
      <c r="W146" s="143" t="n">
        <v>2</v>
      </c>
      <c r="X146" s="143" t="n">
        <v>2.08333333333333</v>
      </c>
      <c r="Y146" s="143" t="n">
        <v>2.75</v>
      </c>
      <c r="Z146" s="143" t="n">
        <f aca="false">(T146+V146+W146+X146+Y146)</f>
        <v>12.8333333333333</v>
      </c>
      <c r="AA146" s="143" t="n">
        <f aca="false">Z146/25*100</f>
        <v>51.3333333333333</v>
      </c>
      <c r="AB146" s="146" t="n">
        <f aca="false">AA146*0.1</f>
        <v>5.13333333333333</v>
      </c>
      <c r="AD146" s="142" t="n">
        <v>0.894965277777778</v>
      </c>
      <c r="AE146" s="142" t="n">
        <f aca="false">Wellness!AN146</f>
        <v>0.666666666666667</v>
      </c>
      <c r="AF146" s="142" t="n">
        <f aca="false">AVERAGE(AD146,AE146)</f>
        <v>0.780815972222222</v>
      </c>
      <c r="AG146" s="143" t="str">
        <f aca="false" t="array" ref="AG146:AG146">_xlfn.IFS(AF146&gt;=80%,"5",AF146&gt;=70%,"4",AF146&gt;=60%,"3",AF146&gt;=50%,"2",AF146&gt;=40%,"1",AF146&lt;40%,"0")</f>
        <v>4</v>
      </c>
      <c r="AH146" s="144" t="n">
        <v>3</v>
      </c>
      <c r="AI146" s="144" t="n">
        <f aca="false">IF(AH146&gt;=27,5,IF(AH146&gt;=24,4,IF(AH146&gt;=20,3,IF(AH146&gt;=15,2,IF(AH146&gt;=10,1,0)))))</f>
        <v>0</v>
      </c>
      <c r="AJ146" s="143" t="n">
        <v>1.5</v>
      </c>
      <c r="AK146" s="143" t="n">
        <v>3.2</v>
      </c>
      <c r="AL146" s="143" t="n">
        <v>0.75</v>
      </c>
      <c r="AM146" s="143" t="n">
        <f aca="false">(AG146+AI146+AK146+AL146+AJ146)</f>
        <v>9.45</v>
      </c>
      <c r="AN146" s="143" t="n">
        <f aca="false">AM146/25*100</f>
        <v>37.8</v>
      </c>
      <c r="AO146" s="146" t="n">
        <f aca="false">AN146*0.1</f>
        <v>3.78</v>
      </c>
      <c r="AQ146" s="142" t="n">
        <v>0.928768115942029</v>
      </c>
      <c r="AR146" s="142" t="n">
        <f aca="false">Wellness!V146</f>
        <v>0.8</v>
      </c>
      <c r="AS146" s="142" t="n">
        <f aca="false">AVERAGE(Discipline!$D146,Discipline!$E146)</f>
        <v>0.797633333333333</v>
      </c>
      <c r="AT146" s="143" t="str">
        <f aca="false" t="array" ref="AT146:AT146">_xlfn.IFS(AS146&gt;=80%,"5",AS146&gt;=70%,"4",AS146&gt;=60%,"3",AS146&gt;=50%,"2",AS146&gt;=40%,"1",AS146&lt;40%,"0")</f>
        <v>4</v>
      </c>
      <c r="AU146" s="144" t="n">
        <v>23</v>
      </c>
      <c r="AV146" s="144" t="n">
        <f aca="false">IF(AU146&gt;=27,5,IF(AU146&gt;=24,4,IF(AU146&gt;=20,3,IF(AU146&gt;=15,2,IF(AU146&gt;=10,1,0)))))</f>
        <v>3</v>
      </c>
      <c r="AW146" s="143" t="n">
        <v>3.25</v>
      </c>
      <c r="AX146" s="143" t="n">
        <v>3.66666666666667</v>
      </c>
      <c r="AY146" s="143" t="n">
        <v>2.5</v>
      </c>
      <c r="AZ146" s="143" t="n">
        <f aca="false">(AT146+AV146+AX146+AY146+AW146)</f>
        <v>16.4166666666667</v>
      </c>
      <c r="BA146" s="143" t="n">
        <f aca="false">AZ146/25*100</f>
        <v>65.6666666666667</v>
      </c>
      <c r="BB146" s="146" t="n">
        <f aca="false">BA146*0.1</f>
        <v>6.56666666666667</v>
      </c>
    </row>
    <row r="147" s="22" customFormat="true" ht="14.25" hidden="false" customHeight="false" outlineLevel="0" collapsed="false">
      <c r="A147" s="141" t="n">
        <v>143</v>
      </c>
      <c r="B147" s="62" t="s">
        <v>305</v>
      </c>
      <c r="C147" s="63" t="s">
        <v>306</v>
      </c>
      <c r="D147" s="142" t="n">
        <v>0.9286</v>
      </c>
      <c r="E147" s="142" t="n">
        <f aca="false">Wellness!D147</f>
        <v>0.333333333333333</v>
      </c>
      <c r="F147" s="142" t="n">
        <f aca="false">AVERAGE(Discipline!$D147,Discipline!$E147)</f>
        <v>0.630966666666667</v>
      </c>
      <c r="G147" s="143" t="str">
        <f aca="false" t="array" ref="G147:G147">_xlfn.IFS(F147&gt;=80%,"5",F147&gt;=70%,"4",F147&gt;=60%,"3",F147&gt;=50%,"2",F147&gt;=40%,"1",F147&lt;40%,"0")</f>
        <v>3</v>
      </c>
      <c r="H147" s="144" t="n">
        <v>8</v>
      </c>
      <c r="I147" s="144" t="n">
        <f aca="false">IF(H147&gt;=27,5,IF(H147&gt;=24,4,IF(H147&gt;=20,3,IF(H147&gt;=15,2,IF(H147&gt;=10,1,0)))))</f>
        <v>0</v>
      </c>
      <c r="J147" s="143"/>
      <c r="K147" s="143" t="n">
        <v>2.375</v>
      </c>
      <c r="L147" s="143" t="n">
        <v>2.75</v>
      </c>
      <c r="M147" s="143" t="n">
        <f aca="false">(G147+I147+K147+L147)</f>
        <v>8.125</v>
      </c>
      <c r="N147" s="143" t="n">
        <f aca="false">M147/20*100</f>
        <v>40.625</v>
      </c>
      <c r="O147" s="146" t="n">
        <f aca="false">N147*0.1</f>
        <v>4.0625</v>
      </c>
      <c r="Q147" s="109" t="n">
        <f aca="false">IFERROR(VLOOKUP(B147,[2]Sheet1!B$4:E$241,4,FALSE()),"ER")</f>
        <v>0.862263814616756</v>
      </c>
      <c r="R147" s="109" t="n">
        <f aca="false">Wellness!V147</f>
        <v>0.1</v>
      </c>
      <c r="S147" s="109" t="n">
        <f aca="false">AVERAGE(Q147,R147)</f>
        <v>0.481131907308378</v>
      </c>
      <c r="T147" s="143" t="str">
        <f aca="false" t="array" ref="T147:T147">_xlfn.IFS(S147&gt;=80%,"5",S147&gt;=70%,"4",S147&gt;=60%,"3",S147&gt;=50%,"2",S147&gt;=40%,"1",S147&lt;40%,"0")</f>
        <v>1</v>
      </c>
      <c r="U147" s="144" t="n">
        <v>2</v>
      </c>
      <c r="V147" s="144" t="n">
        <f aca="false">IF(U147&gt;=27,5,IF(U147&gt;=24,4,IF(U147&gt;=20,3,IF(U147&gt;=15,2,IF(U147&gt;=10,1,0)))))</f>
        <v>0</v>
      </c>
      <c r="W147" s="143" t="n">
        <v>2</v>
      </c>
      <c r="X147" s="143" t="n">
        <v>2.08333333333333</v>
      </c>
      <c r="Y147" s="143" t="n">
        <v>2.75</v>
      </c>
      <c r="Z147" s="143" t="n">
        <f aca="false">(T147+V147+W147+X147+Y147)</f>
        <v>7.83333333333333</v>
      </c>
      <c r="AA147" s="143" t="n">
        <f aca="false">Z147/25*100</f>
        <v>31.3333333333333</v>
      </c>
      <c r="AB147" s="146" t="n">
        <f aca="false">AA147*0.1</f>
        <v>3.13333333333333</v>
      </c>
      <c r="AD147" s="142" t="n">
        <v>0.851086956521739</v>
      </c>
      <c r="AE147" s="142" t="n">
        <f aca="false">Wellness!AN147</f>
        <v>0.0333333333333333</v>
      </c>
      <c r="AF147" s="142" t="n">
        <f aca="false">AVERAGE(AD147,AE147)</f>
        <v>0.442210144927536</v>
      </c>
      <c r="AG147" s="143" t="str">
        <f aca="false" t="array" ref="AG147:AG147">_xlfn.IFS(AF147&gt;=80%,"5",AF147&gt;=70%,"4",AF147&gt;=60%,"3",AF147&gt;=50%,"2",AF147&gt;=40%,"1",AF147&lt;40%,"0")</f>
        <v>1</v>
      </c>
      <c r="AH147" s="144" t="n">
        <v>0</v>
      </c>
      <c r="AI147" s="144" t="n">
        <f aca="false">IF(AH147&gt;=27,5,IF(AH147&gt;=24,4,IF(AH147&gt;=20,3,IF(AH147&gt;=15,2,IF(AH147&gt;=10,1,0)))))</f>
        <v>0</v>
      </c>
      <c r="AJ147" s="143" t="n">
        <v>3.5</v>
      </c>
      <c r="AK147" s="143" t="n">
        <v>3.8</v>
      </c>
      <c r="AL147" s="143" t="n">
        <v>1.16666666666667</v>
      </c>
      <c r="AM147" s="143" t="n">
        <f aca="false">(AG147+AI147+AK147+AL147+AJ147)</f>
        <v>9.46666666666667</v>
      </c>
      <c r="AN147" s="143" t="n">
        <f aca="false">AM147/25*100</f>
        <v>37.8666666666667</v>
      </c>
      <c r="AO147" s="146" t="n">
        <f aca="false">AN147*0.1</f>
        <v>3.78666666666667</v>
      </c>
      <c r="AQ147" s="142" t="n">
        <v>0.836464803312629</v>
      </c>
      <c r="AR147" s="142" t="n">
        <f aca="false">Wellness!V147</f>
        <v>0.1</v>
      </c>
      <c r="AS147" s="142" t="n">
        <f aca="false">AVERAGE(Discipline!$D147,Discipline!$E147)</f>
        <v>0.630966666666667</v>
      </c>
      <c r="AT147" s="143" t="str">
        <f aca="false" t="array" ref="AT147:AT147">_xlfn.IFS(AS147&gt;=80%,"5",AS147&gt;=70%,"4",AS147&gt;=60%,"3",AS147&gt;=50%,"2",AS147&gt;=40%,"1",AS147&lt;40%,"0")</f>
        <v>3</v>
      </c>
      <c r="AU147" s="144" t="n">
        <v>8</v>
      </c>
      <c r="AV147" s="144" t="n">
        <f aca="false">IF(AU147&gt;=27,5,IF(AU147&gt;=24,4,IF(AU147&gt;=20,3,IF(AU147&gt;=15,2,IF(AU147&gt;=10,1,0)))))</f>
        <v>0</v>
      </c>
      <c r="AW147" s="143" t="n">
        <v>3.25</v>
      </c>
      <c r="AX147" s="143" t="n">
        <v>3</v>
      </c>
      <c r="AY147" s="143" t="n">
        <v>2.25</v>
      </c>
      <c r="AZ147" s="143" t="n">
        <f aca="false">(AT147+AV147+AX147+AY147+AW147)</f>
        <v>11.5</v>
      </c>
      <c r="BA147" s="143" t="n">
        <f aca="false">AZ147/25*100</f>
        <v>46</v>
      </c>
      <c r="BB147" s="146" t="n">
        <f aca="false">BA147*0.1</f>
        <v>4.6</v>
      </c>
    </row>
    <row r="148" s="22" customFormat="true" ht="14.25" hidden="false" customHeight="false" outlineLevel="0" collapsed="false">
      <c r="A148" s="141" t="n">
        <v>144</v>
      </c>
      <c r="B148" s="62" t="s">
        <v>307</v>
      </c>
      <c r="C148" s="63" t="s">
        <v>308</v>
      </c>
      <c r="D148" s="142" t="n">
        <v>0.9286</v>
      </c>
      <c r="E148" s="142" t="n">
        <f aca="false">Wellness!D148</f>
        <v>0.8</v>
      </c>
      <c r="F148" s="142" t="n">
        <f aca="false">AVERAGE(Discipline!$D148,Discipline!$E148)</f>
        <v>0.8643</v>
      </c>
      <c r="G148" s="143" t="str">
        <f aca="false" t="array" ref="G148:G148">_xlfn.IFS(F148&gt;=80%,"5",F148&gt;=70%,"4",F148&gt;=60%,"3",F148&gt;=50%,"2",F148&gt;=40%,"1",F148&lt;40%,"0")</f>
        <v>5</v>
      </c>
      <c r="H148" s="144" t="n">
        <v>16</v>
      </c>
      <c r="I148" s="144" t="n">
        <f aca="false">IF(H148&gt;=27,5,IF(H148&gt;=24,4,IF(H148&gt;=20,3,IF(H148&gt;=15,2,IF(H148&gt;=10,1,0)))))</f>
        <v>2</v>
      </c>
      <c r="J148" s="143"/>
      <c r="K148" s="143" t="n">
        <v>3.25</v>
      </c>
      <c r="L148" s="143" t="n">
        <v>4</v>
      </c>
      <c r="M148" s="143" t="n">
        <f aca="false">(G148+I148+K148+L148)</f>
        <v>14.25</v>
      </c>
      <c r="N148" s="143" t="n">
        <f aca="false">M148/20*100</f>
        <v>71.25</v>
      </c>
      <c r="O148" s="146" t="n">
        <f aca="false">N148*0.1</f>
        <v>7.125</v>
      </c>
      <c r="Q148" s="109" t="n">
        <f aca="false">IFERROR(VLOOKUP(B148,[2]Sheet1!B$4:E$241,4,FALSE()),"ER")</f>
        <v>0.823869206773618</v>
      </c>
      <c r="R148" s="109" t="n">
        <f aca="false">Wellness!V148</f>
        <v>0.1</v>
      </c>
      <c r="S148" s="109" t="n">
        <f aca="false">AVERAGE(Q148,R148)</f>
        <v>0.461934603386809</v>
      </c>
      <c r="T148" s="143" t="str">
        <f aca="false" t="array" ref="T148:T148">_xlfn.IFS(S148&gt;=80%,"5",S148&gt;=70%,"4",S148&gt;=60%,"3",S148&gt;=50%,"2",S148&gt;=40%,"1",S148&lt;40%,"0")</f>
        <v>1</v>
      </c>
      <c r="U148" s="144" t="n">
        <v>3</v>
      </c>
      <c r="V148" s="144" t="n">
        <f aca="false">IF(U148&gt;=27,5,IF(U148&gt;=24,4,IF(U148&gt;=20,3,IF(U148&gt;=15,2,IF(U148&gt;=10,1,0)))))</f>
        <v>0</v>
      </c>
      <c r="W148" s="143" t="n">
        <v>3</v>
      </c>
      <c r="X148" s="143" t="n">
        <v>3</v>
      </c>
      <c r="Y148" s="143" t="n">
        <v>3</v>
      </c>
      <c r="Z148" s="143" t="n">
        <f aca="false">(T148+V148+W148+X148+Y148)</f>
        <v>10</v>
      </c>
      <c r="AA148" s="143" t="n">
        <f aca="false">Z148/25*100</f>
        <v>40</v>
      </c>
      <c r="AB148" s="146" t="n">
        <f aca="false">AA148*0.1</f>
        <v>4</v>
      </c>
      <c r="AD148" s="142" t="n">
        <v>0.827518978605935</v>
      </c>
      <c r="AE148" s="142" t="n">
        <f aca="false">Wellness!AN148</f>
        <v>0.2</v>
      </c>
      <c r="AF148" s="142" t="n">
        <f aca="false">AVERAGE(AD148,AE148)</f>
        <v>0.513759489302968</v>
      </c>
      <c r="AG148" s="143" t="str">
        <f aca="false" t="array" ref="AG148:AG148">_xlfn.IFS(AF148&gt;=80%,"5",AF148&gt;=70%,"4",AF148&gt;=60%,"3",AF148&gt;=50%,"2",AF148&gt;=40%,"1",AF148&lt;40%,"0")</f>
        <v>2</v>
      </c>
      <c r="AH148" s="144" t="n">
        <v>2</v>
      </c>
      <c r="AI148" s="144" t="n">
        <f aca="false">IF(AH148&gt;=27,5,IF(AH148&gt;=24,4,IF(AH148&gt;=20,3,IF(AH148&gt;=15,2,IF(AH148&gt;=10,1,0)))))</f>
        <v>0</v>
      </c>
      <c r="AJ148" s="143" t="n">
        <v>3.25</v>
      </c>
      <c r="AK148" s="143" t="n">
        <v>3.71428571428571</v>
      </c>
      <c r="AL148" s="143" t="n">
        <v>2.25</v>
      </c>
      <c r="AM148" s="143" t="n">
        <f aca="false">(AG148+AI148+AK148+AL148+AJ148)</f>
        <v>11.2142857142857</v>
      </c>
      <c r="AN148" s="143" t="n">
        <f aca="false">AM148/25*100</f>
        <v>44.8571428571429</v>
      </c>
      <c r="AO148" s="146" t="n">
        <f aca="false">AN148*0.1</f>
        <v>4.48571428571429</v>
      </c>
      <c r="AQ148" s="142" t="n">
        <v>0.7375</v>
      </c>
      <c r="AR148" s="142" t="n">
        <f aca="false">Wellness!V148</f>
        <v>0.1</v>
      </c>
      <c r="AS148" s="142" t="n">
        <f aca="false">AVERAGE(Discipline!$D148,Discipline!$E148)</f>
        <v>0.8643</v>
      </c>
      <c r="AT148" s="143" t="str">
        <f aca="false" t="array" ref="AT148:AT148">_xlfn.IFS(AS148&gt;=80%,"5",AS148&gt;=70%,"4",AS148&gt;=60%,"3",AS148&gt;=50%,"2",AS148&gt;=40%,"1",AS148&lt;40%,"0")</f>
        <v>5</v>
      </c>
      <c r="AU148" s="144" t="n">
        <v>16</v>
      </c>
      <c r="AV148" s="144" t="n">
        <f aca="false">IF(AU148&gt;=27,5,IF(AU148&gt;=24,4,IF(AU148&gt;=20,3,IF(AU148&gt;=15,2,IF(AU148&gt;=10,1,0)))))</f>
        <v>2</v>
      </c>
      <c r="AW148" s="143" t="n">
        <v>4.5</v>
      </c>
      <c r="AX148" s="143" t="n">
        <v>3.66666666666667</v>
      </c>
      <c r="AY148" s="143" t="n">
        <v>3.75</v>
      </c>
      <c r="AZ148" s="143" t="n">
        <f aca="false">(AT148+AV148+AX148+AY148+AW148)</f>
        <v>18.9166666666667</v>
      </c>
      <c r="BA148" s="143" t="n">
        <f aca="false">AZ148/25*100</f>
        <v>75.6666666666667</v>
      </c>
      <c r="BB148" s="146" t="n">
        <f aca="false">BA148*0.1</f>
        <v>7.56666666666667</v>
      </c>
    </row>
    <row r="149" s="22" customFormat="true" ht="14.25" hidden="false" customHeight="false" outlineLevel="0" collapsed="false">
      <c r="A149" s="141" t="n">
        <v>145</v>
      </c>
      <c r="B149" s="62" t="s">
        <v>309</v>
      </c>
      <c r="C149" s="63" t="s">
        <v>310</v>
      </c>
      <c r="D149" s="142" t="n">
        <v>0.8667</v>
      </c>
      <c r="E149" s="142" t="n">
        <f aca="false">Wellness!D149</f>
        <v>0.666666666666667</v>
      </c>
      <c r="F149" s="142" t="n">
        <f aca="false">AVERAGE(Discipline!$D149,Discipline!$E149)</f>
        <v>0.766683333333333</v>
      </c>
      <c r="G149" s="143" t="str">
        <f aca="false" t="array" ref="G149:G149">_xlfn.IFS(F149&gt;=80%,"5",F149&gt;=70%,"4",F149&gt;=60%,"3",F149&gt;=50%,"2",F149&gt;=40%,"1",F149&lt;40%,"0")</f>
        <v>4</v>
      </c>
      <c r="H149" s="144" t="n">
        <v>19</v>
      </c>
      <c r="I149" s="144" t="n">
        <f aca="false">IF(H149&gt;=27,5,IF(H149&gt;=24,4,IF(H149&gt;=20,3,IF(H149&gt;=15,2,IF(H149&gt;=10,1,0)))))</f>
        <v>2</v>
      </c>
      <c r="J149" s="143"/>
      <c r="K149" s="143" t="n">
        <v>3.5</v>
      </c>
      <c r="L149" s="143" t="n">
        <v>3.5</v>
      </c>
      <c r="M149" s="143" t="n">
        <f aca="false">(G149+I149+K149+L149)</f>
        <v>13</v>
      </c>
      <c r="N149" s="143" t="n">
        <f aca="false">M149/20*100</f>
        <v>65</v>
      </c>
      <c r="O149" s="146" t="n">
        <f aca="false">N149*0.1</f>
        <v>6.5</v>
      </c>
      <c r="Q149" s="109" t="n">
        <f aca="false">IFERROR(VLOOKUP(B149,[2]Sheet1!B$4:E$241,4,FALSE()),"ER")</f>
        <v>0.889895833333333</v>
      </c>
      <c r="R149" s="109" t="n">
        <f aca="false">Wellness!V149</f>
        <v>0.166666666666667</v>
      </c>
      <c r="S149" s="109" t="n">
        <f aca="false">AVERAGE(Q149,R149)</f>
        <v>0.52828125</v>
      </c>
      <c r="T149" s="143" t="str">
        <f aca="false" t="array" ref="T149:T149">_xlfn.IFS(S149&gt;=80%,"5",S149&gt;=70%,"4",S149&gt;=60%,"3",S149&gt;=50%,"2",S149&gt;=40%,"1",S149&lt;40%,"0")</f>
        <v>2</v>
      </c>
      <c r="U149" s="144" t="n">
        <v>2</v>
      </c>
      <c r="V149" s="144" t="n">
        <f aca="false">IF(U149&gt;=27,5,IF(U149&gt;=24,4,IF(U149&gt;=20,3,IF(U149&gt;=15,2,IF(U149&gt;=10,1,0)))))</f>
        <v>0</v>
      </c>
      <c r="W149" s="143" t="n">
        <v>0</v>
      </c>
      <c r="X149" s="143" t="n">
        <v>1.83333333333333</v>
      </c>
      <c r="Y149" s="143" t="n">
        <v>2.5</v>
      </c>
      <c r="Z149" s="143" t="n">
        <f aca="false">(T149+V149+W149+X149+Y149)</f>
        <v>6.33333333333333</v>
      </c>
      <c r="AA149" s="143" t="n">
        <f aca="false">Z149/25*100</f>
        <v>25.3333333333333</v>
      </c>
      <c r="AB149" s="146" t="n">
        <f aca="false">AA149*0.1</f>
        <v>2.53333333333333</v>
      </c>
      <c r="AD149" s="142" t="n">
        <v>0.871618818087116</v>
      </c>
      <c r="AE149" s="142" t="n">
        <f aca="false">Wellness!AN149</f>
        <v>0.666666666666667</v>
      </c>
      <c r="AF149" s="142" t="n">
        <f aca="false">AVERAGE(AD149,AE149)</f>
        <v>0.769142742376892</v>
      </c>
      <c r="AG149" s="143" t="str">
        <f aca="false" t="array" ref="AG149:AG149">_xlfn.IFS(AF149&gt;=80%,"5",AF149&gt;=70%,"4",AF149&gt;=60%,"3",AF149&gt;=50%,"2",AF149&gt;=40%,"1",AF149&lt;40%,"0")</f>
        <v>4</v>
      </c>
      <c r="AH149" s="144" t="n">
        <v>3</v>
      </c>
      <c r="AI149" s="144" t="n">
        <f aca="false">IF(AH149&gt;=27,5,IF(AH149&gt;=24,4,IF(AH149&gt;=20,3,IF(AH149&gt;=15,2,IF(AH149&gt;=10,1,0)))))</f>
        <v>0</v>
      </c>
      <c r="AJ149" s="143" t="n">
        <v>2</v>
      </c>
      <c r="AK149" s="143" t="n">
        <v>2</v>
      </c>
      <c r="AL149" s="143" t="n">
        <v>2</v>
      </c>
      <c r="AM149" s="143" t="n">
        <f aca="false">(AG149+AI149+AK149+AL149+AJ149)</f>
        <v>10</v>
      </c>
      <c r="AN149" s="143" t="n">
        <f aca="false">AM149/25*100</f>
        <v>40</v>
      </c>
      <c r="AO149" s="146" t="n">
        <f aca="false">AN149*0.1</f>
        <v>4</v>
      </c>
      <c r="AQ149" s="142" t="n">
        <v>0.886666666666667</v>
      </c>
      <c r="AR149" s="142" t="n">
        <f aca="false">Wellness!V149</f>
        <v>0.166666666666667</v>
      </c>
      <c r="AS149" s="142" t="n">
        <f aca="false">AVERAGE(Discipline!$D149,Discipline!$E149)</f>
        <v>0.766683333333333</v>
      </c>
      <c r="AT149" s="143" t="str">
        <f aca="false" t="array" ref="AT149:AT149">_xlfn.IFS(AS149&gt;=80%,"5",AS149&gt;=70%,"4",AS149&gt;=60%,"3",AS149&gt;=50%,"2",AS149&gt;=40%,"1",AS149&lt;40%,"0")</f>
        <v>4</v>
      </c>
      <c r="AU149" s="144" t="n">
        <v>19</v>
      </c>
      <c r="AV149" s="144" t="n">
        <f aca="false">IF(AU149&gt;=27,5,IF(AU149&gt;=24,4,IF(AU149&gt;=20,3,IF(AU149&gt;=15,2,IF(AU149&gt;=10,1,0)))))</f>
        <v>2</v>
      </c>
      <c r="AW149" s="143" t="n">
        <v>3</v>
      </c>
      <c r="AX149" s="143" t="n">
        <v>3</v>
      </c>
      <c r="AY149" s="143" t="n">
        <v>3</v>
      </c>
      <c r="AZ149" s="143" t="n">
        <f aca="false">(AT149+AV149+AX149+AY149+AW149)</f>
        <v>15</v>
      </c>
      <c r="BA149" s="143" t="n">
        <f aca="false">AZ149/25*100</f>
        <v>60</v>
      </c>
      <c r="BB149" s="146" t="n">
        <f aca="false">BA149*0.1</f>
        <v>6</v>
      </c>
    </row>
    <row r="150" s="22" customFormat="true" ht="14.25" hidden="false" customHeight="false" outlineLevel="0" collapsed="false">
      <c r="A150" s="141" t="n">
        <v>146</v>
      </c>
      <c r="B150" s="62" t="s">
        <v>311</v>
      </c>
      <c r="C150" s="63" t="s">
        <v>312</v>
      </c>
      <c r="D150" s="142" t="n">
        <v>1</v>
      </c>
      <c r="E150" s="142" t="n">
        <f aca="false">Wellness!D150</f>
        <v>1</v>
      </c>
      <c r="F150" s="142" t="n">
        <f aca="false">AVERAGE(Discipline!$D150,Discipline!$E150)</f>
        <v>1</v>
      </c>
      <c r="G150" s="143" t="str">
        <f aca="false" t="array" ref="G150:G150">_xlfn.IFS(F150&gt;=80%,"5",F150&gt;=70%,"4",F150&gt;=60%,"3",F150&gt;=50%,"2",F150&gt;=40%,"1",F150&lt;40%,"0")</f>
        <v>5</v>
      </c>
      <c r="H150" s="144" t="n">
        <v>16</v>
      </c>
      <c r="I150" s="144" t="n">
        <f aca="false">IF(H150&gt;=27,5,IF(H150&gt;=24,4,IF(H150&gt;=20,3,IF(H150&gt;=15,2,IF(H150&gt;=10,1,0)))))</f>
        <v>2</v>
      </c>
      <c r="J150" s="143"/>
      <c r="K150" s="143" t="n">
        <v>1.91071428571429</v>
      </c>
      <c r="L150" s="143" t="n">
        <v>2.05357142857143</v>
      </c>
      <c r="M150" s="143" t="n">
        <f aca="false">(G150+I150+K150+L150)</f>
        <v>10.9642857142857</v>
      </c>
      <c r="N150" s="143" t="n">
        <f aca="false">M150/20*100</f>
        <v>54.8214285714286</v>
      </c>
      <c r="O150" s="146" t="n">
        <f aca="false">N150*0.1</f>
        <v>5.48214285714286</v>
      </c>
      <c r="Q150" s="109" t="n">
        <f aca="false">IFERROR(VLOOKUP(B150,[2]Sheet1!B$4:E$241,4,FALSE()),"ER")</f>
        <v>0.9696875</v>
      </c>
      <c r="R150" s="109" t="n">
        <f aca="false">Wellness!V150</f>
        <v>1.2</v>
      </c>
      <c r="S150" s="109" t="n">
        <f aca="false">AVERAGE(Q150,R150)</f>
        <v>1.08484375</v>
      </c>
      <c r="T150" s="143" t="str">
        <f aca="false" t="array" ref="T150:T150">_xlfn.IFS(S150&gt;=80%,"5",S150&gt;=70%,"4",S150&gt;=60%,"3",S150&gt;=50%,"2",S150&gt;=40%,"1",S150&lt;40%,"0")</f>
        <v>5</v>
      </c>
      <c r="U150" s="144" t="n">
        <v>19</v>
      </c>
      <c r="V150" s="144" t="n">
        <f aca="false">IF(U150&gt;=27,5,IF(U150&gt;=24,4,IF(U150&gt;=20,3,IF(U150&gt;=15,2,IF(U150&gt;=10,1,0)))))</f>
        <v>2</v>
      </c>
      <c r="W150" s="143" t="n">
        <v>0</v>
      </c>
      <c r="X150" s="143" t="n">
        <v>2.66666666666667</v>
      </c>
      <c r="Y150" s="143" t="n">
        <v>3.25</v>
      </c>
      <c r="Z150" s="143" t="n">
        <f aca="false">(T150+V150+W150+X150+Y150)</f>
        <v>12.9166666666667</v>
      </c>
      <c r="AA150" s="143" t="n">
        <f aca="false">Z150/25*100</f>
        <v>51.6666666666667</v>
      </c>
      <c r="AB150" s="146" t="n">
        <f aca="false">AA150*0.1</f>
        <v>5.16666666666667</v>
      </c>
      <c r="AD150" s="142" t="n">
        <v>0.953571428571429</v>
      </c>
      <c r="AE150" s="142" t="n">
        <f aca="false">Wellness!AN150</f>
        <v>0.966666666666667</v>
      </c>
      <c r="AF150" s="142" t="n">
        <f aca="false">AVERAGE(AD150,AE150)</f>
        <v>0.960119047619048</v>
      </c>
      <c r="AG150" s="143" t="str">
        <f aca="false" t="array" ref="AG150:AG150">_xlfn.IFS(AF150&gt;=80%,"5",AF150&gt;=70%,"4",AF150&gt;=60%,"3",AF150&gt;=50%,"2",AF150&gt;=40%,"1",AF150&lt;40%,"0")</f>
        <v>5</v>
      </c>
      <c r="AH150" s="144" t="n">
        <v>20</v>
      </c>
      <c r="AI150" s="144" t="n">
        <f aca="false">IF(AH150&gt;=27,5,IF(AH150&gt;=24,4,IF(AH150&gt;=20,3,IF(AH150&gt;=15,2,IF(AH150&gt;=10,1,0)))))</f>
        <v>3</v>
      </c>
      <c r="AJ150" s="143" t="n">
        <v>2</v>
      </c>
      <c r="AK150" s="143" t="n">
        <v>2</v>
      </c>
      <c r="AL150" s="143" t="n">
        <v>2</v>
      </c>
      <c r="AM150" s="143" t="n">
        <f aca="false">(AG150+AI150+AK150+AL150+AJ150)</f>
        <v>14</v>
      </c>
      <c r="AN150" s="143" t="n">
        <f aca="false">AM150/25*100</f>
        <v>56</v>
      </c>
      <c r="AO150" s="146" t="n">
        <f aca="false">AN150*0.1</f>
        <v>5.6</v>
      </c>
      <c r="AQ150" s="142" t="n">
        <v>0.954084967320262</v>
      </c>
      <c r="AR150" s="142" t="n">
        <f aca="false">Wellness!V150</f>
        <v>1.2</v>
      </c>
      <c r="AS150" s="142" t="n">
        <f aca="false">AVERAGE(Discipline!$D150,Discipline!$E150)</f>
        <v>1</v>
      </c>
      <c r="AT150" s="143" t="str">
        <f aca="false" t="array" ref="AT150:AT150">_xlfn.IFS(AS150&gt;=80%,"5",AS150&gt;=70%,"4",AS150&gt;=60%,"3",AS150&gt;=50%,"2",AS150&gt;=40%,"1",AS150&lt;40%,"0")</f>
        <v>5</v>
      </c>
      <c r="AU150" s="144" t="n">
        <v>16</v>
      </c>
      <c r="AV150" s="144" t="n">
        <f aca="false">IF(AU150&gt;=27,5,IF(AU150&gt;=24,4,IF(AU150&gt;=20,3,IF(AU150&gt;=15,2,IF(AU150&gt;=10,1,0)))))</f>
        <v>2</v>
      </c>
      <c r="AW150" s="143" t="n">
        <v>4</v>
      </c>
      <c r="AX150" s="143" t="n">
        <v>4.66666666666667</v>
      </c>
      <c r="AY150" s="143" t="n">
        <v>5</v>
      </c>
      <c r="AZ150" s="143" t="n">
        <f aca="false">(AT150+AV150+AX150+AY150+AW150)</f>
        <v>20.6666666666667</v>
      </c>
      <c r="BA150" s="143" t="n">
        <f aca="false">AZ150/25*100</f>
        <v>82.6666666666667</v>
      </c>
      <c r="BB150" s="146" t="n">
        <f aca="false">BA150*0.1</f>
        <v>8.26666666666667</v>
      </c>
    </row>
    <row r="151" s="22" customFormat="true" ht="14.25" hidden="false" customHeight="false" outlineLevel="0" collapsed="false">
      <c r="A151" s="141" t="n">
        <v>147</v>
      </c>
      <c r="B151" s="62" t="s">
        <v>313</v>
      </c>
      <c r="C151" s="63" t="s">
        <v>314</v>
      </c>
      <c r="D151" s="142" t="n">
        <v>0.95</v>
      </c>
      <c r="E151" s="142" t="n">
        <f aca="false">Wellness!D151</f>
        <v>0.8</v>
      </c>
      <c r="F151" s="142" t="n">
        <f aca="false">AVERAGE(Discipline!$D151,Discipline!$E151)</f>
        <v>0.875</v>
      </c>
      <c r="G151" s="143" t="str">
        <f aca="false" t="array" ref="G151:G151">_xlfn.IFS(F151&gt;=80%,"5",F151&gt;=70%,"4",F151&gt;=60%,"3",F151&gt;=50%,"2",F151&gt;=40%,"1",F151&lt;40%,"0")</f>
        <v>5</v>
      </c>
      <c r="H151" s="144" t="n">
        <v>20</v>
      </c>
      <c r="I151" s="144" t="n">
        <f aca="false">IF(H151&gt;=27,5,IF(H151&gt;=24,4,IF(H151&gt;=20,3,IF(H151&gt;=15,2,IF(H151&gt;=10,1,0)))))</f>
        <v>3</v>
      </c>
      <c r="J151" s="143"/>
      <c r="K151" s="143" t="n">
        <v>3.10714285714286</v>
      </c>
      <c r="L151" s="143" t="n">
        <v>2.97321428571429</v>
      </c>
      <c r="M151" s="143" t="n">
        <f aca="false">(G151+I151+K151+L151)</f>
        <v>14.0803571428571</v>
      </c>
      <c r="N151" s="143" t="n">
        <f aca="false">M151/20*100</f>
        <v>70.4017857142857</v>
      </c>
      <c r="O151" s="146" t="n">
        <f aca="false">N151*0.1</f>
        <v>7.04017857142857</v>
      </c>
      <c r="Q151" s="109" t="n">
        <f aca="false">IFERROR(VLOOKUP(B151,[2]Sheet1!B$4:E$241,4,FALSE()),"ER")</f>
        <v>0.931935483870968</v>
      </c>
      <c r="R151" s="109" t="n">
        <f aca="false">Wellness!V151</f>
        <v>0.366666666666667</v>
      </c>
      <c r="S151" s="109" t="n">
        <f aca="false">AVERAGE(Q151,R151)</f>
        <v>0.649301075268817</v>
      </c>
      <c r="T151" s="143" t="str">
        <f aca="false" t="array" ref="T151:T151">_xlfn.IFS(S151&gt;=80%,"5",S151&gt;=70%,"4",S151&gt;=60%,"3",S151&gt;=50%,"2",S151&gt;=40%,"1",S151&lt;40%,"0")</f>
        <v>3</v>
      </c>
      <c r="U151" s="144" t="n">
        <v>6</v>
      </c>
      <c r="V151" s="144" t="n">
        <f aca="false">IF(U151&gt;=27,5,IF(U151&gt;=24,4,IF(U151&gt;=20,3,IF(U151&gt;=15,2,IF(U151&gt;=10,1,0)))))</f>
        <v>0</v>
      </c>
      <c r="W151" s="143" t="n">
        <v>0</v>
      </c>
      <c r="X151" s="143" t="n">
        <v>1.83333333333333</v>
      </c>
      <c r="Y151" s="143" t="n">
        <v>3.25</v>
      </c>
      <c r="Z151" s="143" t="n">
        <f aca="false">(T151+V151+W151+X151+Y151)</f>
        <v>8.08333333333333</v>
      </c>
      <c r="AA151" s="143" t="n">
        <f aca="false">Z151/25*100</f>
        <v>32.3333333333333</v>
      </c>
      <c r="AB151" s="146" t="n">
        <f aca="false">AA151*0.1</f>
        <v>3.23333333333333</v>
      </c>
      <c r="AD151" s="142" t="n">
        <v>0.892628205128205</v>
      </c>
      <c r="AE151" s="142" t="n">
        <f aca="false">Wellness!AN151</f>
        <v>0.233333333333333</v>
      </c>
      <c r="AF151" s="142" t="n">
        <f aca="false">AVERAGE(AD151,AE151)</f>
        <v>0.562980769230769</v>
      </c>
      <c r="AG151" s="143" t="str">
        <f aca="false" t="array" ref="AG151:AG151">_xlfn.IFS(AF151&gt;=80%,"5",AF151&gt;=70%,"4",AF151&gt;=60%,"3",AF151&gt;=50%,"2",AF151&gt;=40%,"1",AF151&lt;40%,"0")</f>
        <v>2</v>
      </c>
      <c r="AH151" s="144" t="n">
        <v>4</v>
      </c>
      <c r="AI151" s="144" t="n">
        <f aca="false">IF(AH151&gt;=27,5,IF(AH151&gt;=24,4,IF(AH151&gt;=20,3,IF(AH151&gt;=15,2,IF(AH151&gt;=10,1,0)))))</f>
        <v>0</v>
      </c>
      <c r="AJ151" s="143" t="n">
        <v>1.5</v>
      </c>
      <c r="AK151" s="143" t="n">
        <v>2.42857142857143</v>
      </c>
      <c r="AL151" s="143" t="n">
        <v>1.5</v>
      </c>
      <c r="AM151" s="143" t="n">
        <f aca="false">(AG151+AI151+AK151+AL151+AJ151)</f>
        <v>7.42857142857143</v>
      </c>
      <c r="AN151" s="143" t="n">
        <f aca="false">AM151/25*100</f>
        <v>29.7142857142857</v>
      </c>
      <c r="AO151" s="146" t="n">
        <f aca="false">AN151*0.1</f>
        <v>2.97142857142857</v>
      </c>
      <c r="AQ151" s="142" t="n">
        <v>0.945669934640523</v>
      </c>
      <c r="AR151" s="142" t="n">
        <f aca="false">Wellness!V151</f>
        <v>0.366666666666667</v>
      </c>
      <c r="AS151" s="142" t="n">
        <f aca="false">AVERAGE(Discipline!$D151,Discipline!$E151)</f>
        <v>0.875</v>
      </c>
      <c r="AT151" s="143" t="str">
        <f aca="false" t="array" ref="AT151:AT151">_xlfn.IFS(AS151&gt;=80%,"5",AS151&gt;=70%,"4",AS151&gt;=60%,"3",AS151&gt;=50%,"2",AS151&gt;=40%,"1",AS151&lt;40%,"0")</f>
        <v>5</v>
      </c>
      <c r="AU151" s="144" t="n">
        <v>20</v>
      </c>
      <c r="AV151" s="144" t="n">
        <f aca="false">IF(AU151&gt;=27,5,IF(AU151&gt;=24,4,IF(AU151&gt;=20,3,IF(AU151&gt;=15,2,IF(AU151&gt;=10,1,0)))))</f>
        <v>3</v>
      </c>
      <c r="AW151" s="143" t="n">
        <v>4.5</v>
      </c>
      <c r="AX151" s="143" t="n">
        <v>2.66666666666667</v>
      </c>
      <c r="AY151" s="143" t="n">
        <v>2.75</v>
      </c>
      <c r="AZ151" s="143" t="n">
        <f aca="false">(AT151+AV151+AX151+AY151+AW151)</f>
        <v>17.9166666666667</v>
      </c>
      <c r="BA151" s="143" t="n">
        <f aca="false">AZ151/25*100</f>
        <v>71.6666666666667</v>
      </c>
      <c r="BB151" s="146" t="n">
        <f aca="false">BA151*0.1</f>
        <v>7.16666666666667</v>
      </c>
    </row>
    <row r="152" s="22" customFormat="true" ht="14.25" hidden="false" customHeight="false" outlineLevel="0" collapsed="false">
      <c r="A152" s="141" t="n">
        <v>148</v>
      </c>
      <c r="B152" s="62" t="s">
        <v>315</v>
      </c>
      <c r="C152" s="63" t="s">
        <v>316</v>
      </c>
      <c r="D152" s="142" t="n">
        <v>0.8</v>
      </c>
      <c r="E152" s="142" t="n">
        <f aca="false">Wellness!D152</f>
        <v>0.666666666666667</v>
      </c>
      <c r="F152" s="142" t="n">
        <f aca="false">AVERAGE(Discipline!$D152,Discipline!$E152)</f>
        <v>0.733333333333333</v>
      </c>
      <c r="G152" s="143" t="str">
        <f aca="false" t="array" ref="G152:G152">_xlfn.IFS(F152&gt;=80%,"5",F152&gt;=70%,"4",F152&gt;=60%,"3",F152&gt;=50%,"2",F152&gt;=40%,"1",F152&lt;40%,"0")</f>
        <v>4</v>
      </c>
      <c r="H152" s="144" t="n">
        <v>14</v>
      </c>
      <c r="I152" s="144" t="n">
        <f aca="false">IF(H152&gt;=27,5,IF(H152&gt;=24,4,IF(H152&gt;=20,3,IF(H152&gt;=15,2,IF(H152&gt;=10,1,0)))))</f>
        <v>1</v>
      </c>
      <c r="J152" s="143"/>
      <c r="K152" s="143" t="n">
        <v>2.75</v>
      </c>
      <c r="L152" s="143" t="n">
        <v>3.25</v>
      </c>
      <c r="M152" s="143" t="n">
        <f aca="false">(G152+I152+K152+L152)</f>
        <v>11</v>
      </c>
      <c r="N152" s="143" t="n">
        <f aca="false">M152/20*100</f>
        <v>55</v>
      </c>
      <c r="O152" s="146" t="n">
        <f aca="false">N152*0.1</f>
        <v>5.5</v>
      </c>
      <c r="Q152" s="109" t="n">
        <f aca="false">IFERROR(VLOOKUP(B152,[2]Sheet1!B$4:E$241,4,FALSE()),"ER")</f>
        <v>0.816927083333333</v>
      </c>
      <c r="R152" s="109" t="n">
        <f aca="false">Wellness!V152</f>
        <v>0.266666666666667</v>
      </c>
      <c r="S152" s="109" t="n">
        <f aca="false">AVERAGE(Q152,R152)</f>
        <v>0.541796875</v>
      </c>
      <c r="T152" s="143" t="str">
        <f aca="false" t="array" ref="T152:T152">_xlfn.IFS(S152&gt;=80%,"5",S152&gt;=70%,"4",S152&gt;=60%,"3",S152&gt;=50%,"2",S152&gt;=40%,"1",S152&lt;40%,"0")</f>
        <v>2</v>
      </c>
      <c r="U152" s="144" t="n">
        <v>4</v>
      </c>
      <c r="V152" s="144" t="n">
        <f aca="false">IF(U152&gt;=27,5,IF(U152&gt;=24,4,IF(U152&gt;=20,3,IF(U152&gt;=15,2,IF(U152&gt;=10,1,0)))))</f>
        <v>0</v>
      </c>
      <c r="W152" s="143" t="n">
        <v>0</v>
      </c>
      <c r="X152" s="143" t="n">
        <v>1.5</v>
      </c>
      <c r="Y152" s="143" t="n">
        <v>2.25</v>
      </c>
      <c r="Z152" s="143" t="n">
        <f aca="false">(T152+V152+W152+X152+Y152)</f>
        <v>5.75</v>
      </c>
      <c r="AA152" s="143" t="n">
        <f aca="false">Z152/25*100</f>
        <v>23</v>
      </c>
      <c r="AB152" s="146" t="n">
        <f aca="false">AA152*0.1</f>
        <v>2.3</v>
      </c>
      <c r="AD152" s="142" t="n">
        <v>0.880092592592593</v>
      </c>
      <c r="AE152" s="142" t="n">
        <f aca="false">Wellness!AN152</f>
        <v>0.133333333333333</v>
      </c>
      <c r="AF152" s="142" t="n">
        <f aca="false">AVERAGE(AD152,AE152)</f>
        <v>0.506712962962963</v>
      </c>
      <c r="AG152" s="143" t="str">
        <f aca="false" t="array" ref="AG152:AG152">_xlfn.IFS(AF152&gt;=80%,"5",AF152&gt;=70%,"4",AF152&gt;=60%,"3",AF152&gt;=50%,"2",AF152&gt;=40%,"1",AF152&lt;40%,"0")</f>
        <v>2</v>
      </c>
      <c r="AH152" s="144" t="n">
        <v>1</v>
      </c>
      <c r="AI152" s="144" t="n">
        <f aca="false">IF(AH152&gt;=27,5,IF(AH152&gt;=24,4,IF(AH152&gt;=20,3,IF(AH152&gt;=15,2,IF(AH152&gt;=10,1,0)))))</f>
        <v>0</v>
      </c>
      <c r="AJ152" s="143" t="s">
        <v>511</v>
      </c>
      <c r="AK152" s="143" t="s">
        <v>511</v>
      </c>
      <c r="AL152" s="143" t="s">
        <v>511</v>
      </c>
      <c r="AM152" s="143" t="n">
        <f aca="false">(AG152+AI152+AK152+AL152+AJ152)</f>
        <v>2</v>
      </c>
      <c r="AN152" s="143" t="n">
        <f aca="false">AM152/25*100</f>
        <v>8</v>
      </c>
      <c r="AO152" s="146" t="n">
        <f aca="false">AN152*0.1</f>
        <v>0.8</v>
      </c>
      <c r="AQ152" s="142" t="n">
        <v>0.886335784313726</v>
      </c>
      <c r="AR152" s="142" t="n">
        <f aca="false">Wellness!V152</f>
        <v>0.266666666666667</v>
      </c>
      <c r="AS152" s="142" t="n">
        <f aca="false">AVERAGE(Discipline!$D152,Discipline!$E152)</f>
        <v>0.733333333333333</v>
      </c>
      <c r="AT152" s="143" t="str">
        <f aca="false" t="array" ref="AT152:AT152">_xlfn.IFS(AS152&gt;=80%,"5",AS152&gt;=70%,"4",AS152&gt;=60%,"3",AS152&gt;=50%,"2",AS152&gt;=40%,"1",AS152&lt;40%,"0")</f>
        <v>4</v>
      </c>
      <c r="AU152" s="144" t="n">
        <v>14</v>
      </c>
      <c r="AV152" s="144" t="n">
        <f aca="false">IF(AU152&gt;=27,5,IF(AU152&gt;=24,4,IF(AU152&gt;=20,3,IF(AU152&gt;=15,2,IF(AU152&gt;=10,1,0)))))</f>
        <v>1</v>
      </c>
      <c r="AW152" s="143" t="n">
        <v>3</v>
      </c>
      <c r="AX152" s="143" t="n">
        <v>2.33333333333333</v>
      </c>
      <c r="AY152" s="143" t="n">
        <v>2</v>
      </c>
      <c r="AZ152" s="143" t="n">
        <f aca="false">(AT152+AV152+AX152+AY152+AW152)</f>
        <v>12.3333333333333</v>
      </c>
      <c r="BA152" s="143" t="n">
        <f aca="false">AZ152/25*100</f>
        <v>49.3333333333333</v>
      </c>
      <c r="BB152" s="146" t="n">
        <f aca="false">BA152*0.1</f>
        <v>4.93333333333333</v>
      </c>
    </row>
    <row r="153" s="22" customFormat="true" ht="14.25" hidden="false" customHeight="false" outlineLevel="0" collapsed="false">
      <c r="A153" s="141" t="n">
        <v>149</v>
      </c>
      <c r="B153" s="62" t="s">
        <v>317</v>
      </c>
      <c r="C153" s="63" t="s">
        <v>318</v>
      </c>
      <c r="D153" s="142" t="n">
        <v>0.95</v>
      </c>
      <c r="E153" s="142" t="n">
        <f aca="false">Wellness!D153</f>
        <v>0.833333333333333</v>
      </c>
      <c r="F153" s="142" t="n">
        <f aca="false">AVERAGE(Discipline!$D153,Discipline!$E153)</f>
        <v>0.891666666666667</v>
      </c>
      <c r="G153" s="143" t="str">
        <f aca="false" t="array" ref="G153:G153">_xlfn.IFS(F153&gt;=80%,"5",F153&gt;=70%,"4",F153&gt;=60%,"3",F153&gt;=50%,"2",F153&gt;=40%,"1",F153&lt;40%,"0")</f>
        <v>5</v>
      </c>
      <c r="H153" s="144" t="n">
        <v>21</v>
      </c>
      <c r="I153" s="144" t="n">
        <f aca="false">IF(H153&gt;=27,5,IF(H153&gt;=24,4,IF(H153&gt;=20,3,IF(H153&gt;=15,2,IF(H153&gt;=10,1,0)))))</f>
        <v>3</v>
      </c>
      <c r="J153" s="143"/>
      <c r="K153" s="143" t="n">
        <v>2.65178571428571</v>
      </c>
      <c r="L153" s="143" t="n">
        <v>3.50892857142857</v>
      </c>
      <c r="M153" s="143" t="n">
        <f aca="false">(G153+I153+K153+L153)</f>
        <v>14.1607142857143</v>
      </c>
      <c r="N153" s="143" t="n">
        <f aca="false">M153/20*100</f>
        <v>70.8035714285714</v>
      </c>
      <c r="O153" s="146" t="n">
        <f aca="false">N153*0.1</f>
        <v>7.08035714285714</v>
      </c>
      <c r="Q153" s="109" t="n">
        <f aca="false">IFERROR(VLOOKUP(B153,[2]Sheet1!B$4:E$241,4,FALSE()),"ER")</f>
        <v>0.861102150537634</v>
      </c>
      <c r="R153" s="109" t="n">
        <f aca="false">Wellness!V153</f>
        <v>0.666666666666667</v>
      </c>
      <c r="S153" s="109" t="n">
        <f aca="false">AVERAGE(Q153,R153)</f>
        <v>0.763884408602151</v>
      </c>
      <c r="T153" s="143" t="str">
        <f aca="false" t="array" ref="T153:T153">_xlfn.IFS(S153&gt;=80%,"5",S153&gt;=70%,"4",S153&gt;=60%,"3",S153&gt;=50%,"2",S153&gt;=40%,"1",S153&lt;40%,"0")</f>
        <v>4</v>
      </c>
      <c r="U153" s="144" t="n">
        <v>5</v>
      </c>
      <c r="V153" s="144" t="n">
        <f aca="false">IF(U153&gt;=27,5,IF(U153&gt;=24,4,IF(U153&gt;=20,3,IF(U153&gt;=15,2,IF(U153&gt;=10,1,0)))))</f>
        <v>0</v>
      </c>
      <c r="W153" s="143" t="n">
        <v>1</v>
      </c>
      <c r="X153" s="143" t="n">
        <v>1.5</v>
      </c>
      <c r="Y153" s="143" t="n">
        <v>2.25</v>
      </c>
      <c r="Z153" s="143" t="n">
        <f aca="false">(T153+V153+W153+X153+Y153)</f>
        <v>8.75</v>
      </c>
      <c r="AA153" s="143" t="n">
        <f aca="false">Z153/25*100</f>
        <v>35</v>
      </c>
      <c r="AB153" s="146" t="n">
        <f aca="false">AA153*0.1</f>
        <v>3.5</v>
      </c>
      <c r="AD153" s="142" t="n">
        <v>0.754166666666667</v>
      </c>
      <c r="AE153" s="142" t="n">
        <f aca="false">Wellness!AN153</f>
        <v>0.133333333333333</v>
      </c>
      <c r="AF153" s="142" t="n">
        <f aca="false">AVERAGE(AD153,AE153)</f>
        <v>0.44375</v>
      </c>
      <c r="AG153" s="143" t="str">
        <f aca="false" t="array" ref="AG153:AG153">_xlfn.IFS(AF153&gt;=80%,"5",AF153&gt;=70%,"4",AF153&gt;=60%,"3",AF153&gt;=50%,"2",AF153&gt;=40%,"1",AF153&lt;40%,"0")</f>
        <v>1</v>
      </c>
      <c r="AH153" s="144" t="n">
        <v>3</v>
      </c>
      <c r="AI153" s="144" t="n">
        <f aca="false">IF(AH153&gt;=27,5,IF(AH153&gt;=24,4,IF(AH153&gt;=20,3,IF(AH153&gt;=15,2,IF(AH153&gt;=10,1,0)))))</f>
        <v>0</v>
      </c>
      <c r="AJ153" s="143" t="n">
        <v>0.5</v>
      </c>
      <c r="AK153" s="143" t="n">
        <v>1.71428571428571</v>
      </c>
      <c r="AL153" s="143" t="n">
        <v>0.25</v>
      </c>
      <c r="AM153" s="143" t="n">
        <f aca="false">(AG153+AI153+AK153+AL153+AJ153)</f>
        <v>3.46428571428571</v>
      </c>
      <c r="AN153" s="143" t="n">
        <f aca="false">AM153/25*100</f>
        <v>13.8571428571429</v>
      </c>
      <c r="AO153" s="146" t="n">
        <f aca="false">AN153*0.1</f>
        <v>1.38571428571429</v>
      </c>
      <c r="AQ153" s="142" t="n">
        <v>0.819444444444444</v>
      </c>
      <c r="AR153" s="142" t="n">
        <f aca="false">Wellness!V153</f>
        <v>0.666666666666667</v>
      </c>
      <c r="AS153" s="142" t="n">
        <f aca="false">AVERAGE(Discipline!$D153,Discipline!$E153)</f>
        <v>0.891666666666667</v>
      </c>
      <c r="AT153" s="143" t="str">
        <f aca="false" t="array" ref="AT153:AT153">_xlfn.IFS(AS153&gt;=80%,"5",AS153&gt;=70%,"4",AS153&gt;=60%,"3",AS153&gt;=50%,"2",AS153&gt;=40%,"1",AS153&lt;40%,"0")</f>
        <v>5</v>
      </c>
      <c r="AU153" s="144" t="n">
        <v>21</v>
      </c>
      <c r="AV153" s="144" t="n">
        <f aca="false">IF(AU153&gt;=27,5,IF(AU153&gt;=24,4,IF(AU153&gt;=20,3,IF(AU153&gt;=15,2,IF(AU153&gt;=10,1,0)))))</f>
        <v>3</v>
      </c>
      <c r="AW153" s="143" t="n">
        <v>2</v>
      </c>
      <c r="AX153" s="143" t="n">
        <v>2.33333333333333</v>
      </c>
      <c r="AY153" s="143" t="n">
        <v>1.5</v>
      </c>
      <c r="AZ153" s="143" t="n">
        <f aca="false">(AT153+AV153+AX153+AY153+AW153)</f>
        <v>13.8333333333333</v>
      </c>
      <c r="BA153" s="143" t="n">
        <f aca="false">AZ153/25*100</f>
        <v>55.3333333333333</v>
      </c>
      <c r="BB153" s="146" t="n">
        <f aca="false">BA153*0.1</f>
        <v>5.53333333333333</v>
      </c>
    </row>
    <row r="154" s="22" customFormat="true" ht="14.25" hidden="false" customHeight="false" outlineLevel="0" collapsed="false">
      <c r="A154" s="141" t="n">
        <v>150</v>
      </c>
      <c r="B154" s="62" t="s">
        <v>319</v>
      </c>
      <c r="C154" s="63" t="s">
        <v>320</v>
      </c>
      <c r="D154" s="142" t="n">
        <v>1</v>
      </c>
      <c r="E154" s="142" t="n">
        <f aca="false">Wellness!D154</f>
        <v>0.666666666666667</v>
      </c>
      <c r="F154" s="142" t="n">
        <f aca="false">AVERAGE(Discipline!$D154,Discipline!$E154)</f>
        <v>0.833333333333333</v>
      </c>
      <c r="G154" s="143" t="str">
        <f aca="false" t="array" ref="G154:G154">_xlfn.IFS(F154&gt;=80%,"5",F154&gt;=70%,"4",F154&gt;=60%,"3",F154&gt;=50%,"2",F154&gt;=40%,"1",F154&lt;40%,"0")</f>
        <v>5</v>
      </c>
      <c r="H154" s="144" t="n">
        <v>10</v>
      </c>
      <c r="I154" s="144" t="n">
        <f aca="false">IF(H154&gt;=27,5,IF(H154&gt;=24,4,IF(H154&gt;=20,3,IF(H154&gt;=15,2,IF(H154&gt;=10,1,0)))))</f>
        <v>1</v>
      </c>
      <c r="J154" s="143"/>
      <c r="K154" s="143" t="n">
        <v>2</v>
      </c>
      <c r="L154" s="143" t="n">
        <v>1.75</v>
      </c>
      <c r="M154" s="143" t="n">
        <f aca="false">(G154+I154+K154+L154)</f>
        <v>9.75</v>
      </c>
      <c r="N154" s="143" t="n">
        <f aca="false">M154/20*100</f>
        <v>48.75</v>
      </c>
      <c r="O154" s="146" t="n">
        <f aca="false">N154*0.1</f>
        <v>4.875</v>
      </c>
      <c r="Q154" s="109" t="n">
        <f aca="false">IFERROR(VLOOKUP(B154,[2]Sheet1!B$4:E$241,4,FALSE()),"ER")</f>
        <v>0.90109375</v>
      </c>
      <c r="R154" s="109" t="n">
        <f aca="false">Wellness!V154</f>
        <v>0.266666666666667</v>
      </c>
      <c r="S154" s="109" t="n">
        <f aca="false">AVERAGE(Q154,R154)</f>
        <v>0.583880208333333</v>
      </c>
      <c r="T154" s="143" t="str">
        <f aca="false" t="array" ref="T154:T154">_xlfn.IFS(S154&gt;=80%,"5",S154&gt;=70%,"4",S154&gt;=60%,"3",S154&gt;=50%,"2",S154&gt;=40%,"1",S154&lt;40%,"0")</f>
        <v>2</v>
      </c>
      <c r="U154" s="144" t="n">
        <v>5</v>
      </c>
      <c r="V154" s="144" t="n">
        <f aca="false">IF(U154&gt;=27,5,IF(U154&gt;=24,4,IF(U154&gt;=20,3,IF(U154&gt;=15,2,IF(U154&gt;=10,1,0)))))</f>
        <v>0</v>
      </c>
      <c r="W154" s="143" t="n">
        <v>0</v>
      </c>
      <c r="X154" s="143" t="n">
        <v>1.83333333333333</v>
      </c>
      <c r="Y154" s="143" t="n">
        <v>2.5</v>
      </c>
      <c r="Z154" s="143" t="n">
        <f aca="false">(T154+V154+W154+X154+Y154)</f>
        <v>6.33333333333333</v>
      </c>
      <c r="AA154" s="143" t="n">
        <f aca="false">Z154/25*100</f>
        <v>25.3333333333333</v>
      </c>
      <c r="AB154" s="146" t="n">
        <f aca="false">AA154*0.1</f>
        <v>2.53333333333333</v>
      </c>
      <c r="AD154" s="142" t="n">
        <v>0.912881562881563</v>
      </c>
      <c r="AE154" s="142" t="n">
        <f aca="false">Wellness!AN154</f>
        <v>0.466666666666667</v>
      </c>
      <c r="AF154" s="142" t="n">
        <f aca="false">AVERAGE(AD154,AE154)</f>
        <v>0.689774114774115</v>
      </c>
      <c r="AG154" s="143" t="str">
        <f aca="false" t="array" ref="AG154:AG154">_xlfn.IFS(AF154&gt;=80%,"5",AF154&gt;=70%,"4",AF154&gt;=60%,"3",AF154&gt;=50%,"2",AF154&gt;=40%,"1",AF154&lt;40%,"0")</f>
        <v>3</v>
      </c>
      <c r="AH154" s="144" t="n">
        <v>8</v>
      </c>
      <c r="AI154" s="144" t="n">
        <f aca="false">IF(AH154&gt;=27,5,IF(AH154&gt;=24,4,IF(AH154&gt;=20,3,IF(AH154&gt;=15,2,IF(AH154&gt;=10,1,0)))))</f>
        <v>0</v>
      </c>
      <c r="AJ154" s="143" t="s">
        <v>511</v>
      </c>
      <c r="AK154" s="143" t="s">
        <v>511</v>
      </c>
      <c r="AL154" s="143" t="s">
        <v>511</v>
      </c>
      <c r="AM154" s="143" t="n">
        <f aca="false">(AG154+AI154+AK154+AL154+AJ154)</f>
        <v>3</v>
      </c>
      <c r="AN154" s="143" t="n">
        <f aca="false">AM154/25*100</f>
        <v>12</v>
      </c>
      <c r="AO154" s="146" t="n">
        <f aca="false">AN154*0.1</f>
        <v>1.2</v>
      </c>
      <c r="AQ154" s="142" t="n">
        <v>0.958928571428571</v>
      </c>
      <c r="AR154" s="142" t="n">
        <f aca="false">Wellness!V154</f>
        <v>0.266666666666667</v>
      </c>
      <c r="AS154" s="142" t="n">
        <f aca="false">AVERAGE(Discipline!$D154,Discipline!$E154)</f>
        <v>0.833333333333333</v>
      </c>
      <c r="AT154" s="143" t="str">
        <f aca="false" t="array" ref="AT154:AT154">_xlfn.IFS(AS154&gt;=80%,"5",AS154&gt;=70%,"4",AS154&gt;=60%,"3",AS154&gt;=50%,"2",AS154&gt;=40%,"1",AS154&lt;40%,"0")</f>
        <v>5</v>
      </c>
      <c r="AU154" s="144" t="n">
        <v>10</v>
      </c>
      <c r="AV154" s="144" t="n">
        <f aca="false">IF(AU154&gt;=27,5,IF(AU154&gt;=24,4,IF(AU154&gt;=20,3,IF(AU154&gt;=15,2,IF(AU154&gt;=10,1,0)))))</f>
        <v>1</v>
      </c>
      <c r="AW154" s="143" t="n">
        <v>4</v>
      </c>
      <c r="AX154" s="143" t="n">
        <v>4</v>
      </c>
      <c r="AY154" s="143" t="n">
        <v>3.5</v>
      </c>
      <c r="AZ154" s="143" t="n">
        <f aca="false">(AT154+AV154+AX154+AY154+AW154)</f>
        <v>17.5</v>
      </c>
      <c r="BA154" s="143" t="n">
        <f aca="false">AZ154/25*100</f>
        <v>70</v>
      </c>
      <c r="BB154" s="146" t="n">
        <f aca="false">BA154*0.1</f>
        <v>7</v>
      </c>
    </row>
    <row r="155" s="22" customFormat="true" ht="14.25" hidden="false" customHeight="false" outlineLevel="0" collapsed="false">
      <c r="A155" s="141" t="n">
        <v>151</v>
      </c>
      <c r="B155" s="62" t="s">
        <v>321</v>
      </c>
      <c r="C155" s="63" t="s">
        <v>322</v>
      </c>
      <c r="D155" s="142" t="n">
        <v>0.95</v>
      </c>
      <c r="E155" s="142" t="n">
        <f aca="false">Wellness!D155</f>
        <v>0.8</v>
      </c>
      <c r="F155" s="142" t="n">
        <f aca="false">AVERAGE(Discipline!$D155,Discipline!$E155)</f>
        <v>0.875</v>
      </c>
      <c r="G155" s="143" t="str">
        <f aca="false" t="array" ref="G155:G155">_xlfn.IFS(F155&gt;=80%,"5",F155&gt;=70%,"4",F155&gt;=60%,"3",F155&gt;=50%,"2",F155&gt;=40%,"1",F155&lt;40%,"0")</f>
        <v>5</v>
      </c>
      <c r="H155" s="144" t="n">
        <v>17</v>
      </c>
      <c r="I155" s="144" t="n">
        <f aca="false">IF(H155&gt;=27,5,IF(H155&gt;=24,4,IF(H155&gt;=20,3,IF(H155&gt;=15,2,IF(H155&gt;=10,1,0)))))</f>
        <v>2</v>
      </c>
      <c r="J155" s="143"/>
      <c r="K155" s="143" t="n">
        <v>2.42857142857143</v>
      </c>
      <c r="L155" s="143" t="n">
        <v>3.14285714285714</v>
      </c>
      <c r="M155" s="143" t="n">
        <f aca="false">(G155+I155+K155+L155)</f>
        <v>12.5714285714286</v>
      </c>
      <c r="N155" s="143" t="n">
        <f aca="false">M155/20*100</f>
        <v>62.8571428571429</v>
      </c>
      <c r="O155" s="146" t="n">
        <f aca="false">N155*0.1</f>
        <v>6.28571428571429</v>
      </c>
      <c r="Q155" s="109" t="n">
        <f aca="false">IFERROR(VLOOKUP(B155,[2]Sheet1!B$4:E$241,4,FALSE()),"ER")</f>
        <v>0.819287634408602</v>
      </c>
      <c r="R155" s="109" t="n">
        <f aca="false">Wellness!V155</f>
        <v>0.666666666666667</v>
      </c>
      <c r="S155" s="109" t="n">
        <f aca="false">AVERAGE(Q155,R155)</f>
        <v>0.742977150537634</v>
      </c>
      <c r="T155" s="143" t="str">
        <f aca="false" t="array" ref="T155:T155">_xlfn.IFS(S155&gt;=80%,"5",S155&gt;=70%,"4",S155&gt;=60%,"3",S155&gt;=50%,"2",S155&gt;=40%,"1",S155&lt;40%,"0")</f>
        <v>4</v>
      </c>
      <c r="U155" s="144" t="n">
        <v>6</v>
      </c>
      <c r="V155" s="144" t="n">
        <f aca="false">IF(U155&gt;=27,5,IF(U155&gt;=24,4,IF(U155&gt;=20,3,IF(U155&gt;=15,2,IF(U155&gt;=10,1,0)))))</f>
        <v>0</v>
      </c>
      <c r="W155" s="143" t="n">
        <v>3</v>
      </c>
      <c r="X155" s="143" t="n">
        <v>3</v>
      </c>
      <c r="Y155" s="143" t="n">
        <v>3.75</v>
      </c>
      <c r="Z155" s="143" t="n">
        <f aca="false">(T155+V155+W155+X155+Y155)</f>
        <v>13.75</v>
      </c>
      <c r="AA155" s="143" t="n">
        <f aca="false">Z155/25*100</f>
        <v>55</v>
      </c>
      <c r="AB155" s="146" t="n">
        <f aca="false">AA155*0.1</f>
        <v>5.5</v>
      </c>
      <c r="AD155" s="142" t="n">
        <v>0.806944444444444</v>
      </c>
      <c r="AE155" s="142" t="n">
        <f aca="false">Wellness!AN155</f>
        <v>0.666666666666667</v>
      </c>
      <c r="AF155" s="142" t="n">
        <f aca="false">AVERAGE(AD155,AE155)</f>
        <v>0.736805555555555</v>
      </c>
      <c r="AG155" s="143" t="str">
        <f aca="false" t="array" ref="AG155:AG155">_xlfn.IFS(AF155&gt;=80%,"5",AF155&gt;=70%,"4",AF155&gt;=60%,"3",AF155&gt;=50%,"2",AF155&gt;=40%,"1",AF155&lt;40%,"0")</f>
        <v>4</v>
      </c>
      <c r="AH155" s="144" t="n">
        <v>7</v>
      </c>
      <c r="AI155" s="144" t="n">
        <f aca="false">IF(AH155&gt;=27,5,IF(AH155&gt;=24,4,IF(AH155&gt;=20,3,IF(AH155&gt;=15,2,IF(AH155&gt;=10,1,0)))))</f>
        <v>0</v>
      </c>
      <c r="AJ155" s="143" t="n">
        <v>1.5</v>
      </c>
      <c r="AK155" s="143" t="n">
        <v>1.71428571428571</v>
      </c>
      <c r="AL155" s="143" t="n">
        <v>1</v>
      </c>
      <c r="AM155" s="143" t="n">
        <f aca="false">(AG155+AI155+AK155+AL155+AJ155)</f>
        <v>8.21428571428572</v>
      </c>
      <c r="AN155" s="143" t="n">
        <f aca="false">AM155/25*100</f>
        <v>32.8571428571429</v>
      </c>
      <c r="AO155" s="146" t="n">
        <f aca="false">AN155*0.1</f>
        <v>3.28571428571429</v>
      </c>
      <c r="AQ155" s="142" t="n">
        <v>0.871506211180124</v>
      </c>
      <c r="AR155" s="142" t="n">
        <f aca="false">Wellness!V155</f>
        <v>0.666666666666667</v>
      </c>
      <c r="AS155" s="142" t="n">
        <f aca="false">AVERAGE(Discipline!$D155,Discipline!$E155)</f>
        <v>0.875</v>
      </c>
      <c r="AT155" s="143" t="str">
        <f aca="false" t="array" ref="AT155:AT155">_xlfn.IFS(AS155&gt;=80%,"5",AS155&gt;=70%,"4",AS155&gt;=60%,"3",AS155&gt;=50%,"2",AS155&gt;=40%,"1",AS155&lt;40%,"0")</f>
        <v>5</v>
      </c>
      <c r="AU155" s="144" t="n">
        <v>17</v>
      </c>
      <c r="AV155" s="144" t="n">
        <f aca="false">IF(AU155&gt;=27,5,IF(AU155&gt;=24,4,IF(AU155&gt;=20,3,IF(AU155&gt;=15,2,IF(AU155&gt;=10,1,0)))))</f>
        <v>2</v>
      </c>
      <c r="AW155" s="143" t="n">
        <v>2</v>
      </c>
      <c r="AX155" s="143" t="n">
        <v>2.33333333333333</v>
      </c>
      <c r="AY155" s="143" t="n">
        <v>1.5</v>
      </c>
      <c r="AZ155" s="143" t="n">
        <f aca="false">(AT155+AV155+AX155+AY155+AW155)</f>
        <v>12.8333333333333</v>
      </c>
      <c r="BA155" s="143" t="n">
        <f aca="false">AZ155/25*100</f>
        <v>51.3333333333333</v>
      </c>
      <c r="BB155" s="146" t="n">
        <f aca="false">BA155*0.1</f>
        <v>5.13333333333333</v>
      </c>
    </row>
    <row r="156" s="22" customFormat="true" ht="14.25" hidden="false" customHeight="false" outlineLevel="0" collapsed="false">
      <c r="A156" s="141" t="n">
        <v>152</v>
      </c>
      <c r="B156" s="62" t="s">
        <v>323</v>
      </c>
      <c r="C156" s="63" t="s">
        <v>324</v>
      </c>
      <c r="D156" s="142" t="n">
        <v>0.75</v>
      </c>
      <c r="E156" s="142" t="n">
        <f aca="false">Wellness!D156</f>
        <v>0.666666666666667</v>
      </c>
      <c r="F156" s="142" t="n">
        <f aca="false">AVERAGE(Discipline!$D156,Discipline!$E156)</f>
        <v>0.708333333333333</v>
      </c>
      <c r="G156" s="143" t="str">
        <f aca="false" t="array" ref="G156:G156">_xlfn.IFS(F156&gt;=80%,"5",F156&gt;=70%,"4",F156&gt;=60%,"3",F156&gt;=50%,"2",F156&gt;=40%,"1",F156&lt;40%,"0")</f>
        <v>4</v>
      </c>
      <c r="H156" s="144" t="n">
        <v>9</v>
      </c>
      <c r="I156" s="144" t="n">
        <f aca="false">IF(H156&gt;=27,5,IF(H156&gt;=24,4,IF(H156&gt;=20,3,IF(H156&gt;=15,2,IF(H156&gt;=10,1,0)))))</f>
        <v>0</v>
      </c>
      <c r="J156" s="143"/>
      <c r="K156" s="143" t="n">
        <v>2.25</v>
      </c>
      <c r="L156" s="143" t="n">
        <v>3</v>
      </c>
      <c r="M156" s="143" t="n">
        <f aca="false">(G156+I156+K156+L156)</f>
        <v>9.25</v>
      </c>
      <c r="N156" s="143" t="n">
        <f aca="false">M156/20*100</f>
        <v>46.25</v>
      </c>
      <c r="O156" s="146" t="n">
        <f aca="false">N156*0.1</f>
        <v>4.625</v>
      </c>
      <c r="Q156" s="109" t="n">
        <f aca="false">IFERROR(VLOOKUP(B156,[2]Sheet1!B$4:E$241,4,FALSE()),"ER")</f>
        <v>0.73010752688172</v>
      </c>
      <c r="R156" s="109" t="n">
        <f aca="false">Wellness!V156</f>
        <v>0.0333333333333333</v>
      </c>
      <c r="S156" s="109" t="n">
        <f aca="false">AVERAGE(Q156,R156)</f>
        <v>0.381720430107527</v>
      </c>
      <c r="T156" s="143" t="str">
        <f aca="false" t="array" ref="T156:T156">_xlfn.IFS(S156&gt;=80%,"5",S156&gt;=70%,"4",S156&gt;=60%,"3",S156&gt;=50%,"2",S156&gt;=40%,"1",S156&lt;40%,"0")</f>
        <v>0</v>
      </c>
      <c r="U156" s="144" t="n">
        <v>1</v>
      </c>
      <c r="V156" s="144" t="n">
        <f aca="false">IF(U156&gt;=27,5,IF(U156&gt;=24,4,IF(U156&gt;=20,3,IF(U156&gt;=15,2,IF(U156&gt;=10,1,0)))))</f>
        <v>0</v>
      </c>
      <c r="W156" s="143" t="n">
        <v>3</v>
      </c>
      <c r="X156" s="143" t="n">
        <v>1.16666666666667</v>
      </c>
      <c r="Y156" s="143" t="n">
        <v>2</v>
      </c>
      <c r="Z156" s="143" t="n">
        <f aca="false">(T156+V156+W156+X156+Y156)</f>
        <v>6.16666666666667</v>
      </c>
      <c r="AA156" s="143" t="n">
        <f aca="false">Z156/25*100</f>
        <v>24.6666666666667</v>
      </c>
      <c r="AB156" s="146" t="n">
        <f aca="false">AA156*0.1</f>
        <v>2.46666666666667</v>
      </c>
      <c r="AD156" s="142" t="n">
        <v>0.809722222222222</v>
      </c>
      <c r="AE156" s="142" t="n">
        <f aca="false">Wellness!AN156</f>
        <v>0.3</v>
      </c>
      <c r="AF156" s="142" t="n">
        <f aca="false">AVERAGE(AD156,AE156)</f>
        <v>0.554861111111111</v>
      </c>
      <c r="AG156" s="143" t="str">
        <f aca="false" t="array" ref="AG156:AG156">_xlfn.IFS(AF156&gt;=80%,"5",AF156&gt;=70%,"4",AF156&gt;=60%,"3",AF156&gt;=50%,"2",AF156&gt;=40%,"1",AF156&lt;40%,"0")</f>
        <v>2</v>
      </c>
      <c r="AH156" s="144" t="n">
        <v>5</v>
      </c>
      <c r="AI156" s="144" t="n">
        <f aca="false">IF(AH156&gt;=27,5,IF(AH156&gt;=24,4,IF(AH156&gt;=20,3,IF(AH156&gt;=15,2,IF(AH156&gt;=10,1,0)))))</f>
        <v>0</v>
      </c>
      <c r="AJ156" s="143" t="n">
        <v>1.75</v>
      </c>
      <c r="AK156" s="143" t="n">
        <v>2.42857142857143</v>
      </c>
      <c r="AL156" s="143" t="n">
        <v>0.75</v>
      </c>
      <c r="AM156" s="143" t="n">
        <f aca="false">(AG156+AI156+AK156+AL156+AJ156)</f>
        <v>6.92857142857143</v>
      </c>
      <c r="AN156" s="143" t="n">
        <f aca="false">AM156/25*100</f>
        <v>27.7142857142857</v>
      </c>
      <c r="AO156" s="146" t="n">
        <f aca="false">AN156*0.1</f>
        <v>2.77142857142857</v>
      </c>
      <c r="AQ156" s="142" t="n">
        <v>0.820393374741201</v>
      </c>
      <c r="AR156" s="142" t="n">
        <f aca="false">Wellness!V156</f>
        <v>0.0333333333333333</v>
      </c>
      <c r="AS156" s="142" t="n">
        <f aca="false">AVERAGE(Discipline!$D156,Discipline!$E156)</f>
        <v>0.708333333333333</v>
      </c>
      <c r="AT156" s="143" t="str">
        <f aca="false" t="array" ref="AT156:AT156">_xlfn.IFS(AS156&gt;=80%,"5",AS156&gt;=70%,"4",AS156&gt;=60%,"3",AS156&gt;=50%,"2",AS156&gt;=40%,"1",AS156&lt;40%,"0")</f>
        <v>4</v>
      </c>
      <c r="AU156" s="144" t="n">
        <v>9</v>
      </c>
      <c r="AV156" s="144" t="n">
        <f aca="false">IF(AU156&gt;=27,5,IF(AU156&gt;=24,4,IF(AU156&gt;=20,3,IF(AU156&gt;=15,2,IF(AU156&gt;=10,1,0)))))</f>
        <v>0</v>
      </c>
      <c r="AW156" s="143" t="n">
        <v>4.5</v>
      </c>
      <c r="AX156" s="143" t="n">
        <v>3</v>
      </c>
      <c r="AY156" s="143" t="n">
        <v>2.25</v>
      </c>
      <c r="AZ156" s="143" t="n">
        <f aca="false">(AT156+AV156+AX156+AY156+AW156)</f>
        <v>13.75</v>
      </c>
      <c r="BA156" s="143" t="n">
        <f aca="false">AZ156/25*100</f>
        <v>55</v>
      </c>
      <c r="BB156" s="146" t="n">
        <f aca="false">BA156*0.1</f>
        <v>5.5</v>
      </c>
    </row>
    <row r="157" s="22" customFormat="true" ht="14.25" hidden="false" customHeight="false" outlineLevel="0" collapsed="false">
      <c r="A157" s="141" t="n">
        <v>153</v>
      </c>
      <c r="B157" s="62" t="s">
        <v>325</v>
      </c>
      <c r="C157" s="63" t="s">
        <v>326</v>
      </c>
      <c r="D157" s="142" t="n">
        <v>0.9333</v>
      </c>
      <c r="E157" s="142" t="n">
        <f aca="false">Wellness!D157</f>
        <v>0.933333333333333</v>
      </c>
      <c r="F157" s="142" t="n">
        <f aca="false">AVERAGE(Discipline!$D157,Discipline!$E157)</f>
        <v>0.933316666666667</v>
      </c>
      <c r="G157" s="143" t="str">
        <f aca="false" t="array" ref="G157:G157">_xlfn.IFS(F157&gt;=80%,"5",F157&gt;=70%,"4",F157&gt;=60%,"3",F157&gt;=50%,"2",F157&gt;=40%,"1",F157&lt;40%,"0")</f>
        <v>5</v>
      </c>
      <c r="H157" s="144" t="n">
        <v>19</v>
      </c>
      <c r="I157" s="144" t="n">
        <f aca="false">IF(H157&gt;=27,5,IF(H157&gt;=24,4,IF(H157&gt;=20,3,IF(H157&gt;=15,2,IF(H157&gt;=10,1,0)))))</f>
        <v>2</v>
      </c>
      <c r="J157" s="143"/>
      <c r="K157" s="143" t="n">
        <v>1.5</v>
      </c>
      <c r="L157" s="143" t="n">
        <v>2</v>
      </c>
      <c r="M157" s="143" t="n">
        <f aca="false">(G157+I157+K157+L157)</f>
        <v>10.5</v>
      </c>
      <c r="N157" s="143" t="n">
        <f aca="false">M157/20*100</f>
        <v>52.5</v>
      </c>
      <c r="O157" s="146" t="n">
        <f aca="false">N157*0.1</f>
        <v>5.25</v>
      </c>
      <c r="Q157" s="109" t="n">
        <f aca="false">IFERROR(VLOOKUP(B157,[2]Sheet1!B$4:E$241,4,FALSE()),"ER")</f>
        <v>0.879583333333333</v>
      </c>
      <c r="R157" s="109" t="n">
        <f aca="false">Wellness!V157</f>
        <v>0.933333333333333</v>
      </c>
      <c r="S157" s="109" t="n">
        <f aca="false">AVERAGE(Q157,R157)</f>
        <v>0.906458333333333</v>
      </c>
      <c r="T157" s="143" t="str">
        <f aca="false" t="array" ref="T157:T157">_xlfn.IFS(S157&gt;=80%,"5",S157&gt;=70%,"4",S157&gt;=60%,"3",S157&gt;=50%,"2",S157&gt;=40%,"1",S157&lt;40%,"0")</f>
        <v>5</v>
      </c>
      <c r="U157" s="144" t="n">
        <v>11</v>
      </c>
      <c r="V157" s="144" t="n">
        <f aca="false">IF(U157&gt;=27,5,IF(U157&gt;=24,4,IF(U157&gt;=20,3,IF(U157&gt;=15,2,IF(U157&gt;=10,1,0)))))</f>
        <v>1</v>
      </c>
      <c r="W157" s="143" t="n">
        <v>0</v>
      </c>
      <c r="X157" s="143" t="n">
        <v>2.66666666666667</v>
      </c>
      <c r="Y157" s="143" t="n">
        <v>3.75</v>
      </c>
      <c r="Z157" s="143" t="n">
        <f aca="false">(T157+V157+W157+X157+Y157)</f>
        <v>12.4166666666667</v>
      </c>
      <c r="AA157" s="143" t="n">
        <f aca="false">Z157/25*100</f>
        <v>49.6666666666667</v>
      </c>
      <c r="AB157" s="146" t="n">
        <f aca="false">AA157*0.1</f>
        <v>4.96666666666667</v>
      </c>
      <c r="AD157" s="142" t="n">
        <v>0.883816425120773</v>
      </c>
      <c r="AE157" s="142" t="n">
        <f aca="false">Wellness!AN157</f>
        <v>0.866666666666667</v>
      </c>
      <c r="AF157" s="142" t="n">
        <f aca="false">AVERAGE(AD157,AE157)</f>
        <v>0.87524154589372</v>
      </c>
      <c r="AG157" s="143" t="str">
        <f aca="false" t="array" ref="AG157:AG157">_xlfn.IFS(AF157&gt;=80%,"5",AF157&gt;=70%,"4",AF157&gt;=60%,"3",AF157&gt;=50%,"2",AF157&gt;=40%,"1",AF157&lt;40%,"0")</f>
        <v>5</v>
      </c>
      <c r="AH157" s="144" t="n">
        <v>12</v>
      </c>
      <c r="AI157" s="144" t="n">
        <f aca="false">IF(AH157&gt;=27,5,IF(AH157&gt;=24,4,IF(AH157&gt;=20,3,IF(AH157&gt;=15,2,IF(AH157&gt;=10,1,0)))))</f>
        <v>1</v>
      </c>
      <c r="AJ157" s="143" t="n">
        <v>2</v>
      </c>
      <c r="AK157" s="143" t="n">
        <v>2</v>
      </c>
      <c r="AL157" s="143" t="n">
        <v>2</v>
      </c>
      <c r="AM157" s="143" t="n">
        <f aca="false">(AG157+AI157+AK157+AL157+AJ157)</f>
        <v>12</v>
      </c>
      <c r="AN157" s="143" t="n">
        <f aca="false">AM157/25*100</f>
        <v>48</v>
      </c>
      <c r="AO157" s="146" t="n">
        <f aca="false">AN157*0.1</f>
        <v>4.8</v>
      </c>
      <c r="AQ157" s="142" t="n">
        <v>0.85444099378882</v>
      </c>
      <c r="AR157" s="142" t="n">
        <f aca="false">Wellness!V157</f>
        <v>0.933333333333333</v>
      </c>
      <c r="AS157" s="142" t="n">
        <f aca="false">AVERAGE(Discipline!$D157,Discipline!$E157)</f>
        <v>0.933316666666667</v>
      </c>
      <c r="AT157" s="143" t="str">
        <f aca="false" t="array" ref="AT157:AT157">_xlfn.IFS(AS157&gt;=80%,"5",AS157&gt;=70%,"4",AS157&gt;=60%,"3",AS157&gt;=50%,"2",AS157&gt;=40%,"1",AS157&lt;40%,"0")</f>
        <v>5</v>
      </c>
      <c r="AU157" s="144" t="n">
        <v>19</v>
      </c>
      <c r="AV157" s="144" t="n">
        <f aca="false">IF(AU157&gt;=27,5,IF(AU157&gt;=24,4,IF(AU157&gt;=20,3,IF(AU157&gt;=15,2,IF(AU157&gt;=10,1,0)))))</f>
        <v>2</v>
      </c>
      <c r="AW157" s="143" t="n">
        <v>3</v>
      </c>
      <c r="AX157" s="143" t="n">
        <v>2.33333333333333</v>
      </c>
      <c r="AY157" s="143" t="n">
        <v>2.5</v>
      </c>
      <c r="AZ157" s="143" t="n">
        <f aca="false">(AT157+AV157+AX157+AY157+AW157)</f>
        <v>14.8333333333333</v>
      </c>
      <c r="BA157" s="143" t="n">
        <f aca="false">AZ157/25*100</f>
        <v>59.3333333333333</v>
      </c>
      <c r="BB157" s="146" t="n">
        <f aca="false">BA157*0.1</f>
        <v>5.93333333333333</v>
      </c>
    </row>
    <row r="158" s="22" customFormat="true" ht="14.25" hidden="false" customHeight="false" outlineLevel="0" collapsed="false">
      <c r="A158" s="141" t="n">
        <v>154</v>
      </c>
      <c r="B158" s="62" t="s">
        <v>327</v>
      </c>
      <c r="C158" s="63" t="s">
        <v>328</v>
      </c>
      <c r="D158" s="142" t="n">
        <v>0.95</v>
      </c>
      <c r="E158" s="142" t="n">
        <f aca="false">Wellness!D158</f>
        <v>0.366666666666667</v>
      </c>
      <c r="F158" s="142" t="n">
        <f aca="false">AVERAGE(Discipline!$D158,Discipline!$E158)</f>
        <v>0.658333333333333</v>
      </c>
      <c r="G158" s="143" t="str">
        <f aca="false" t="array" ref="G158:G158">_xlfn.IFS(F158&gt;=80%,"5",F158&gt;=70%,"4",F158&gt;=60%,"3",F158&gt;=50%,"2",F158&gt;=40%,"1",F158&lt;40%,"0")</f>
        <v>3</v>
      </c>
      <c r="H158" s="144" t="n">
        <v>9</v>
      </c>
      <c r="I158" s="144" t="n">
        <f aca="false">IF(H158&gt;=27,5,IF(H158&gt;=24,4,IF(H158&gt;=20,3,IF(H158&gt;=15,2,IF(H158&gt;=10,1,0)))))</f>
        <v>0</v>
      </c>
      <c r="J158" s="143"/>
      <c r="K158" s="143" t="n">
        <v>1.49107142857143</v>
      </c>
      <c r="L158" s="143" t="n">
        <v>1.83035714285714</v>
      </c>
      <c r="M158" s="143" t="n">
        <f aca="false">(G158+I158+K158+L158)</f>
        <v>6.32142857142857</v>
      </c>
      <c r="N158" s="143" t="n">
        <f aca="false">M158/20*100</f>
        <v>31.6071428571429</v>
      </c>
      <c r="O158" s="146" t="n">
        <f aca="false">N158*0.1</f>
        <v>3.16071428571429</v>
      </c>
      <c r="Q158" s="109" t="n">
        <f aca="false">IFERROR(VLOOKUP(B158,[2]Sheet1!B$4:E$241,4,FALSE()),"ER")</f>
        <v>0.824422043010753</v>
      </c>
      <c r="R158" s="109" t="n">
        <f aca="false">Wellness!V158</f>
        <v>0.0666666666666667</v>
      </c>
      <c r="S158" s="109" t="n">
        <f aca="false">AVERAGE(Q158,R158)</f>
        <v>0.44554435483871</v>
      </c>
      <c r="T158" s="143" t="str">
        <f aca="false" t="array" ref="T158:T158">_xlfn.IFS(S158&gt;=80%,"5",S158&gt;=70%,"4",S158&gt;=60%,"3",S158&gt;=50%,"2",S158&gt;=40%,"1",S158&lt;40%,"0")</f>
        <v>1</v>
      </c>
      <c r="U158" s="144" t="n">
        <v>0</v>
      </c>
      <c r="V158" s="144" t="n">
        <f aca="false">IF(U158&gt;=27,5,IF(U158&gt;=24,4,IF(U158&gt;=20,3,IF(U158&gt;=15,2,IF(U158&gt;=10,1,0)))))</f>
        <v>0</v>
      </c>
      <c r="W158" s="143" t="n">
        <v>1</v>
      </c>
      <c r="X158" s="143" t="n">
        <v>1.5</v>
      </c>
      <c r="Y158" s="143" t="n">
        <v>1.75</v>
      </c>
      <c r="Z158" s="143" t="n">
        <f aca="false">(T158+V158+W158+X158+Y158)</f>
        <v>5.25</v>
      </c>
      <c r="AA158" s="143" t="n">
        <f aca="false">Z158/25*100</f>
        <v>21</v>
      </c>
      <c r="AB158" s="146" t="n">
        <f aca="false">AA158*0.1</f>
        <v>2.1</v>
      </c>
      <c r="AD158" s="142" t="n">
        <v>0.802777777777778</v>
      </c>
      <c r="AE158" s="142" t="n">
        <f aca="false">Wellness!AN158</f>
        <v>0.0666666666666667</v>
      </c>
      <c r="AF158" s="142" t="n">
        <f aca="false">AVERAGE(AD158,AE158)</f>
        <v>0.434722222222222</v>
      </c>
      <c r="AG158" s="143" t="str">
        <f aca="false" t="array" ref="AG158:AG158">_xlfn.IFS(AF158&gt;=80%,"5",AF158&gt;=70%,"4",AF158&gt;=60%,"3",AF158&gt;=50%,"2",AF158&gt;=40%,"1",AF158&lt;40%,"0")</f>
        <v>1</v>
      </c>
      <c r="AH158" s="144" t="n">
        <v>1</v>
      </c>
      <c r="AI158" s="144" t="n">
        <f aca="false">IF(AH158&gt;=27,5,IF(AH158&gt;=24,4,IF(AH158&gt;=20,3,IF(AH158&gt;=15,2,IF(AH158&gt;=10,1,0)))))</f>
        <v>0</v>
      </c>
      <c r="AJ158" s="143" t="n">
        <v>2.25</v>
      </c>
      <c r="AK158" s="143" t="n">
        <v>3.28571428571429</v>
      </c>
      <c r="AL158" s="143" t="n">
        <v>2.5</v>
      </c>
      <c r="AM158" s="143" t="n">
        <f aca="false">(AG158+AI158+AK158+AL158+AJ158)</f>
        <v>9.03571428571429</v>
      </c>
      <c r="AN158" s="143" t="n">
        <f aca="false">AM158/25*100</f>
        <v>36.1428571428571</v>
      </c>
      <c r="AO158" s="146" t="n">
        <f aca="false">AN158*0.1</f>
        <v>3.61428571428571</v>
      </c>
      <c r="AQ158" s="142" t="n">
        <v>0.860205314009662</v>
      </c>
      <c r="AR158" s="142" t="n">
        <f aca="false">Wellness!V158</f>
        <v>0.0666666666666667</v>
      </c>
      <c r="AS158" s="142" t="n">
        <f aca="false">AVERAGE(Discipline!$D158,Discipline!$E158)</f>
        <v>0.658333333333333</v>
      </c>
      <c r="AT158" s="143" t="str">
        <f aca="false" t="array" ref="AT158:AT158">_xlfn.IFS(AS158&gt;=80%,"5",AS158&gt;=70%,"4",AS158&gt;=60%,"3",AS158&gt;=50%,"2",AS158&gt;=40%,"1",AS158&lt;40%,"0")</f>
        <v>3</v>
      </c>
      <c r="AU158" s="144" t="n">
        <v>9</v>
      </c>
      <c r="AV158" s="144" t="n">
        <f aca="false">IF(AU158&gt;=27,5,IF(AU158&gt;=24,4,IF(AU158&gt;=20,3,IF(AU158&gt;=15,2,IF(AU158&gt;=10,1,0)))))</f>
        <v>0</v>
      </c>
      <c r="AW158" s="143" t="n">
        <v>4.5</v>
      </c>
      <c r="AX158" s="143" t="n">
        <v>3</v>
      </c>
      <c r="AY158" s="143" t="n">
        <v>2.25</v>
      </c>
      <c r="AZ158" s="143" t="n">
        <f aca="false">(AT158+AV158+AX158+AY158+AW158)</f>
        <v>12.75</v>
      </c>
      <c r="BA158" s="143" t="n">
        <f aca="false">AZ158/25*100</f>
        <v>51</v>
      </c>
      <c r="BB158" s="146" t="n">
        <f aca="false">BA158*0.1</f>
        <v>5.1</v>
      </c>
    </row>
    <row r="159" s="22" customFormat="true" ht="14.25" hidden="false" customHeight="false" outlineLevel="0" collapsed="false">
      <c r="A159" s="141" t="n">
        <v>155</v>
      </c>
      <c r="B159" s="62" t="s">
        <v>329</v>
      </c>
      <c r="C159" s="63" t="s">
        <v>330</v>
      </c>
      <c r="D159" s="142" t="n">
        <v>0.8571</v>
      </c>
      <c r="E159" s="142" t="n">
        <f aca="false">Wellness!D159</f>
        <v>0.666666666666667</v>
      </c>
      <c r="F159" s="142" t="n">
        <f aca="false">AVERAGE(Discipline!$D159,Discipline!$E159)</f>
        <v>0.761883333333333</v>
      </c>
      <c r="G159" s="143" t="str">
        <f aca="false" t="array" ref="G159:G159">_xlfn.IFS(F159&gt;=80%,"5",F159&gt;=70%,"4",F159&gt;=60%,"3",F159&gt;=50%,"2",F159&gt;=40%,"1",F159&lt;40%,"0")</f>
        <v>4</v>
      </c>
      <c r="H159" s="144" t="n">
        <v>6</v>
      </c>
      <c r="I159" s="144" t="n">
        <f aca="false">IF(H159&gt;=27,5,IF(H159&gt;=24,4,IF(H159&gt;=20,3,IF(H159&gt;=15,2,IF(H159&gt;=10,1,0)))))</f>
        <v>0</v>
      </c>
      <c r="J159" s="143"/>
      <c r="K159" s="143" t="n">
        <v>2.75</v>
      </c>
      <c r="L159" s="143" t="n">
        <v>2.75</v>
      </c>
      <c r="M159" s="143" t="n">
        <f aca="false">(G159+I159+K159+L159)</f>
        <v>9.5</v>
      </c>
      <c r="N159" s="143" t="n">
        <f aca="false">M159/20*100</f>
        <v>47.5</v>
      </c>
      <c r="O159" s="146" t="n">
        <f aca="false">N159*0.1</f>
        <v>4.75</v>
      </c>
      <c r="Q159" s="109" t="n">
        <f aca="false">IFERROR(VLOOKUP(B159,[2]Sheet1!B$4:E$241,4,FALSE()),"ER")</f>
        <v>0.829489750445633</v>
      </c>
      <c r="R159" s="109" t="n">
        <f aca="false">Wellness!V159</f>
        <v>0.166666666666667</v>
      </c>
      <c r="S159" s="109" t="n">
        <f aca="false">AVERAGE(Q159,R159)</f>
        <v>0.49807820855615</v>
      </c>
      <c r="T159" s="143" t="str">
        <f aca="false" t="array" ref="T159:T159">_xlfn.IFS(S159&gt;=80%,"5",S159&gt;=70%,"4",S159&gt;=60%,"3",S159&gt;=50%,"2",S159&gt;=40%,"1",S159&lt;40%,"0")</f>
        <v>1</v>
      </c>
      <c r="U159" s="144" t="n">
        <v>3</v>
      </c>
      <c r="V159" s="144" t="n">
        <f aca="false">IF(U159&gt;=27,5,IF(U159&gt;=24,4,IF(U159&gt;=20,3,IF(U159&gt;=15,2,IF(U159&gt;=10,1,0)))))</f>
        <v>0</v>
      </c>
      <c r="W159" s="143" t="n">
        <v>2</v>
      </c>
      <c r="X159" s="143" t="n">
        <v>2</v>
      </c>
      <c r="Y159" s="143" t="n">
        <v>2</v>
      </c>
      <c r="Z159" s="143" t="n">
        <f aca="false">(T159+V159+W159+X159+Y159)</f>
        <v>7</v>
      </c>
      <c r="AA159" s="143" t="n">
        <f aca="false">Z159/25*100</f>
        <v>28</v>
      </c>
      <c r="AB159" s="146" t="n">
        <f aca="false">AA159*0.1</f>
        <v>2.8</v>
      </c>
      <c r="AD159" s="142" t="n">
        <v>0.884265010351967</v>
      </c>
      <c r="AE159" s="142" t="n">
        <f aca="false">Wellness!AN159</f>
        <v>0.266666666666667</v>
      </c>
      <c r="AF159" s="142" t="n">
        <f aca="false">AVERAGE(AD159,AE159)</f>
        <v>0.575465838509317</v>
      </c>
      <c r="AG159" s="143" t="str">
        <f aca="false" t="array" ref="AG159:AG159">_xlfn.IFS(AF159&gt;=80%,"5",AF159&gt;=70%,"4",AF159&gt;=60%,"3",AF159&gt;=50%,"2",AF159&gt;=40%,"1",AF159&lt;40%,"0")</f>
        <v>2</v>
      </c>
      <c r="AH159" s="144" t="n">
        <v>5</v>
      </c>
      <c r="AI159" s="144" t="n">
        <f aca="false">IF(AH159&gt;=27,5,IF(AH159&gt;=24,4,IF(AH159&gt;=20,3,IF(AH159&gt;=15,2,IF(AH159&gt;=10,1,0)))))</f>
        <v>0</v>
      </c>
      <c r="AJ159" s="143" t="n">
        <v>4</v>
      </c>
      <c r="AK159" s="143" t="n">
        <v>4.2</v>
      </c>
      <c r="AL159" s="143" t="n">
        <v>2</v>
      </c>
      <c r="AM159" s="143" t="n">
        <f aca="false">(AG159+AI159+AK159+AL159+AJ159)</f>
        <v>12.2</v>
      </c>
      <c r="AN159" s="143" t="n">
        <f aca="false">AM159/25*100</f>
        <v>48.8</v>
      </c>
      <c r="AO159" s="146" t="n">
        <f aca="false">AN159*0.1</f>
        <v>4.88</v>
      </c>
      <c r="AQ159" s="142" t="n">
        <v>0.819642857142857</v>
      </c>
      <c r="AR159" s="142" t="n">
        <f aca="false">Wellness!V159</f>
        <v>0.166666666666667</v>
      </c>
      <c r="AS159" s="142" t="n">
        <f aca="false">AVERAGE(Discipline!$D159,Discipline!$E159)</f>
        <v>0.761883333333333</v>
      </c>
      <c r="AT159" s="143" t="str">
        <f aca="false" t="array" ref="AT159:AT159">_xlfn.IFS(AS159&gt;=80%,"5",AS159&gt;=70%,"4",AS159&gt;=60%,"3",AS159&gt;=50%,"2",AS159&gt;=40%,"1",AS159&lt;40%,"0")</f>
        <v>4</v>
      </c>
      <c r="AU159" s="144" t="n">
        <v>6</v>
      </c>
      <c r="AV159" s="144" t="n">
        <f aca="false">IF(AU159&gt;=27,5,IF(AU159&gt;=24,4,IF(AU159&gt;=20,3,IF(AU159&gt;=15,2,IF(AU159&gt;=10,1,0)))))</f>
        <v>0</v>
      </c>
      <c r="AW159" s="143" t="n">
        <v>4</v>
      </c>
      <c r="AX159" s="143" t="n">
        <v>1.66666666666667</v>
      </c>
      <c r="AY159" s="143" t="n">
        <v>1.75</v>
      </c>
      <c r="AZ159" s="143" t="n">
        <f aca="false">(AT159+AV159+AX159+AY159+AW159)</f>
        <v>11.4166666666667</v>
      </c>
      <c r="BA159" s="143" t="n">
        <f aca="false">AZ159/25*100</f>
        <v>45.6666666666667</v>
      </c>
      <c r="BB159" s="146" t="n">
        <f aca="false">BA159*0.1</f>
        <v>4.56666666666667</v>
      </c>
    </row>
    <row r="160" s="22" customFormat="true" ht="14.25" hidden="false" customHeight="false" outlineLevel="0" collapsed="false">
      <c r="A160" s="141" t="n">
        <v>156</v>
      </c>
      <c r="B160" s="62" t="s">
        <v>331</v>
      </c>
      <c r="C160" s="63" t="s">
        <v>332</v>
      </c>
      <c r="D160" s="142" t="n">
        <v>0.9286</v>
      </c>
      <c r="E160" s="142" t="n">
        <f aca="false">Wellness!D160</f>
        <v>1</v>
      </c>
      <c r="F160" s="142" t="n">
        <f aca="false">AVERAGE(Discipline!$D160,Discipline!$E160)</f>
        <v>0.9643</v>
      </c>
      <c r="G160" s="143" t="str">
        <f aca="false" t="array" ref="G160:G160">_xlfn.IFS(F160&gt;=80%,"5",F160&gt;=70%,"4",F160&gt;=60%,"3",F160&gt;=50%,"2",F160&gt;=40%,"1",F160&lt;40%,"0")</f>
        <v>5</v>
      </c>
      <c r="H160" s="144" t="n">
        <v>26</v>
      </c>
      <c r="I160" s="144" t="n">
        <f aca="false">IF(H160&gt;=27,5,IF(H160&gt;=24,4,IF(H160&gt;=20,3,IF(H160&gt;=15,2,IF(H160&gt;=10,1,0)))))</f>
        <v>4</v>
      </c>
      <c r="J160" s="143"/>
      <c r="K160" s="143" t="n">
        <v>2.125</v>
      </c>
      <c r="L160" s="143" t="n">
        <v>2.25</v>
      </c>
      <c r="M160" s="143" t="n">
        <f aca="false">(G160+I160+K160+L160)</f>
        <v>13.375</v>
      </c>
      <c r="N160" s="143" t="n">
        <f aca="false">M160/20*100</f>
        <v>66.875</v>
      </c>
      <c r="O160" s="146" t="n">
        <f aca="false">N160*0.1</f>
        <v>6.6875</v>
      </c>
      <c r="Q160" s="109" t="n">
        <f aca="false">IFERROR(VLOOKUP(B160,[2]Sheet1!B$4:E$241,4,FALSE()),"ER")</f>
        <v>0.893840240641711</v>
      </c>
      <c r="R160" s="109" t="n">
        <f aca="false">Wellness!V160</f>
        <v>0.366666666666667</v>
      </c>
      <c r="S160" s="109" t="n">
        <f aca="false">AVERAGE(Q160,R160)</f>
        <v>0.630253453654189</v>
      </c>
      <c r="T160" s="143" t="str">
        <f aca="false" t="array" ref="T160:T160">_xlfn.IFS(S160&gt;=80%,"5",S160&gt;=70%,"4",S160&gt;=60%,"3",S160&gt;=50%,"2",S160&gt;=40%,"1",S160&lt;40%,"0")</f>
        <v>3</v>
      </c>
      <c r="U160" s="144" t="n">
        <v>5</v>
      </c>
      <c r="V160" s="144" t="n">
        <f aca="false">IF(U160&gt;=27,5,IF(U160&gt;=24,4,IF(U160&gt;=20,3,IF(U160&gt;=15,2,IF(U160&gt;=10,1,0)))))</f>
        <v>0</v>
      </c>
      <c r="W160" s="143" t="n">
        <v>1</v>
      </c>
      <c r="X160" s="143" t="n">
        <v>1</v>
      </c>
      <c r="Y160" s="143" t="n">
        <v>1</v>
      </c>
      <c r="Z160" s="143" t="n">
        <f aca="false">(T160+V160+W160+X160+Y160)</f>
        <v>6</v>
      </c>
      <c r="AA160" s="143" t="n">
        <f aca="false">Z160/25*100</f>
        <v>24</v>
      </c>
      <c r="AB160" s="146" t="n">
        <f aca="false">AA160*0.1</f>
        <v>2.4</v>
      </c>
      <c r="AD160" s="142" t="n">
        <v>0.885852311939268</v>
      </c>
      <c r="AE160" s="142" t="n">
        <f aca="false">Wellness!AN160</f>
        <v>0.333333333333333</v>
      </c>
      <c r="AF160" s="142" t="n">
        <f aca="false">AVERAGE(AD160,AE160)</f>
        <v>0.609592822636301</v>
      </c>
      <c r="AG160" s="143" t="str">
        <f aca="false" t="array" ref="AG160:AG160">_xlfn.IFS(AF160&gt;=80%,"5",AF160&gt;=70%,"4",AF160&gt;=60%,"3",AF160&gt;=50%,"2",AF160&gt;=40%,"1",AF160&lt;40%,"0")</f>
        <v>3</v>
      </c>
      <c r="AH160" s="144" t="n">
        <v>5</v>
      </c>
      <c r="AI160" s="144" t="n">
        <f aca="false">IF(AH160&gt;=27,5,IF(AH160&gt;=24,4,IF(AH160&gt;=20,3,IF(AH160&gt;=15,2,IF(AH160&gt;=10,1,0)))))</f>
        <v>0</v>
      </c>
      <c r="AJ160" s="143" t="n">
        <v>3</v>
      </c>
      <c r="AK160" s="143" t="n">
        <v>3.4</v>
      </c>
      <c r="AL160" s="143" t="n">
        <v>0.916666666666667</v>
      </c>
      <c r="AM160" s="143" t="n">
        <f aca="false">(AG160+AI160+AK160+AL160+AJ160)</f>
        <v>10.3166666666667</v>
      </c>
      <c r="AN160" s="143" t="n">
        <f aca="false">AM160/25*100</f>
        <v>41.2666666666667</v>
      </c>
      <c r="AO160" s="146" t="n">
        <f aca="false">AN160*0.1</f>
        <v>4.12666666666667</v>
      </c>
      <c r="AQ160" s="142" t="n">
        <v>0.891455314009662</v>
      </c>
      <c r="AR160" s="142" t="n">
        <f aca="false">Wellness!V160</f>
        <v>0.366666666666667</v>
      </c>
      <c r="AS160" s="142" t="n">
        <f aca="false">AVERAGE(Discipline!$D160,Discipline!$E160)</f>
        <v>0.9643</v>
      </c>
      <c r="AT160" s="143" t="str">
        <f aca="false" t="array" ref="AT160:AT160">_xlfn.IFS(AS160&gt;=80%,"5",AS160&gt;=70%,"4",AS160&gt;=60%,"3",AS160&gt;=50%,"2",AS160&gt;=40%,"1",AS160&lt;40%,"0")</f>
        <v>5</v>
      </c>
      <c r="AU160" s="144" t="n">
        <v>26</v>
      </c>
      <c r="AV160" s="144" t="n">
        <f aca="false">IF(AU160&gt;=27,5,IF(AU160&gt;=24,4,IF(AU160&gt;=20,3,IF(AU160&gt;=15,2,IF(AU160&gt;=10,1,0)))))</f>
        <v>4</v>
      </c>
      <c r="AW160" s="143" t="n">
        <v>4.5</v>
      </c>
      <c r="AX160" s="143" t="n">
        <v>4</v>
      </c>
      <c r="AY160" s="143" t="n">
        <v>3.5</v>
      </c>
      <c r="AZ160" s="143" t="n">
        <f aca="false">(AT160+AV160+AX160+AY160+AW160)</f>
        <v>21</v>
      </c>
      <c r="BA160" s="143" t="n">
        <f aca="false">AZ160/25*100</f>
        <v>84</v>
      </c>
      <c r="BB160" s="146" t="n">
        <f aca="false">BA160*0.1</f>
        <v>8.4</v>
      </c>
    </row>
    <row r="161" s="22" customFormat="true" ht="14.25" hidden="false" customHeight="false" outlineLevel="0" collapsed="false">
      <c r="A161" s="141" t="n">
        <v>157</v>
      </c>
      <c r="B161" s="62" t="s">
        <v>333</v>
      </c>
      <c r="C161" s="63" t="s">
        <v>334</v>
      </c>
      <c r="D161" s="142" t="n">
        <v>1</v>
      </c>
      <c r="E161" s="142" t="n">
        <f aca="false">Wellness!D161</f>
        <v>0.966666666666667</v>
      </c>
      <c r="F161" s="142" t="n">
        <f aca="false">AVERAGE(Discipline!$D161,Discipline!$E161)</f>
        <v>0.983333333333333</v>
      </c>
      <c r="G161" s="143" t="str">
        <f aca="false" t="array" ref="G161:G161">_xlfn.IFS(F161&gt;=80%,"5",F161&gt;=70%,"4",F161&gt;=60%,"3",F161&gt;=50%,"2",F161&gt;=40%,"1",F161&lt;40%,"0")</f>
        <v>5</v>
      </c>
      <c r="H161" s="144" t="n">
        <v>23</v>
      </c>
      <c r="I161" s="144" t="n">
        <f aca="false">IF(H161&gt;=27,5,IF(H161&gt;=24,4,IF(H161&gt;=20,3,IF(H161&gt;=15,2,IF(H161&gt;=10,1,0)))))</f>
        <v>3</v>
      </c>
      <c r="J161" s="143"/>
      <c r="K161" s="143" t="n">
        <v>1.375</v>
      </c>
      <c r="L161" s="143" t="n">
        <v>1.5</v>
      </c>
      <c r="M161" s="143" t="n">
        <f aca="false">(G161+I161+K161+L161)</f>
        <v>10.875</v>
      </c>
      <c r="N161" s="143" t="n">
        <f aca="false">M161/20*100</f>
        <v>54.375</v>
      </c>
      <c r="O161" s="146" t="n">
        <f aca="false">N161*0.1</f>
        <v>5.4375</v>
      </c>
      <c r="Q161" s="109" t="n">
        <f aca="false">IFERROR(VLOOKUP(B161,[2]Sheet1!B$4:E$241,4,FALSE()),"ER")</f>
        <v>0.883816844919786</v>
      </c>
      <c r="R161" s="109" t="n">
        <f aca="false">Wellness!V161</f>
        <v>0.333333333333333</v>
      </c>
      <c r="S161" s="109" t="n">
        <f aca="false">AVERAGE(Q161,R161)</f>
        <v>0.60857508912656</v>
      </c>
      <c r="T161" s="143" t="str">
        <f aca="false" t="array" ref="T161:T161">_xlfn.IFS(S161&gt;=80%,"5",S161&gt;=70%,"4",S161&gt;=60%,"3",S161&gt;=50%,"2",S161&gt;=40%,"1",S161&lt;40%,"0")</f>
        <v>3</v>
      </c>
      <c r="U161" s="144" t="n">
        <v>4</v>
      </c>
      <c r="V161" s="144" t="n">
        <f aca="false">IF(U161&gt;=27,5,IF(U161&gt;=24,4,IF(U161&gt;=20,3,IF(U161&gt;=15,2,IF(U161&gt;=10,1,0)))))</f>
        <v>0</v>
      </c>
      <c r="W161" s="143" t="n">
        <v>2</v>
      </c>
      <c r="X161" s="143" t="n">
        <v>2</v>
      </c>
      <c r="Y161" s="143" t="n">
        <v>2.75</v>
      </c>
      <c r="Z161" s="143" t="n">
        <f aca="false">(T161+V161+W161+X161+Y161)</f>
        <v>9.75</v>
      </c>
      <c r="AA161" s="143" t="n">
        <f aca="false">Z161/25*100</f>
        <v>39</v>
      </c>
      <c r="AB161" s="146" t="n">
        <f aca="false">AA161*0.1</f>
        <v>3.9</v>
      </c>
      <c r="AD161" s="142" t="n">
        <v>0.824278846153846</v>
      </c>
      <c r="AE161" s="142" t="n">
        <f aca="false">Wellness!AN161</f>
        <v>0.2</v>
      </c>
      <c r="AF161" s="142" t="n">
        <f aca="false">AVERAGE(AD161,AE161)</f>
        <v>0.512139423076923</v>
      </c>
      <c r="AG161" s="143" t="str">
        <f aca="false" t="array" ref="AG161:AG161">_xlfn.IFS(AF161&gt;=80%,"5",AF161&gt;=70%,"4",AF161&gt;=60%,"3",AF161&gt;=50%,"2",AF161&gt;=40%,"1",AF161&lt;40%,"0")</f>
        <v>2</v>
      </c>
      <c r="AH161" s="144" t="n">
        <v>3</v>
      </c>
      <c r="AI161" s="144" t="n">
        <f aca="false">IF(AH161&gt;=27,5,IF(AH161&gt;=24,4,IF(AH161&gt;=20,3,IF(AH161&gt;=15,2,IF(AH161&gt;=10,1,0)))))</f>
        <v>0</v>
      </c>
      <c r="AJ161" s="143" t="n">
        <v>3.5</v>
      </c>
      <c r="AK161" s="143" t="n">
        <v>0.8</v>
      </c>
      <c r="AL161" s="143" t="n">
        <v>1.16666666666667</v>
      </c>
      <c r="AM161" s="143" t="n">
        <f aca="false">(AG161+AI161+AK161+AL161+AJ161)</f>
        <v>7.46666666666667</v>
      </c>
      <c r="AN161" s="143" t="n">
        <f aca="false">AM161/25*100</f>
        <v>29.8666666666667</v>
      </c>
      <c r="AO161" s="146" t="n">
        <f aca="false">AN161*0.1</f>
        <v>2.98666666666667</v>
      </c>
      <c r="AQ161" s="142" t="n">
        <v>0.858864379084968</v>
      </c>
      <c r="AR161" s="142" t="n">
        <f aca="false">Wellness!V161</f>
        <v>0.333333333333333</v>
      </c>
      <c r="AS161" s="142" t="n">
        <f aca="false">AVERAGE(Discipline!$D161,Discipline!$E161)</f>
        <v>0.983333333333333</v>
      </c>
      <c r="AT161" s="143" t="str">
        <f aca="false" t="array" ref="AT161:AT161">_xlfn.IFS(AS161&gt;=80%,"5",AS161&gt;=70%,"4",AS161&gt;=60%,"3",AS161&gt;=50%,"2",AS161&gt;=40%,"1",AS161&lt;40%,"0")</f>
        <v>5</v>
      </c>
      <c r="AU161" s="144" t="n">
        <v>23</v>
      </c>
      <c r="AV161" s="144" t="n">
        <f aca="false">IF(AU161&gt;=27,5,IF(AU161&gt;=24,4,IF(AU161&gt;=20,3,IF(AU161&gt;=15,2,IF(AU161&gt;=10,1,0)))))</f>
        <v>3</v>
      </c>
      <c r="AW161" s="143" t="n">
        <v>1</v>
      </c>
      <c r="AX161" s="143" t="n">
        <v>2</v>
      </c>
      <c r="AY161" s="143" t="n">
        <v>0.75</v>
      </c>
      <c r="AZ161" s="143" t="n">
        <f aca="false">(AT161+AV161+AX161+AY161+AW161)</f>
        <v>11.75</v>
      </c>
      <c r="BA161" s="143" t="n">
        <f aca="false">AZ161/25*100</f>
        <v>47</v>
      </c>
      <c r="BB161" s="146" t="n">
        <f aca="false">BA161*0.1</f>
        <v>4.7</v>
      </c>
    </row>
    <row r="162" s="22" customFormat="true" ht="14.25" hidden="false" customHeight="false" outlineLevel="0" collapsed="false">
      <c r="A162" s="141" t="n">
        <v>158</v>
      </c>
      <c r="B162" s="62" t="s">
        <v>335</v>
      </c>
      <c r="C162" s="63" t="s">
        <v>336</v>
      </c>
      <c r="D162" s="142" t="n">
        <v>0.8</v>
      </c>
      <c r="E162" s="142" t="n">
        <f aca="false">Wellness!D162</f>
        <v>0.8</v>
      </c>
      <c r="F162" s="142" t="n">
        <f aca="false">AVERAGE(Discipline!$D162,Discipline!$E162)</f>
        <v>0.8</v>
      </c>
      <c r="G162" s="143" t="str">
        <f aca="false" t="array" ref="G162:G162">_xlfn.IFS(F162&gt;=80%,"5",F162&gt;=70%,"4",F162&gt;=60%,"3",F162&gt;=50%,"2",F162&gt;=40%,"1",F162&lt;40%,"0")</f>
        <v>5</v>
      </c>
      <c r="H162" s="144" t="n">
        <v>18</v>
      </c>
      <c r="I162" s="144" t="n">
        <f aca="false">IF(H162&gt;=27,5,IF(H162&gt;=24,4,IF(H162&gt;=20,3,IF(H162&gt;=15,2,IF(H162&gt;=10,1,0)))))</f>
        <v>2</v>
      </c>
      <c r="J162" s="143"/>
      <c r="K162" s="143" t="n">
        <v>2.375</v>
      </c>
      <c r="L162" s="143" t="n">
        <v>2.25</v>
      </c>
      <c r="M162" s="143" t="n">
        <f aca="false">(G162+I162+K162+L162)</f>
        <v>11.625</v>
      </c>
      <c r="N162" s="143" t="n">
        <f aca="false">M162/20*100</f>
        <v>58.125</v>
      </c>
      <c r="O162" s="146" t="n">
        <f aca="false">N162*0.1</f>
        <v>5.8125</v>
      </c>
      <c r="Q162" s="109" t="n">
        <f aca="false">IFERROR(VLOOKUP(B162,[2]Sheet1!B$4:E$241,4,FALSE()),"ER")</f>
        <v>0.6621875</v>
      </c>
      <c r="R162" s="109" t="n">
        <f aca="false">Wellness!V162</f>
        <v>0.166666666666667</v>
      </c>
      <c r="S162" s="109" t="n">
        <f aca="false">AVERAGE(Q162,R162)</f>
        <v>0.414427083333333</v>
      </c>
      <c r="T162" s="143" t="str">
        <f aca="false" t="array" ref="T162:T162">_xlfn.IFS(S162&gt;=80%,"5",S162&gt;=70%,"4",S162&gt;=60%,"3",S162&gt;=50%,"2",S162&gt;=40%,"1",S162&lt;40%,"0")</f>
        <v>1</v>
      </c>
      <c r="U162" s="144" t="n">
        <v>2</v>
      </c>
      <c r="V162" s="144" t="n">
        <f aca="false">IF(U162&gt;=27,5,IF(U162&gt;=24,4,IF(U162&gt;=20,3,IF(U162&gt;=15,2,IF(U162&gt;=10,1,0)))))</f>
        <v>0</v>
      </c>
      <c r="W162" s="143" t="n">
        <v>0</v>
      </c>
      <c r="X162" s="143" t="n">
        <v>2.66666666666667</v>
      </c>
      <c r="Y162" s="143" t="n">
        <v>4</v>
      </c>
      <c r="Z162" s="143" t="n">
        <f aca="false">(T162+V162+W162+X162+Y162)</f>
        <v>7.66666666666667</v>
      </c>
      <c r="AA162" s="143" t="n">
        <f aca="false">Z162/25*100</f>
        <v>30.6666666666667</v>
      </c>
      <c r="AB162" s="146" t="n">
        <f aca="false">AA162*0.1</f>
        <v>3.06666666666667</v>
      </c>
      <c r="AD162" s="142" t="n">
        <v>0.844200244200244</v>
      </c>
      <c r="AE162" s="142" t="n">
        <f aca="false">Wellness!AN162</f>
        <v>0.333333333333333</v>
      </c>
      <c r="AF162" s="142" t="n">
        <f aca="false">AVERAGE(AD162,AE162)</f>
        <v>0.588766788766789</v>
      </c>
      <c r="AG162" s="143" t="str">
        <f aca="false" t="array" ref="AG162:AG162">_xlfn.IFS(AF162&gt;=80%,"5",AF162&gt;=70%,"4",AF162&gt;=60%,"3",AF162&gt;=50%,"2",AF162&gt;=40%,"1",AF162&lt;40%,"0")</f>
        <v>2</v>
      </c>
      <c r="AH162" s="144" t="n">
        <v>6</v>
      </c>
      <c r="AI162" s="144" t="n">
        <f aca="false">IF(AH162&gt;=27,5,IF(AH162&gt;=24,4,IF(AH162&gt;=20,3,IF(AH162&gt;=15,2,IF(AH162&gt;=10,1,0)))))</f>
        <v>0</v>
      </c>
      <c r="AJ162" s="143" t="s">
        <v>511</v>
      </c>
      <c r="AK162" s="143" t="s">
        <v>511</v>
      </c>
      <c r="AL162" s="143" t="s">
        <v>511</v>
      </c>
      <c r="AM162" s="143" t="n">
        <f aca="false">(AG162+AI162+AK162+AL162+AJ162)</f>
        <v>2</v>
      </c>
      <c r="AN162" s="143" t="n">
        <f aca="false">AM162/25*100</f>
        <v>8</v>
      </c>
      <c r="AO162" s="146" t="n">
        <f aca="false">AN162*0.1</f>
        <v>0.8</v>
      </c>
      <c r="AQ162" s="142" t="n">
        <v>0.836397058823529</v>
      </c>
      <c r="AR162" s="142" t="n">
        <f aca="false">Wellness!V162</f>
        <v>0.166666666666667</v>
      </c>
      <c r="AS162" s="142" t="n">
        <f aca="false">AVERAGE(Discipline!$D162,Discipline!$E162)</f>
        <v>0.8</v>
      </c>
      <c r="AT162" s="143" t="str">
        <f aca="false" t="array" ref="AT162:AT162">_xlfn.IFS(AS162&gt;=80%,"5",AS162&gt;=70%,"4",AS162&gt;=60%,"3",AS162&gt;=50%,"2",AS162&gt;=40%,"1",AS162&lt;40%,"0")</f>
        <v>5</v>
      </c>
      <c r="AU162" s="144" t="n">
        <v>18</v>
      </c>
      <c r="AV162" s="144" t="n">
        <f aca="false">IF(AU162&gt;=27,5,IF(AU162&gt;=24,4,IF(AU162&gt;=20,3,IF(AU162&gt;=15,2,IF(AU162&gt;=10,1,0)))))</f>
        <v>2</v>
      </c>
      <c r="AW162" s="143" t="n">
        <v>0</v>
      </c>
      <c r="AX162" s="143" t="n">
        <v>0.666666666666667</v>
      </c>
      <c r="AY162" s="143" t="n">
        <v>1</v>
      </c>
      <c r="AZ162" s="143" t="n">
        <f aca="false">(AT162+AV162+AX162+AY162+AW162)</f>
        <v>8.66666666666667</v>
      </c>
      <c r="BA162" s="143" t="n">
        <f aca="false">AZ162/25*100</f>
        <v>34.6666666666667</v>
      </c>
      <c r="BB162" s="146" t="n">
        <f aca="false">BA162*0.1</f>
        <v>3.46666666666667</v>
      </c>
    </row>
    <row r="163" s="22" customFormat="true" ht="14.25" hidden="false" customHeight="false" outlineLevel="0" collapsed="false">
      <c r="A163" s="141" t="n">
        <v>159</v>
      </c>
      <c r="B163" s="62" t="s">
        <v>337</v>
      </c>
      <c r="C163" s="63" t="s">
        <v>338</v>
      </c>
      <c r="D163" s="142" t="n">
        <v>0.7857</v>
      </c>
      <c r="E163" s="142" t="n">
        <f aca="false">Wellness!D163</f>
        <v>0.666666666666667</v>
      </c>
      <c r="F163" s="142" t="n">
        <f aca="false">AVERAGE(Discipline!$D163,Discipline!$E163)</f>
        <v>0.726183333333333</v>
      </c>
      <c r="G163" s="143" t="str">
        <f aca="false" t="array" ref="G163:G163">_xlfn.IFS(F163&gt;=80%,"5",F163&gt;=70%,"4",F163&gt;=60%,"3",F163&gt;=50%,"2",F163&gt;=40%,"1",F163&lt;40%,"0")</f>
        <v>4</v>
      </c>
      <c r="H163" s="144" t="n">
        <v>15</v>
      </c>
      <c r="I163" s="144" t="n">
        <f aca="false">IF(H163&gt;=27,5,IF(H163&gt;=24,4,IF(H163&gt;=20,3,IF(H163&gt;=15,2,IF(H163&gt;=10,1,0)))))</f>
        <v>2</v>
      </c>
      <c r="J163" s="143"/>
      <c r="K163" s="143" t="n">
        <v>1.67857142857143</v>
      </c>
      <c r="L163" s="143" t="n">
        <v>2.39285714285714</v>
      </c>
      <c r="M163" s="143" t="n">
        <f aca="false">(G163+I163+K163+L163)</f>
        <v>10.0714285714286</v>
      </c>
      <c r="N163" s="143" t="n">
        <f aca="false">M163/20*100</f>
        <v>50.3571428571429</v>
      </c>
      <c r="O163" s="146" t="n">
        <f aca="false">N163*0.1</f>
        <v>5.03571428571429</v>
      </c>
      <c r="Q163" s="109" t="n">
        <f aca="false">IFERROR(VLOOKUP(B163,[2]Sheet1!B$4:E$241,4,FALSE()),"ER")</f>
        <v>0.860658422459893</v>
      </c>
      <c r="R163" s="109" t="n">
        <f aca="false">Wellness!V163</f>
        <v>0.666666666666667</v>
      </c>
      <c r="S163" s="109" t="n">
        <f aca="false">AVERAGE(Q163,R163)</f>
        <v>0.76366254456328</v>
      </c>
      <c r="T163" s="143" t="str">
        <f aca="false" t="array" ref="T163:T163">_xlfn.IFS(S163&gt;=80%,"5",S163&gt;=70%,"4",S163&gt;=60%,"3",S163&gt;=50%,"2",S163&gt;=40%,"1",S163&lt;40%,"0")</f>
        <v>4</v>
      </c>
      <c r="U163" s="144" t="n">
        <v>12</v>
      </c>
      <c r="V163" s="144" t="n">
        <f aca="false">IF(U163&gt;=27,5,IF(U163&gt;=24,4,IF(U163&gt;=20,3,IF(U163&gt;=15,2,IF(U163&gt;=10,1,0)))))</f>
        <v>1</v>
      </c>
      <c r="W163" s="143" t="n">
        <v>2</v>
      </c>
      <c r="X163" s="143" t="n">
        <v>2</v>
      </c>
      <c r="Y163" s="143" t="n">
        <v>2</v>
      </c>
      <c r="Z163" s="143" t="n">
        <f aca="false">(T163+V163+W163+X163+Y163)</f>
        <v>11</v>
      </c>
      <c r="AA163" s="143" t="n">
        <f aca="false">Z163/25*100</f>
        <v>44</v>
      </c>
      <c r="AB163" s="146" t="n">
        <f aca="false">AA163*0.1</f>
        <v>4.4</v>
      </c>
      <c r="AD163" s="142" t="n">
        <v>0.810731538992409</v>
      </c>
      <c r="AE163" s="142" t="n">
        <f aca="false">Wellness!AN163</f>
        <v>0.666666666666667</v>
      </c>
      <c r="AF163" s="142" t="n">
        <f aca="false">AVERAGE(AD163,AE163)</f>
        <v>0.738699102829538</v>
      </c>
      <c r="AG163" s="143" t="str">
        <f aca="false" t="array" ref="AG163:AG163">_xlfn.IFS(AF163&gt;=80%,"5",AF163&gt;=70%,"4",AF163&gt;=60%,"3",AF163&gt;=50%,"2",AF163&gt;=40%,"1",AF163&lt;40%,"0")</f>
        <v>4</v>
      </c>
      <c r="AH163" s="144" t="n">
        <v>6</v>
      </c>
      <c r="AI163" s="144" t="n">
        <f aca="false">IF(AH163&gt;=27,5,IF(AH163&gt;=24,4,IF(AH163&gt;=20,3,IF(AH163&gt;=15,2,IF(AH163&gt;=10,1,0)))))</f>
        <v>0</v>
      </c>
      <c r="AJ163" s="143" t="n">
        <v>3.5</v>
      </c>
      <c r="AK163" s="143" t="n">
        <v>3.8</v>
      </c>
      <c r="AL163" s="143" t="n">
        <v>1.16666666666667</v>
      </c>
      <c r="AM163" s="143" t="n">
        <f aca="false">(AG163+AI163+AK163+AL163+AJ163)</f>
        <v>12.4666666666667</v>
      </c>
      <c r="AN163" s="143" t="n">
        <f aca="false">AM163/25*100</f>
        <v>49.8666666666667</v>
      </c>
      <c r="AO163" s="146" t="n">
        <f aca="false">AN163*0.1</f>
        <v>4.98666666666667</v>
      </c>
      <c r="AQ163" s="142" t="n">
        <v>0.842179089026915</v>
      </c>
      <c r="AR163" s="142" t="n">
        <f aca="false">Wellness!V163</f>
        <v>0.666666666666667</v>
      </c>
      <c r="AS163" s="142" t="n">
        <f aca="false">AVERAGE(Discipline!$D163,Discipline!$E163)</f>
        <v>0.726183333333333</v>
      </c>
      <c r="AT163" s="143" t="str">
        <f aca="false" t="array" ref="AT163:AT163">_xlfn.IFS(AS163&gt;=80%,"5",AS163&gt;=70%,"4",AS163&gt;=60%,"3",AS163&gt;=50%,"2",AS163&gt;=40%,"1",AS163&lt;40%,"0")</f>
        <v>4</v>
      </c>
      <c r="AU163" s="144" t="n">
        <v>15</v>
      </c>
      <c r="AV163" s="144" t="n">
        <f aca="false">IF(AU163&gt;=27,5,IF(AU163&gt;=24,4,IF(AU163&gt;=20,3,IF(AU163&gt;=15,2,IF(AU163&gt;=10,1,0)))))</f>
        <v>2</v>
      </c>
      <c r="AW163" s="143" t="n">
        <v>2.75</v>
      </c>
      <c r="AX163" s="143" t="n">
        <v>1.66666666666667</v>
      </c>
      <c r="AY163" s="143" t="n">
        <v>2.25</v>
      </c>
      <c r="AZ163" s="143" t="n">
        <f aca="false">(AT163+AV163+AX163+AY163+AW163)</f>
        <v>12.6666666666667</v>
      </c>
      <c r="BA163" s="143" t="n">
        <f aca="false">AZ163/25*100</f>
        <v>50.6666666666667</v>
      </c>
      <c r="BB163" s="146" t="n">
        <f aca="false">BA163*0.1</f>
        <v>5.06666666666667</v>
      </c>
    </row>
    <row r="164" s="22" customFormat="true" ht="14.25" hidden="false" customHeight="false" outlineLevel="0" collapsed="false">
      <c r="A164" s="141" t="n">
        <v>160</v>
      </c>
      <c r="B164" s="62" t="s">
        <v>339</v>
      </c>
      <c r="C164" s="63" t="s">
        <v>340</v>
      </c>
      <c r="D164" s="142" t="n">
        <v>0.9</v>
      </c>
      <c r="E164" s="142" t="n">
        <f aca="false">Wellness!D164</f>
        <v>0.233333333333333</v>
      </c>
      <c r="F164" s="142" t="n">
        <f aca="false">AVERAGE(Discipline!$D164,Discipline!$E164)</f>
        <v>0.566666666666667</v>
      </c>
      <c r="G164" s="143" t="str">
        <f aca="false" t="array" ref="G164:G164">_xlfn.IFS(F164&gt;=80%,"5",F164&gt;=70%,"4",F164&gt;=60%,"3",F164&gt;=50%,"2",F164&gt;=40%,"1",F164&lt;40%,"0")</f>
        <v>2</v>
      </c>
      <c r="H164" s="144" t="n">
        <v>5</v>
      </c>
      <c r="I164" s="144" t="n">
        <f aca="false">IF(H164&gt;=27,5,IF(H164&gt;=24,4,IF(H164&gt;=20,3,IF(H164&gt;=15,2,IF(H164&gt;=10,1,0)))))</f>
        <v>0</v>
      </c>
      <c r="J164" s="143"/>
      <c r="K164" s="143" t="n">
        <v>2.375</v>
      </c>
      <c r="L164" s="143" t="n">
        <v>2</v>
      </c>
      <c r="M164" s="143" t="n">
        <f aca="false">(G164+I164+K164+L164)</f>
        <v>6.375</v>
      </c>
      <c r="N164" s="143" t="n">
        <f aca="false">M164/20*100</f>
        <v>31.875</v>
      </c>
      <c r="O164" s="146" t="n">
        <f aca="false">N164*0.1</f>
        <v>3.1875</v>
      </c>
      <c r="Q164" s="109" t="n">
        <f aca="false">IFERROR(VLOOKUP(B164,[2]Sheet1!B$4:E$241,4,FALSE()),"ER")</f>
        <v>0.826088709677419</v>
      </c>
      <c r="R164" s="109" t="n">
        <f aca="false">Wellness!V164</f>
        <v>0.133333333333333</v>
      </c>
      <c r="S164" s="109" t="n">
        <f aca="false">AVERAGE(Q164,R164)</f>
        <v>0.479711021505376</v>
      </c>
      <c r="T164" s="143" t="str">
        <f aca="false" t="array" ref="T164:T164">_xlfn.IFS(S164&gt;=80%,"5",S164&gt;=70%,"4",S164&gt;=60%,"3",S164&gt;=50%,"2",S164&gt;=40%,"1",S164&lt;40%,"0")</f>
        <v>1</v>
      </c>
      <c r="U164" s="144" t="n">
        <v>3</v>
      </c>
      <c r="V164" s="144" t="n">
        <f aca="false">IF(U164&gt;=27,5,IF(U164&gt;=24,4,IF(U164&gt;=20,3,IF(U164&gt;=15,2,IF(U164&gt;=10,1,0)))))</f>
        <v>0</v>
      </c>
      <c r="W164" s="143" t="n">
        <v>1</v>
      </c>
      <c r="X164" s="143" t="n">
        <v>2.33333333333333</v>
      </c>
      <c r="Y164" s="143" t="n">
        <v>2.5</v>
      </c>
      <c r="Z164" s="143" t="n">
        <f aca="false">(T164+V164+W164+X164+Y164)</f>
        <v>6.83333333333333</v>
      </c>
      <c r="AA164" s="143" t="n">
        <f aca="false">Z164/25*100</f>
        <v>27.3333333333333</v>
      </c>
      <c r="AB164" s="146" t="n">
        <f aca="false">AA164*0.1</f>
        <v>2.73333333333333</v>
      </c>
      <c r="AD164" s="142" t="n">
        <v>0.820238095238095</v>
      </c>
      <c r="AE164" s="142" t="n">
        <f aca="false">Wellness!AN164</f>
        <v>0</v>
      </c>
      <c r="AF164" s="142" t="n">
        <f aca="false">AVERAGE(AD164,AE164)</f>
        <v>0.410119047619048</v>
      </c>
      <c r="AG164" s="143" t="str">
        <f aca="false" t="array" ref="AG164:AG164">_xlfn.IFS(AF164&gt;=80%,"5",AF164&gt;=70%,"4",AF164&gt;=60%,"3",AF164&gt;=50%,"2",AF164&gt;=40%,"1",AF164&lt;40%,"0")</f>
        <v>1</v>
      </c>
      <c r="AH164" s="144" t="n">
        <v>0</v>
      </c>
      <c r="AI164" s="144" t="n">
        <f aca="false">IF(AH164&gt;=27,5,IF(AH164&gt;=24,4,IF(AH164&gt;=20,3,IF(AH164&gt;=15,2,IF(AH164&gt;=10,1,0)))))</f>
        <v>0</v>
      </c>
      <c r="AJ164" s="143" t="n">
        <v>0.5</v>
      </c>
      <c r="AK164" s="143" t="n">
        <v>1.85714285714286</v>
      </c>
      <c r="AL164" s="143" t="n">
        <v>0.5</v>
      </c>
      <c r="AM164" s="143" t="n">
        <f aca="false">(AG164+AI164+AK164+AL164+AJ164)</f>
        <v>3.85714285714286</v>
      </c>
      <c r="AN164" s="143" t="n">
        <f aca="false">AM164/25*100</f>
        <v>15.4285714285714</v>
      </c>
      <c r="AO164" s="146" t="n">
        <f aca="false">AN164*0.1</f>
        <v>1.54285714285714</v>
      </c>
      <c r="AQ164" s="142" t="n">
        <v>0.78125</v>
      </c>
      <c r="AR164" s="142" t="n">
        <f aca="false">Wellness!V164</f>
        <v>0.133333333333333</v>
      </c>
      <c r="AS164" s="142" t="n">
        <f aca="false">AVERAGE(Discipline!$D164,Discipline!$E164)</f>
        <v>0.566666666666667</v>
      </c>
      <c r="AT164" s="143" t="str">
        <f aca="false" t="array" ref="AT164:AT164">_xlfn.IFS(AS164&gt;=80%,"5",AS164&gt;=70%,"4",AS164&gt;=60%,"3",AS164&gt;=50%,"2",AS164&gt;=40%,"1",AS164&lt;40%,"0")</f>
        <v>2</v>
      </c>
      <c r="AU164" s="144" t="n">
        <v>5</v>
      </c>
      <c r="AV164" s="144" t="n">
        <f aca="false">IF(AU164&gt;=27,5,IF(AU164&gt;=24,4,IF(AU164&gt;=20,3,IF(AU164&gt;=15,2,IF(AU164&gt;=10,1,0)))))</f>
        <v>0</v>
      </c>
      <c r="AW164" s="143" t="n">
        <v>1.875</v>
      </c>
      <c r="AX164" s="143" t="n">
        <v>2.5</v>
      </c>
      <c r="AY164" s="143" t="n">
        <v>2.375</v>
      </c>
      <c r="AZ164" s="143" t="n">
        <f aca="false">(AT164+AV164+AX164+AY164+AW164)</f>
        <v>8.75</v>
      </c>
      <c r="BA164" s="143" t="n">
        <f aca="false">AZ164/25*100</f>
        <v>35</v>
      </c>
      <c r="BB164" s="146" t="n">
        <f aca="false">BA164*0.1</f>
        <v>3.5</v>
      </c>
    </row>
    <row r="165" s="22" customFormat="true" ht="14.25" hidden="false" customHeight="false" outlineLevel="0" collapsed="false">
      <c r="A165" s="141" t="n">
        <v>161</v>
      </c>
      <c r="B165" s="62" t="s">
        <v>341</v>
      </c>
      <c r="C165" s="63" t="s">
        <v>342</v>
      </c>
      <c r="D165" s="142" t="n">
        <v>1</v>
      </c>
      <c r="E165" s="142" t="n">
        <f aca="false">Wellness!D165</f>
        <v>0.966666666666667</v>
      </c>
      <c r="F165" s="142" t="n">
        <f aca="false">AVERAGE(Discipline!$D165,Discipline!$E165)</f>
        <v>0.983333333333333</v>
      </c>
      <c r="G165" s="143" t="str">
        <f aca="false" t="array" ref="G165:G165">_xlfn.IFS(F165&gt;=80%,"5",F165&gt;=70%,"4",F165&gt;=60%,"3",F165&gt;=50%,"2",F165&gt;=40%,"1",F165&lt;40%,"0")</f>
        <v>5</v>
      </c>
      <c r="H165" s="144" t="n">
        <v>26</v>
      </c>
      <c r="I165" s="144" t="n">
        <f aca="false">IF(H165&gt;=27,5,IF(H165&gt;=24,4,IF(H165&gt;=20,3,IF(H165&gt;=15,2,IF(H165&gt;=10,1,0)))))</f>
        <v>4</v>
      </c>
      <c r="J165" s="143"/>
      <c r="K165" s="143" t="n">
        <v>2</v>
      </c>
      <c r="L165" s="143" t="n">
        <v>2.25</v>
      </c>
      <c r="M165" s="143" t="n">
        <f aca="false">(G165+I165+K165+L165)</f>
        <v>13.25</v>
      </c>
      <c r="N165" s="143" t="n">
        <f aca="false">M165/20*100</f>
        <v>66.25</v>
      </c>
      <c r="O165" s="146" t="n">
        <f aca="false">N165*0.1</f>
        <v>6.625</v>
      </c>
      <c r="Q165" s="109" t="n">
        <f aca="false">IFERROR(VLOOKUP(B165,[2]Sheet1!B$4:E$241,4,FALSE()),"ER")</f>
        <v>0.9365625</v>
      </c>
      <c r="R165" s="109" t="n">
        <f aca="false">Wellness!V165</f>
        <v>0.966666666666667</v>
      </c>
      <c r="S165" s="109" t="n">
        <f aca="false">AVERAGE(Q165,R165)</f>
        <v>0.951614583333333</v>
      </c>
      <c r="T165" s="143" t="str">
        <f aca="false" t="array" ref="T165:T165">_xlfn.IFS(S165&gt;=80%,"5",S165&gt;=70%,"4",S165&gt;=60%,"3",S165&gt;=50%,"2",S165&gt;=40%,"1",S165&lt;40%,"0")</f>
        <v>5</v>
      </c>
      <c r="U165" s="144" t="n">
        <v>16</v>
      </c>
      <c r="V165" s="144" t="n">
        <f aca="false">IF(U165&gt;=27,5,IF(U165&gt;=24,4,IF(U165&gt;=20,3,IF(U165&gt;=15,2,IF(U165&gt;=10,1,0)))))</f>
        <v>2</v>
      </c>
      <c r="W165" s="143" t="n">
        <v>0</v>
      </c>
      <c r="X165" s="143" t="n">
        <v>1.5</v>
      </c>
      <c r="Y165" s="143" t="n">
        <v>2.5</v>
      </c>
      <c r="Z165" s="143" t="n">
        <f aca="false">(T165+V165+W165+X165+Y165)</f>
        <v>11</v>
      </c>
      <c r="AA165" s="143" t="n">
        <f aca="false">Z165/25*100</f>
        <v>44</v>
      </c>
      <c r="AB165" s="146" t="n">
        <f aca="false">AA165*0.1</f>
        <v>4.4</v>
      </c>
      <c r="AD165" s="142" t="n">
        <v>0.968055555555556</v>
      </c>
      <c r="AE165" s="142" t="n">
        <f aca="false">Wellness!AN165</f>
        <v>0.933333333333333</v>
      </c>
      <c r="AF165" s="142" t="n">
        <f aca="false">AVERAGE(AD165,AE165)</f>
        <v>0.950694444444444</v>
      </c>
      <c r="AG165" s="143" t="str">
        <f aca="false" t="array" ref="AG165:AG165">_xlfn.IFS(AF165&gt;=80%,"5",AF165&gt;=70%,"4",AF165&gt;=60%,"3",AF165&gt;=50%,"2",AF165&gt;=40%,"1",AF165&lt;40%,"0")</f>
        <v>5</v>
      </c>
      <c r="AH165" s="144" t="n">
        <v>14</v>
      </c>
      <c r="AI165" s="144" t="n">
        <f aca="false">IF(AH165&gt;=27,5,IF(AH165&gt;=24,4,IF(AH165&gt;=20,3,IF(AH165&gt;=15,2,IF(AH165&gt;=10,1,0)))))</f>
        <v>1</v>
      </c>
      <c r="AJ165" s="143" t="s">
        <v>511</v>
      </c>
      <c r="AK165" s="143" t="s">
        <v>511</v>
      </c>
      <c r="AL165" s="143" t="s">
        <v>511</v>
      </c>
      <c r="AM165" s="143" t="n">
        <f aca="false">(AG165+AI165+AK165+AL165+AJ165)</f>
        <v>6</v>
      </c>
      <c r="AN165" s="143" t="n">
        <f aca="false">AM165/25*100</f>
        <v>24</v>
      </c>
      <c r="AO165" s="146" t="n">
        <f aca="false">AN165*0.1</f>
        <v>2.4</v>
      </c>
      <c r="AQ165" s="142" t="n">
        <v>0.942857142857143</v>
      </c>
      <c r="AR165" s="142" t="n">
        <f aca="false">Wellness!V165</f>
        <v>0.966666666666667</v>
      </c>
      <c r="AS165" s="142" t="n">
        <f aca="false">AVERAGE(Discipline!$D165,Discipline!$E165)</f>
        <v>0.983333333333333</v>
      </c>
      <c r="AT165" s="143" t="str">
        <f aca="false" t="array" ref="AT165:AT165">_xlfn.IFS(AS165&gt;=80%,"5",AS165&gt;=70%,"4",AS165&gt;=60%,"3",AS165&gt;=50%,"2",AS165&gt;=40%,"1",AS165&lt;40%,"0")</f>
        <v>5</v>
      </c>
      <c r="AU165" s="144" t="n">
        <v>26</v>
      </c>
      <c r="AV165" s="144" t="n">
        <f aca="false">IF(AU165&gt;=27,5,IF(AU165&gt;=24,4,IF(AU165&gt;=20,3,IF(AU165&gt;=15,2,IF(AU165&gt;=10,1,0)))))</f>
        <v>4</v>
      </c>
      <c r="AW165" s="143" t="n">
        <v>3</v>
      </c>
      <c r="AX165" s="143" t="n">
        <v>4</v>
      </c>
      <c r="AY165" s="143" t="n">
        <v>3</v>
      </c>
      <c r="AZ165" s="143" t="n">
        <f aca="false">(AT165+AV165+AX165+AY165+AW165)</f>
        <v>19</v>
      </c>
      <c r="BA165" s="143" t="n">
        <f aca="false">AZ165/25*100</f>
        <v>76</v>
      </c>
      <c r="BB165" s="146" t="n">
        <f aca="false">BA165*0.1</f>
        <v>7.6</v>
      </c>
    </row>
    <row r="166" s="22" customFormat="true" ht="14.25" hidden="false" customHeight="false" outlineLevel="0" collapsed="false">
      <c r="A166" s="141" t="n">
        <v>162</v>
      </c>
      <c r="B166" s="62" t="s">
        <v>343</v>
      </c>
      <c r="C166" s="63" t="s">
        <v>344</v>
      </c>
      <c r="D166" s="142" t="n">
        <v>1</v>
      </c>
      <c r="E166" s="142" t="n">
        <f aca="false">Wellness!D166</f>
        <v>0.933333333333333</v>
      </c>
      <c r="F166" s="142" t="n">
        <f aca="false">AVERAGE(Discipline!$D166,Discipline!$E166)</f>
        <v>0.966666666666667</v>
      </c>
      <c r="G166" s="143" t="str">
        <f aca="false" t="array" ref="G166:G166">_xlfn.IFS(F166&gt;=80%,"5",F166&gt;=70%,"4",F166&gt;=60%,"3",F166&gt;=50%,"2",F166&gt;=40%,"1",F166&lt;40%,"0")</f>
        <v>5</v>
      </c>
      <c r="H166" s="144" t="n">
        <v>22</v>
      </c>
      <c r="I166" s="144" t="n">
        <f aca="false">IF(H166&gt;=27,5,IF(H166&gt;=24,4,IF(H166&gt;=20,3,IF(H166&gt;=15,2,IF(H166&gt;=10,1,0)))))</f>
        <v>3</v>
      </c>
      <c r="J166" s="143"/>
      <c r="K166" s="143" t="n">
        <v>2.46428571428571</v>
      </c>
      <c r="L166" s="143" t="n">
        <v>2.75892857142857</v>
      </c>
      <c r="M166" s="143" t="n">
        <f aca="false">(G166+I166+K166+L166)</f>
        <v>13.2232142857143</v>
      </c>
      <c r="N166" s="143" t="n">
        <f aca="false">M166/20*100</f>
        <v>66.1160714285714</v>
      </c>
      <c r="O166" s="146" t="n">
        <f aca="false">N166*0.1</f>
        <v>6.61160714285714</v>
      </c>
      <c r="Q166" s="109" t="n">
        <f aca="false">IFERROR(VLOOKUP(B166,[2]Sheet1!B$4:E$241,4,FALSE()),"ER")</f>
        <v>0.974427083333333</v>
      </c>
      <c r="R166" s="109" t="n">
        <f aca="false">Wellness!V166</f>
        <v>0.866666666666667</v>
      </c>
      <c r="S166" s="109" t="n">
        <f aca="false">AVERAGE(Q166,R166)</f>
        <v>0.920546875</v>
      </c>
      <c r="T166" s="143" t="str">
        <f aca="false" t="array" ref="T166:T166">_xlfn.IFS(S166&gt;=80%,"5",S166&gt;=70%,"4",S166&gt;=60%,"3",S166&gt;=50%,"2",S166&gt;=40%,"1",S166&lt;40%,"0")</f>
        <v>5</v>
      </c>
      <c r="U166" s="144" t="n">
        <v>11</v>
      </c>
      <c r="V166" s="144" t="n">
        <f aca="false">IF(U166&gt;=27,5,IF(U166&gt;=24,4,IF(U166&gt;=20,3,IF(U166&gt;=15,2,IF(U166&gt;=10,1,0)))))</f>
        <v>1</v>
      </c>
      <c r="W166" s="143" t="n">
        <v>4</v>
      </c>
      <c r="X166" s="143" t="n">
        <v>2.83333333333333</v>
      </c>
      <c r="Y166" s="143" t="n">
        <v>3</v>
      </c>
      <c r="Z166" s="143" t="n">
        <f aca="false">(T166+V166+W166+X166+Y166)</f>
        <v>15.8333333333333</v>
      </c>
      <c r="AA166" s="143" t="n">
        <f aca="false">Z166/25*100</f>
        <v>63.3333333333333</v>
      </c>
      <c r="AB166" s="146" t="n">
        <f aca="false">AA166*0.1</f>
        <v>6.33333333333333</v>
      </c>
      <c r="AD166" s="142" t="n">
        <v>0.990476190476191</v>
      </c>
      <c r="AE166" s="142" t="n">
        <f aca="false">Wellness!AN166</f>
        <v>0.833333333333333</v>
      </c>
      <c r="AF166" s="142" t="n">
        <f aca="false">AVERAGE(AD166,AE166)</f>
        <v>0.911904761904762</v>
      </c>
      <c r="AG166" s="143" t="str">
        <f aca="false" t="array" ref="AG166:AG166">_xlfn.IFS(AF166&gt;=80%,"5",AF166&gt;=70%,"4",AF166&gt;=60%,"3",AF166&gt;=50%,"2",AF166&gt;=40%,"1",AF166&lt;40%,"0")</f>
        <v>5</v>
      </c>
      <c r="AH166" s="144" t="n">
        <v>11</v>
      </c>
      <c r="AI166" s="144" t="n">
        <f aca="false">IF(AH166&gt;=27,5,IF(AH166&gt;=24,4,IF(AH166&gt;=20,3,IF(AH166&gt;=15,2,IF(AH166&gt;=10,1,0)))))</f>
        <v>1</v>
      </c>
      <c r="AJ166" s="143" t="n">
        <v>2</v>
      </c>
      <c r="AK166" s="143" t="n">
        <v>2</v>
      </c>
      <c r="AL166" s="143" t="n">
        <v>2</v>
      </c>
      <c r="AM166" s="143" t="n">
        <f aca="false">(AG166+AI166+AK166+AL166+AJ166)</f>
        <v>12</v>
      </c>
      <c r="AN166" s="143" t="n">
        <f aca="false">AM166/25*100</f>
        <v>48</v>
      </c>
      <c r="AO166" s="146" t="n">
        <f aca="false">AN166*0.1</f>
        <v>4.8</v>
      </c>
      <c r="AQ166" s="142" t="n">
        <v>0.982142857142857</v>
      </c>
      <c r="AR166" s="142" t="n">
        <f aca="false">Wellness!V166</f>
        <v>0.866666666666667</v>
      </c>
      <c r="AS166" s="142" t="n">
        <f aca="false">AVERAGE(Discipline!$D166,Discipline!$E166)</f>
        <v>0.966666666666667</v>
      </c>
      <c r="AT166" s="143" t="str">
        <f aca="false" t="array" ref="AT166:AT166">_xlfn.IFS(AS166&gt;=80%,"5",AS166&gt;=70%,"4",AS166&gt;=60%,"3",AS166&gt;=50%,"2",AS166&gt;=40%,"1",AS166&lt;40%,"0")</f>
        <v>5</v>
      </c>
      <c r="AU166" s="144" t="n">
        <v>22</v>
      </c>
      <c r="AV166" s="144" t="n">
        <f aca="false">IF(AU166&gt;=27,5,IF(AU166&gt;=24,4,IF(AU166&gt;=20,3,IF(AU166&gt;=15,2,IF(AU166&gt;=10,1,0)))))</f>
        <v>3</v>
      </c>
      <c r="AW166" s="143" t="n">
        <v>1</v>
      </c>
      <c r="AX166" s="143" t="n">
        <v>2</v>
      </c>
      <c r="AY166" s="143" t="n">
        <v>2.5</v>
      </c>
      <c r="AZ166" s="143" t="n">
        <f aca="false">(AT166+AV166+AX166+AY166+AW166)</f>
        <v>13.5</v>
      </c>
      <c r="BA166" s="143" t="n">
        <f aca="false">AZ166/25*100</f>
        <v>54</v>
      </c>
      <c r="BB166" s="146" t="n">
        <f aca="false">BA166*0.1</f>
        <v>5.4</v>
      </c>
    </row>
    <row r="167" s="22" customFormat="true" ht="14.25" hidden="false" customHeight="false" outlineLevel="0" collapsed="false">
      <c r="A167" s="141" t="n">
        <v>163</v>
      </c>
      <c r="B167" s="62" t="s">
        <v>345</v>
      </c>
      <c r="C167" s="63" t="s">
        <v>346</v>
      </c>
      <c r="D167" s="142" t="n">
        <v>1</v>
      </c>
      <c r="E167" s="142" t="n">
        <f aca="false">Wellness!D167</f>
        <v>0.8</v>
      </c>
      <c r="F167" s="142" t="n">
        <f aca="false">AVERAGE(Discipline!$D167,Discipline!$E167)</f>
        <v>0.9</v>
      </c>
      <c r="G167" s="143" t="str">
        <f aca="false" t="array" ref="G167:G167">_xlfn.IFS(F167&gt;=80%,"5",F167&gt;=70%,"4",F167&gt;=60%,"3",F167&gt;=50%,"2",F167&gt;=40%,"1",F167&lt;40%,"0")</f>
        <v>5</v>
      </c>
      <c r="H167" s="144" t="n">
        <v>17</v>
      </c>
      <c r="I167" s="144" t="n">
        <f aca="false">IF(H167&gt;=27,5,IF(H167&gt;=24,4,IF(H167&gt;=20,3,IF(H167&gt;=15,2,IF(H167&gt;=10,1,0)))))</f>
        <v>2</v>
      </c>
      <c r="J167" s="143"/>
      <c r="K167" s="143" t="n">
        <v>2.39285714285714</v>
      </c>
      <c r="L167" s="143" t="n">
        <v>2.96428571428571</v>
      </c>
      <c r="M167" s="143" t="n">
        <f aca="false">(G167+I167+K167+L167)</f>
        <v>12.3571428571429</v>
      </c>
      <c r="N167" s="143" t="n">
        <f aca="false">M167/20*100</f>
        <v>61.7857142857143</v>
      </c>
      <c r="O167" s="146" t="n">
        <f aca="false">N167*0.1</f>
        <v>6.17857142857143</v>
      </c>
      <c r="Q167" s="109" t="n">
        <f aca="false">IFERROR(VLOOKUP(B167,[2]Sheet1!B$4:E$241,4,FALSE()),"ER")</f>
        <v>0.913006907308378</v>
      </c>
      <c r="R167" s="109" t="n">
        <f aca="false">Wellness!V167</f>
        <v>0.666666666666667</v>
      </c>
      <c r="S167" s="109" t="n">
        <f aca="false">AVERAGE(Q167,R167)</f>
        <v>0.789836786987522</v>
      </c>
      <c r="T167" s="143" t="str">
        <f aca="false" t="array" ref="T167:T167">_xlfn.IFS(S167&gt;=80%,"5",S167&gt;=70%,"4",S167&gt;=60%,"3",S167&gt;=50%,"2",S167&gt;=40%,"1",S167&lt;40%,"0")</f>
        <v>4</v>
      </c>
      <c r="U167" s="144" t="n">
        <v>2</v>
      </c>
      <c r="V167" s="144" t="n">
        <f aca="false">IF(U167&gt;=27,5,IF(U167&gt;=24,4,IF(U167&gt;=20,3,IF(U167&gt;=15,2,IF(U167&gt;=10,1,0)))))</f>
        <v>0</v>
      </c>
      <c r="W167" s="143" t="n">
        <v>2</v>
      </c>
      <c r="X167" s="143" t="n">
        <v>2.08333333333333</v>
      </c>
      <c r="Y167" s="143" t="n">
        <v>3</v>
      </c>
      <c r="Z167" s="143" t="n">
        <f aca="false">(T167+V167+W167+X167+Y167)</f>
        <v>11.0833333333333</v>
      </c>
      <c r="AA167" s="143" t="n">
        <f aca="false">Z167/25*100</f>
        <v>44.3333333333333</v>
      </c>
      <c r="AB167" s="146" t="n">
        <f aca="false">AA167*0.1</f>
        <v>4.43333333333333</v>
      </c>
      <c r="AD167" s="142" t="n">
        <v>0.85928226363009</v>
      </c>
      <c r="AE167" s="142" t="n">
        <f aca="false">Wellness!AN167</f>
        <v>0.1</v>
      </c>
      <c r="AF167" s="142" t="n">
        <f aca="false">AVERAGE(AD167,AE167)</f>
        <v>0.479641131815045</v>
      </c>
      <c r="AG167" s="143" t="str">
        <f aca="false" t="array" ref="AG167:AG167">_xlfn.IFS(AF167&gt;=80%,"5",AF167&gt;=70%,"4",AF167&gt;=60%,"3",AF167&gt;=50%,"2",AF167&gt;=40%,"1",AF167&lt;40%,"0")</f>
        <v>1</v>
      </c>
      <c r="AH167" s="144" t="n">
        <v>1</v>
      </c>
      <c r="AI167" s="144" t="n">
        <f aca="false">IF(AH167&gt;=27,5,IF(AH167&gt;=24,4,IF(AH167&gt;=20,3,IF(AH167&gt;=15,2,IF(AH167&gt;=10,1,0)))))</f>
        <v>0</v>
      </c>
      <c r="AJ167" s="143" t="n">
        <v>3.5</v>
      </c>
      <c r="AK167" s="143" t="n">
        <v>3.8</v>
      </c>
      <c r="AL167" s="143" t="n">
        <v>1.16666666666667</v>
      </c>
      <c r="AM167" s="143" t="n">
        <f aca="false">(AG167+AI167+AK167+AL167+AJ167)</f>
        <v>9.46666666666667</v>
      </c>
      <c r="AN167" s="143" t="n">
        <f aca="false">AM167/25*100</f>
        <v>37.8666666666667</v>
      </c>
      <c r="AO167" s="146" t="n">
        <f aca="false">AN167*0.1</f>
        <v>3.78666666666667</v>
      </c>
      <c r="AQ167" s="142" t="n">
        <v>0.899003623188406</v>
      </c>
      <c r="AR167" s="142" t="n">
        <f aca="false">Wellness!V167</f>
        <v>0.666666666666667</v>
      </c>
      <c r="AS167" s="142" t="n">
        <f aca="false">AVERAGE(Discipline!$D167,Discipline!$E167)</f>
        <v>0.9</v>
      </c>
      <c r="AT167" s="143" t="str">
        <f aca="false" t="array" ref="AT167:AT167">_xlfn.IFS(AS167&gt;=80%,"5",AS167&gt;=70%,"4",AS167&gt;=60%,"3",AS167&gt;=50%,"2",AS167&gt;=40%,"1",AS167&lt;40%,"0")</f>
        <v>5</v>
      </c>
      <c r="AU167" s="144" t="n">
        <v>17</v>
      </c>
      <c r="AV167" s="144" t="n">
        <f aca="false">IF(AU167&gt;=27,5,IF(AU167&gt;=24,4,IF(AU167&gt;=20,3,IF(AU167&gt;=15,2,IF(AU167&gt;=10,1,0)))))</f>
        <v>2</v>
      </c>
      <c r="AW167" s="143" t="n">
        <v>4.5</v>
      </c>
      <c r="AX167" s="143" t="n">
        <v>2.33333333333333</v>
      </c>
      <c r="AY167" s="143" t="n">
        <v>2</v>
      </c>
      <c r="AZ167" s="143" t="n">
        <f aca="false">(AT167+AV167+AX167+AY167+AW167)</f>
        <v>15.8333333333333</v>
      </c>
      <c r="BA167" s="143" t="n">
        <f aca="false">AZ167/25*100</f>
        <v>63.3333333333333</v>
      </c>
      <c r="BB167" s="146" t="n">
        <f aca="false">BA167*0.1</f>
        <v>6.33333333333333</v>
      </c>
    </row>
    <row r="168" s="22" customFormat="true" ht="14.25" hidden="false" customHeight="false" outlineLevel="0" collapsed="false">
      <c r="A168" s="141" t="n">
        <v>164</v>
      </c>
      <c r="B168" s="62" t="s">
        <v>347</v>
      </c>
      <c r="C168" s="63" t="s">
        <v>348</v>
      </c>
      <c r="D168" s="142" t="n">
        <v>1</v>
      </c>
      <c r="E168" s="142" t="n">
        <f aca="false">Wellness!D168</f>
        <v>0.666666666666667</v>
      </c>
      <c r="F168" s="142" t="n">
        <f aca="false">AVERAGE(Discipline!$D168,Discipline!$E168)</f>
        <v>0.833333333333333</v>
      </c>
      <c r="G168" s="143" t="str">
        <f aca="false" t="array" ref="G168:G168">_xlfn.IFS(F168&gt;=80%,"5",F168&gt;=70%,"4",F168&gt;=60%,"3",F168&gt;=50%,"2",F168&gt;=40%,"1",F168&lt;40%,"0")</f>
        <v>5</v>
      </c>
      <c r="H168" s="144" t="n">
        <v>15</v>
      </c>
      <c r="I168" s="144" t="n">
        <f aca="false">IF(H168&gt;=27,5,IF(H168&gt;=24,4,IF(H168&gt;=20,3,IF(H168&gt;=15,2,IF(H168&gt;=10,1,0)))))</f>
        <v>2</v>
      </c>
      <c r="J168" s="143"/>
      <c r="K168" s="143" t="n">
        <v>2.875</v>
      </c>
      <c r="L168" s="143" t="n">
        <v>3</v>
      </c>
      <c r="M168" s="143" t="n">
        <f aca="false">(G168+I168+K168+L168)</f>
        <v>12.875</v>
      </c>
      <c r="N168" s="143" t="n">
        <f aca="false">M168/20*100</f>
        <v>64.375</v>
      </c>
      <c r="O168" s="146" t="n">
        <f aca="false">N168*0.1</f>
        <v>6.4375</v>
      </c>
      <c r="Q168" s="109" t="n">
        <f aca="false">IFERROR(VLOOKUP(B168,[2]Sheet1!B$4:E$241,4,FALSE()),"ER")</f>
        <v>0.855028966131907</v>
      </c>
      <c r="R168" s="109" t="n">
        <f aca="false">Wellness!V168</f>
        <v>0.666666666666667</v>
      </c>
      <c r="S168" s="109" t="n">
        <f aca="false">AVERAGE(Q168,R168)</f>
        <v>0.760847816399287</v>
      </c>
      <c r="T168" s="143" t="str">
        <f aca="false" t="array" ref="T168:T168">_xlfn.IFS(S168&gt;=80%,"5",S168&gt;=70%,"4",S168&gt;=60%,"3",S168&gt;=50%,"2",S168&gt;=40%,"1",S168&lt;40%,"0")</f>
        <v>4</v>
      </c>
      <c r="U168" s="144" t="n">
        <v>4</v>
      </c>
      <c r="V168" s="144" t="n">
        <f aca="false">IF(U168&gt;=27,5,IF(U168&gt;=24,4,IF(U168&gt;=20,3,IF(U168&gt;=15,2,IF(U168&gt;=10,1,0)))))</f>
        <v>0</v>
      </c>
      <c r="W168" s="143" t="n">
        <v>3</v>
      </c>
      <c r="X168" s="143" t="n">
        <v>3.08333333333333</v>
      </c>
      <c r="Y168" s="143" t="n">
        <v>3.75</v>
      </c>
      <c r="Z168" s="143" t="n">
        <f aca="false">(T168+V168+W168+X168+Y168)</f>
        <v>13.8333333333333</v>
      </c>
      <c r="AA168" s="143" t="n">
        <f aca="false">Z168/25*100</f>
        <v>55.3333333333333</v>
      </c>
      <c r="AB168" s="146" t="n">
        <f aca="false">AA168*0.1</f>
        <v>5.53333333333333</v>
      </c>
      <c r="AD168" s="142" t="n">
        <v>0.738388543823326</v>
      </c>
      <c r="AE168" s="142" t="n">
        <f aca="false">Wellness!AN168</f>
        <v>0.666666666666667</v>
      </c>
      <c r="AF168" s="142" t="n">
        <f aca="false">AVERAGE(AD168,AE168)</f>
        <v>0.702527605244996</v>
      </c>
      <c r="AG168" s="143" t="str">
        <f aca="false" t="array" ref="AG168:AG168">_xlfn.IFS(AF168&gt;=80%,"5",AF168&gt;=70%,"4",AF168&gt;=60%,"3",AF168&gt;=50%,"2",AF168&gt;=40%,"1",AF168&lt;40%,"0")</f>
        <v>4</v>
      </c>
      <c r="AH168" s="144" t="n">
        <v>6</v>
      </c>
      <c r="AI168" s="144" t="n">
        <f aca="false">IF(AH168&gt;=27,5,IF(AH168&gt;=24,4,IF(AH168&gt;=20,3,IF(AH168&gt;=15,2,IF(AH168&gt;=10,1,0)))))</f>
        <v>0</v>
      </c>
      <c r="AJ168" s="143" t="n">
        <v>2.5</v>
      </c>
      <c r="AK168" s="143" t="n">
        <v>1.14285714285714</v>
      </c>
      <c r="AL168" s="143" t="n">
        <v>1.25</v>
      </c>
      <c r="AM168" s="143" t="n">
        <f aca="false">(AG168+AI168+AK168+AL168+AJ168)</f>
        <v>8.89285714285714</v>
      </c>
      <c r="AN168" s="143" t="n">
        <f aca="false">AM168/25*100</f>
        <v>35.5714285714286</v>
      </c>
      <c r="AO168" s="146" t="n">
        <f aca="false">AN168*0.1</f>
        <v>3.55714285714286</v>
      </c>
      <c r="AQ168" s="142" t="n">
        <v>0.758303140096618</v>
      </c>
      <c r="AR168" s="142" t="n">
        <f aca="false">Wellness!V168</f>
        <v>0.666666666666667</v>
      </c>
      <c r="AS168" s="142" t="n">
        <f aca="false">AVERAGE(Discipline!$D168,Discipline!$E168)</f>
        <v>0.833333333333333</v>
      </c>
      <c r="AT168" s="143" t="str">
        <f aca="false" t="array" ref="AT168:AT168">_xlfn.IFS(AS168&gt;=80%,"5",AS168&gt;=70%,"4",AS168&gt;=60%,"3",AS168&gt;=50%,"2",AS168&gt;=40%,"1",AS168&lt;40%,"0")</f>
        <v>5</v>
      </c>
      <c r="AU168" s="144" t="n">
        <v>15</v>
      </c>
      <c r="AV168" s="144" t="n">
        <f aca="false">IF(AU168&gt;=27,5,IF(AU168&gt;=24,4,IF(AU168&gt;=20,3,IF(AU168&gt;=15,2,IF(AU168&gt;=10,1,0)))))</f>
        <v>2</v>
      </c>
      <c r="AW168" s="143" t="n">
        <v>0.75</v>
      </c>
      <c r="AX168" s="143" t="n">
        <v>2.33333333333333</v>
      </c>
      <c r="AY168" s="143" t="n">
        <v>1.25</v>
      </c>
      <c r="AZ168" s="143" t="n">
        <f aca="false">(AT168+AV168+AX168+AY168+AW168)</f>
        <v>11.3333333333333</v>
      </c>
      <c r="BA168" s="143" t="n">
        <f aca="false">AZ168/25*100</f>
        <v>45.3333333333333</v>
      </c>
      <c r="BB168" s="146" t="n">
        <f aca="false">BA168*0.1</f>
        <v>4.53333333333333</v>
      </c>
    </row>
    <row r="169" s="22" customFormat="true" ht="14.25" hidden="false" customHeight="false" outlineLevel="0" collapsed="false">
      <c r="A169" s="141" t="n">
        <v>165</v>
      </c>
      <c r="B169" s="62" t="s">
        <v>349</v>
      </c>
      <c r="C169" s="63" t="s">
        <v>350</v>
      </c>
      <c r="D169" s="142" t="n">
        <v>0.9</v>
      </c>
      <c r="E169" s="142" t="n">
        <f aca="false">Wellness!D169</f>
        <v>0.3</v>
      </c>
      <c r="F169" s="142" t="n">
        <f aca="false">AVERAGE(Discipline!$D169,Discipline!$E169)</f>
        <v>0.6</v>
      </c>
      <c r="G169" s="143" t="str">
        <f aca="false" t="array" ref="G169:G169">_xlfn.IFS(F169&gt;=80%,"5",F169&gt;=70%,"4",F169&gt;=60%,"3",F169&gt;=50%,"2",F169&gt;=40%,"1",F169&lt;40%,"0")</f>
        <v>3</v>
      </c>
      <c r="H169" s="144" t="n">
        <v>7</v>
      </c>
      <c r="I169" s="144" t="n">
        <f aca="false">IF(H169&gt;=27,5,IF(H169&gt;=24,4,IF(H169&gt;=20,3,IF(H169&gt;=15,2,IF(H169&gt;=10,1,0)))))</f>
        <v>0</v>
      </c>
      <c r="J169" s="143"/>
      <c r="K169" s="143" t="n">
        <v>2.625</v>
      </c>
      <c r="L169" s="143" t="n">
        <v>2.25</v>
      </c>
      <c r="M169" s="143" t="n">
        <f aca="false">(G169+I169+K169+L169)</f>
        <v>7.875</v>
      </c>
      <c r="N169" s="143" t="n">
        <f aca="false">M169/20*100</f>
        <v>39.375</v>
      </c>
      <c r="O169" s="146" t="n">
        <f aca="false">N169*0.1</f>
        <v>3.9375</v>
      </c>
      <c r="Q169" s="109" t="n">
        <f aca="false">IFERROR(VLOOKUP(B169,[2]Sheet1!B$4:E$241,4,FALSE()),"ER")</f>
        <v>0.772056451612903</v>
      </c>
      <c r="R169" s="109" t="n">
        <f aca="false">Wellness!V169</f>
        <v>0.0666666666666667</v>
      </c>
      <c r="S169" s="109" t="n">
        <f aca="false">AVERAGE(Q169,R169)</f>
        <v>0.419361559139785</v>
      </c>
      <c r="T169" s="143" t="str">
        <f aca="false" t="array" ref="T169:T169">_xlfn.IFS(S169&gt;=80%,"5",S169&gt;=70%,"4",S169&gt;=60%,"3",S169&gt;=50%,"2",S169&gt;=40%,"1",S169&lt;40%,"0")</f>
        <v>1</v>
      </c>
      <c r="U169" s="144" t="n">
        <v>0</v>
      </c>
      <c r="V169" s="144" t="n">
        <f aca="false">IF(U169&gt;=27,5,IF(U169&gt;=24,4,IF(U169&gt;=20,3,IF(U169&gt;=15,2,IF(U169&gt;=10,1,0)))))</f>
        <v>0</v>
      </c>
      <c r="W169" s="143" t="n">
        <v>0</v>
      </c>
      <c r="X169" s="143" t="n">
        <v>0.833333333333333</v>
      </c>
      <c r="Y169" s="143" t="n">
        <v>1.25</v>
      </c>
      <c r="Z169" s="143" t="n">
        <f aca="false">(T169+V169+W169+X169+Y169)</f>
        <v>3.08333333333333</v>
      </c>
      <c r="AA169" s="143" t="n">
        <f aca="false">Z169/25*100</f>
        <v>12.3333333333333</v>
      </c>
      <c r="AB169" s="146" t="n">
        <f aca="false">AA169*0.1</f>
        <v>1.23333333333333</v>
      </c>
      <c r="AD169" s="142" t="n">
        <v>0.736312392958666</v>
      </c>
      <c r="AE169" s="142" t="n">
        <f aca="false">Wellness!AN169</f>
        <v>0.2</v>
      </c>
      <c r="AF169" s="142" t="n">
        <f aca="false">AVERAGE(AD169,AE169)</f>
        <v>0.468156196479333</v>
      </c>
      <c r="AG169" s="143" t="str">
        <f aca="false" t="array" ref="AG169:AG169">_xlfn.IFS(AF169&gt;=80%,"5",AF169&gt;=70%,"4",AF169&gt;=60%,"3",AF169&gt;=50%,"2",AF169&gt;=40%,"1",AF169&lt;40%,"0")</f>
        <v>1</v>
      </c>
      <c r="AH169" s="144" t="n">
        <v>1</v>
      </c>
      <c r="AI169" s="144" t="n">
        <f aca="false">IF(AH169&gt;=27,5,IF(AH169&gt;=24,4,IF(AH169&gt;=20,3,IF(AH169&gt;=15,2,IF(AH169&gt;=10,1,0)))))</f>
        <v>0</v>
      </c>
      <c r="AJ169" s="143" t="n">
        <v>0.5</v>
      </c>
      <c r="AK169" s="143" t="n">
        <v>1.14285714285714</v>
      </c>
      <c r="AL169" s="143" t="n">
        <v>0.5</v>
      </c>
      <c r="AM169" s="143" t="n">
        <f aca="false">(AG169+AI169+AK169+AL169+AJ169)</f>
        <v>3.14285714285714</v>
      </c>
      <c r="AN169" s="143" t="n">
        <f aca="false">AM169/25*100</f>
        <v>12.5714285714286</v>
      </c>
      <c r="AO169" s="146" t="n">
        <f aca="false">AN169*0.1</f>
        <v>1.25714285714286</v>
      </c>
      <c r="AQ169" s="142" t="n">
        <v>0.84375</v>
      </c>
      <c r="AR169" s="142" t="n">
        <f aca="false">Wellness!V169</f>
        <v>0.0666666666666667</v>
      </c>
      <c r="AS169" s="142" t="n">
        <f aca="false">AVERAGE(Discipline!$D169,Discipline!$E169)</f>
        <v>0.6</v>
      </c>
      <c r="AT169" s="143" t="str">
        <f aca="false" t="array" ref="AT169:AT169">_xlfn.IFS(AS169&gt;=80%,"5",AS169&gt;=70%,"4",AS169&gt;=60%,"3",AS169&gt;=50%,"2",AS169&gt;=40%,"1",AS169&lt;40%,"0")</f>
        <v>3</v>
      </c>
      <c r="AU169" s="144" t="n">
        <v>7</v>
      </c>
      <c r="AV169" s="144" t="n">
        <f aca="false">IF(AU169&gt;=27,5,IF(AU169&gt;=24,4,IF(AU169&gt;=20,3,IF(AU169&gt;=15,2,IF(AU169&gt;=10,1,0)))))</f>
        <v>0</v>
      </c>
      <c r="AW169" s="143" t="n">
        <v>2</v>
      </c>
      <c r="AX169" s="143" t="n">
        <v>2.83333333333333</v>
      </c>
      <c r="AY169" s="143" t="n">
        <v>1.25</v>
      </c>
      <c r="AZ169" s="143" t="n">
        <f aca="false">(AT169+AV169+AX169+AY169+AW169)</f>
        <v>9.08333333333333</v>
      </c>
      <c r="BA169" s="143" t="n">
        <f aca="false">AZ169/25*100</f>
        <v>36.3333333333333</v>
      </c>
      <c r="BB169" s="146" t="n">
        <f aca="false">BA169*0.1</f>
        <v>3.63333333333333</v>
      </c>
    </row>
    <row r="170" s="22" customFormat="true" ht="14.25" hidden="false" customHeight="false" outlineLevel="0" collapsed="false">
      <c r="A170" s="141" t="n">
        <v>166</v>
      </c>
      <c r="B170" s="62" t="s">
        <v>351</v>
      </c>
      <c r="C170" s="63" t="s">
        <v>352</v>
      </c>
      <c r="D170" s="142" t="n">
        <v>0.8</v>
      </c>
      <c r="E170" s="142" t="n">
        <f aca="false">Wellness!D170</f>
        <v>0.8</v>
      </c>
      <c r="F170" s="142" t="n">
        <f aca="false">AVERAGE(Discipline!$D170,Discipline!$E170)</f>
        <v>0.8</v>
      </c>
      <c r="G170" s="143" t="str">
        <f aca="false" t="array" ref="G170:G170">_xlfn.IFS(F170&gt;=80%,"5",F170&gt;=70%,"4",F170&gt;=60%,"3",F170&gt;=50%,"2",F170&gt;=40%,"1",F170&lt;40%,"0")</f>
        <v>5</v>
      </c>
      <c r="H170" s="144" t="n">
        <v>17</v>
      </c>
      <c r="I170" s="144" t="n">
        <f aca="false">IF(H170&gt;=27,5,IF(H170&gt;=24,4,IF(H170&gt;=20,3,IF(H170&gt;=15,2,IF(H170&gt;=10,1,0)))))</f>
        <v>2</v>
      </c>
      <c r="J170" s="143"/>
      <c r="K170" s="143" t="n">
        <v>2.25</v>
      </c>
      <c r="L170" s="143" t="n">
        <v>2.5</v>
      </c>
      <c r="M170" s="143" t="n">
        <f aca="false">(G170+I170+K170+L170)</f>
        <v>11.75</v>
      </c>
      <c r="N170" s="143" t="n">
        <f aca="false">M170/20*100</f>
        <v>58.75</v>
      </c>
      <c r="O170" s="146" t="n">
        <f aca="false">N170*0.1</f>
        <v>5.875</v>
      </c>
      <c r="Q170" s="109" t="n">
        <f aca="false">IFERROR(VLOOKUP(B170,[2]Sheet1!B$4:E$241,4,FALSE()),"ER")</f>
        <v>0.74122311827957</v>
      </c>
      <c r="R170" s="109" t="n">
        <f aca="false">Wellness!V170</f>
        <v>0.666666666666667</v>
      </c>
      <c r="S170" s="109" t="n">
        <f aca="false">AVERAGE(Q170,R170)</f>
        <v>0.703944892473118</v>
      </c>
      <c r="T170" s="143" t="str">
        <f aca="false" t="array" ref="T170:T170">_xlfn.IFS(S170&gt;=80%,"5",S170&gt;=70%,"4",S170&gt;=60%,"3",S170&gt;=50%,"2",S170&gt;=40%,"1",S170&lt;40%,"0")</f>
        <v>4</v>
      </c>
      <c r="U170" s="144" t="n">
        <v>3</v>
      </c>
      <c r="V170" s="144" t="n">
        <f aca="false">IF(U170&gt;=27,5,IF(U170&gt;=24,4,IF(U170&gt;=20,3,IF(U170&gt;=15,2,IF(U170&gt;=10,1,0)))))</f>
        <v>0</v>
      </c>
      <c r="W170" s="143" t="n">
        <v>2</v>
      </c>
      <c r="X170" s="143" t="n">
        <v>1.66666666666667</v>
      </c>
      <c r="Y170" s="143" t="n">
        <v>2.25</v>
      </c>
      <c r="Z170" s="143" t="n">
        <f aca="false">(T170+V170+W170+X170+Y170)</f>
        <v>9.91666666666667</v>
      </c>
      <c r="AA170" s="143" t="n">
        <f aca="false">Z170/25*100</f>
        <v>39.6666666666667</v>
      </c>
      <c r="AB170" s="146" t="n">
        <f aca="false">AA170*0.1</f>
        <v>3.96666666666667</v>
      </c>
      <c r="AD170" s="142" t="n">
        <v>0.620802696078431</v>
      </c>
      <c r="AE170" s="142" t="n">
        <f aca="false">Wellness!AN170</f>
        <v>0.666666666666667</v>
      </c>
      <c r="AF170" s="142" t="n">
        <f aca="false">AVERAGE(AD170,AE170)</f>
        <v>0.643734681372549</v>
      </c>
      <c r="AG170" s="143" t="str">
        <f aca="false" t="array" ref="AG170:AG170">_xlfn.IFS(AF170&gt;=80%,"5",AF170&gt;=70%,"4",AF170&gt;=60%,"3",AF170&gt;=50%,"2",AF170&gt;=40%,"1",AF170&lt;40%,"0")</f>
        <v>3</v>
      </c>
      <c r="AH170" s="144" t="n">
        <v>2</v>
      </c>
      <c r="AI170" s="144" t="n">
        <f aca="false">IF(AH170&gt;=27,5,IF(AH170&gt;=24,4,IF(AH170&gt;=20,3,IF(AH170&gt;=15,2,IF(AH170&gt;=10,1,0)))))</f>
        <v>0</v>
      </c>
      <c r="AJ170" s="143" t="n">
        <v>1.5</v>
      </c>
      <c r="AK170" s="143" t="n">
        <v>2.42857142857143</v>
      </c>
      <c r="AL170" s="143" t="n">
        <v>0.75</v>
      </c>
      <c r="AM170" s="143" t="n">
        <f aca="false">(AG170+AI170+AK170+AL170+AJ170)</f>
        <v>7.67857142857143</v>
      </c>
      <c r="AN170" s="143" t="n">
        <f aca="false">AM170/25*100</f>
        <v>30.7142857142857</v>
      </c>
      <c r="AO170" s="146" t="n">
        <f aca="false">AN170*0.1</f>
        <v>3.07142857142857</v>
      </c>
      <c r="AQ170" s="142" t="n">
        <v>0.832556935817805</v>
      </c>
      <c r="AR170" s="142" t="n">
        <f aca="false">Wellness!V170</f>
        <v>0.666666666666667</v>
      </c>
      <c r="AS170" s="142" t="n">
        <f aca="false">AVERAGE(Discipline!$D170,Discipline!$E170)</f>
        <v>0.8</v>
      </c>
      <c r="AT170" s="143" t="str">
        <f aca="false" t="array" ref="AT170:AT170">_xlfn.IFS(AS170&gt;=80%,"5",AS170&gt;=70%,"4",AS170&gt;=60%,"3",AS170&gt;=50%,"2",AS170&gt;=40%,"1",AS170&lt;40%,"0")</f>
        <v>5</v>
      </c>
      <c r="AU170" s="144" t="n">
        <v>17</v>
      </c>
      <c r="AV170" s="144" t="n">
        <f aca="false">IF(AU170&gt;=27,5,IF(AU170&gt;=24,4,IF(AU170&gt;=20,3,IF(AU170&gt;=15,2,IF(AU170&gt;=10,1,0)))))</f>
        <v>2</v>
      </c>
      <c r="AW170" s="143" t="n">
        <v>3.25</v>
      </c>
      <c r="AX170" s="143" t="n">
        <v>4</v>
      </c>
      <c r="AY170" s="143" t="n">
        <v>2</v>
      </c>
      <c r="AZ170" s="143" t="n">
        <f aca="false">(AT170+AV170+AX170+AY170+AW170)</f>
        <v>16.25</v>
      </c>
      <c r="BA170" s="143" t="n">
        <f aca="false">AZ170/25*100</f>
        <v>65</v>
      </c>
      <c r="BB170" s="146" t="n">
        <f aca="false">BA170*0.1</f>
        <v>6.5</v>
      </c>
    </row>
    <row r="171" s="22" customFormat="true" ht="14.25" hidden="false" customHeight="false" outlineLevel="0" collapsed="false">
      <c r="A171" s="141" t="n">
        <v>167</v>
      </c>
      <c r="B171" s="62" t="s">
        <v>353</v>
      </c>
      <c r="C171" s="63" t="s">
        <v>354</v>
      </c>
      <c r="D171" s="142" t="n">
        <v>1</v>
      </c>
      <c r="E171" s="142" t="n">
        <f aca="false">Wellness!D171</f>
        <v>0.666666666666667</v>
      </c>
      <c r="F171" s="142" t="n">
        <f aca="false">AVERAGE(Discipline!$D171,Discipline!$E171)</f>
        <v>0.833333333333333</v>
      </c>
      <c r="G171" s="143" t="str">
        <f aca="false" t="array" ref="G171:G171">_xlfn.IFS(F171&gt;=80%,"5",F171&gt;=70%,"4",F171&gt;=60%,"3",F171&gt;=50%,"2",F171&gt;=40%,"1",F171&lt;40%,"0")</f>
        <v>5</v>
      </c>
      <c r="H171" s="144" t="n">
        <v>17</v>
      </c>
      <c r="I171" s="144" t="n">
        <f aca="false">IF(H171&gt;=27,5,IF(H171&gt;=24,4,IF(H171&gt;=20,3,IF(H171&gt;=15,2,IF(H171&gt;=10,1,0)))))</f>
        <v>2</v>
      </c>
      <c r="J171" s="143"/>
      <c r="K171" s="143" t="n">
        <v>1.5</v>
      </c>
      <c r="L171" s="143" t="n">
        <v>1.75</v>
      </c>
      <c r="M171" s="143" t="n">
        <f aca="false">(G171+I171+K171+L171)</f>
        <v>10.25</v>
      </c>
      <c r="N171" s="143" t="n">
        <f aca="false">M171/20*100</f>
        <v>51.25</v>
      </c>
      <c r="O171" s="146" t="n">
        <f aca="false">N171*0.1</f>
        <v>5.125</v>
      </c>
      <c r="Q171" s="109" t="n">
        <f aca="false">IFERROR(VLOOKUP(B171,[2]Sheet1!B$4:E$241,4,FALSE()),"ER")</f>
        <v>0.897945632798574</v>
      </c>
      <c r="R171" s="109" t="n">
        <f aca="false">Wellness!V171</f>
        <v>0.666666666666667</v>
      </c>
      <c r="S171" s="109" t="n">
        <f aca="false">AVERAGE(Q171,R171)</f>
        <v>0.78230614973262</v>
      </c>
      <c r="T171" s="143" t="str">
        <f aca="false" t="array" ref="T171:T171">_xlfn.IFS(S171&gt;=80%,"5",S171&gt;=70%,"4",S171&gt;=60%,"3",S171&gt;=50%,"2",S171&gt;=40%,"1",S171&lt;40%,"0")</f>
        <v>4</v>
      </c>
      <c r="U171" s="144" t="n">
        <v>3</v>
      </c>
      <c r="V171" s="144" t="n">
        <f aca="false">IF(U171&gt;=27,5,IF(U171&gt;=24,4,IF(U171&gt;=20,3,IF(U171&gt;=15,2,IF(U171&gt;=10,1,0)))))</f>
        <v>0</v>
      </c>
      <c r="W171" s="143" t="n">
        <v>3</v>
      </c>
      <c r="X171" s="143" t="n">
        <v>3</v>
      </c>
      <c r="Y171" s="143" t="n">
        <v>3</v>
      </c>
      <c r="Z171" s="143" t="n">
        <f aca="false">(T171+V171+W171+X171+Y171)</f>
        <v>13</v>
      </c>
      <c r="AA171" s="143" t="n">
        <f aca="false">Z171/25*100</f>
        <v>52</v>
      </c>
      <c r="AB171" s="146" t="n">
        <f aca="false">AA171*0.1</f>
        <v>5.2</v>
      </c>
      <c r="AD171" s="142" t="n">
        <v>0.884588675213675</v>
      </c>
      <c r="AE171" s="142" t="n">
        <f aca="false">Wellness!AN171</f>
        <v>0.666666666666667</v>
      </c>
      <c r="AF171" s="142" t="n">
        <f aca="false">AVERAGE(AD171,AE171)</f>
        <v>0.775627670940171</v>
      </c>
      <c r="AG171" s="143" t="str">
        <f aca="false" t="array" ref="AG171:AG171">_xlfn.IFS(AF171&gt;=80%,"5",AF171&gt;=70%,"4",AF171&gt;=60%,"3",AF171&gt;=50%,"2",AF171&gt;=40%,"1",AF171&lt;40%,"0")</f>
        <v>4</v>
      </c>
      <c r="AH171" s="144" t="n">
        <v>5</v>
      </c>
      <c r="AI171" s="144" t="n">
        <f aca="false">IF(AH171&gt;=27,5,IF(AH171&gt;=24,4,IF(AH171&gt;=20,3,IF(AH171&gt;=15,2,IF(AH171&gt;=10,1,0)))))</f>
        <v>0</v>
      </c>
      <c r="AJ171" s="143" t="n">
        <v>3.5</v>
      </c>
      <c r="AK171" s="143" t="n">
        <v>3.8</v>
      </c>
      <c r="AL171" s="143" t="n">
        <v>1.5</v>
      </c>
      <c r="AM171" s="143" t="n">
        <f aca="false">(AG171+AI171+AK171+AL171+AJ171)</f>
        <v>12.8</v>
      </c>
      <c r="AN171" s="143" t="n">
        <f aca="false">AM171/25*100</f>
        <v>51.2</v>
      </c>
      <c r="AO171" s="146" t="n">
        <f aca="false">AN171*0.1</f>
        <v>5.12</v>
      </c>
      <c r="AQ171" s="142" t="n">
        <v>0.90906862745098</v>
      </c>
      <c r="AR171" s="142" t="n">
        <f aca="false">Wellness!V171</f>
        <v>0.666666666666667</v>
      </c>
      <c r="AS171" s="142" t="n">
        <f aca="false">AVERAGE(Discipline!$D171,Discipline!$E171)</f>
        <v>0.833333333333333</v>
      </c>
      <c r="AT171" s="143" t="str">
        <f aca="false" t="array" ref="AT171:AT171">_xlfn.IFS(AS171&gt;=80%,"5",AS171&gt;=70%,"4",AS171&gt;=60%,"3",AS171&gt;=50%,"2",AS171&gt;=40%,"1",AS171&lt;40%,"0")</f>
        <v>5</v>
      </c>
      <c r="AU171" s="144" t="n">
        <v>17</v>
      </c>
      <c r="AV171" s="144" t="n">
        <f aca="false">IF(AU171&gt;=27,5,IF(AU171&gt;=24,4,IF(AU171&gt;=20,3,IF(AU171&gt;=15,2,IF(AU171&gt;=10,1,0)))))</f>
        <v>2</v>
      </c>
      <c r="AW171" s="143" t="n">
        <v>4.25</v>
      </c>
      <c r="AX171" s="143" t="n">
        <v>3.33333333333333</v>
      </c>
      <c r="AY171" s="143" t="n">
        <v>3</v>
      </c>
      <c r="AZ171" s="143" t="n">
        <f aca="false">(AT171+AV171+AX171+AY171+AW171)</f>
        <v>17.5833333333333</v>
      </c>
      <c r="BA171" s="143" t="n">
        <f aca="false">AZ171/25*100</f>
        <v>70.3333333333333</v>
      </c>
      <c r="BB171" s="146" t="n">
        <f aca="false">BA171*0.1</f>
        <v>7.03333333333334</v>
      </c>
    </row>
    <row r="172" s="22" customFormat="true" ht="14.25" hidden="false" customHeight="false" outlineLevel="0" collapsed="false">
      <c r="A172" s="141" t="n">
        <v>168</v>
      </c>
      <c r="B172" s="62" t="s">
        <v>355</v>
      </c>
      <c r="C172" s="63" t="s">
        <v>356</v>
      </c>
      <c r="D172" s="142" t="n">
        <v>1</v>
      </c>
      <c r="E172" s="142" t="n">
        <f aca="false">Wellness!D172</f>
        <v>0.866666666666667</v>
      </c>
      <c r="F172" s="142" t="n">
        <f aca="false">AVERAGE(Discipline!$D172,Discipline!$E172)</f>
        <v>0.933333333333333</v>
      </c>
      <c r="G172" s="143" t="str">
        <f aca="false" t="array" ref="G172:G172">_xlfn.IFS(F172&gt;=80%,"5",F172&gt;=70%,"4",F172&gt;=60%,"3",F172&gt;=50%,"2",F172&gt;=40%,"1",F172&lt;40%,"0")</f>
        <v>5</v>
      </c>
      <c r="H172" s="144" t="n">
        <v>15</v>
      </c>
      <c r="I172" s="144" t="n">
        <f aca="false">IF(H172&gt;=27,5,IF(H172&gt;=24,4,IF(H172&gt;=20,3,IF(H172&gt;=15,2,IF(H172&gt;=10,1,0)))))</f>
        <v>2</v>
      </c>
      <c r="J172" s="143"/>
      <c r="K172" s="143" t="n">
        <v>3.75</v>
      </c>
      <c r="L172" s="143" t="n">
        <v>4</v>
      </c>
      <c r="M172" s="143" t="n">
        <f aca="false">(G172+I172+K172+L172)</f>
        <v>14.75</v>
      </c>
      <c r="N172" s="143" t="n">
        <f aca="false">M172/20*100</f>
        <v>73.75</v>
      </c>
      <c r="O172" s="146" t="n">
        <f aca="false">N172*0.1</f>
        <v>7.375</v>
      </c>
      <c r="Q172" s="109" t="n">
        <f aca="false">IFERROR(VLOOKUP(B172,[2]Sheet1!B$4:E$241,4,FALSE()),"ER")</f>
        <v>0.902585784313726</v>
      </c>
      <c r="R172" s="109" t="n">
        <f aca="false">Wellness!V172</f>
        <v>0.9</v>
      </c>
      <c r="S172" s="109" t="n">
        <f aca="false">AVERAGE(Q172,R172)</f>
        <v>0.901292892156863</v>
      </c>
      <c r="T172" s="143" t="str">
        <f aca="false" t="array" ref="T172:T172">_xlfn.IFS(S172&gt;=80%,"5",S172&gt;=70%,"4",S172&gt;=60%,"3",S172&gt;=50%,"2",S172&gt;=40%,"1",S172&lt;40%,"0")</f>
        <v>5</v>
      </c>
      <c r="U172" s="144" t="n">
        <v>5</v>
      </c>
      <c r="V172" s="144" t="n">
        <f aca="false">IF(U172&gt;=27,5,IF(U172&gt;=24,4,IF(U172&gt;=20,3,IF(U172&gt;=15,2,IF(U172&gt;=10,1,0)))))</f>
        <v>0</v>
      </c>
      <c r="W172" s="143" t="n">
        <v>3</v>
      </c>
      <c r="X172" s="143" t="n">
        <v>3</v>
      </c>
      <c r="Y172" s="143" t="n">
        <v>3</v>
      </c>
      <c r="Z172" s="143" t="n">
        <f aca="false">(T172+V172+W172+X172+Y172)</f>
        <v>14</v>
      </c>
      <c r="AA172" s="143" t="n">
        <f aca="false">Z172/25*100</f>
        <v>56</v>
      </c>
      <c r="AB172" s="146" t="n">
        <f aca="false">AA172*0.1</f>
        <v>5.6</v>
      </c>
      <c r="AD172" s="142" t="n">
        <v>0.718650793650794</v>
      </c>
      <c r="AE172" s="142" t="n">
        <f aca="false">Wellness!AN172</f>
        <v>0.866666666666667</v>
      </c>
      <c r="AF172" s="142" t="n">
        <f aca="false">AVERAGE(AD172,AE172)</f>
        <v>0.79265873015873</v>
      </c>
      <c r="AG172" s="143" t="str">
        <f aca="false" t="array" ref="AG172:AG172">_xlfn.IFS(AF172&gt;=80%,"5",AF172&gt;=70%,"4",AF172&gt;=60%,"3",AF172&gt;=50%,"2",AF172&gt;=40%,"1",AF172&lt;40%,"0")</f>
        <v>4</v>
      </c>
      <c r="AH172" s="144" t="n">
        <v>14</v>
      </c>
      <c r="AI172" s="144" t="n">
        <f aca="false">IF(AH172&gt;=27,5,IF(AH172&gt;=24,4,IF(AH172&gt;=20,3,IF(AH172&gt;=15,2,IF(AH172&gt;=10,1,0)))))</f>
        <v>1</v>
      </c>
      <c r="AJ172" s="143" t="n">
        <v>4</v>
      </c>
      <c r="AK172" s="143" t="n">
        <v>4.2</v>
      </c>
      <c r="AL172" s="143" t="n">
        <v>1.75</v>
      </c>
      <c r="AM172" s="143" t="n">
        <f aca="false">(AG172+AI172+AK172+AL172+AJ172)</f>
        <v>14.95</v>
      </c>
      <c r="AN172" s="143" t="n">
        <f aca="false">AM172/25*100</f>
        <v>59.8</v>
      </c>
      <c r="AO172" s="146" t="n">
        <f aca="false">AN172*0.1</f>
        <v>5.98</v>
      </c>
      <c r="AQ172" s="142" t="n">
        <v>0.87991718426501</v>
      </c>
      <c r="AR172" s="142" t="n">
        <f aca="false">Wellness!V172</f>
        <v>0.9</v>
      </c>
      <c r="AS172" s="142" t="n">
        <f aca="false">AVERAGE(Discipline!$D172,Discipline!$E172)</f>
        <v>0.933333333333333</v>
      </c>
      <c r="AT172" s="143" t="str">
        <f aca="false" t="array" ref="AT172:AT172">_xlfn.IFS(AS172&gt;=80%,"5",AS172&gt;=70%,"4",AS172&gt;=60%,"3",AS172&gt;=50%,"2",AS172&gt;=40%,"1",AS172&lt;40%,"0")</f>
        <v>5</v>
      </c>
      <c r="AU172" s="144" t="n">
        <v>15</v>
      </c>
      <c r="AV172" s="144" t="n">
        <f aca="false">IF(AU172&gt;=27,5,IF(AU172&gt;=24,4,IF(AU172&gt;=20,3,IF(AU172&gt;=15,2,IF(AU172&gt;=10,1,0)))))</f>
        <v>2</v>
      </c>
      <c r="AW172" s="143" t="n">
        <v>4.5</v>
      </c>
      <c r="AX172" s="143" t="n">
        <v>3</v>
      </c>
      <c r="AY172" s="143" t="n">
        <v>3.5</v>
      </c>
      <c r="AZ172" s="143" t="n">
        <f aca="false">(AT172+AV172+AX172+AY172+AW172)</f>
        <v>18</v>
      </c>
      <c r="BA172" s="143" t="n">
        <f aca="false">AZ172/25*100</f>
        <v>72</v>
      </c>
      <c r="BB172" s="146" t="n">
        <f aca="false">BA172*0.1</f>
        <v>7.2</v>
      </c>
    </row>
    <row r="173" s="22" customFormat="true" ht="14.25" hidden="false" customHeight="false" outlineLevel="0" collapsed="false">
      <c r="A173" s="141" t="n">
        <v>169</v>
      </c>
      <c r="B173" s="62" t="s">
        <v>357</v>
      </c>
      <c r="C173" s="63" t="s">
        <v>358</v>
      </c>
      <c r="D173" s="142" t="n">
        <v>1</v>
      </c>
      <c r="E173" s="142" t="n">
        <f aca="false">Wellness!D173</f>
        <v>0.666666666666667</v>
      </c>
      <c r="F173" s="142" t="n">
        <f aca="false">AVERAGE(Discipline!$D173,Discipline!$E173)</f>
        <v>0.833333333333333</v>
      </c>
      <c r="G173" s="143" t="str">
        <f aca="false" t="array" ref="G173:G173">_xlfn.IFS(F173&gt;=80%,"5",F173&gt;=70%,"4",F173&gt;=60%,"3",F173&gt;=50%,"2",F173&gt;=40%,"1",F173&lt;40%,"0")</f>
        <v>5</v>
      </c>
      <c r="H173" s="144" t="n">
        <v>15</v>
      </c>
      <c r="I173" s="144" t="n">
        <f aca="false">IF(H173&gt;=27,5,IF(H173&gt;=24,4,IF(H173&gt;=20,3,IF(H173&gt;=15,2,IF(H173&gt;=10,1,0)))))</f>
        <v>2</v>
      </c>
      <c r="J173" s="143"/>
      <c r="K173" s="143" t="n">
        <v>2.75</v>
      </c>
      <c r="L173" s="143" t="n">
        <v>3</v>
      </c>
      <c r="M173" s="143" t="n">
        <f aca="false">(G173+I173+K173+L173)</f>
        <v>12.75</v>
      </c>
      <c r="N173" s="143" t="n">
        <f aca="false">M173/20*100</f>
        <v>63.75</v>
      </c>
      <c r="O173" s="146" t="n">
        <f aca="false">N173*0.1</f>
        <v>6.375</v>
      </c>
      <c r="Q173" s="109" t="n">
        <f aca="false">IFERROR(VLOOKUP(B173,[2]Sheet1!B$4:E$241,4,FALSE()),"ER")</f>
        <v>0.969947916666667</v>
      </c>
      <c r="R173" s="109" t="n">
        <f aca="false">Wellness!V173</f>
        <v>0.666666666666667</v>
      </c>
      <c r="S173" s="109" t="n">
        <f aca="false">AVERAGE(Q173,R173)</f>
        <v>0.818307291666667</v>
      </c>
      <c r="T173" s="143" t="str">
        <f aca="false" t="array" ref="T173:T173">_xlfn.IFS(S173&gt;=80%,"5",S173&gt;=70%,"4",S173&gt;=60%,"3",S173&gt;=50%,"2",S173&gt;=40%,"1",S173&lt;40%,"0")</f>
        <v>5</v>
      </c>
      <c r="U173" s="144" t="n">
        <v>7</v>
      </c>
      <c r="V173" s="144" t="n">
        <f aca="false">IF(U173&gt;=27,5,IF(U173&gt;=24,4,IF(U173&gt;=20,3,IF(U173&gt;=15,2,IF(U173&gt;=10,1,0)))))</f>
        <v>0</v>
      </c>
      <c r="W173" s="143" t="n">
        <v>4</v>
      </c>
      <c r="X173" s="143" t="n">
        <v>3.33333333333333</v>
      </c>
      <c r="Y173" s="143" t="n">
        <v>3.5</v>
      </c>
      <c r="Z173" s="143" t="n">
        <f aca="false">(T173+V173+W173+X173+Y173)</f>
        <v>15.8333333333333</v>
      </c>
      <c r="AA173" s="143" t="n">
        <f aca="false">Z173/25*100</f>
        <v>63.3333333333333</v>
      </c>
      <c r="AB173" s="146" t="n">
        <f aca="false">AA173*0.1</f>
        <v>6.33333333333333</v>
      </c>
      <c r="AD173" s="142" t="n">
        <v>0.924328449328449</v>
      </c>
      <c r="AE173" s="142" t="n">
        <f aca="false">Wellness!AN173</f>
        <v>0.7</v>
      </c>
      <c r="AF173" s="142" t="n">
        <f aca="false">AVERAGE(AD173,AE173)</f>
        <v>0.812164224664225</v>
      </c>
      <c r="AG173" s="143" t="str">
        <f aca="false" t="array" ref="AG173:AG173">_xlfn.IFS(AF173&gt;=80%,"5",AF173&gt;=70%,"4",AF173&gt;=60%,"3",AF173&gt;=50%,"2",AF173&gt;=40%,"1",AF173&lt;40%,"0")</f>
        <v>5</v>
      </c>
      <c r="AH173" s="144" t="n">
        <v>14</v>
      </c>
      <c r="AI173" s="144" t="n">
        <f aca="false">IF(AH173&gt;=27,5,IF(AH173&gt;=24,4,IF(AH173&gt;=20,3,IF(AH173&gt;=15,2,IF(AH173&gt;=10,1,0)))))</f>
        <v>1</v>
      </c>
      <c r="AJ173" s="143" t="n">
        <v>2</v>
      </c>
      <c r="AK173" s="143" t="n">
        <v>2.5</v>
      </c>
      <c r="AL173" s="143" t="n">
        <v>2.25</v>
      </c>
      <c r="AM173" s="143" t="n">
        <f aca="false">(AG173+AI173+AK173+AL173+AJ173)</f>
        <v>12.75</v>
      </c>
      <c r="AN173" s="143" t="n">
        <f aca="false">AM173/25*100</f>
        <v>51</v>
      </c>
      <c r="AO173" s="146" t="n">
        <f aca="false">AN173*0.1</f>
        <v>5.1</v>
      </c>
      <c r="AQ173" s="142" t="n">
        <v>0.925525210084034</v>
      </c>
      <c r="AR173" s="142" t="n">
        <f aca="false">Wellness!V173</f>
        <v>0.666666666666667</v>
      </c>
      <c r="AS173" s="142" t="n">
        <f aca="false">AVERAGE(Discipline!$D173,Discipline!$E173)</f>
        <v>0.833333333333333</v>
      </c>
      <c r="AT173" s="143" t="str">
        <f aca="false" t="array" ref="AT173:AT173">_xlfn.IFS(AS173&gt;=80%,"5",AS173&gt;=70%,"4",AS173&gt;=60%,"3",AS173&gt;=50%,"2",AS173&gt;=40%,"1",AS173&lt;40%,"0")</f>
        <v>5</v>
      </c>
      <c r="AU173" s="144" t="n">
        <v>15</v>
      </c>
      <c r="AV173" s="144" t="n">
        <f aca="false">IF(AU173&gt;=27,5,IF(AU173&gt;=24,4,IF(AU173&gt;=20,3,IF(AU173&gt;=15,2,IF(AU173&gt;=10,1,0)))))</f>
        <v>2</v>
      </c>
      <c r="AW173" s="143" t="n">
        <v>3</v>
      </c>
      <c r="AX173" s="143" t="n">
        <v>2.33333333333333</v>
      </c>
      <c r="AY173" s="143" t="n">
        <v>2.5</v>
      </c>
      <c r="AZ173" s="143" t="n">
        <f aca="false">(AT173+AV173+AX173+AY173+AW173)</f>
        <v>14.8333333333333</v>
      </c>
      <c r="BA173" s="143" t="n">
        <f aca="false">AZ173/25*100</f>
        <v>59.3333333333333</v>
      </c>
      <c r="BB173" s="146" t="n">
        <f aca="false">BA173*0.1</f>
        <v>5.93333333333333</v>
      </c>
    </row>
    <row r="174" s="22" customFormat="true" ht="14.25" hidden="false" customHeight="false" outlineLevel="0" collapsed="false">
      <c r="A174" s="141" t="n">
        <v>170</v>
      </c>
      <c r="B174" s="62" t="s">
        <v>359</v>
      </c>
      <c r="C174" s="63" t="s">
        <v>360</v>
      </c>
      <c r="D174" s="142" t="n">
        <v>0.9333</v>
      </c>
      <c r="E174" s="142" t="n">
        <f aca="false">Wellness!D174</f>
        <v>0.8</v>
      </c>
      <c r="F174" s="142" t="n">
        <f aca="false">AVERAGE(Discipline!$D174,Discipline!$E174)</f>
        <v>0.86665</v>
      </c>
      <c r="G174" s="143" t="str">
        <f aca="false" t="array" ref="G174:G174">_xlfn.IFS(F174&gt;=80%,"5",F174&gt;=70%,"4",F174&gt;=60%,"3",F174&gt;=50%,"2",F174&gt;=40%,"1",F174&lt;40%,"0")</f>
        <v>5</v>
      </c>
      <c r="H174" s="144" t="n">
        <v>19</v>
      </c>
      <c r="I174" s="144" t="n">
        <f aca="false">IF(H174&gt;=27,5,IF(H174&gt;=24,4,IF(H174&gt;=20,3,IF(H174&gt;=15,2,IF(H174&gt;=10,1,0)))))</f>
        <v>2</v>
      </c>
      <c r="J174" s="143"/>
      <c r="K174" s="143" t="n">
        <v>3</v>
      </c>
      <c r="L174" s="143" t="n">
        <v>3.875</v>
      </c>
      <c r="M174" s="143" t="n">
        <f aca="false">(G174+I174+K174+L174)</f>
        <v>13.875</v>
      </c>
      <c r="N174" s="143" t="n">
        <f aca="false">M174/20*100</f>
        <v>69.375</v>
      </c>
      <c r="O174" s="146" t="n">
        <f aca="false">N174*0.1</f>
        <v>6.9375</v>
      </c>
      <c r="Q174" s="109" t="n">
        <f aca="false">IFERROR(VLOOKUP(B174,[2]Sheet1!B$4:E$241,4,FALSE()),"ER")</f>
        <v>0.911875</v>
      </c>
      <c r="R174" s="109" t="n">
        <f aca="false">Wellness!V174</f>
        <v>0.666666666666667</v>
      </c>
      <c r="S174" s="109" t="n">
        <f aca="false">AVERAGE(Q174,R174)</f>
        <v>0.789270833333333</v>
      </c>
      <c r="T174" s="143" t="str">
        <f aca="false" t="array" ref="T174:T174">_xlfn.IFS(S174&gt;=80%,"5",S174&gt;=70%,"4",S174&gt;=60%,"3",S174&gt;=50%,"2",S174&gt;=40%,"1",S174&lt;40%,"0")</f>
        <v>4</v>
      </c>
      <c r="U174" s="144" t="n">
        <v>8</v>
      </c>
      <c r="V174" s="144" t="n">
        <f aca="false">IF(U174&gt;=27,5,IF(U174&gt;=24,4,IF(U174&gt;=20,3,IF(U174&gt;=15,2,IF(U174&gt;=10,1,0)))))</f>
        <v>0</v>
      </c>
      <c r="W174" s="143" t="n">
        <v>0</v>
      </c>
      <c r="X174" s="143" t="n">
        <v>1.33333333333333</v>
      </c>
      <c r="Y174" s="143" t="n">
        <v>2.25</v>
      </c>
      <c r="Z174" s="143" t="n">
        <f aca="false">(T174+V174+W174+X174+Y174)</f>
        <v>7.58333333333333</v>
      </c>
      <c r="AA174" s="143" t="n">
        <f aca="false">Z174/25*100</f>
        <v>30.3333333333333</v>
      </c>
      <c r="AB174" s="146" t="n">
        <f aca="false">AA174*0.1</f>
        <v>3.03333333333333</v>
      </c>
      <c r="AD174" s="142" t="n">
        <v>0.988888888888889</v>
      </c>
      <c r="AE174" s="142" t="n">
        <f aca="false">Wellness!AN174</f>
        <v>0.666666666666667</v>
      </c>
      <c r="AF174" s="142" t="n">
        <f aca="false">AVERAGE(AD174,AE174)</f>
        <v>0.827777777777778</v>
      </c>
      <c r="AG174" s="143" t="str">
        <f aca="false" t="array" ref="AG174:AG174">_xlfn.IFS(AF174&gt;=80%,"5",AF174&gt;=70%,"4",AF174&gt;=60%,"3",AF174&gt;=50%,"2",AF174&gt;=40%,"1",AF174&lt;40%,"0")</f>
        <v>5</v>
      </c>
      <c r="AH174" s="144" t="n">
        <v>9</v>
      </c>
      <c r="AI174" s="144" t="n">
        <f aca="false">IF(AH174&gt;=27,5,IF(AH174&gt;=24,4,IF(AH174&gt;=20,3,IF(AH174&gt;=15,2,IF(AH174&gt;=10,1,0)))))</f>
        <v>0</v>
      </c>
      <c r="AJ174" s="143" t="n">
        <v>2</v>
      </c>
      <c r="AK174" s="143" t="n">
        <v>2.5</v>
      </c>
      <c r="AL174" s="143" t="n">
        <v>2.25</v>
      </c>
      <c r="AM174" s="143" t="n">
        <f aca="false">(AG174+AI174+AK174+AL174+AJ174)</f>
        <v>11.75</v>
      </c>
      <c r="AN174" s="143" t="n">
        <f aca="false">AM174/25*100</f>
        <v>47</v>
      </c>
      <c r="AO174" s="146" t="n">
        <f aca="false">AN174*0.1</f>
        <v>4.7</v>
      </c>
      <c r="AQ174" s="142" t="n">
        <v>0.956231884057971</v>
      </c>
      <c r="AR174" s="142" t="n">
        <f aca="false">Wellness!V174</f>
        <v>0.666666666666667</v>
      </c>
      <c r="AS174" s="142" t="n">
        <f aca="false">AVERAGE(Discipline!$D174,Discipline!$E174)</f>
        <v>0.86665</v>
      </c>
      <c r="AT174" s="143" t="str">
        <f aca="false" t="array" ref="AT174:AT174">_xlfn.IFS(AS174&gt;=80%,"5",AS174&gt;=70%,"4",AS174&gt;=60%,"3",AS174&gt;=50%,"2",AS174&gt;=40%,"1",AS174&lt;40%,"0")</f>
        <v>5</v>
      </c>
      <c r="AU174" s="144" t="n">
        <v>19</v>
      </c>
      <c r="AV174" s="144" t="n">
        <f aca="false">IF(AU174&gt;=27,5,IF(AU174&gt;=24,4,IF(AU174&gt;=20,3,IF(AU174&gt;=15,2,IF(AU174&gt;=10,1,0)))))</f>
        <v>2</v>
      </c>
      <c r="AW174" s="143" t="n">
        <v>3</v>
      </c>
      <c r="AX174" s="143" t="n">
        <v>2.33333333333333</v>
      </c>
      <c r="AY174" s="143" t="n">
        <v>2.5</v>
      </c>
      <c r="AZ174" s="143" t="n">
        <f aca="false">(AT174+AV174+AX174+AY174+AW174)</f>
        <v>14.8333333333333</v>
      </c>
      <c r="BA174" s="143" t="n">
        <f aca="false">AZ174/25*100</f>
        <v>59.3333333333333</v>
      </c>
      <c r="BB174" s="146" t="n">
        <f aca="false">BA174*0.1</f>
        <v>5.93333333333333</v>
      </c>
    </row>
    <row r="175" s="22" customFormat="true" ht="14.25" hidden="false" customHeight="false" outlineLevel="0" collapsed="false">
      <c r="A175" s="141" t="n">
        <v>171</v>
      </c>
      <c r="B175" s="62" t="s">
        <v>361</v>
      </c>
      <c r="C175" s="63" t="s">
        <v>362</v>
      </c>
      <c r="D175" s="142" t="n">
        <v>0.8571</v>
      </c>
      <c r="E175" s="142" t="n">
        <f aca="false">Wellness!D175</f>
        <v>0.333333333333333</v>
      </c>
      <c r="F175" s="142" t="n">
        <f aca="false">AVERAGE(Discipline!$D175,Discipline!$E175)</f>
        <v>0.595216666666667</v>
      </c>
      <c r="G175" s="143" t="str">
        <f aca="false" t="array" ref="G175:G175">_xlfn.IFS(F175&gt;=80%,"5",F175&gt;=70%,"4",F175&gt;=60%,"3",F175&gt;=50%,"2",F175&gt;=40%,"1",F175&lt;40%,"0")</f>
        <v>2</v>
      </c>
      <c r="H175" s="144" t="n">
        <v>8</v>
      </c>
      <c r="I175" s="144" t="n">
        <f aca="false">IF(H175&gt;=27,5,IF(H175&gt;=24,4,IF(H175&gt;=20,3,IF(H175&gt;=15,2,IF(H175&gt;=10,1,0)))))</f>
        <v>0</v>
      </c>
      <c r="J175" s="143"/>
      <c r="K175" s="143" t="n">
        <v>2.42857142857143</v>
      </c>
      <c r="L175" s="143" t="n">
        <v>3.33035714285714</v>
      </c>
      <c r="M175" s="143" t="n">
        <f aca="false">(G175+I175+K175+L175)</f>
        <v>7.75892857142857</v>
      </c>
      <c r="N175" s="143" t="n">
        <f aca="false">M175/20*100</f>
        <v>38.7946428571429</v>
      </c>
      <c r="O175" s="146" t="n">
        <f aca="false">N175*0.1</f>
        <v>3.87946428571429</v>
      </c>
      <c r="Q175" s="109" t="n">
        <f aca="false">IFERROR(VLOOKUP(B175,[2]Sheet1!B$4:E$241,4,FALSE()),"ER")</f>
        <v>0.857472147950089</v>
      </c>
      <c r="R175" s="109" t="n">
        <f aca="false">Wellness!V175</f>
        <v>0.133333333333333</v>
      </c>
      <c r="S175" s="109" t="n">
        <f aca="false">AVERAGE(Q175,R175)</f>
        <v>0.495402740641711</v>
      </c>
      <c r="T175" s="143" t="str">
        <f aca="false" t="array" ref="T175:T175">_xlfn.IFS(S175&gt;=80%,"5",S175&gt;=70%,"4",S175&gt;=60%,"3",S175&gt;=50%,"2",S175&gt;=40%,"1",S175&lt;40%,"0")</f>
        <v>1</v>
      </c>
      <c r="U175" s="144" t="n">
        <v>2</v>
      </c>
      <c r="V175" s="144" t="n">
        <f aca="false">IF(U175&gt;=27,5,IF(U175&gt;=24,4,IF(U175&gt;=20,3,IF(U175&gt;=15,2,IF(U175&gt;=10,1,0)))))</f>
        <v>0</v>
      </c>
      <c r="W175" s="143" t="n">
        <v>3</v>
      </c>
      <c r="X175" s="143" t="n">
        <v>3</v>
      </c>
      <c r="Y175" s="143" t="n">
        <v>3</v>
      </c>
      <c r="Z175" s="143" t="n">
        <f aca="false">(T175+V175+W175+X175+Y175)</f>
        <v>10</v>
      </c>
      <c r="AA175" s="143" t="n">
        <f aca="false">Z175/25*100</f>
        <v>40</v>
      </c>
      <c r="AB175" s="146" t="n">
        <f aca="false">AA175*0.1</f>
        <v>4</v>
      </c>
      <c r="AD175" s="142" t="n">
        <v>0.757801240154181</v>
      </c>
      <c r="AE175" s="142" t="n">
        <f aca="false">Wellness!AN175</f>
        <v>0.0333333333333333</v>
      </c>
      <c r="AF175" s="142" t="n">
        <f aca="false">AVERAGE(AD175,AE175)</f>
        <v>0.395567286743757</v>
      </c>
      <c r="AG175" s="143" t="str">
        <f aca="false" t="array" ref="AG175:AG175">_xlfn.IFS(AF175&gt;=80%,"5",AF175&gt;=70%,"4",AF175&gt;=60%,"3",AF175&gt;=50%,"2",AF175&gt;=40%,"1",AF175&lt;40%,"0")</f>
        <v>0</v>
      </c>
      <c r="AH175" s="144" t="n">
        <v>0</v>
      </c>
      <c r="AI175" s="144" t="n">
        <f aca="false">IF(AH175&gt;=27,5,IF(AH175&gt;=24,4,IF(AH175&gt;=20,3,IF(AH175&gt;=15,2,IF(AH175&gt;=10,1,0)))))</f>
        <v>0</v>
      </c>
      <c r="AJ175" s="143" t="n">
        <v>1.75</v>
      </c>
      <c r="AK175" s="143" t="n">
        <v>2.14285714285714</v>
      </c>
      <c r="AL175" s="143" t="n">
        <v>1.15</v>
      </c>
      <c r="AM175" s="143" t="n">
        <f aca="false">(AG175+AI175+AK175+AL175+AJ175)</f>
        <v>5.04285714285714</v>
      </c>
      <c r="AN175" s="143" t="n">
        <f aca="false">AM175/25*100</f>
        <v>20.1714285714286</v>
      </c>
      <c r="AO175" s="146" t="n">
        <f aca="false">AN175*0.1</f>
        <v>2.01714285714286</v>
      </c>
      <c r="AQ175" s="142" t="n">
        <v>0.708537581699346</v>
      </c>
      <c r="AR175" s="142" t="n">
        <f aca="false">Wellness!V175</f>
        <v>0.133333333333333</v>
      </c>
      <c r="AS175" s="142" t="n">
        <f aca="false">AVERAGE(Discipline!$D175,Discipline!$E175)</f>
        <v>0.595216666666667</v>
      </c>
      <c r="AT175" s="143" t="str">
        <f aca="false" t="array" ref="AT175:AT175">_xlfn.IFS(AS175&gt;=80%,"5",AS175&gt;=70%,"4",AS175&gt;=60%,"3",AS175&gt;=50%,"2",AS175&gt;=40%,"1",AS175&lt;40%,"0")</f>
        <v>2</v>
      </c>
      <c r="AU175" s="144" t="n">
        <v>8</v>
      </c>
      <c r="AV175" s="144" t="n">
        <f aca="false">IF(AU175&gt;=27,5,IF(AU175&gt;=24,4,IF(AU175&gt;=20,3,IF(AU175&gt;=15,2,IF(AU175&gt;=10,1,0)))))</f>
        <v>0</v>
      </c>
      <c r="AW175" s="143" t="n">
        <v>2.25</v>
      </c>
      <c r="AX175" s="143" t="n">
        <v>2.33333333333333</v>
      </c>
      <c r="AY175" s="143" t="n">
        <v>1.75</v>
      </c>
      <c r="AZ175" s="143" t="n">
        <f aca="false">(AT175+AV175+AX175+AY175+AW175)</f>
        <v>8.33333333333333</v>
      </c>
      <c r="BA175" s="143" t="n">
        <f aca="false">AZ175/25*100</f>
        <v>33.3333333333333</v>
      </c>
      <c r="BB175" s="146" t="n">
        <f aca="false">BA175*0.1</f>
        <v>3.33333333333333</v>
      </c>
    </row>
    <row r="176" s="22" customFormat="true" ht="14.25" hidden="false" customHeight="false" outlineLevel="0" collapsed="false">
      <c r="A176" s="141" t="n">
        <v>172</v>
      </c>
      <c r="B176" s="62" t="s">
        <v>363</v>
      </c>
      <c r="C176" s="63" t="s">
        <v>364</v>
      </c>
      <c r="D176" s="142" t="n">
        <v>1</v>
      </c>
      <c r="E176" s="142" t="n">
        <f aca="false">Wellness!D176</f>
        <v>0.666666666666667</v>
      </c>
      <c r="F176" s="142" t="n">
        <f aca="false">AVERAGE(Discipline!$D176,Discipline!$E176)</f>
        <v>0.833333333333333</v>
      </c>
      <c r="G176" s="143" t="str">
        <f aca="false" t="array" ref="G176:G176">_xlfn.IFS(F176&gt;=80%,"5",F176&gt;=70%,"4",F176&gt;=60%,"3",F176&gt;=50%,"2",F176&gt;=40%,"1",F176&lt;40%,"0")</f>
        <v>5</v>
      </c>
      <c r="H176" s="144" t="n">
        <v>11</v>
      </c>
      <c r="I176" s="144" t="n">
        <f aca="false">IF(H176&gt;=27,5,IF(H176&gt;=24,4,IF(H176&gt;=20,3,IF(H176&gt;=15,2,IF(H176&gt;=10,1,0)))))</f>
        <v>1</v>
      </c>
      <c r="J176" s="143"/>
      <c r="K176" s="143" t="n">
        <v>2.25</v>
      </c>
      <c r="L176" s="143" t="n">
        <v>1.5</v>
      </c>
      <c r="M176" s="143" t="n">
        <f aca="false">(G176+I176+K176+L176)</f>
        <v>9.75</v>
      </c>
      <c r="N176" s="143" t="n">
        <f aca="false">M176/20*100</f>
        <v>48.75</v>
      </c>
      <c r="O176" s="146" t="n">
        <f aca="false">N176*0.1</f>
        <v>4.875</v>
      </c>
      <c r="Q176" s="109" t="n">
        <f aca="false">IFERROR(VLOOKUP(B176,[2]Sheet1!B$4:E$241,4,FALSE()),"ER")</f>
        <v>0.826197916666667</v>
      </c>
      <c r="R176" s="109" t="n">
        <f aca="false">Wellness!V176</f>
        <v>0.666666666666667</v>
      </c>
      <c r="S176" s="109" t="n">
        <f aca="false">AVERAGE(Q176,R176)</f>
        <v>0.746432291666667</v>
      </c>
      <c r="T176" s="143" t="str">
        <f aca="false" t="array" ref="T176:T176">_xlfn.IFS(S176&gt;=80%,"5",S176&gt;=70%,"4",S176&gt;=60%,"3",S176&gt;=50%,"2",S176&gt;=40%,"1",S176&lt;40%,"0")</f>
        <v>4</v>
      </c>
      <c r="U176" s="144" t="n">
        <v>7</v>
      </c>
      <c r="V176" s="144" t="n">
        <f aca="false">IF(U176&gt;=27,5,IF(U176&gt;=24,4,IF(U176&gt;=20,3,IF(U176&gt;=15,2,IF(U176&gt;=10,1,0)))))</f>
        <v>0</v>
      </c>
      <c r="W176" s="143" t="n">
        <v>0</v>
      </c>
      <c r="X176" s="143" t="n">
        <v>1.33333333333333</v>
      </c>
      <c r="Y176" s="143" t="n">
        <v>2.5</v>
      </c>
      <c r="Z176" s="143" t="n">
        <f aca="false">(T176+V176+W176+X176+Y176)</f>
        <v>7.83333333333333</v>
      </c>
      <c r="AA176" s="143" t="n">
        <f aca="false">Z176/25*100</f>
        <v>31.3333333333333</v>
      </c>
      <c r="AB176" s="146" t="n">
        <f aca="false">AA176*0.1</f>
        <v>3.13333333333333</v>
      </c>
      <c r="AD176" s="142" t="n">
        <v>0.918339727195226</v>
      </c>
      <c r="AE176" s="142" t="n">
        <f aca="false">Wellness!AN176</f>
        <v>0.666666666666667</v>
      </c>
      <c r="AF176" s="142" t="n">
        <f aca="false">AVERAGE(AD176,AE176)</f>
        <v>0.792503196930946</v>
      </c>
      <c r="AG176" s="143" t="str">
        <f aca="false" t="array" ref="AG176:AG176">_xlfn.IFS(AF176&gt;=80%,"5",AF176&gt;=70%,"4",AF176&gt;=60%,"3",AF176&gt;=50%,"2",AF176&gt;=40%,"1",AF176&lt;40%,"0")</f>
        <v>4</v>
      </c>
      <c r="AH176" s="144" t="n">
        <v>6</v>
      </c>
      <c r="AI176" s="144" t="n">
        <f aca="false">IF(AH176&gt;=27,5,IF(AH176&gt;=24,4,IF(AH176&gt;=20,3,IF(AH176&gt;=15,2,IF(AH176&gt;=10,1,0)))))</f>
        <v>0</v>
      </c>
      <c r="AJ176" s="143" t="n">
        <v>3</v>
      </c>
      <c r="AK176" s="143" t="n">
        <v>3</v>
      </c>
      <c r="AL176" s="143" t="n">
        <v>2.5</v>
      </c>
      <c r="AM176" s="143" t="n">
        <f aca="false">(AG176+AI176+AK176+AL176+AJ176)</f>
        <v>12.5</v>
      </c>
      <c r="AN176" s="143" t="n">
        <f aca="false">AM176/25*100</f>
        <v>50</v>
      </c>
      <c r="AO176" s="146" t="n">
        <f aca="false">AN176*0.1</f>
        <v>5</v>
      </c>
      <c r="AQ176" s="142" t="n">
        <v>0.833726708074534</v>
      </c>
      <c r="AR176" s="142" t="n">
        <f aca="false">Wellness!V176</f>
        <v>0.666666666666667</v>
      </c>
      <c r="AS176" s="142" t="n">
        <f aca="false">AVERAGE(Discipline!$D176,Discipline!$E176)</f>
        <v>0.833333333333333</v>
      </c>
      <c r="AT176" s="143" t="str">
        <f aca="false" t="array" ref="AT176:AT176">_xlfn.IFS(AS176&gt;=80%,"5",AS176&gt;=70%,"4",AS176&gt;=60%,"3",AS176&gt;=50%,"2",AS176&gt;=40%,"1",AS176&lt;40%,"0")</f>
        <v>5</v>
      </c>
      <c r="AU176" s="144" t="n">
        <v>11</v>
      </c>
      <c r="AV176" s="144" t="n">
        <f aca="false">IF(AU176&gt;=27,5,IF(AU176&gt;=24,4,IF(AU176&gt;=20,3,IF(AU176&gt;=15,2,IF(AU176&gt;=10,1,0)))))</f>
        <v>1</v>
      </c>
      <c r="AW176" s="143" t="n">
        <v>3</v>
      </c>
      <c r="AX176" s="143" t="n">
        <v>2.66666666666667</v>
      </c>
      <c r="AY176" s="143" t="n">
        <v>2.5</v>
      </c>
      <c r="AZ176" s="143" t="n">
        <f aca="false">(AT176+AV176+AX176+AY176+AW176)</f>
        <v>14.1666666666667</v>
      </c>
      <c r="BA176" s="143" t="n">
        <f aca="false">AZ176/25*100</f>
        <v>56.6666666666667</v>
      </c>
      <c r="BB176" s="146" t="n">
        <f aca="false">BA176*0.1</f>
        <v>5.66666666666667</v>
      </c>
    </row>
    <row r="177" s="22" customFormat="true" ht="14.25" hidden="false" customHeight="false" outlineLevel="0" collapsed="false">
      <c r="A177" s="141" t="n">
        <v>173</v>
      </c>
      <c r="B177" s="62" t="s">
        <v>365</v>
      </c>
      <c r="C177" s="63" t="s">
        <v>366</v>
      </c>
      <c r="D177" s="142" t="n">
        <v>0.9333</v>
      </c>
      <c r="E177" s="142" t="n">
        <f aca="false">Wellness!D177</f>
        <v>0.8</v>
      </c>
      <c r="F177" s="142" t="n">
        <f aca="false">AVERAGE(Discipline!$D177,Discipline!$E177)</f>
        <v>0.86665</v>
      </c>
      <c r="G177" s="143" t="str">
        <f aca="false" t="array" ref="G177:G177">_xlfn.IFS(F177&gt;=80%,"5",F177&gt;=70%,"4",F177&gt;=60%,"3",F177&gt;=50%,"2",F177&gt;=40%,"1",F177&lt;40%,"0")</f>
        <v>5</v>
      </c>
      <c r="H177" s="144" t="n">
        <v>16</v>
      </c>
      <c r="I177" s="144" t="n">
        <f aca="false">IF(H177&gt;=27,5,IF(H177&gt;=24,4,IF(H177&gt;=20,3,IF(H177&gt;=15,2,IF(H177&gt;=10,1,0)))))</f>
        <v>2</v>
      </c>
      <c r="J177" s="143"/>
      <c r="K177" s="143" t="n">
        <v>2.39285714285714</v>
      </c>
      <c r="L177" s="143" t="n">
        <v>2.21428571428571</v>
      </c>
      <c r="M177" s="143" t="n">
        <f aca="false">(G177+I177+K177+L177)</f>
        <v>11.6071428571429</v>
      </c>
      <c r="N177" s="143" t="n">
        <f aca="false">M177/20*100</f>
        <v>58.0357142857143</v>
      </c>
      <c r="O177" s="146" t="n">
        <f aca="false">N177*0.1</f>
        <v>5.80357142857143</v>
      </c>
      <c r="Q177" s="109" t="n">
        <f aca="false">IFERROR(VLOOKUP(B177,[2]Sheet1!B$4:E$241,4,FALSE()),"ER")</f>
        <v>0.848229166666667</v>
      </c>
      <c r="R177" s="109" t="n">
        <f aca="false">Wellness!V177</f>
        <v>0.666666666666667</v>
      </c>
      <c r="S177" s="109" t="n">
        <f aca="false">AVERAGE(Q177,R177)</f>
        <v>0.757447916666667</v>
      </c>
      <c r="T177" s="143" t="str">
        <f aca="false" t="array" ref="T177:T177">_xlfn.IFS(S177&gt;=80%,"5",S177&gt;=70%,"4",S177&gt;=60%,"3",S177&gt;=50%,"2",S177&gt;=40%,"1",S177&lt;40%,"0")</f>
        <v>4</v>
      </c>
      <c r="U177" s="144" t="n">
        <v>6</v>
      </c>
      <c r="V177" s="144" t="n">
        <f aca="false">IF(U177&gt;=27,5,IF(U177&gt;=24,4,IF(U177&gt;=20,3,IF(U177&gt;=15,2,IF(U177&gt;=10,1,0)))))</f>
        <v>0</v>
      </c>
      <c r="W177" s="143" t="n">
        <v>2</v>
      </c>
      <c r="X177" s="143" t="n">
        <v>2</v>
      </c>
      <c r="Y177" s="143" t="n">
        <v>3</v>
      </c>
      <c r="Z177" s="143" t="n">
        <f aca="false">(T177+V177+W177+X177+Y177)</f>
        <v>11</v>
      </c>
      <c r="AA177" s="143" t="n">
        <f aca="false">Z177/25*100</f>
        <v>44</v>
      </c>
      <c r="AB177" s="146" t="n">
        <f aca="false">AA177*0.1</f>
        <v>4.4</v>
      </c>
      <c r="AD177" s="142" t="n">
        <v>0.863064713064713</v>
      </c>
      <c r="AE177" s="142" t="n">
        <f aca="false">Wellness!AN177</f>
        <v>0</v>
      </c>
      <c r="AF177" s="142" t="n">
        <f aca="false">AVERAGE(AD177,AE177)</f>
        <v>0.431532356532357</v>
      </c>
      <c r="AG177" s="143" t="str">
        <f aca="false" t="array" ref="AG177:AG177">_xlfn.IFS(AF177&gt;=80%,"5",AF177&gt;=70%,"4",AF177&gt;=60%,"3",AF177&gt;=50%,"2",AF177&gt;=40%,"1",AF177&lt;40%,"0")</f>
        <v>1</v>
      </c>
      <c r="AH177" s="144" t="n">
        <v>3</v>
      </c>
      <c r="AI177" s="144" t="n">
        <f aca="false">IF(AH177&gt;=27,5,IF(AH177&gt;=24,4,IF(AH177&gt;=20,3,IF(AH177&gt;=15,2,IF(AH177&gt;=10,1,0)))))</f>
        <v>0</v>
      </c>
      <c r="AJ177" s="143" t="s">
        <v>511</v>
      </c>
      <c r="AK177" s="143" t="s">
        <v>511</v>
      </c>
      <c r="AL177" s="143" t="s">
        <v>511</v>
      </c>
      <c r="AM177" s="143" t="n">
        <f aca="false">(AG177+AI177+AK177+AL177+AJ177)</f>
        <v>1</v>
      </c>
      <c r="AN177" s="143" t="n">
        <f aca="false">AM177/25*100</f>
        <v>4</v>
      </c>
      <c r="AO177" s="146" t="n">
        <f aca="false">AN177*0.1</f>
        <v>0.4</v>
      </c>
      <c r="AQ177" s="142" t="n">
        <v>0.65843837535014</v>
      </c>
      <c r="AR177" s="142" t="n">
        <f aca="false">Wellness!V177</f>
        <v>0.666666666666667</v>
      </c>
      <c r="AS177" s="142" t="n">
        <f aca="false">AVERAGE(Discipline!$D177,Discipline!$E177)</f>
        <v>0.86665</v>
      </c>
      <c r="AT177" s="143" t="str">
        <f aca="false" t="array" ref="AT177:AT177">_xlfn.IFS(AS177&gt;=80%,"5",AS177&gt;=70%,"4",AS177&gt;=60%,"3",AS177&gt;=50%,"2",AS177&gt;=40%,"1",AS177&lt;40%,"0")</f>
        <v>5</v>
      </c>
      <c r="AU177" s="144" t="n">
        <v>16</v>
      </c>
      <c r="AV177" s="144" t="n">
        <f aca="false">IF(AU177&gt;=27,5,IF(AU177&gt;=24,4,IF(AU177&gt;=20,3,IF(AU177&gt;=15,2,IF(AU177&gt;=10,1,0)))))</f>
        <v>2</v>
      </c>
      <c r="AW177" s="143" t="n">
        <v>3</v>
      </c>
      <c r="AX177" s="143" t="n">
        <v>2.33333333333333</v>
      </c>
      <c r="AY177" s="143" t="n">
        <v>2</v>
      </c>
      <c r="AZ177" s="143" t="n">
        <f aca="false">(AT177+AV177+AX177+AY177+AW177)</f>
        <v>14.3333333333333</v>
      </c>
      <c r="BA177" s="143" t="n">
        <f aca="false">AZ177/25*100</f>
        <v>57.3333333333333</v>
      </c>
      <c r="BB177" s="146" t="n">
        <f aca="false">BA177*0.1</f>
        <v>5.73333333333333</v>
      </c>
    </row>
    <row r="178" s="22" customFormat="true" ht="14.25" hidden="false" customHeight="false" outlineLevel="0" collapsed="false">
      <c r="A178" s="141" t="n">
        <v>174</v>
      </c>
      <c r="B178" s="62" t="s">
        <v>367</v>
      </c>
      <c r="C178" s="63" t="s">
        <v>368</v>
      </c>
      <c r="D178" s="142" t="n">
        <v>1</v>
      </c>
      <c r="E178" s="142" t="n">
        <f aca="false">Wellness!D178</f>
        <v>0.8</v>
      </c>
      <c r="F178" s="142" t="n">
        <f aca="false">AVERAGE(Discipline!$D178,Discipline!$E178)</f>
        <v>0.9</v>
      </c>
      <c r="G178" s="143" t="str">
        <f aca="false" t="array" ref="G178:G178">_xlfn.IFS(F178&gt;=80%,"5",F178&gt;=70%,"4",F178&gt;=60%,"3",F178&gt;=50%,"2",F178&gt;=40%,"1",F178&lt;40%,"0")</f>
        <v>5</v>
      </c>
      <c r="H178" s="144" t="n">
        <v>20</v>
      </c>
      <c r="I178" s="144" t="n">
        <f aca="false">IF(H178&gt;=27,5,IF(H178&gt;=24,4,IF(H178&gt;=20,3,IF(H178&gt;=15,2,IF(H178&gt;=10,1,0)))))</f>
        <v>3</v>
      </c>
      <c r="J178" s="143"/>
      <c r="K178" s="143" t="n">
        <v>2.66071428571429</v>
      </c>
      <c r="L178" s="143" t="n">
        <v>2.80357142857143</v>
      </c>
      <c r="M178" s="143" t="n">
        <f aca="false">(G178+I178+K178+L178)</f>
        <v>13.4642857142857</v>
      </c>
      <c r="N178" s="143" t="n">
        <f aca="false">M178/20*100</f>
        <v>67.3214285714286</v>
      </c>
      <c r="O178" s="146" t="n">
        <f aca="false">N178*0.1</f>
        <v>6.73214285714286</v>
      </c>
      <c r="Q178" s="109" t="n">
        <f aca="false">IFERROR(VLOOKUP(B178,[2]Sheet1!B$4:E$241,4,FALSE()),"ER")</f>
        <v>0.912708333333333</v>
      </c>
      <c r="R178" s="109" t="n">
        <f aca="false">Wellness!V178</f>
        <v>0.666666666666667</v>
      </c>
      <c r="S178" s="109" t="n">
        <f aca="false">AVERAGE(Q178,R178)</f>
        <v>0.7896875</v>
      </c>
      <c r="T178" s="143" t="str">
        <f aca="false" t="array" ref="T178:T178">_xlfn.IFS(S178&gt;=80%,"5",S178&gt;=70%,"4",S178&gt;=60%,"3",S178&gt;=50%,"2",S178&gt;=40%,"1",S178&lt;40%,"0")</f>
        <v>4</v>
      </c>
      <c r="U178" s="144" t="n">
        <v>4</v>
      </c>
      <c r="V178" s="144" t="n">
        <f aca="false">IF(U178&gt;=27,5,IF(U178&gt;=24,4,IF(U178&gt;=20,3,IF(U178&gt;=15,2,IF(U178&gt;=10,1,0)))))</f>
        <v>0</v>
      </c>
      <c r="W178" s="143" t="n">
        <v>1</v>
      </c>
      <c r="X178" s="143" t="n">
        <v>1.83333333333333</v>
      </c>
      <c r="Y178" s="143" t="n">
        <v>2</v>
      </c>
      <c r="Z178" s="143" t="n">
        <f aca="false">(T178+V178+W178+X178+Y178)</f>
        <v>8.83333333333333</v>
      </c>
      <c r="AA178" s="143" t="n">
        <f aca="false">Z178/25*100</f>
        <v>35.3333333333333</v>
      </c>
      <c r="AB178" s="146" t="n">
        <f aca="false">AA178*0.1</f>
        <v>3.53333333333333</v>
      </c>
      <c r="AD178" s="142" t="n">
        <v>0.898792270531401</v>
      </c>
      <c r="AE178" s="142" t="n">
        <f aca="false">Wellness!AN178</f>
        <v>0.133333333333333</v>
      </c>
      <c r="AF178" s="142" t="n">
        <f aca="false">AVERAGE(AD178,AE178)</f>
        <v>0.516062801932367</v>
      </c>
      <c r="AG178" s="143" t="str">
        <f aca="false" t="array" ref="AG178:AG178">_xlfn.IFS(AF178&gt;=80%,"5",AF178&gt;=70%,"4",AF178&gt;=60%,"3",AF178&gt;=50%,"2",AF178&gt;=40%,"1",AF178&lt;40%,"0")</f>
        <v>2</v>
      </c>
      <c r="AH178" s="144" t="n">
        <v>2</v>
      </c>
      <c r="AI178" s="144" t="n">
        <f aca="false">IF(AH178&gt;=27,5,IF(AH178&gt;=24,4,IF(AH178&gt;=20,3,IF(AH178&gt;=15,2,IF(AH178&gt;=10,1,0)))))</f>
        <v>0</v>
      </c>
      <c r="AJ178" s="143" t="s">
        <v>511</v>
      </c>
      <c r="AK178" s="143" t="s">
        <v>511</v>
      </c>
      <c r="AL178" s="143" t="s">
        <v>511</v>
      </c>
      <c r="AM178" s="143" t="n">
        <f aca="false">(AG178+AI178+AK178+AL178+AJ178)</f>
        <v>2</v>
      </c>
      <c r="AN178" s="143" t="n">
        <f aca="false">AM178/25*100</f>
        <v>8</v>
      </c>
      <c r="AO178" s="146" t="n">
        <f aca="false">AN178*0.1</f>
        <v>0.8</v>
      </c>
      <c r="AQ178" s="142" t="n">
        <v>0.826863354037267</v>
      </c>
      <c r="AR178" s="142" t="n">
        <f aca="false">Wellness!V178</f>
        <v>0.666666666666667</v>
      </c>
      <c r="AS178" s="142" t="n">
        <f aca="false">AVERAGE(Discipline!$D178,Discipline!$E178)</f>
        <v>0.9</v>
      </c>
      <c r="AT178" s="143" t="str">
        <f aca="false" t="array" ref="AT178:AT178">_xlfn.IFS(AS178&gt;=80%,"5",AS178&gt;=70%,"4",AS178&gt;=60%,"3",AS178&gt;=50%,"2",AS178&gt;=40%,"1",AS178&lt;40%,"0")</f>
        <v>5</v>
      </c>
      <c r="AU178" s="144" t="n">
        <v>20</v>
      </c>
      <c r="AV178" s="144" t="n">
        <f aca="false">IF(AU178&gt;=27,5,IF(AU178&gt;=24,4,IF(AU178&gt;=20,3,IF(AU178&gt;=15,2,IF(AU178&gt;=10,1,0)))))</f>
        <v>3</v>
      </c>
      <c r="AW178" s="143" t="n">
        <v>3</v>
      </c>
      <c r="AX178" s="143" t="n">
        <v>3</v>
      </c>
      <c r="AY178" s="143" t="n">
        <v>3</v>
      </c>
      <c r="AZ178" s="143" t="n">
        <f aca="false">(AT178+AV178+AX178+AY178+AW178)</f>
        <v>17</v>
      </c>
      <c r="BA178" s="143" t="n">
        <f aca="false">AZ178/25*100</f>
        <v>68</v>
      </c>
      <c r="BB178" s="146" t="n">
        <f aca="false">BA178*0.1</f>
        <v>6.8</v>
      </c>
    </row>
    <row r="179" s="22" customFormat="true" ht="14.25" hidden="false" customHeight="false" outlineLevel="0" collapsed="false">
      <c r="A179" s="141" t="n">
        <v>175</v>
      </c>
      <c r="B179" s="62" t="s">
        <v>369</v>
      </c>
      <c r="C179" s="63" t="s">
        <v>370</v>
      </c>
      <c r="D179" s="142" t="n">
        <v>0.95</v>
      </c>
      <c r="E179" s="142" t="n">
        <f aca="false">Wellness!D179</f>
        <v>0.666666666666667</v>
      </c>
      <c r="F179" s="142" t="n">
        <f aca="false">AVERAGE(Discipline!$D179,Discipline!$E179)</f>
        <v>0.808333333333333</v>
      </c>
      <c r="G179" s="143" t="str">
        <f aca="false" t="array" ref="G179:G179">_xlfn.IFS(F179&gt;=80%,"5",F179&gt;=70%,"4",F179&gt;=60%,"3",F179&gt;=50%,"2",F179&gt;=40%,"1",F179&lt;40%,"0")</f>
        <v>5</v>
      </c>
      <c r="H179" s="144" t="n">
        <v>13</v>
      </c>
      <c r="I179" s="144" t="n">
        <f aca="false">IF(H179&gt;=27,5,IF(H179&gt;=24,4,IF(H179&gt;=20,3,IF(H179&gt;=15,2,IF(H179&gt;=10,1,0)))))</f>
        <v>1</v>
      </c>
      <c r="J179" s="143"/>
      <c r="K179" s="143" t="n">
        <v>2.20535714285714</v>
      </c>
      <c r="L179" s="143" t="n">
        <v>2.21428571428571</v>
      </c>
      <c r="M179" s="143" t="n">
        <f aca="false">(G179+I179+K179+L179)</f>
        <v>10.4196428571429</v>
      </c>
      <c r="N179" s="143" t="n">
        <f aca="false">M179/20*100</f>
        <v>52.0982142857143</v>
      </c>
      <c r="O179" s="146" t="n">
        <f aca="false">N179*0.1</f>
        <v>5.20982142857143</v>
      </c>
      <c r="Q179" s="109" t="n">
        <f aca="false">IFERROR(VLOOKUP(B179,[2]Sheet1!B$4:E$241,4,FALSE()),"ER")</f>
        <v>0.895954301075269</v>
      </c>
      <c r="R179" s="109" t="n">
        <f aca="false">Wellness!V179</f>
        <v>0.666666666666667</v>
      </c>
      <c r="S179" s="109" t="n">
        <f aca="false">AVERAGE(Q179,R179)</f>
        <v>0.781310483870968</v>
      </c>
      <c r="T179" s="143" t="str">
        <f aca="false" t="array" ref="T179:T179">_xlfn.IFS(S179&gt;=80%,"5",S179&gt;=70%,"4",S179&gt;=60%,"3",S179&gt;=50%,"2",S179&gt;=40%,"1",S179&lt;40%,"0")</f>
        <v>4</v>
      </c>
      <c r="U179" s="144" t="n">
        <v>1</v>
      </c>
      <c r="V179" s="144" t="n">
        <f aca="false">IF(U179&gt;=27,5,IF(U179&gt;=24,4,IF(U179&gt;=20,3,IF(U179&gt;=15,2,IF(U179&gt;=10,1,0)))))</f>
        <v>0</v>
      </c>
      <c r="W179" s="143" t="n">
        <v>1</v>
      </c>
      <c r="X179" s="143" t="n">
        <v>1.33333333333333</v>
      </c>
      <c r="Y179" s="143" t="n">
        <v>2</v>
      </c>
      <c r="Z179" s="143" t="n">
        <f aca="false">(T179+V179+W179+X179+Y179)</f>
        <v>8.33333333333333</v>
      </c>
      <c r="AA179" s="143" t="n">
        <f aca="false">Z179/25*100</f>
        <v>33.3333333333333</v>
      </c>
      <c r="AB179" s="146" t="n">
        <f aca="false">AA179*0.1</f>
        <v>3.33333333333333</v>
      </c>
      <c r="AD179" s="142" t="n">
        <v>0.908253205128205</v>
      </c>
      <c r="AE179" s="142" t="n">
        <f aca="false">Wellness!AN179</f>
        <v>0.666666666666667</v>
      </c>
      <c r="AF179" s="142" t="n">
        <f aca="false">AVERAGE(AD179,AE179)</f>
        <v>0.787459935897436</v>
      </c>
      <c r="AG179" s="143" t="str">
        <f aca="false" t="array" ref="AG179:AG179">_xlfn.IFS(AF179&gt;=80%,"5",AF179&gt;=70%,"4",AF179&gt;=60%,"3",AF179&gt;=50%,"2",AF179&gt;=40%,"1",AF179&lt;40%,"0")</f>
        <v>4</v>
      </c>
      <c r="AH179" s="144" t="n">
        <v>5</v>
      </c>
      <c r="AI179" s="144" t="n">
        <f aca="false">IF(AH179&gt;=27,5,IF(AH179&gt;=24,4,IF(AH179&gt;=20,3,IF(AH179&gt;=15,2,IF(AH179&gt;=10,1,0)))))</f>
        <v>0</v>
      </c>
      <c r="AJ179" s="143" t="n">
        <v>1.75</v>
      </c>
      <c r="AK179" s="143" t="n">
        <v>2.57142857142857</v>
      </c>
      <c r="AL179" s="143" t="n">
        <v>0.75</v>
      </c>
      <c r="AM179" s="143" t="n">
        <f aca="false">(AG179+AI179+AK179+AL179+AJ179)</f>
        <v>9.07142857142857</v>
      </c>
      <c r="AN179" s="143" t="n">
        <f aca="false">AM179/25*100</f>
        <v>36.2857142857143</v>
      </c>
      <c r="AO179" s="146" t="n">
        <f aca="false">AN179*0.1</f>
        <v>3.62857142857143</v>
      </c>
      <c r="AQ179" s="142" t="n">
        <v>0.979166666666667</v>
      </c>
      <c r="AR179" s="142" t="n">
        <f aca="false">Wellness!V179</f>
        <v>0.666666666666667</v>
      </c>
      <c r="AS179" s="142" t="n">
        <f aca="false">AVERAGE(Discipline!$D179,Discipline!$E179)</f>
        <v>0.808333333333333</v>
      </c>
      <c r="AT179" s="143" t="str">
        <f aca="false" t="array" ref="AT179:AT179">_xlfn.IFS(AS179&gt;=80%,"5",AS179&gt;=70%,"4",AS179&gt;=60%,"3",AS179&gt;=50%,"2",AS179&gt;=40%,"1",AS179&lt;40%,"0")</f>
        <v>5</v>
      </c>
      <c r="AU179" s="144" t="n">
        <v>13</v>
      </c>
      <c r="AV179" s="144" t="n">
        <f aca="false">IF(AU179&gt;=27,5,IF(AU179&gt;=24,4,IF(AU179&gt;=20,3,IF(AU179&gt;=15,2,IF(AU179&gt;=10,1,0)))))</f>
        <v>1</v>
      </c>
      <c r="AW179" s="143" t="n">
        <v>4.5</v>
      </c>
      <c r="AX179" s="143" t="n">
        <v>2.66666666666667</v>
      </c>
      <c r="AY179" s="143" t="n">
        <v>2.5</v>
      </c>
      <c r="AZ179" s="143" t="n">
        <f aca="false">(AT179+AV179+AX179+AY179+AW179)</f>
        <v>15.6666666666667</v>
      </c>
      <c r="BA179" s="143" t="n">
        <f aca="false">AZ179/25*100</f>
        <v>62.6666666666667</v>
      </c>
      <c r="BB179" s="146" t="n">
        <f aca="false">BA179*0.1</f>
        <v>6.26666666666667</v>
      </c>
    </row>
    <row r="180" s="22" customFormat="true" ht="14.25" hidden="false" customHeight="false" outlineLevel="0" collapsed="false">
      <c r="A180" s="141" t="n">
        <v>176</v>
      </c>
      <c r="B180" s="62" t="s">
        <v>371</v>
      </c>
      <c r="C180" s="63" t="s">
        <v>372</v>
      </c>
      <c r="D180" s="142" t="n">
        <v>0.9333</v>
      </c>
      <c r="E180" s="142" t="n">
        <f aca="false">Wellness!D180</f>
        <v>0.166666666666667</v>
      </c>
      <c r="F180" s="142" t="n">
        <f aca="false">AVERAGE(Discipline!$D180,Discipline!$E180)</f>
        <v>0.549983333333333</v>
      </c>
      <c r="G180" s="143" t="str">
        <f aca="false" t="array" ref="G180:G180">_xlfn.IFS(F180&gt;=80%,"5",F180&gt;=70%,"4",F180&gt;=60%,"3",F180&gt;=50%,"2",F180&gt;=40%,"1",F180&lt;40%,"0")</f>
        <v>2</v>
      </c>
      <c r="H180" s="144" t="n">
        <v>5</v>
      </c>
      <c r="I180" s="144" t="n">
        <f aca="false">IF(H180&gt;=27,5,IF(H180&gt;=24,4,IF(H180&gt;=20,3,IF(H180&gt;=15,2,IF(H180&gt;=10,1,0)))))</f>
        <v>0</v>
      </c>
      <c r="J180" s="143"/>
      <c r="K180" s="143" t="n">
        <v>2.5</v>
      </c>
      <c r="L180" s="143" t="n">
        <v>2.75</v>
      </c>
      <c r="M180" s="143" t="n">
        <f aca="false">(G180+I180+K180+L180)</f>
        <v>7.25</v>
      </c>
      <c r="N180" s="143" t="n">
        <f aca="false">M180/20*100</f>
        <v>36.25</v>
      </c>
      <c r="O180" s="146" t="n">
        <f aca="false">N180*0.1</f>
        <v>3.625</v>
      </c>
      <c r="Q180" s="109" t="n">
        <f aca="false">IFERROR(VLOOKUP(B180,[2]Sheet1!B$4:E$241,4,FALSE()),"ER")</f>
        <v>0.416510416666667</v>
      </c>
      <c r="R180" s="109" t="n">
        <f aca="false">Wellness!V180</f>
        <v>0.0333333333333333</v>
      </c>
      <c r="S180" s="109" t="n">
        <f aca="false">AVERAGE(Q180,R180)</f>
        <v>0.224921875</v>
      </c>
      <c r="T180" s="143" t="str">
        <f aca="false" t="array" ref="T180:T180">_xlfn.IFS(S180&gt;=80%,"5",S180&gt;=70%,"4",S180&gt;=60%,"3",S180&gt;=50%,"2",S180&gt;=40%,"1",S180&lt;40%,"0")</f>
        <v>0</v>
      </c>
      <c r="U180" s="144" t="n">
        <v>1</v>
      </c>
      <c r="V180" s="144" t="n">
        <f aca="false">IF(U180&gt;=27,5,IF(U180&gt;=24,4,IF(U180&gt;=20,3,IF(U180&gt;=15,2,IF(U180&gt;=10,1,0)))))</f>
        <v>0</v>
      </c>
      <c r="W180" s="143" t="n">
        <v>2</v>
      </c>
      <c r="X180" s="143" t="n">
        <v>2.33333333333333</v>
      </c>
      <c r="Y180" s="143" t="n">
        <v>2.5</v>
      </c>
      <c r="Z180" s="143" t="n">
        <f aca="false">(T180+V180+W180+X180+Y180)</f>
        <v>6.83333333333333</v>
      </c>
      <c r="AA180" s="143" t="n">
        <f aca="false">Z180/25*100</f>
        <v>27.3333333333333</v>
      </c>
      <c r="AB180" s="146" t="n">
        <f aca="false">AA180*0.1</f>
        <v>2.73333333333333</v>
      </c>
      <c r="AD180" s="142" t="n">
        <v>0</v>
      </c>
      <c r="AE180" s="142" t="n">
        <f aca="false">Wellness!AN180</f>
        <v>0.0333333333333333</v>
      </c>
      <c r="AF180" s="142" t="n">
        <f aca="false">AVERAGE(AD180,AE180)</f>
        <v>0.0166666666666667</v>
      </c>
      <c r="AG180" s="143" t="str">
        <f aca="false" t="array" ref="AG180:AG180">_xlfn.IFS(AF180&gt;=80%,"5",AF180&gt;=70%,"4",AF180&gt;=60%,"3",AF180&gt;=50%,"2",AF180&gt;=40%,"1",AF180&lt;40%,"0")</f>
        <v>0</v>
      </c>
      <c r="AH180" s="144" t="n">
        <v>0</v>
      </c>
      <c r="AI180" s="144" t="n">
        <f aca="false">IF(AH180&gt;=27,5,IF(AH180&gt;=24,4,IF(AH180&gt;=20,3,IF(AH180&gt;=15,2,IF(AH180&gt;=10,1,0)))))</f>
        <v>0</v>
      </c>
      <c r="AJ180" s="143" t="n">
        <v>0</v>
      </c>
      <c r="AK180" s="143" t="n">
        <v>0</v>
      </c>
      <c r="AL180" s="143" t="n">
        <v>0</v>
      </c>
      <c r="AM180" s="143" t="n">
        <f aca="false">(AG180+AI180+AK180+AL180+AJ180)</f>
        <v>0</v>
      </c>
      <c r="AN180" s="143" t="n">
        <f aca="false">AM180/25*100</f>
        <v>0</v>
      </c>
      <c r="AO180" s="146" t="n">
        <f aca="false">AN180*0.1</f>
        <v>0</v>
      </c>
      <c r="AQ180" s="142" t="n">
        <v>0.803333333333333</v>
      </c>
      <c r="AR180" s="142" t="n">
        <f aca="false">Wellness!V180</f>
        <v>0.0333333333333333</v>
      </c>
      <c r="AS180" s="142" t="n">
        <f aca="false">AVERAGE(Discipline!$D180,Discipline!$E180)</f>
        <v>0.549983333333333</v>
      </c>
      <c r="AT180" s="143" t="str">
        <f aca="false" t="array" ref="AT180:AT180">_xlfn.IFS(AS180&gt;=80%,"5",AS180&gt;=70%,"4",AS180&gt;=60%,"3",AS180&gt;=50%,"2",AS180&gt;=40%,"1",AS180&lt;40%,"0")</f>
        <v>2</v>
      </c>
      <c r="AU180" s="144" t="n">
        <v>5</v>
      </c>
      <c r="AV180" s="144" t="n">
        <f aca="false">IF(AU180&gt;=27,5,IF(AU180&gt;=24,4,IF(AU180&gt;=20,3,IF(AU180&gt;=15,2,IF(AU180&gt;=10,1,0)))))</f>
        <v>0</v>
      </c>
      <c r="AW180" s="143" t="n">
        <v>2</v>
      </c>
      <c r="AX180" s="143" t="n">
        <v>2</v>
      </c>
      <c r="AY180" s="143" t="n">
        <v>2</v>
      </c>
      <c r="AZ180" s="143" t="n">
        <f aca="false">(AT180+AV180+AX180+AY180+AW180)</f>
        <v>8</v>
      </c>
      <c r="BA180" s="143" t="n">
        <f aca="false">AZ180/25*100</f>
        <v>32</v>
      </c>
      <c r="BB180" s="146" t="n">
        <f aca="false">BA180*0.1</f>
        <v>3.2</v>
      </c>
    </row>
    <row r="181" s="22" customFormat="true" ht="14.25" hidden="false" customHeight="false" outlineLevel="0" collapsed="false">
      <c r="A181" s="141" t="n">
        <v>177</v>
      </c>
      <c r="B181" s="62" t="s">
        <v>373</v>
      </c>
      <c r="C181" s="63" t="s">
        <v>374</v>
      </c>
      <c r="D181" s="142" t="n">
        <v>1</v>
      </c>
      <c r="E181" s="142" t="n">
        <f aca="false">Wellness!D181</f>
        <v>0.8</v>
      </c>
      <c r="F181" s="142" t="n">
        <f aca="false">AVERAGE(Discipline!$D181,Discipline!$E181)</f>
        <v>0.9</v>
      </c>
      <c r="G181" s="143" t="str">
        <f aca="false" t="array" ref="G181:G181">_xlfn.IFS(F181&gt;=80%,"5",F181&gt;=70%,"4",F181&gt;=60%,"3",F181&gt;=50%,"2",F181&gt;=40%,"1",F181&lt;40%,"0")</f>
        <v>5</v>
      </c>
      <c r="H181" s="144" t="n">
        <v>20</v>
      </c>
      <c r="I181" s="144" t="n">
        <f aca="false">IF(H181&gt;=27,5,IF(H181&gt;=24,4,IF(H181&gt;=20,3,IF(H181&gt;=15,2,IF(H181&gt;=10,1,0)))))</f>
        <v>3</v>
      </c>
      <c r="J181" s="143"/>
      <c r="K181" s="143" t="n">
        <v>1.86607142857143</v>
      </c>
      <c r="L181" s="143" t="n">
        <v>3.14285714285714</v>
      </c>
      <c r="M181" s="143" t="n">
        <f aca="false">(G181+I181+K181+L181)</f>
        <v>13.0089285714286</v>
      </c>
      <c r="N181" s="143" t="n">
        <f aca="false">M181/20*100</f>
        <v>65.0446428571429</v>
      </c>
      <c r="O181" s="146" t="n">
        <f aca="false">N181*0.1</f>
        <v>6.50446428571429</v>
      </c>
      <c r="Q181" s="109" t="n">
        <f aca="false">IFERROR(VLOOKUP(B181,[2]Sheet1!B$4:E$241,4,FALSE()),"ER")</f>
        <v>0.952737299465241</v>
      </c>
      <c r="R181" s="109" t="n">
        <f aca="false">Wellness!V181</f>
        <v>0.666666666666667</v>
      </c>
      <c r="S181" s="109" t="n">
        <f aca="false">AVERAGE(Q181,R181)</f>
        <v>0.809701983065954</v>
      </c>
      <c r="T181" s="143" t="str">
        <f aca="false" t="array" ref="T181:T181">_xlfn.IFS(S181&gt;=80%,"5",S181&gt;=70%,"4",S181&gt;=60%,"3",S181&gt;=50%,"2",S181&gt;=40%,"1",S181&lt;40%,"0")</f>
        <v>5</v>
      </c>
      <c r="U181" s="144" t="n">
        <v>6</v>
      </c>
      <c r="V181" s="144" t="n">
        <f aca="false">IF(U181&gt;=27,5,IF(U181&gt;=24,4,IF(U181&gt;=20,3,IF(U181&gt;=15,2,IF(U181&gt;=10,1,0)))))</f>
        <v>0</v>
      </c>
      <c r="W181" s="143" t="n">
        <v>2</v>
      </c>
      <c r="X181" s="143" t="n">
        <v>2.08333333333333</v>
      </c>
      <c r="Y181" s="143" t="n">
        <v>2.75</v>
      </c>
      <c r="Z181" s="143" t="n">
        <f aca="false">(T181+V181+W181+X181+Y181)</f>
        <v>11.8333333333333</v>
      </c>
      <c r="AA181" s="143" t="n">
        <f aca="false">Z181/25*100</f>
        <v>47.3333333333333</v>
      </c>
      <c r="AB181" s="146" t="n">
        <f aca="false">AA181*0.1</f>
        <v>4.73333333333333</v>
      </c>
      <c r="AD181" s="142" t="n">
        <v>0.914285714285714</v>
      </c>
      <c r="AE181" s="142" t="n">
        <f aca="false">Wellness!AN181</f>
        <v>0.8</v>
      </c>
      <c r="AF181" s="142" t="n">
        <f aca="false">AVERAGE(AD181,AE181)</f>
        <v>0.857142857142857</v>
      </c>
      <c r="AG181" s="143" t="str">
        <f aca="false" t="array" ref="AG181:AG181">_xlfn.IFS(AF181&gt;=80%,"5",AF181&gt;=70%,"4",AF181&gt;=60%,"3",AF181&gt;=50%,"2",AF181&gt;=40%,"1",AF181&lt;40%,"0")</f>
        <v>5</v>
      </c>
      <c r="AH181" s="144" t="n">
        <v>8</v>
      </c>
      <c r="AI181" s="144" t="n">
        <f aca="false">IF(AH181&gt;=27,5,IF(AH181&gt;=24,4,IF(AH181&gt;=20,3,IF(AH181&gt;=15,2,IF(AH181&gt;=10,1,0)))))</f>
        <v>0</v>
      </c>
      <c r="AJ181" s="143" t="n">
        <v>1</v>
      </c>
      <c r="AK181" s="143" t="n">
        <v>2.85714285714286</v>
      </c>
      <c r="AL181" s="143" t="n">
        <v>0.7</v>
      </c>
      <c r="AM181" s="143" t="n">
        <f aca="false">(AG181+AI181+AK181+AL181+AJ181)</f>
        <v>9.55714285714286</v>
      </c>
      <c r="AN181" s="143" t="n">
        <f aca="false">AM181/25*100</f>
        <v>38.2285714285714</v>
      </c>
      <c r="AO181" s="146" t="n">
        <f aca="false">AN181*0.1</f>
        <v>3.82285714285714</v>
      </c>
      <c r="AQ181" s="142" t="n">
        <v>0.955833333333333</v>
      </c>
      <c r="AR181" s="142" t="n">
        <f aca="false">Wellness!V181</f>
        <v>0.666666666666667</v>
      </c>
      <c r="AS181" s="142" t="n">
        <f aca="false">AVERAGE(Discipline!$D181,Discipline!$E181)</f>
        <v>0.9</v>
      </c>
      <c r="AT181" s="143" t="str">
        <f aca="false" t="array" ref="AT181:AT181">_xlfn.IFS(AS181&gt;=80%,"5",AS181&gt;=70%,"4",AS181&gt;=60%,"3",AS181&gt;=50%,"2",AS181&gt;=40%,"1",AS181&lt;40%,"0")</f>
        <v>5</v>
      </c>
      <c r="AU181" s="144" t="n">
        <v>20</v>
      </c>
      <c r="AV181" s="144" t="n">
        <f aca="false">IF(AU181&gt;=27,5,IF(AU181&gt;=24,4,IF(AU181&gt;=20,3,IF(AU181&gt;=15,2,IF(AU181&gt;=10,1,0)))))</f>
        <v>3</v>
      </c>
      <c r="AW181" s="143" t="n">
        <v>3.75</v>
      </c>
      <c r="AX181" s="143" t="n">
        <v>2.33333333333333</v>
      </c>
      <c r="AY181" s="143" t="n">
        <v>2.5</v>
      </c>
      <c r="AZ181" s="143" t="n">
        <f aca="false">(AT181+AV181+AX181+AY181+AW181)</f>
        <v>16.5833333333333</v>
      </c>
      <c r="BA181" s="143" t="n">
        <f aca="false">AZ181/25*100</f>
        <v>66.3333333333333</v>
      </c>
      <c r="BB181" s="146" t="n">
        <f aca="false">BA181*0.1</f>
        <v>6.63333333333333</v>
      </c>
    </row>
    <row r="182" s="22" customFormat="true" ht="14.25" hidden="false" customHeight="false" outlineLevel="0" collapsed="false">
      <c r="A182" s="141" t="n">
        <v>178</v>
      </c>
      <c r="B182" s="62" t="s">
        <v>375</v>
      </c>
      <c r="C182" s="63" t="s">
        <v>376</v>
      </c>
      <c r="D182" s="142" t="n">
        <v>1</v>
      </c>
      <c r="E182" s="142" t="n">
        <f aca="false">Wellness!D182</f>
        <v>0.666666666666667</v>
      </c>
      <c r="F182" s="142" t="n">
        <f aca="false">AVERAGE(Discipline!$D182,Discipline!$E182)</f>
        <v>0.833333333333333</v>
      </c>
      <c r="G182" s="143" t="str">
        <f aca="false" t="array" ref="G182:G182">_xlfn.IFS(F182&gt;=80%,"5",F182&gt;=70%,"4",F182&gt;=60%,"3",F182&gt;=50%,"2",F182&gt;=40%,"1",F182&lt;40%,"0")</f>
        <v>5</v>
      </c>
      <c r="H182" s="144" t="n">
        <v>13</v>
      </c>
      <c r="I182" s="144" t="n">
        <f aca="false">IF(H182&gt;=27,5,IF(H182&gt;=24,4,IF(H182&gt;=20,3,IF(H182&gt;=15,2,IF(H182&gt;=10,1,0)))))</f>
        <v>1</v>
      </c>
      <c r="J182" s="143"/>
      <c r="K182" s="143" t="n">
        <v>1.5</v>
      </c>
      <c r="L182" s="143" t="n">
        <v>1.5</v>
      </c>
      <c r="M182" s="143" t="n">
        <f aca="false">(G182+I182+K182+L182)</f>
        <v>9</v>
      </c>
      <c r="N182" s="143" t="n">
        <f aca="false">M182/20*100</f>
        <v>45</v>
      </c>
      <c r="O182" s="146" t="n">
        <f aca="false">N182*0.1</f>
        <v>4.5</v>
      </c>
      <c r="Q182" s="109" t="n">
        <f aca="false">IFERROR(VLOOKUP(B182,[2]Sheet1!B$4:E$241,4,FALSE()),"ER")</f>
        <v>0.922486559139785</v>
      </c>
      <c r="R182" s="109" t="n">
        <f aca="false">Wellness!V182</f>
        <v>0.666666666666667</v>
      </c>
      <c r="S182" s="109" t="n">
        <f aca="false">AVERAGE(Q182,R182)</f>
        <v>0.794576612903226</v>
      </c>
      <c r="T182" s="143" t="str">
        <f aca="false" t="array" ref="T182:T182">_xlfn.IFS(S182&gt;=80%,"5",S182&gt;=70%,"4",S182&gt;=60%,"3",S182&gt;=50%,"2",S182&gt;=40%,"1",S182&lt;40%,"0")</f>
        <v>4</v>
      </c>
      <c r="U182" s="144" t="n">
        <v>6</v>
      </c>
      <c r="V182" s="144" t="n">
        <f aca="false">IF(U182&gt;=27,5,IF(U182&gt;=24,4,IF(U182&gt;=20,3,IF(U182&gt;=15,2,IF(U182&gt;=10,1,0)))))</f>
        <v>0</v>
      </c>
      <c r="W182" s="143" t="n">
        <v>4</v>
      </c>
      <c r="X182" s="143" t="n">
        <v>4</v>
      </c>
      <c r="Y182" s="143" t="n">
        <v>4.5</v>
      </c>
      <c r="Z182" s="143" t="n">
        <f aca="false">(T182+V182+W182+X182+Y182)</f>
        <v>16.5</v>
      </c>
      <c r="AA182" s="143" t="n">
        <f aca="false">Z182/25*100</f>
        <v>66</v>
      </c>
      <c r="AB182" s="146" t="n">
        <f aca="false">AA182*0.1</f>
        <v>6.6</v>
      </c>
      <c r="AD182" s="142" t="n">
        <v>0.955555555555556</v>
      </c>
      <c r="AE182" s="142" t="n">
        <f aca="false">Wellness!AN182</f>
        <v>0.666666666666667</v>
      </c>
      <c r="AF182" s="142" t="n">
        <f aca="false">AVERAGE(AD182,AE182)</f>
        <v>0.811111111111111</v>
      </c>
      <c r="AG182" s="143" t="str">
        <f aca="false" t="array" ref="AG182:AG182">_xlfn.IFS(AF182&gt;=80%,"5",AF182&gt;=70%,"4",AF182&gt;=60%,"3",AF182&gt;=50%,"2",AF182&gt;=40%,"1",AF182&lt;40%,"0")</f>
        <v>5</v>
      </c>
      <c r="AH182" s="144" t="n">
        <v>12</v>
      </c>
      <c r="AI182" s="144" t="n">
        <f aca="false">IF(AH182&gt;=27,5,IF(AH182&gt;=24,4,IF(AH182&gt;=20,3,IF(AH182&gt;=15,2,IF(AH182&gt;=10,1,0)))))</f>
        <v>1</v>
      </c>
      <c r="AJ182" s="143" t="n">
        <v>0.75</v>
      </c>
      <c r="AK182" s="143" t="n">
        <v>3</v>
      </c>
      <c r="AL182" s="143" t="n">
        <v>1.5</v>
      </c>
      <c r="AM182" s="143" t="n">
        <f aca="false">(AG182+AI182+AK182+AL182+AJ182)</f>
        <v>11.25</v>
      </c>
      <c r="AN182" s="143" t="n">
        <f aca="false">AM182/25*100</f>
        <v>45</v>
      </c>
      <c r="AO182" s="146" t="n">
        <f aca="false">AN182*0.1</f>
        <v>4.5</v>
      </c>
      <c r="AQ182" s="142" t="n">
        <v>0.9725</v>
      </c>
      <c r="AR182" s="142" t="n">
        <f aca="false">Wellness!V182</f>
        <v>0.666666666666667</v>
      </c>
      <c r="AS182" s="142" t="n">
        <f aca="false">AVERAGE(Discipline!$D182,Discipline!$E182)</f>
        <v>0.833333333333333</v>
      </c>
      <c r="AT182" s="143" t="str">
        <f aca="false" t="array" ref="AT182:AT182">_xlfn.IFS(AS182&gt;=80%,"5",AS182&gt;=70%,"4",AS182&gt;=60%,"3",AS182&gt;=50%,"2",AS182&gt;=40%,"1",AS182&lt;40%,"0")</f>
        <v>5</v>
      </c>
      <c r="AU182" s="144" t="n">
        <v>13</v>
      </c>
      <c r="AV182" s="144" t="n">
        <f aca="false">IF(AU182&gt;=27,5,IF(AU182&gt;=24,4,IF(AU182&gt;=20,3,IF(AU182&gt;=15,2,IF(AU182&gt;=10,1,0)))))</f>
        <v>1</v>
      </c>
      <c r="AW182" s="143" t="n">
        <v>3.75</v>
      </c>
      <c r="AX182" s="143" t="n">
        <v>3</v>
      </c>
      <c r="AY182" s="143" t="n">
        <v>2.25</v>
      </c>
      <c r="AZ182" s="143" t="n">
        <f aca="false">(AT182+AV182+AX182+AY182+AW182)</f>
        <v>15</v>
      </c>
      <c r="BA182" s="143" t="n">
        <f aca="false">AZ182/25*100</f>
        <v>60</v>
      </c>
      <c r="BB182" s="146" t="n">
        <f aca="false">BA182*0.1</f>
        <v>6</v>
      </c>
    </row>
    <row r="183" s="22" customFormat="true" ht="14.25" hidden="false" customHeight="false" outlineLevel="0" collapsed="false">
      <c r="A183" s="141" t="n">
        <v>179</v>
      </c>
      <c r="B183" s="62" t="s">
        <v>377</v>
      </c>
      <c r="C183" s="63" t="s">
        <v>378</v>
      </c>
      <c r="D183" s="142" t="n">
        <v>0.9286</v>
      </c>
      <c r="E183" s="142" t="n">
        <f aca="false">Wellness!D183</f>
        <v>0.666666666666667</v>
      </c>
      <c r="F183" s="142" t="n">
        <f aca="false">AVERAGE(Discipline!$D183,Discipline!$E183)</f>
        <v>0.797633333333333</v>
      </c>
      <c r="G183" s="143" t="str">
        <f aca="false" t="array" ref="G183:G183">_xlfn.IFS(F183&gt;=80%,"5",F183&gt;=70%,"4",F183&gt;=60%,"3",F183&gt;=50%,"2",F183&gt;=40%,"1",F183&lt;40%,"0")</f>
        <v>4</v>
      </c>
      <c r="H183" s="144" t="n">
        <v>13</v>
      </c>
      <c r="I183" s="144" t="n">
        <f aca="false">IF(H183&gt;=27,5,IF(H183&gt;=24,4,IF(H183&gt;=20,3,IF(H183&gt;=15,2,IF(H183&gt;=10,1,0)))))</f>
        <v>1</v>
      </c>
      <c r="J183" s="143"/>
      <c r="K183" s="143" t="n">
        <v>3.25</v>
      </c>
      <c r="L183" s="143" t="n">
        <v>3.25</v>
      </c>
      <c r="M183" s="143" t="n">
        <f aca="false">(G183+I183+K183+L183)</f>
        <v>11.5</v>
      </c>
      <c r="N183" s="143" t="n">
        <f aca="false">M183/20*100</f>
        <v>57.5</v>
      </c>
      <c r="O183" s="146" t="n">
        <f aca="false">N183*0.1</f>
        <v>5.75</v>
      </c>
      <c r="Q183" s="109" t="n">
        <f aca="false">IFERROR(VLOOKUP(B183,[2]Sheet1!B$4:E$241,4,FALSE()),"ER")</f>
        <v>0.820621657754011</v>
      </c>
      <c r="R183" s="109" t="n">
        <f aca="false">Wellness!V183</f>
        <v>0.1</v>
      </c>
      <c r="S183" s="109" t="n">
        <f aca="false">AVERAGE(Q183,R183)</f>
        <v>0.460310828877005</v>
      </c>
      <c r="T183" s="143" t="str">
        <f aca="false" t="array" ref="T183:T183">_xlfn.IFS(S183&gt;=80%,"5",S183&gt;=70%,"4",S183&gt;=60%,"3",S183&gt;=50%,"2",S183&gt;=40%,"1",S183&lt;40%,"0")</f>
        <v>1</v>
      </c>
      <c r="U183" s="144" t="n">
        <v>3</v>
      </c>
      <c r="V183" s="144" t="n">
        <f aca="false">IF(U183&gt;=27,5,IF(U183&gt;=24,4,IF(U183&gt;=20,3,IF(U183&gt;=15,2,IF(U183&gt;=10,1,0)))))</f>
        <v>0</v>
      </c>
      <c r="W183" s="143" t="n">
        <v>3</v>
      </c>
      <c r="X183" s="143" t="n">
        <v>3</v>
      </c>
      <c r="Y183" s="143" t="n">
        <v>3</v>
      </c>
      <c r="Z183" s="143" t="n">
        <f aca="false">(T183+V183+W183+X183+Y183)</f>
        <v>10</v>
      </c>
      <c r="AA183" s="143" t="n">
        <f aca="false">Z183/25*100</f>
        <v>40</v>
      </c>
      <c r="AB183" s="146" t="n">
        <f aca="false">AA183*0.1</f>
        <v>4</v>
      </c>
      <c r="AD183" s="142" t="n">
        <v>0.786421670117322</v>
      </c>
      <c r="AE183" s="142" t="n">
        <f aca="false">Wellness!AN183</f>
        <v>0.0333333333333333</v>
      </c>
      <c r="AF183" s="142" t="n">
        <f aca="false">AVERAGE(AD183,AE183)</f>
        <v>0.409877501725328</v>
      </c>
      <c r="AG183" s="143" t="str">
        <f aca="false" t="array" ref="AG183:AG183">_xlfn.IFS(AF183&gt;=80%,"5",AF183&gt;=70%,"4",AF183&gt;=60%,"3",AF183&gt;=50%,"2",AF183&gt;=40%,"1",AF183&lt;40%,"0")</f>
        <v>1</v>
      </c>
      <c r="AH183" s="144" t="n">
        <v>1</v>
      </c>
      <c r="AI183" s="144" t="n">
        <f aca="false">IF(AH183&gt;=27,5,IF(AH183&gt;=24,4,IF(AH183&gt;=20,3,IF(AH183&gt;=15,2,IF(AH183&gt;=10,1,0)))))</f>
        <v>0</v>
      </c>
      <c r="AJ183" s="143" t="n">
        <v>1</v>
      </c>
      <c r="AK183" s="143" t="n">
        <v>1.71428571428571</v>
      </c>
      <c r="AL183" s="143" t="n">
        <v>0.65</v>
      </c>
      <c r="AM183" s="143" t="n">
        <f aca="false">(AG183+AI183+AK183+AL183+AJ183)</f>
        <v>4.36428571428571</v>
      </c>
      <c r="AN183" s="143" t="n">
        <f aca="false">AM183/25*100</f>
        <v>17.4571428571429</v>
      </c>
      <c r="AO183" s="146" t="n">
        <f aca="false">AN183*0.1</f>
        <v>1.74571428571429</v>
      </c>
      <c r="AQ183" s="142" t="n">
        <v>0.827777777777778</v>
      </c>
      <c r="AR183" s="142" t="n">
        <f aca="false">Wellness!V183</f>
        <v>0.1</v>
      </c>
      <c r="AS183" s="142" t="n">
        <f aca="false">AVERAGE(Discipline!$D183,Discipline!$E183)</f>
        <v>0.797633333333333</v>
      </c>
      <c r="AT183" s="143" t="str">
        <f aca="false" t="array" ref="AT183:AT183">_xlfn.IFS(AS183&gt;=80%,"5",AS183&gt;=70%,"4",AS183&gt;=60%,"3",AS183&gt;=50%,"2",AS183&gt;=40%,"1",AS183&lt;40%,"0")</f>
        <v>4</v>
      </c>
      <c r="AU183" s="144" t="n">
        <v>13</v>
      </c>
      <c r="AV183" s="144" t="n">
        <f aca="false">IF(AU183&gt;=27,5,IF(AU183&gt;=24,4,IF(AU183&gt;=20,3,IF(AU183&gt;=15,2,IF(AU183&gt;=10,1,0)))))</f>
        <v>1</v>
      </c>
      <c r="AW183" s="143" t="n">
        <v>2</v>
      </c>
      <c r="AX183" s="143" t="n">
        <v>3</v>
      </c>
      <c r="AY183" s="143" t="n">
        <v>1.25</v>
      </c>
      <c r="AZ183" s="143" t="n">
        <f aca="false">(AT183+AV183+AX183+AY183+AW183)</f>
        <v>11.25</v>
      </c>
      <c r="BA183" s="143" t="n">
        <f aca="false">AZ183/25*100</f>
        <v>45</v>
      </c>
      <c r="BB183" s="146" t="n">
        <f aca="false">BA183*0.1</f>
        <v>4.5</v>
      </c>
    </row>
    <row r="184" s="22" customFormat="true" ht="14.25" hidden="false" customHeight="false" outlineLevel="0" collapsed="false">
      <c r="A184" s="141" t="n">
        <v>180</v>
      </c>
      <c r="B184" s="62" t="s">
        <v>379</v>
      </c>
      <c r="C184" s="63" t="s">
        <v>380</v>
      </c>
      <c r="D184" s="142" t="n">
        <v>1</v>
      </c>
      <c r="E184" s="142" t="n">
        <f aca="false">Wellness!D184</f>
        <v>0.666666666666667</v>
      </c>
      <c r="F184" s="142" t="n">
        <f aca="false">AVERAGE(Discipline!$D184,Discipline!$E184)</f>
        <v>0.833333333333333</v>
      </c>
      <c r="G184" s="143" t="str">
        <f aca="false" t="array" ref="G184:G184">_xlfn.IFS(F184&gt;=80%,"5",F184&gt;=70%,"4",F184&gt;=60%,"3",F184&gt;=50%,"2",F184&gt;=40%,"1",F184&lt;40%,"0")</f>
        <v>5</v>
      </c>
      <c r="H184" s="144" t="n">
        <v>17</v>
      </c>
      <c r="I184" s="144" t="n">
        <f aca="false">IF(H184&gt;=27,5,IF(H184&gt;=24,4,IF(H184&gt;=20,3,IF(H184&gt;=15,2,IF(H184&gt;=10,1,0)))))</f>
        <v>2</v>
      </c>
      <c r="J184" s="143"/>
      <c r="K184" s="143" t="n">
        <v>3.625</v>
      </c>
      <c r="L184" s="143" t="n">
        <v>3.125</v>
      </c>
      <c r="M184" s="143" t="n">
        <f aca="false">(G184+I184+K184+L184)</f>
        <v>13.75</v>
      </c>
      <c r="N184" s="143" t="n">
        <f aca="false">M184/20*100</f>
        <v>68.75</v>
      </c>
      <c r="O184" s="146" t="n">
        <f aca="false">N184*0.1</f>
        <v>6.875</v>
      </c>
      <c r="Q184" s="109" t="n">
        <f aca="false">IFERROR(VLOOKUP(B184,[2]Sheet1!B$4:E$241,4,FALSE()),"ER")</f>
        <v>0.855653966131908</v>
      </c>
      <c r="R184" s="109" t="n">
        <f aca="false">Wellness!V184</f>
        <v>0.666666666666667</v>
      </c>
      <c r="S184" s="109" t="n">
        <f aca="false">AVERAGE(Q184,R184)</f>
        <v>0.761160316399287</v>
      </c>
      <c r="T184" s="143" t="str">
        <f aca="false" t="array" ref="T184:T184">_xlfn.IFS(S184&gt;=80%,"5",S184&gt;=70%,"4",S184&gt;=60%,"3",S184&gt;=50%,"2",S184&gt;=40%,"1",S184&lt;40%,"0")</f>
        <v>4</v>
      </c>
      <c r="U184" s="144" t="n">
        <v>2</v>
      </c>
      <c r="V184" s="144" t="n">
        <f aca="false">IF(U184&gt;=27,5,IF(U184&gt;=24,4,IF(U184&gt;=20,3,IF(U184&gt;=15,2,IF(U184&gt;=10,1,0)))))</f>
        <v>0</v>
      </c>
      <c r="W184" s="143" t="n">
        <v>3</v>
      </c>
      <c r="X184" s="143" t="n">
        <v>3</v>
      </c>
      <c r="Y184" s="143" t="n">
        <v>3</v>
      </c>
      <c r="Z184" s="143" t="n">
        <f aca="false">(T184+V184+W184+X184+Y184)</f>
        <v>13</v>
      </c>
      <c r="AA184" s="143" t="n">
        <f aca="false">Z184/25*100</f>
        <v>52</v>
      </c>
      <c r="AB184" s="146" t="n">
        <f aca="false">AA184*0.1</f>
        <v>5.2</v>
      </c>
      <c r="AD184" s="142" t="n">
        <v>0.871554487179487</v>
      </c>
      <c r="AE184" s="142" t="n">
        <f aca="false">Wellness!AN184</f>
        <v>0.666666666666667</v>
      </c>
      <c r="AF184" s="142" t="n">
        <f aca="false">AVERAGE(AD184,AE184)</f>
        <v>0.769110576923077</v>
      </c>
      <c r="AG184" s="143" t="str">
        <f aca="false" t="array" ref="AG184:AG184">_xlfn.IFS(AF184&gt;=80%,"5",AF184&gt;=70%,"4",AF184&gt;=60%,"3",AF184&gt;=50%,"2",AF184&gt;=40%,"1",AF184&lt;40%,"0")</f>
        <v>4</v>
      </c>
      <c r="AH184" s="144" t="n">
        <v>3</v>
      </c>
      <c r="AI184" s="144" t="n">
        <f aca="false">IF(AH184&gt;=27,5,IF(AH184&gt;=24,4,IF(AH184&gt;=20,3,IF(AH184&gt;=15,2,IF(AH184&gt;=10,1,0)))))</f>
        <v>0</v>
      </c>
      <c r="AJ184" s="143" t="n">
        <v>4</v>
      </c>
      <c r="AK184" s="143" t="n">
        <v>4.2</v>
      </c>
      <c r="AL184" s="143" t="n">
        <v>2.41666666666667</v>
      </c>
      <c r="AM184" s="143" t="n">
        <f aca="false">(AG184+AI184+AK184+AL184+AJ184)</f>
        <v>14.6166666666667</v>
      </c>
      <c r="AN184" s="143" t="n">
        <f aca="false">AM184/25*100</f>
        <v>58.4666666666667</v>
      </c>
      <c r="AO184" s="146" t="n">
        <f aca="false">AN184*0.1</f>
        <v>5.84666666666667</v>
      </c>
      <c r="AQ184" s="142" t="n">
        <v>0.906862745098039</v>
      </c>
      <c r="AR184" s="142" t="n">
        <f aca="false">Wellness!V184</f>
        <v>0.666666666666667</v>
      </c>
      <c r="AS184" s="142" t="n">
        <f aca="false">AVERAGE(Discipline!$D184,Discipline!$E184)</f>
        <v>0.833333333333333</v>
      </c>
      <c r="AT184" s="143" t="str">
        <f aca="false" t="array" ref="AT184:AT184">_xlfn.IFS(AS184&gt;=80%,"5",AS184&gt;=70%,"4",AS184&gt;=60%,"3",AS184&gt;=50%,"2",AS184&gt;=40%,"1",AS184&lt;40%,"0")</f>
        <v>5</v>
      </c>
      <c r="AU184" s="144" t="n">
        <v>17</v>
      </c>
      <c r="AV184" s="144" t="n">
        <f aca="false">IF(AU184&gt;=27,5,IF(AU184&gt;=24,4,IF(AU184&gt;=20,3,IF(AU184&gt;=15,2,IF(AU184&gt;=10,1,0)))))</f>
        <v>2</v>
      </c>
      <c r="AW184" s="143" t="n">
        <v>3.75</v>
      </c>
      <c r="AX184" s="143" t="n">
        <v>1.33333333333333</v>
      </c>
      <c r="AY184" s="143" t="n">
        <v>3.25</v>
      </c>
      <c r="AZ184" s="143" t="n">
        <f aca="false">(AT184+AV184+AX184+AY184+AW184)</f>
        <v>15.3333333333333</v>
      </c>
      <c r="BA184" s="143" t="n">
        <f aca="false">AZ184/25*100</f>
        <v>61.3333333333333</v>
      </c>
      <c r="BB184" s="146" t="n">
        <f aca="false">BA184*0.1</f>
        <v>6.13333333333333</v>
      </c>
    </row>
    <row r="185" s="22" customFormat="true" ht="14.25" hidden="false" customHeight="false" outlineLevel="0" collapsed="false">
      <c r="A185" s="141" t="n">
        <v>181</v>
      </c>
      <c r="B185" s="62" t="s">
        <v>381</v>
      </c>
      <c r="C185" s="63" t="s">
        <v>382</v>
      </c>
      <c r="D185" s="142" t="n">
        <v>1</v>
      </c>
      <c r="E185" s="142" t="n">
        <f aca="false">Wellness!D185</f>
        <v>0.8</v>
      </c>
      <c r="F185" s="142" t="n">
        <f aca="false">AVERAGE(Discipline!$D185,Discipline!$E185)</f>
        <v>0.9</v>
      </c>
      <c r="G185" s="143" t="str">
        <f aca="false" t="array" ref="G185:G185">_xlfn.IFS(F185&gt;=80%,"5",F185&gt;=70%,"4",F185&gt;=60%,"3",F185&gt;=50%,"2",F185&gt;=40%,"1",F185&lt;40%,"0")</f>
        <v>5</v>
      </c>
      <c r="H185" s="144" t="n">
        <v>18</v>
      </c>
      <c r="I185" s="144" t="n">
        <f aca="false">IF(H185&gt;=27,5,IF(H185&gt;=24,4,IF(H185&gt;=20,3,IF(H185&gt;=15,2,IF(H185&gt;=10,1,0)))))</f>
        <v>2</v>
      </c>
      <c r="J185" s="143"/>
      <c r="K185" s="143" t="n">
        <v>3.625</v>
      </c>
      <c r="L185" s="143" t="n">
        <v>3.875</v>
      </c>
      <c r="M185" s="143" t="n">
        <f aca="false">(G185+I185+K185+L185)</f>
        <v>14.5</v>
      </c>
      <c r="N185" s="143" t="n">
        <f aca="false">M185/20*100</f>
        <v>72.5</v>
      </c>
      <c r="O185" s="146" t="n">
        <f aca="false">N185*0.1</f>
        <v>7.25</v>
      </c>
      <c r="Q185" s="109" t="n">
        <f aca="false">IFERROR(VLOOKUP(B185,[2]Sheet1!B$4:E$241,4,FALSE()),"ER")</f>
        <v>0.929635416666667</v>
      </c>
      <c r="R185" s="109" t="n">
        <f aca="false">Wellness!V185</f>
        <v>0.666666666666667</v>
      </c>
      <c r="S185" s="109" t="n">
        <f aca="false">AVERAGE(Q185,R185)</f>
        <v>0.798151041666667</v>
      </c>
      <c r="T185" s="143" t="str">
        <f aca="false" t="array" ref="T185:T185">_xlfn.IFS(S185&gt;=80%,"5",S185&gt;=70%,"4",S185&gt;=60%,"3",S185&gt;=50%,"2",S185&gt;=40%,"1",S185&lt;40%,"0")</f>
        <v>4</v>
      </c>
      <c r="U185" s="144" t="n">
        <v>3</v>
      </c>
      <c r="V185" s="144" t="n">
        <f aca="false">IF(U185&gt;=27,5,IF(U185&gt;=24,4,IF(U185&gt;=20,3,IF(U185&gt;=15,2,IF(U185&gt;=10,1,0)))))</f>
        <v>0</v>
      </c>
      <c r="W185" s="143" t="n">
        <v>3</v>
      </c>
      <c r="X185" s="143" t="n">
        <v>2.33333333333333</v>
      </c>
      <c r="Y185" s="143" t="n">
        <v>3</v>
      </c>
      <c r="Z185" s="143" t="n">
        <f aca="false">(T185+V185+W185+X185+Y185)</f>
        <v>12.3333333333333</v>
      </c>
      <c r="AA185" s="143" t="n">
        <f aca="false">Z185/25*100</f>
        <v>49.3333333333333</v>
      </c>
      <c r="AB185" s="146" t="n">
        <f aca="false">AA185*0.1</f>
        <v>4.93333333333333</v>
      </c>
      <c r="AD185" s="142" t="n">
        <v>1</v>
      </c>
      <c r="AE185" s="142" t="n">
        <f aca="false">Wellness!AN185</f>
        <v>0.2</v>
      </c>
      <c r="AF185" s="142" t="n">
        <f aca="false">AVERAGE(AD185,AE185)</f>
        <v>0.6</v>
      </c>
      <c r="AG185" s="143" t="str">
        <f aca="false" t="array" ref="AG185:AG185">_xlfn.IFS(AF185&gt;=80%,"5",AF185&gt;=70%,"4",AF185&gt;=60%,"3",AF185&gt;=50%,"2",AF185&gt;=40%,"1",AF185&lt;40%,"0")</f>
        <v>3</v>
      </c>
      <c r="AH185" s="144" t="n">
        <v>4</v>
      </c>
      <c r="AI185" s="144" t="n">
        <f aca="false">IF(AH185&gt;=27,5,IF(AH185&gt;=24,4,IF(AH185&gt;=20,3,IF(AH185&gt;=15,2,IF(AH185&gt;=10,1,0)))))</f>
        <v>0</v>
      </c>
      <c r="AJ185" s="143" t="n">
        <v>2</v>
      </c>
      <c r="AK185" s="143" t="n">
        <v>2.5</v>
      </c>
      <c r="AL185" s="143" t="n">
        <v>2.25</v>
      </c>
      <c r="AM185" s="143" t="n">
        <f aca="false">(AG185+AI185+AK185+AL185+AJ185)</f>
        <v>9.75</v>
      </c>
      <c r="AN185" s="143" t="n">
        <f aca="false">AM185/25*100</f>
        <v>39</v>
      </c>
      <c r="AO185" s="146" t="n">
        <f aca="false">AN185*0.1</f>
        <v>3.9</v>
      </c>
      <c r="AQ185" s="142" t="n">
        <v>0.950476190476191</v>
      </c>
      <c r="AR185" s="142" t="n">
        <f aca="false">Wellness!V185</f>
        <v>0.666666666666667</v>
      </c>
      <c r="AS185" s="142" t="n">
        <f aca="false">AVERAGE(Discipline!$D185,Discipline!$E185)</f>
        <v>0.9</v>
      </c>
      <c r="AT185" s="143" t="str">
        <f aca="false" t="array" ref="AT185:AT185">_xlfn.IFS(AS185&gt;=80%,"5",AS185&gt;=70%,"4",AS185&gt;=60%,"3",AS185&gt;=50%,"2",AS185&gt;=40%,"1",AS185&lt;40%,"0")</f>
        <v>5</v>
      </c>
      <c r="AU185" s="144" t="n">
        <v>18</v>
      </c>
      <c r="AV185" s="144" t="n">
        <f aca="false">IF(AU185&gt;=27,5,IF(AU185&gt;=24,4,IF(AU185&gt;=20,3,IF(AU185&gt;=15,2,IF(AU185&gt;=10,1,0)))))</f>
        <v>2</v>
      </c>
      <c r="AW185" s="143" t="n">
        <v>3</v>
      </c>
      <c r="AX185" s="143" t="n">
        <v>3.66666666666667</v>
      </c>
      <c r="AY185" s="143" t="n">
        <v>3.5</v>
      </c>
      <c r="AZ185" s="143" t="n">
        <f aca="false">(AT185+AV185+AX185+AY185+AW185)</f>
        <v>17.1666666666667</v>
      </c>
      <c r="BA185" s="143" t="n">
        <f aca="false">AZ185/25*100</f>
        <v>68.6666666666667</v>
      </c>
      <c r="BB185" s="146" t="n">
        <f aca="false">BA185*0.1</f>
        <v>6.86666666666667</v>
      </c>
    </row>
    <row r="186" s="22" customFormat="true" ht="14.25" hidden="false" customHeight="false" outlineLevel="0" collapsed="false">
      <c r="A186" s="141" t="n">
        <v>182</v>
      </c>
      <c r="B186" s="62" t="s">
        <v>383</v>
      </c>
      <c r="C186" s="63" t="s">
        <v>384</v>
      </c>
      <c r="D186" s="142" t="n">
        <v>0.95</v>
      </c>
      <c r="E186" s="142" t="n">
        <f aca="false">Wellness!D186</f>
        <v>0.666666666666667</v>
      </c>
      <c r="F186" s="142" t="n">
        <f aca="false">AVERAGE(Discipline!$D186,Discipline!$E186)</f>
        <v>0.808333333333333</v>
      </c>
      <c r="G186" s="143" t="str">
        <f aca="false" t="array" ref="G186:G186">_xlfn.IFS(F186&gt;=80%,"5",F186&gt;=70%,"4",F186&gt;=60%,"3",F186&gt;=50%,"2",F186&gt;=40%,"1",F186&lt;40%,"0")</f>
        <v>5</v>
      </c>
      <c r="H186" s="144" t="n">
        <v>14</v>
      </c>
      <c r="I186" s="144" t="n">
        <f aca="false">IF(H186&gt;=27,5,IF(H186&gt;=24,4,IF(H186&gt;=20,3,IF(H186&gt;=15,2,IF(H186&gt;=10,1,0)))))</f>
        <v>1</v>
      </c>
      <c r="J186" s="143"/>
      <c r="K186" s="143" t="n">
        <v>1.64285714285714</v>
      </c>
      <c r="L186" s="143" t="n">
        <v>2.40178571428571</v>
      </c>
      <c r="M186" s="143" t="n">
        <f aca="false">(G186+I186+K186+L186)</f>
        <v>10.0446428571429</v>
      </c>
      <c r="N186" s="143" t="n">
        <f aca="false">M186/20*100</f>
        <v>50.2232142857143</v>
      </c>
      <c r="O186" s="146" t="n">
        <f aca="false">N186*0.1</f>
        <v>5.02232142857143</v>
      </c>
      <c r="Q186" s="109" t="n">
        <f aca="false">IFERROR(VLOOKUP(B186,[2]Sheet1!B$4:E$241,4,FALSE()),"ER")</f>
        <v>0.857620967741936</v>
      </c>
      <c r="R186" s="109" t="n">
        <f aca="false">Wellness!V186</f>
        <v>0.666666666666667</v>
      </c>
      <c r="S186" s="109" t="n">
        <f aca="false">AVERAGE(Q186,R186)</f>
        <v>0.762143817204301</v>
      </c>
      <c r="T186" s="143" t="str">
        <f aca="false" t="array" ref="T186:T186">_xlfn.IFS(S186&gt;=80%,"5",S186&gt;=70%,"4",S186&gt;=60%,"3",S186&gt;=50%,"2",S186&gt;=40%,"1",S186&lt;40%,"0")</f>
        <v>4</v>
      </c>
      <c r="U186" s="144" t="n">
        <v>6</v>
      </c>
      <c r="V186" s="144" t="n">
        <f aca="false">IF(U186&gt;=27,5,IF(U186&gt;=24,4,IF(U186&gt;=20,3,IF(U186&gt;=15,2,IF(U186&gt;=10,1,0)))))</f>
        <v>0</v>
      </c>
      <c r="W186" s="143" t="n">
        <v>2</v>
      </c>
      <c r="X186" s="143" t="n">
        <v>2.16666666666667</v>
      </c>
      <c r="Y186" s="143" t="n">
        <v>4</v>
      </c>
      <c r="Z186" s="143" t="n">
        <f aca="false">(T186+V186+W186+X186+Y186)</f>
        <v>12.1666666666667</v>
      </c>
      <c r="AA186" s="143" t="n">
        <f aca="false">Z186/25*100</f>
        <v>48.6666666666667</v>
      </c>
      <c r="AB186" s="146" t="n">
        <f aca="false">AA186*0.1</f>
        <v>4.86666666666667</v>
      </c>
      <c r="AD186" s="142" t="n">
        <v>0.827170868347339</v>
      </c>
      <c r="AE186" s="142" t="n">
        <f aca="false">Wellness!AN186</f>
        <v>0.666666666666667</v>
      </c>
      <c r="AF186" s="142" t="n">
        <f aca="false">AVERAGE(AD186,AE186)</f>
        <v>0.746918767507003</v>
      </c>
      <c r="AG186" s="143" t="str">
        <f aca="false" t="array" ref="AG186:AG186">_xlfn.IFS(AF186&gt;=80%,"5",AF186&gt;=70%,"4",AF186&gt;=60%,"3",AF186&gt;=50%,"2",AF186&gt;=40%,"1",AF186&lt;40%,"0")</f>
        <v>4</v>
      </c>
      <c r="AH186" s="144" t="n">
        <v>8</v>
      </c>
      <c r="AI186" s="144" t="n">
        <f aca="false">IF(AH186&gt;=27,5,IF(AH186&gt;=24,4,IF(AH186&gt;=20,3,IF(AH186&gt;=15,2,IF(AH186&gt;=10,1,0)))))</f>
        <v>0</v>
      </c>
      <c r="AJ186" s="143" t="n">
        <v>1.75</v>
      </c>
      <c r="AK186" s="143" t="n">
        <v>3</v>
      </c>
      <c r="AL186" s="143" t="n">
        <v>2.25</v>
      </c>
      <c r="AM186" s="143" t="n">
        <f aca="false">(AG186+AI186+AK186+AL186+AJ186)</f>
        <v>11</v>
      </c>
      <c r="AN186" s="143" t="n">
        <f aca="false">AM186/25*100</f>
        <v>44</v>
      </c>
      <c r="AO186" s="146" t="n">
        <f aca="false">AN186*0.1</f>
        <v>4.4</v>
      </c>
      <c r="AQ186" s="142" t="n">
        <v>0.943452380952381</v>
      </c>
      <c r="AR186" s="142" t="n">
        <f aca="false">Wellness!V186</f>
        <v>0.666666666666667</v>
      </c>
      <c r="AS186" s="142" t="n">
        <f aca="false">AVERAGE(Discipline!$D186,Discipline!$E186)</f>
        <v>0.808333333333333</v>
      </c>
      <c r="AT186" s="143" t="str">
        <f aca="false" t="array" ref="AT186:AT186">_xlfn.IFS(AS186&gt;=80%,"5",AS186&gt;=70%,"4",AS186&gt;=60%,"3",AS186&gt;=50%,"2",AS186&gt;=40%,"1",AS186&lt;40%,"0")</f>
        <v>5</v>
      </c>
      <c r="AU186" s="144" t="n">
        <v>14</v>
      </c>
      <c r="AV186" s="144" t="n">
        <f aca="false">IF(AU186&gt;=27,5,IF(AU186&gt;=24,4,IF(AU186&gt;=20,3,IF(AU186&gt;=15,2,IF(AU186&gt;=10,1,0)))))</f>
        <v>1</v>
      </c>
      <c r="AW186" s="143" t="n">
        <v>4.5</v>
      </c>
      <c r="AX186" s="143" t="n">
        <v>4</v>
      </c>
      <c r="AY186" s="143" t="n">
        <v>3.75</v>
      </c>
      <c r="AZ186" s="143" t="n">
        <f aca="false">(AT186+AV186+AX186+AY186+AW186)</f>
        <v>18.25</v>
      </c>
      <c r="BA186" s="143" t="n">
        <f aca="false">AZ186/25*100</f>
        <v>73</v>
      </c>
      <c r="BB186" s="146" t="n">
        <f aca="false">BA186*0.1</f>
        <v>7.3</v>
      </c>
    </row>
    <row r="187" s="22" customFormat="true" ht="14.25" hidden="false" customHeight="false" outlineLevel="0" collapsed="false">
      <c r="A187" s="141" t="n">
        <v>183</v>
      </c>
      <c r="B187" s="62" t="s">
        <v>385</v>
      </c>
      <c r="C187" s="63" t="s">
        <v>386</v>
      </c>
      <c r="D187" s="142" t="n">
        <v>0.9333</v>
      </c>
      <c r="E187" s="142" t="n">
        <f aca="false">Wellness!D187</f>
        <v>0.8</v>
      </c>
      <c r="F187" s="142" t="n">
        <f aca="false">AVERAGE(Discipline!$D187,Discipline!$E187)</f>
        <v>0.86665</v>
      </c>
      <c r="G187" s="143" t="str">
        <f aca="false" t="array" ref="G187:G187">_xlfn.IFS(F187&gt;=80%,"5",F187&gt;=70%,"4",F187&gt;=60%,"3",F187&gt;=50%,"2",F187&gt;=40%,"1",F187&lt;40%,"0")</f>
        <v>5</v>
      </c>
      <c r="H187" s="144" t="n">
        <v>16</v>
      </c>
      <c r="I187" s="144" t="n">
        <f aca="false">IF(H187&gt;=27,5,IF(H187&gt;=24,4,IF(H187&gt;=20,3,IF(H187&gt;=15,2,IF(H187&gt;=10,1,0)))))</f>
        <v>2</v>
      </c>
      <c r="J187" s="143"/>
      <c r="K187" s="143" t="n">
        <v>2.25</v>
      </c>
      <c r="L187" s="143" t="n">
        <v>2.75</v>
      </c>
      <c r="M187" s="143" t="n">
        <f aca="false">(G187+I187+K187+L187)</f>
        <v>12</v>
      </c>
      <c r="N187" s="143" t="n">
        <f aca="false">M187/20*100</f>
        <v>60</v>
      </c>
      <c r="O187" s="146" t="n">
        <f aca="false">N187*0.1</f>
        <v>6</v>
      </c>
      <c r="Q187" s="109" t="n">
        <f aca="false">IFERROR(VLOOKUP(B187,[2]Sheet1!B$4:E$241,4,FALSE()),"ER")</f>
        <v>0.961927083333333</v>
      </c>
      <c r="R187" s="109" t="n">
        <f aca="false">Wellness!V187</f>
        <v>0.8</v>
      </c>
      <c r="S187" s="109" t="n">
        <f aca="false">AVERAGE(Q187,R187)</f>
        <v>0.880963541666667</v>
      </c>
      <c r="T187" s="143" t="str">
        <f aca="false" t="array" ref="T187:T187">_xlfn.IFS(S187&gt;=80%,"5",S187&gt;=70%,"4",S187&gt;=60%,"3",S187&gt;=50%,"2",S187&gt;=40%,"1",S187&lt;40%,"0")</f>
        <v>5</v>
      </c>
      <c r="U187" s="144" t="n">
        <v>14</v>
      </c>
      <c r="V187" s="144" t="n">
        <f aca="false">IF(U187&gt;=27,5,IF(U187&gt;=24,4,IF(U187&gt;=20,3,IF(U187&gt;=15,2,IF(U187&gt;=10,1,0)))))</f>
        <v>1</v>
      </c>
      <c r="W187" s="143" t="n">
        <v>2</v>
      </c>
      <c r="X187" s="143" t="n">
        <v>2.33333333333333</v>
      </c>
      <c r="Y187" s="143" t="n">
        <v>2.25</v>
      </c>
      <c r="Z187" s="143" t="n">
        <f aca="false">(T187+V187+W187+X187+Y187)</f>
        <v>12.5833333333333</v>
      </c>
      <c r="AA187" s="143" t="n">
        <f aca="false">Z187/25*100</f>
        <v>50.3333333333333</v>
      </c>
      <c r="AB187" s="146" t="n">
        <f aca="false">AA187*0.1</f>
        <v>5.03333333333334</v>
      </c>
      <c r="AD187" s="142" t="n">
        <v>0.913949938949939</v>
      </c>
      <c r="AE187" s="142" t="n">
        <f aca="false">Wellness!AN187</f>
        <v>0.8</v>
      </c>
      <c r="AF187" s="142" t="n">
        <f aca="false">AVERAGE(AD187,AE187)</f>
        <v>0.856974969474969</v>
      </c>
      <c r="AG187" s="143" t="str">
        <f aca="false" t="array" ref="AG187:AG187">_xlfn.IFS(AF187&gt;=80%,"5",AF187&gt;=70%,"4",AF187&gt;=60%,"3",AF187&gt;=50%,"2",AF187&gt;=40%,"1",AF187&lt;40%,"0")</f>
        <v>5</v>
      </c>
      <c r="AH187" s="144" t="n">
        <v>4</v>
      </c>
      <c r="AI187" s="144" t="n">
        <f aca="false">IF(AH187&gt;=27,5,IF(AH187&gt;=24,4,IF(AH187&gt;=20,3,IF(AH187&gt;=15,2,IF(AH187&gt;=10,1,0)))))</f>
        <v>0</v>
      </c>
      <c r="AJ187" s="143" t="n">
        <v>0</v>
      </c>
      <c r="AK187" s="143" t="n">
        <v>1.5</v>
      </c>
      <c r="AL187" s="143" t="n">
        <v>1</v>
      </c>
      <c r="AM187" s="143" t="n">
        <f aca="false">(AG187+AI187+AK187+AL187+AJ187)</f>
        <v>7.5</v>
      </c>
      <c r="AN187" s="143" t="n">
        <f aca="false">AM187/25*100</f>
        <v>30</v>
      </c>
      <c r="AO187" s="146" t="n">
        <f aca="false">AN187*0.1</f>
        <v>3</v>
      </c>
      <c r="AQ187" s="142" t="n">
        <v>0.90514705882353</v>
      </c>
      <c r="AR187" s="142" t="n">
        <f aca="false">Wellness!V187</f>
        <v>0.8</v>
      </c>
      <c r="AS187" s="142" t="n">
        <f aca="false">AVERAGE(Discipline!$D187,Discipline!$E187)</f>
        <v>0.86665</v>
      </c>
      <c r="AT187" s="143" t="str">
        <f aca="false" t="array" ref="AT187:AT187">_xlfn.IFS(AS187&gt;=80%,"5",AS187&gt;=70%,"4",AS187&gt;=60%,"3",AS187&gt;=50%,"2",AS187&gt;=40%,"1",AS187&lt;40%,"0")</f>
        <v>5</v>
      </c>
      <c r="AU187" s="144" t="n">
        <v>16</v>
      </c>
      <c r="AV187" s="144" t="n">
        <f aca="false">IF(AU187&gt;=27,5,IF(AU187&gt;=24,4,IF(AU187&gt;=20,3,IF(AU187&gt;=15,2,IF(AU187&gt;=10,1,0)))))</f>
        <v>2</v>
      </c>
      <c r="AW187" s="143" t="n">
        <v>2</v>
      </c>
      <c r="AX187" s="143" t="n">
        <v>2.33333333333333</v>
      </c>
      <c r="AY187" s="143" t="n">
        <v>2.5</v>
      </c>
      <c r="AZ187" s="143" t="n">
        <f aca="false">(AT187+AV187+AX187+AY187+AW187)</f>
        <v>13.8333333333333</v>
      </c>
      <c r="BA187" s="143" t="n">
        <f aca="false">AZ187/25*100</f>
        <v>55.3333333333333</v>
      </c>
      <c r="BB187" s="146" t="n">
        <f aca="false">BA187*0.1</f>
        <v>5.53333333333333</v>
      </c>
    </row>
    <row r="188" s="22" customFormat="true" ht="14.25" hidden="false" customHeight="false" outlineLevel="0" collapsed="false">
      <c r="A188" s="141" t="n">
        <v>184</v>
      </c>
      <c r="B188" s="62" t="s">
        <v>387</v>
      </c>
      <c r="C188" s="63" t="s">
        <v>388</v>
      </c>
      <c r="D188" s="142" t="n">
        <v>1</v>
      </c>
      <c r="E188" s="142" t="n">
        <f aca="false">Wellness!D188</f>
        <v>0.8</v>
      </c>
      <c r="F188" s="142" t="n">
        <f aca="false">AVERAGE(Discipline!$D188,Discipline!$E188)</f>
        <v>0.9</v>
      </c>
      <c r="G188" s="143" t="str">
        <f aca="false" t="array" ref="G188:G188">_xlfn.IFS(F188&gt;=80%,"5",F188&gt;=70%,"4",F188&gt;=60%,"3",F188&gt;=50%,"2",F188&gt;=40%,"1",F188&lt;40%,"0")</f>
        <v>5</v>
      </c>
      <c r="H188" s="144" t="n">
        <v>17</v>
      </c>
      <c r="I188" s="144" t="n">
        <f aca="false">IF(H188&gt;=27,5,IF(H188&gt;=24,4,IF(H188&gt;=20,3,IF(H188&gt;=15,2,IF(H188&gt;=10,1,0)))))</f>
        <v>2</v>
      </c>
      <c r="J188" s="143"/>
      <c r="K188" s="143" t="n">
        <v>2.58035714285714</v>
      </c>
      <c r="L188" s="143" t="n">
        <v>2.58928571428571</v>
      </c>
      <c r="M188" s="143" t="n">
        <f aca="false">(G188+I188+K188+L188)</f>
        <v>12.1696428571429</v>
      </c>
      <c r="N188" s="143" t="n">
        <f aca="false">M188/20*100</f>
        <v>60.8482142857143</v>
      </c>
      <c r="O188" s="146" t="n">
        <f aca="false">N188*0.1</f>
        <v>6.08482142857143</v>
      </c>
      <c r="Q188" s="109" t="n">
        <f aca="false">IFERROR(VLOOKUP(B188,[2]Sheet1!B$4:E$241,4,FALSE()),"ER")</f>
        <v>0.897888814616756</v>
      </c>
      <c r="R188" s="109" t="n">
        <f aca="false">Wellness!V188</f>
        <v>0</v>
      </c>
      <c r="S188" s="109" t="n">
        <f aca="false">AVERAGE(Q188,R188)</f>
        <v>0.448944407308378</v>
      </c>
      <c r="T188" s="143" t="str">
        <f aca="false" t="array" ref="T188:T188">_xlfn.IFS(S188&gt;=80%,"5",S188&gt;=70%,"4",S188&gt;=60%,"3",S188&gt;=50%,"2",S188&gt;=40%,"1",S188&lt;40%,"0")</f>
        <v>1</v>
      </c>
      <c r="U188" s="144" t="n">
        <v>0</v>
      </c>
      <c r="V188" s="144" t="n">
        <f aca="false">IF(U188&gt;=27,5,IF(U188&gt;=24,4,IF(U188&gt;=20,3,IF(U188&gt;=15,2,IF(U188&gt;=10,1,0)))))</f>
        <v>0</v>
      </c>
      <c r="W188" s="143" t="n">
        <v>2</v>
      </c>
      <c r="X188" s="143" t="n">
        <v>2.08333333333333</v>
      </c>
      <c r="Y188" s="143" t="n">
        <v>2.75</v>
      </c>
      <c r="Z188" s="143" t="n">
        <f aca="false">(T188+V188+W188+X188+Y188)</f>
        <v>7.83333333333333</v>
      </c>
      <c r="AA188" s="143" t="n">
        <f aca="false">Z188/25*100</f>
        <v>31.3333333333333</v>
      </c>
      <c r="AB188" s="146" t="n">
        <f aca="false">AA188*0.1</f>
        <v>3.13333333333333</v>
      </c>
      <c r="AD188" s="142" t="n">
        <v>0.8675983436853</v>
      </c>
      <c r="AE188" s="142" t="n">
        <f aca="false">Wellness!AN188</f>
        <v>0.233333333333333</v>
      </c>
      <c r="AF188" s="142" t="n">
        <f aca="false">AVERAGE(AD188,AE188)</f>
        <v>0.550465838509317</v>
      </c>
      <c r="AG188" s="143" t="str">
        <f aca="false" t="array" ref="AG188:AG188">_xlfn.IFS(AF188&gt;=80%,"5",AF188&gt;=70%,"4",AF188&gt;=60%,"3",AF188&gt;=50%,"2",AF188&gt;=40%,"1",AF188&lt;40%,"0")</f>
        <v>2</v>
      </c>
      <c r="AH188" s="144" t="n">
        <v>5</v>
      </c>
      <c r="AI188" s="144" t="n">
        <f aca="false">IF(AH188&gt;=27,5,IF(AH188&gt;=24,4,IF(AH188&gt;=20,3,IF(AH188&gt;=15,2,IF(AH188&gt;=10,1,0)))))</f>
        <v>0</v>
      </c>
      <c r="AJ188" s="143" t="n">
        <v>1</v>
      </c>
      <c r="AK188" s="143" t="n">
        <v>2.42857142857143</v>
      </c>
      <c r="AL188" s="143" t="n">
        <v>0.65</v>
      </c>
      <c r="AM188" s="143" t="n">
        <f aca="false">(AG188+AI188+AK188+AL188+AJ188)</f>
        <v>6.07857142857143</v>
      </c>
      <c r="AN188" s="143" t="n">
        <f aca="false">AM188/25*100</f>
        <v>24.3142857142857</v>
      </c>
      <c r="AO188" s="146" t="n">
        <f aca="false">AN188*0.1</f>
        <v>2.43142857142857</v>
      </c>
      <c r="AQ188" s="142" t="n">
        <v>0.880848861283644</v>
      </c>
      <c r="AR188" s="142" t="n">
        <f aca="false">Wellness!V188</f>
        <v>0</v>
      </c>
      <c r="AS188" s="142" t="n">
        <f aca="false">AVERAGE(Discipline!$D188,Discipline!$E188)</f>
        <v>0.9</v>
      </c>
      <c r="AT188" s="143" t="str">
        <f aca="false" t="array" ref="AT188:AT188">_xlfn.IFS(AS188&gt;=80%,"5",AS188&gt;=70%,"4",AS188&gt;=60%,"3",AS188&gt;=50%,"2",AS188&gt;=40%,"1",AS188&lt;40%,"0")</f>
        <v>5</v>
      </c>
      <c r="AU188" s="144" t="n">
        <v>17</v>
      </c>
      <c r="AV188" s="144" t="n">
        <f aca="false">IF(AU188&gt;=27,5,IF(AU188&gt;=24,4,IF(AU188&gt;=20,3,IF(AU188&gt;=15,2,IF(AU188&gt;=10,1,0)))))</f>
        <v>2</v>
      </c>
      <c r="AW188" s="143" t="n">
        <v>2</v>
      </c>
      <c r="AX188" s="143" t="n">
        <v>3</v>
      </c>
      <c r="AY188" s="143" t="n">
        <v>1.75</v>
      </c>
      <c r="AZ188" s="143" t="n">
        <f aca="false">(AT188+AV188+AX188+AY188+AW188)</f>
        <v>13.75</v>
      </c>
      <c r="BA188" s="143" t="n">
        <f aca="false">AZ188/25*100</f>
        <v>55</v>
      </c>
      <c r="BB188" s="146" t="n">
        <f aca="false">BA188*0.1</f>
        <v>5.5</v>
      </c>
    </row>
    <row r="189" s="22" customFormat="true" ht="14.25" hidden="false" customHeight="false" outlineLevel="0" collapsed="false">
      <c r="A189" s="141" t="n">
        <v>185</v>
      </c>
      <c r="B189" s="62" t="s">
        <v>389</v>
      </c>
      <c r="C189" s="63" t="s">
        <v>390</v>
      </c>
      <c r="D189" s="142" t="n">
        <v>0.8667</v>
      </c>
      <c r="E189" s="142" t="n">
        <f aca="false">Wellness!D189</f>
        <v>0.8</v>
      </c>
      <c r="F189" s="142" t="n">
        <f aca="false">AVERAGE(Discipline!$D189,Discipline!$E189)</f>
        <v>0.83335</v>
      </c>
      <c r="G189" s="143" t="str">
        <f aca="false" t="array" ref="G189:G189">_xlfn.IFS(F189&gt;=80%,"5",F189&gt;=70%,"4",F189&gt;=60%,"3",F189&gt;=50%,"2",F189&gt;=40%,"1",F189&lt;40%,"0")</f>
        <v>5</v>
      </c>
      <c r="H189" s="144" t="n">
        <v>11</v>
      </c>
      <c r="I189" s="144" t="n">
        <f aca="false">IF(H189&gt;=27,5,IF(H189&gt;=24,4,IF(H189&gt;=20,3,IF(H189&gt;=15,2,IF(H189&gt;=10,1,0)))))</f>
        <v>1</v>
      </c>
      <c r="J189" s="143"/>
      <c r="K189" s="143" t="n">
        <v>3</v>
      </c>
      <c r="L189" s="143" t="n">
        <v>3</v>
      </c>
      <c r="M189" s="143" t="n">
        <f aca="false">(G189+I189+K189+L189)</f>
        <v>12</v>
      </c>
      <c r="N189" s="143" t="n">
        <f aca="false">M189/20*100</f>
        <v>60</v>
      </c>
      <c r="O189" s="146" t="n">
        <f aca="false">N189*0.1</f>
        <v>6</v>
      </c>
      <c r="Q189" s="109" t="n">
        <f aca="false">IFERROR(VLOOKUP(B189,[2]Sheet1!B$4:E$241,4,FALSE()),"ER")</f>
        <v>0.879375</v>
      </c>
      <c r="R189" s="109" t="n">
        <f aca="false">Wellness!V189</f>
        <v>0.166666666666667</v>
      </c>
      <c r="S189" s="109" t="n">
        <f aca="false">AVERAGE(Q189,R189)</f>
        <v>0.523020833333333</v>
      </c>
      <c r="T189" s="143" t="str">
        <f aca="false" t="array" ref="T189:T189">_xlfn.IFS(S189&gt;=80%,"5",S189&gt;=70%,"4",S189&gt;=60%,"3",S189&gt;=50%,"2",S189&gt;=40%,"1",S189&lt;40%,"0")</f>
        <v>2</v>
      </c>
      <c r="U189" s="144" t="n">
        <v>4</v>
      </c>
      <c r="V189" s="144" t="n">
        <f aca="false">IF(U189&gt;=27,5,IF(U189&gt;=24,4,IF(U189&gt;=20,3,IF(U189&gt;=15,2,IF(U189&gt;=10,1,0)))))</f>
        <v>0</v>
      </c>
      <c r="W189" s="143" t="n">
        <v>0</v>
      </c>
      <c r="X189" s="143" t="n">
        <v>1.66666666666667</v>
      </c>
      <c r="Y189" s="143" t="n">
        <v>2.75</v>
      </c>
      <c r="Z189" s="143" t="n">
        <f aca="false">(T189+V189+W189+X189+Y189)</f>
        <v>6.41666666666667</v>
      </c>
      <c r="AA189" s="143" t="n">
        <f aca="false">Z189/25*100</f>
        <v>25.6666666666667</v>
      </c>
      <c r="AB189" s="146" t="n">
        <f aca="false">AA189*0.1</f>
        <v>2.56666666666667</v>
      </c>
      <c r="AD189" s="142" t="n">
        <v>0.683031400966184</v>
      </c>
      <c r="AE189" s="142" t="n">
        <f aca="false">Wellness!AN189</f>
        <v>0.166666666666667</v>
      </c>
      <c r="AF189" s="142" t="n">
        <f aca="false">AVERAGE(AD189,AE189)</f>
        <v>0.424849033816425</v>
      </c>
      <c r="AG189" s="143" t="str">
        <f aca="false" t="array" ref="AG189:AG189">_xlfn.IFS(AF189&gt;=80%,"5",AF189&gt;=70%,"4",AF189&gt;=60%,"3",AF189&gt;=50%,"2",AF189&gt;=40%,"1",AF189&lt;40%,"0")</f>
        <v>1</v>
      </c>
      <c r="AH189" s="144" t="n">
        <v>3</v>
      </c>
      <c r="AI189" s="144" t="n">
        <f aca="false">IF(AH189&gt;=27,5,IF(AH189&gt;=24,4,IF(AH189&gt;=20,3,IF(AH189&gt;=15,2,IF(AH189&gt;=10,1,0)))))</f>
        <v>0</v>
      </c>
      <c r="AJ189" s="143" t="n">
        <v>3</v>
      </c>
      <c r="AK189" s="143" t="n">
        <v>3</v>
      </c>
      <c r="AL189" s="143" t="n">
        <v>2.75</v>
      </c>
      <c r="AM189" s="143" t="n">
        <f aca="false">(AG189+AI189+AK189+AL189+AJ189)</f>
        <v>9.75</v>
      </c>
      <c r="AN189" s="143" t="n">
        <f aca="false">AM189/25*100</f>
        <v>39</v>
      </c>
      <c r="AO189" s="146" t="n">
        <f aca="false">AN189*0.1</f>
        <v>3.9</v>
      </c>
      <c r="AQ189" s="142" t="n">
        <v>0.821325051759834</v>
      </c>
      <c r="AR189" s="142" t="n">
        <f aca="false">Wellness!V189</f>
        <v>0.166666666666667</v>
      </c>
      <c r="AS189" s="142" t="n">
        <f aca="false">AVERAGE(Discipline!$D189,Discipline!$E189)</f>
        <v>0.83335</v>
      </c>
      <c r="AT189" s="143" t="str">
        <f aca="false" t="array" ref="AT189:AT189">_xlfn.IFS(AS189&gt;=80%,"5",AS189&gt;=70%,"4",AS189&gt;=60%,"3",AS189&gt;=50%,"2",AS189&gt;=40%,"1",AS189&lt;40%,"0")</f>
        <v>5</v>
      </c>
      <c r="AU189" s="144" t="n">
        <v>11</v>
      </c>
      <c r="AV189" s="144" t="n">
        <f aca="false">IF(AU189&gt;=27,5,IF(AU189&gt;=24,4,IF(AU189&gt;=20,3,IF(AU189&gt;=15,2,IF(AU189&gt;=10,1,0)))))</f>
        <v>1</v>
      </c>
      <c r="AW189" s="143" t="n">
        <v>3</v>
      </c>
      <c r="AX189" s="143" t="n">
        <v>2.33333333333333</v>
      </c>
      <c r="AY189" s="143" t="n">
        <v>3</v>
      </c>
      <c r="AZ189" s="143" t="n">
        <f aca="false">(AT189+AV189+AX189+AY189+AW189)</f>
        <v>14.3333333333333</v>
      </c>
      <c r="BA189" s="143" t="n">
        <f aca="false">AZ189/25*100</f>
        <v>57.3333333333333</v>
      </c>
      <c r="BB189" s="146" t="n">
        <f aca="false">BA189*0.1</f>
        <v>5.73333333333333</v>
      </c>
    </row>
    <row r="190" s="22" customFormat="true" ht="14.25" hidden="false" customHeight="false" outlineLevel="0" collapsed="false">
      <c r="A190" s="141" t="n">
        <v>186</v>
      </c>
      <c r="B190" s="62" t="s">
        <v>391</v>
      </c>
      <c r="C190" s="63" t="s">
        <v>392</v>
      </c>
      <c r="D190" s="142" t="n">
        <v>0.8</v>
      </c>
      <c r="E190" s="142" t="n">
        <f aca="false">Wellness!D190</f>
        <v>0.366666666666667</v>
      </c>
      <c r="F190" s="142" t="n">
        <f aca="false">AVERAGE(Discipline!$D190,Discipline!$E190)</f>
        <v>0.583333333333333</v>
      </c>
      <c r="G190" s="143" t="str">
        <f aca="false" t="array" ref="G190:G190">_xlfn.IFS(F190&gt;=80%,"5",F190&gt;=70%,"4",F190&gt;=60%,"3",F190&gt;=50%,"2",F190&gt;=40%,"1",F190&lt;40%,"0")</f>
        <v>2</v>
      </c>
      <c r="H190" s="144" t="n">
        <v>9</v>
      </c>
      <c r="I190" s="144" t="n">
        <f aca="false">IF(H190&gt;=27,5,IF(H190&gt;=24,4,IF(H190&gt;=20,3,IF(H190&gt;=15,2,IF(H190&gt;=10,1,0)))))</f>
        <v>0</v>
      </c>
      <c r="J190" s="143"/>
      <c r="K190" s="143" t="n">
        <v>1.94642857142857</v>
      </c>
      <c r="L190" s="143" t="n">
        <v>2.04464285714286</v>
      </c>
      <c r="M190" s="143" t="n">
        <f aca="false">(G190+I190+K190+L190)</f>
        <v>5.99107142857143</v>
      </c>
      <c r="N190" s="143" t="n">
        <f aca="false">M190/20*100</f>
        <v>29.9553571428571</v>
      </c>
      <c r="O190" s="146" t="n">
        <f aca="false">N190*0.1</f>
        <v>2.99553571428571</v>
      </c>
      <c r="Q190" s="109" t="n">
        <f aca="false">IFERROR(VLOOKUP(B190,[2]Sheet1!B$4:E$241,4,FALSE()),"ER")</f>
        <v>0.581770833333333</v>
      </c>
      <c r="R190" s="109" t="n">
        <f aca="false">Wellness!V190</f>
        <v>0.1</v>
      </c>
      <c r="S190" s="109" t="n">
        <f aca="false">AVERAGE(Q190,R190)</f>
        <v>0.340885416666667</v>
      </c>
      <c r="T190" s="143" t="str">
        <f aca="false" t="array" ref="T190:T190">_xlfn.IFS(S190&gt;=80%,"5",S190&gt;=70%,"4",S190&gt;=60%,"3",S190&gt;=50%,"2",S190&gt;=40%,"1",S190&lt;40%,"0")</f>
        <v>0</v>
      </c>
      <c r="U190" s="144" t="n">
        <v>1</v>
      </c>
      <c r="V190" s="144" t="n">
        <f aca="false">IF(U190&gt;=27,5,IF(U190&gt;=24,4,IF(U190&gt;=20,3,IF(U190&gt;=15,2,IF(U190&gt;=10,1,0)))))</f>
        <v>0</v>
      </c>
      <c r="W190" s="143" t="n">
        <v>0</v>
      </c>
      <c r="X190" s="143" t="n">
        <v>1.83333333333333</v>
      </c>
      <c r="Y190" s="143" t="n">
        <v>1.75</v>
      </c>
      <c r="Z190" s="143" t="n">
        <f aca="false">(T190+V190+W190+X190+Y190)</f>
        <v>3.58333333333333</v>
      </c>
      <c r="AA190" s="143" t="n">
        <f aca="false">Z190/25*100</f>
        <v>14.3333333333333</v>
      </c>
      <c r="AB190" s="146" t="n">
        <f aca="false">AA190*0.1</f>
        <v>1.43333333333333</v>
      </c>
      <c r="AD190" s="142" t="n">
        <v>0.606349206349206</v>
      </c>
      <c r="AE190" s="142" t="n">
        <f aca="false">Wellness!AN190</f>
        <v>0.1</v>
      </c>
      <c r="AF190" s="142" t="n">
        <f aca="false">AVERAGE(AD190,AE190)</f>
        <v>0.353174603174603</v>
      </c>
      <c r="AG190" s="143" t="str">
        <f aca="false" t="array" ref="AG190:AG190">_xlfn.IFS(AF190&gt;=80%,"5",AF190&gt;=70%,"4",AF190&gt;=60%,"3",AF190&gt;=50%,"2",AF190&gt;=40%,"1",AF190&lt;40%,"0")</f>
        <v>0</v>
      </c>
      <c r="AH190" s="144" t="n">
        <v>1</v>
      </c>
      <c r="AI190" s="144" t="n">
        <f aca="false">IF(AH190&gt;=27,5,IF(AH190&gt;=24,4,IF(AH190&gt;=20,3,IF(AH190&gt;=15,2,IF(AH190&gt;=10,1,0)))))</f>
        <v>0</v>
      </c>
      <c r="AJ190" s="143" t="n">
        <v>2.5</v>
      </c>
      <c r="AK190" s="143" t="n">
        <v>3</v>
      </c>
      <c r="AL190" s="143" t="n">
        <v>2.83333333333333</v>
      </c>
      <c r="AM190" s="143" t="n">
        <f aca="false">(AG190+AI190+AK190+AL190+AJ190)</f>
        <v>8.33333333333333</v>
      </c>
      <c r="AN190" s="143" t="n">
        <f aca="false">AM190/25*100</f>
        <v>33.3333333333333</v>
      </c>
      <c r="AO190" s="146" t="n">
        <f aca="false">AN190*0.1</f>
        <v>3.33333333333333</v>
      </c>
      <c r="AQ190" s="142" t="n">
        <v>0.855742296918768</v>
      </c>
      <c r="AR190" s="142" t="n">
        <f aca="false">Wellness!V190</f>
        <v>0.1</v>
      </c>
      <c r="AS190" s="142" t="n">
        <f aca="false">AVERAGE(Discipline!$D190,Discipline!$E190)</f>
        <v>0.583333333333333</v>
      </c>
      <c r="AT190" s="143" t="str">
        <f aca="false" t="array" ref="AT190:AT190">_xlfn.IFS(AS190&gt;=80%,"5",AS190&gt;=70%,"4",AS190&gt;=60%,"3",AS190&gt;=50%,"2",AS190&gt;=40%,"1",AS190&lt;40%,"0")</f>
        <v>2</v>
      </c>
      <c r="AU190" s="144" t="n">
        <v>9</v>
      </c>
      <c r="AV190" s="144" t="n">
        <f aca="false">IF(AU190&gt;=27,5,IF(AU190&gt;=24,4,IF(AU190&gt;=20,3,IF(AU190&gt;=15,2,IF(AU190&gt;=10,1,0)))))</f>
        <v>0</v>
      </c>
      <c r="AW190" s="143" t="n">
        <v>3</v>
      </c>
      <c r="AX190" s="143" t="n">
        <v>2.33333333333333</v>
      </c>
      <c r="AY190" s="143" t="n">
        <v>2.5</v>
      </c>
      <c r="AZ190" s="143" t="n">
        <f aca="false">(AT190+AV190+AX190+AY190+AW190)</f>
        <v>9.83333333333333</v>
      </c>
      <c r="BA190" s="143" t="n">
        <f aca="false">AZ190/25*100</f>
        <v>39.3333333333333</v>
      </c>
      <c r="BB190" s="146" t="n">
        <f aca="false">BA190*0.1</f>
        <v>3.93333333333333</v>
      </c>
    </row>
    <row r="191" s="22" customFormat="true" ht="14.25" hidden="false" customHeight="false" outlineLevel="0" collapsed="false">
      <c r="A191" s="141" t="n">
        <v>187</v>
      </c>
      <c r="B191" s="62" t="s">
        <v>393</v>
      </c>
      <c r="C191" s="63" t="s">
        <v>394</v>
      </c>
      <c r="D191" s="142" t="n">
        <v>0.9333</v>
      </c>
      <c r="E191" s="142" t="n">
        <f aca="false">Wellness!D191</f>
        <v>0.8</v>
      </c>
      <c r="F191" s="142" t="n">
        <f aca="false">AVERAGE(Discipline!$D191,Discipline!$E191)</f>
        <v>0.86665</v>
      </c>
      <c r="G191" s="143" t="str">
        <f aca="false" t="array" ref="G191:G191">_xlfn.IFS(F191&gt;=80%,"5",F191&gt;=70%,"4",F191&gt;=60%,"3",F191&gt;=50%,"2",F191&gt;=40%,"1",F191&lt;40%,"0")</f>
        <v>5</v>
      </c>
      <c r="H191" s="144" t="n">
        <v>19</v>
      </c>
      <c r="I191" s="144" t="n">
        <f aca="false">IF(H191&gt;=27,5,IF(H191&gt;=24,4,IF(H191&gt;=20,3,IF(H191&gt;=15,2,IF(H191&gt;=10,1,0)))))</f>
        <v>2</v>
      </c>
      <c r="J191" s="143"/>
      <c r="K191" s="143" t="n">
        <v>2.80357142857143</v>
      </c>
      <c r="L191" s="143" t="n">
        <v>3.14285714285714</v>
      </c>
      <c r="M191" s="143" t="n">
        <f aca="false">(G191+I191+K191+L191)</f>
        <v>12.9464285714286</v>
      </c>
      <c r="N191" s="143" t="n">
        <f aca="false">M191/20*100</f>
        <v>64.7321428571429</v>
      </c>
      <c r="O191" s="146" t="n">
        <f aca="false">N191*0.1</f>
        <v>6.47321428571429</v>
      </c>
      <c r="Q191" s="109" t="n">
        <f aca="false">IFERROR(VLOOKUP(B191,[2]Sheet1!B$4:E$241,4,FALSE()),"ER")</f>
        <v>0.896822916666667</v>
      </c>
      <c r="R191" s="109" t="n">
        <f aca="false">Wellness!V191</f>
        <v>0.9</v>
      </c>
      <c r="S191" s="109" t="n">
        <f aca="false">AVERAGE(Q191,R191)</f>
        <v>0.898411458333333</v>
      </c>
      <c r="T191" s="143" t="str">
        <f aca="false" t="array" ref="T191:T191">_xlfn.IFS(S191&gt;=80%,"5",S191&gt;=70%,"4",S191&gt;=60%,"3",S191&gt;=50%,"2",S191&gt;=40%,"1",S191&lt;40%,"0")</f>
        <v>5</v>
      </c>
      <c r="U191" s="144" t="n">
        <v>10</v>
      </c>
      <c r="V191" s="144" t="n">
        <f aca="false">IF(U191&gt;=27,5,IF(U191&gt;=24,4,IF(U191&gt;=20,3,IF(U191&gt;=15,2,IF(U191&gt;=10,1,0)))))</f>
        <v>1</v>
      </c>
      <c r="W191" s="143" t="n">
        <v>4</v>
      </c>
      <c r="X191" s="143" t="n">
        <v>3</v>
      </c>
      <c r="Y191" s="143" t="n">
        <v>3.5</v>
      </c>
      <c r="Z191" s="143" t="n">
        <f aca="false">(T191+V191+W191+X191+Y191)</f>
        <v>16.5</v>
      </c>
      <c r="AA191" s="143" t="n">
        <f aca="false">Z191/25*100</f>
        <v>66</v>
      </c>
      <c r="AB191" s="146" t="n">
        <f aca="false">AA191*0.1</f>
        <v>6.6</v>
      </c>
      <c r="AD191" s="142" t="n">
        <v>0.838939950980392</v>
      </c>
      <c r="AE191" s="142" t="n">
        <f aca="false">Wellness!AN191</f>
        <v>1</v>
      </c>
      <c r="AF191" s="142" t="n">
        <f aca="false">AVERAGE(AD191,AE191)</f>
        <v>0.919469975490196</v>
      </c>
      <c r="AG191" s="143" t="str">
        <f aca="false" t="array" ref="AG191:AG191">_xlfn.IFS(AF191&gt;=80%,"5",AF191&gt;=70%,"4",AF191&gt;=60%,"3",AF191&gt;=50%,"2",AF191&gt;=40%,"1",AF191&lt;40%,"0")</f>
        <v>5</v>
      </c>
      <c r="AH191" s="144" t="n">
        <v>11</v>
      </c>
      <c r="AI191" s="144" t="n">
        <f aca="false">IF(AH191&gt;=27,5,IF(AH191&gt;=24,4,IF(AH191&gt;=20,3,IF(AH191&gt;=15,2,IF(AH191&gt;=10,1,0)))))</f>
        <v>1</v>
      </c>
      <c r="AJ191" s="143" t="n">
        <v>2</v>
      </c>
      <c r="AK191" s="143" t="n">
        <v>2.33333333333333</v>
      </c>
      <c r="AL191" s="143" t="n">
        <v>2.16666666666667</v>
      </c>
      <c r="AM191" s="143" t="n">
        <f aca="false">(AG191+AI191+AK191+AL191+AJ191)</f>
        <v>12.5</v>
      </c>
      <c r="AN191" s="143" t="n">
        <f aca="false">AM191/25*100</f>
        <v>50</v>
      </c>
      <c r="AO191" s="146" t="n">
        <f aca="false">AN191*0.1</f>
        <v>5</v>
      </c>
      <c r="AQ191" s="142" t="n">
        <v>0.925791925465838</v>
      </c>
      <c r="AR191" s="142" t="n">
        <f aca="false">Wellness!V191</f>
        <v>0.9</v>
      </c>
      <c r="AS191" s="142" t="n">
        <f aca="false">AVERAGE(Discipline!$D191,Discipline!$E191)</f>
        <v>0.86665</v>
      </c>
      <c r="AT191" s="143" t="str">
        <f aca="false" t="array" ref="AT191:AT191">_xlfn.IFS(AS191&gt;=80%,"5",AS191&gt;=70%,"4",AS191&gt;=60%,"3",AS191&gt;=50%,"2",AS191&gt;=40%,"1",AS191&lt;40%,"0")</f>
        <v>5</v>
      </c>
      <c r="AU191" s="144" t="n">
        <v>19</v>
      </c>
      <c r="AV191" s="144" t="n">
        <f aca="false">IF(AU191&gt;=27,5,IF(AU191&gt;=24,4,IF(AU191&gt;=20,3,IF(AU191&gt;=15,2,IF(AU191&gt;=10,1,0)))))</f>
        <v>2</v>
      </c>
      <c r="AW191" s="143" t="n">
        <v>3</v>
      </c>
      <c r="AX191" s="143" t="n">
        <v>1.66666666666667</v>
      </c>
      <c r="AY191" s="143" t="n">
        <v>2.5</v>
      </c>
      <c r="AZ191" s="143" t="n">
        <f aca="false">(AT191+AV191+AX191+AY191+AW191)</f>
        <v>14.1666666666667</v>
      </c>
      <c r="BA191" s="143" t="n">
        <f aca="false">AZ191/25*100</f>
        <v>56.6666666666667</v>
      </c>
      <c r="BB191" s="146" t="n">
        <f aca="false">BA191*0.1</f>
        <v>5.66666666666667</v>
      </c>
    </row>
    <row r="192" s="22" customFormat="true" ht="14.25" hidden="false" customHeight="false" outlineLevel="0" collapsed="false">
      <c r="A192" s="141" t="n">
        <v>188</v>
      </c>
      <c r="B192" s="62" t="s">
        <v>395</v>
      </c>
      <c r="C192" s="63" t="s">
        <v>396</v>
      </c>
      <c r="D192" s="142" t="n">
        <v>1</v>
      </c>
      <c r="E192" s="142" t="n">
        <f aca="false">Wellness!D192</f>
        <v>0.666666666666667</v>
      </c>
      <c r="F192" s="142" t="n">
        <f aca="false">AVERAGE(Discipline!$D192,Discipline!$E192)</f>
        <v>0.833333333333333</v>
      </c>
      <c r="G192" s="143" t="str">
        <f aca="false" t="array" ref="G192:G192">_xlfn.IFS(F192&gt;=80%,"5",F192&gt;=70%,"4",F192&gt;=60%,"3",F192&gt;=50%,"2",F192&gt;=40%,"1",F192&lt;40%,"0")</f>
        <v>5</v>
      </c>
      <c r="H192" s="144" t="n">
        <v>11</v>
      </c>
      <c r="I192" s="144" t="n">
        <f aca="false">IF(H192&gt;=27,5,IF(H192&gt;=24,4,IF(H192&gt;=20,3,IF(H192&gt;=15,2,IF(H192&gt;=10,1,0)))))</f>
        <v>1</v>
      </c>
      <c r="J192" s="143"/>
      <c r="K192" s="143" t="n">
        <v>2.76785714285714</v>
      </c>
      <c r="L192" s="143" t="n">
        <v>3.15178571428571</v>
      </c>
      <c r="M192" s="143" t="n">
        <f aca="false">(G192+I192+K192+L192)</f>
        <v>11.9196428571429</v>
      </c>
      <c r="N192" s="143" t="n">
        <f aca="false">M192/20*100</f>
        <v>59.5982142857143</v>
      </c>
      <c r="O192" s="146" t="n">
        <f aca="false">N192*0.1</f>
        <v>5.95982142857143</v>
      </c>
      <c r="Q192" s="109" t="n">
        <f aca="false">IFERROR(VLOOKUP(B192,[2]Sheet1!B$4:E$241,4,FALSE()),"ER")</f>
        <v>0.893319892473118</v>
      </c>
      <c r="R192" s="109" t="n">
        <f aca="false">Wellness!V192</f>
        <v>0.2</v>
      </c>
      <c r="S192" s="109" t="n">
        <f aca="false">AVERAGE(Q192,R192)</f>
        <v>0.546659946236559</v>
      </c>
      <c r="T192" s="143" t="str">
        <f aca="false" t="array" ref="T192:T192">_xlfn.IFS(S192&gt;=80%,"5",S192&gt;=70%,"4",S192&gt;=60%,"3",S192&gt;=50%,"2",S192&gt;=40%,"1",S192&lt;40%,"0")</f>
        <v>2</v>
      </c>
      <c r="U192" s="144" t="n">
        <v>2</v>
      </c>
      <c r="V192" s="144" t="n">
        <f aca="false">IF(U192&gt;=27,5,IF(U192&gt;=24,4,IF(U192&gt;=20,3,IF(U192&gt;=15,2,IF(U192&gt;=10,1,0)))))</f>
        <v>0</v>
      </c>
      <c r="W192" s="143" t="n">
        <v>1</v>
      </c>
      <c r="X192" s="143" t="n">
        <v>2</v>
      </c>
      <c r="Y192" s="143" t="n">
        <v>2.25</v>
      </c>
      <c r="Z192" s="143" t="n">
        <f aca="false">(T192+V192+W192+X192+Y192)</f>
        <v>7.25</v>
      </c>
      <c r="AA192" s="143" t="n">
        <f aca="false">Z192/25*100</f>
        <v>29</v>
      </c>
      <c r="AB192" s="146" t="n">
        <f aca="false">AA192*0.1</f>
        <v>2.9</v>
      </c>
      <c r="AD192" s="142" t="n">
        <v>0.804086538461538</v>
      </c>
      <c r="AE192" s="142" t="n">
        <f aca="false">Wellness!AN192</f>
        <v>0.233333333333333</v>
      </c>
      <c r="AF192" s="142" t="n">
        <f aca="false">AVERAGE(AD192,AE192)</f>
        <v>0.518709935897436</v>
      </c>
      <c r="AG192" s="143" t="str">
        <f aca="false" t="array" ref="AG192:AG192">_xlfn.IFS(AF192&gt;=80%,"5",AF192&gt;=70%,"4",AF192&gt;=60%,"3",AF192&gt;=50%,"2",AF192&gt;=40%,"1",AF192&lt;40%,"0")</f>
        <v>2</v>
      </c>
      <c r="AH192" s="144" t="n">
        <v>5</v>
      </c>
      <c r="AI192" s="144" t="n">
        <f aca="false">IF(AH192&gt;=27,5,IF(AH192&gt;=24,4,IF(AH192&gt;=20,3,IF(AH192&gt;=15,2,IF(AH192&gt;=10,1,0)))))</f>
        <v>0</v>
      </c>
      <c r="AJ192" s="143" t="n">
        <v>2.75</v>
      </c>
      <c r="AK192" s="143" t="n">
        <v>3.42857142857143</v>
      </c>
      <c r="AL192" s="143" t="n">
        <v>1.75</v>
      </c>
      <c r="AM192" s="143" t="n">
        <f aca="false">(AG192+AI192+AK192+AL192+AJ192)</f>
        <v>9.92857142857143</v>
      </c>
      <c r="AN192" s="143" t="n">
        <f aca="false">AM192/25*100</f>
        <v>39.7142857142857</v>
      </c>
      <c r="AO192" s="146" t="n">
        <f aca="false">AN192*0.1</f>
        <v>3.97142857142857</v>
      </c>
      <c r="AQ192" s="142" t="n">
        <v>0.883169934640523</v>
      </c>
      <c r="AR192" s="142" t="n">
        <f aca="false">Wellness!V192</f>
        <v>0.2</v>
      </c>
      <c r="AS192" s="142" t="n">
        <f aca="false">AVERAGE(Discipline!$D192,Discipline!$E192)</f>
        <v>0.833333333333333</v>
      </c>
      <c r="AT192" s="143" t="str">
        <f aca="false" t="array" ref="AT192:AT192">_xlfn.IFS(AS192&gt;=80%,"5",AS192&gt;=70%,"4",AS192&gt;=60%,"3",AS192&gt;=50%,"2",AS192&gt;=40%,"1",AS192&lt;40%,"0")</f>
        <v>5</v>
      </c>
      <c r="AU192" s="144" t="n">
        <v>11</v>
      </c>
      <c r="AV192" s="144" t="n">
        <f aca="false">IF(AU192&gt;=27,5,IF(AU192&gt;=24,4,IF(AU192&gt;=20,3,IF(AU192&gt;=15,2,IF(AU192&gt;=10,1,0)))))</f>
        <v>1</v>
      </c>
      <c r="AW192" s="143" t="n">
        <v>3.25</v>
      </c>
      <c r="AX192" s="143" t="n">
        <v>2.33333333333333</v>
      </c>
      <c r="AY192" s="143" t="n">
        <v>1.75</v>
      </c>
      <c r="AZ192" s="143" t="n">
        <f aca="false">(AT192+AV192+AX192+AY192+AW192)</f>
        <v>13.3333333333333</v>
      </c>
      <c r="BA192" s="143" t="n">
        <f aca="false">AZ192/25*100</f>
        <v>53.3333333333333</v>
      </c>
      <c r="BB192" s="146" t="n">
        <f aca="false">BA192*0.1</f>
        <v>5.33333333333333</v>
      </c>
    </row>
    <row r="193" s="22" customFormat="true" ht="14.25" hidden="false" customHeight="false" outlineLevel="0" collapsed="false">
      <c r="A193" s="141" t="n">
        <v>189</v>
      </c>
      <c r="B193" s="62" t="s">
        <v>397</v>
      </c>
      <c r="C193" s="63" t="s">
        <v>398</v>
      </c>
      <c r="D193" s="142" t="n">
        <v>1</v>
      </c>
      <c r="E193" s="142" t="n">
        <f aca="false">Wellness!D193</f>
        <v>0.666666666666667</v>
      </c>
      <c r="F193" s="142" t="n">
        <f aca="false">AVERAGE(Discipline!$D193,Discipline!$E193)</f>
        <v>0.833333333333333</v>
      </c>
      <c r="G193" s="143" t="str">
        <f aca="false" t="array" ref="G193:G193">_xlfn.IFS(F193&gt;=80%,"5",F193&gt;=70%,"4",F193&gt;=60%,"3",F193&gt;=50%,"2",F193&gt;=40%,"1",F193&lt;40%,"0")</f>
        <v>5</v>
      </c>
      <c r="H193" s="144" t="n">
        <v>17</v>
      </c>
      <c r="I193" s="144" t="n">
        <f aca="false">IF(H193&gt;=27,5,IF(H193&gt;=24,4,IF(H193&gt;=20,3,IF(H193&gt;=15,2,IF(H193&gt;=10,1,0)))))</f>
        <v>2</v>
      </c>
      <c r="J193" s="143"/>
      <c r="K193" s="143" t="n">
        <v>2.5</v>
      </c>
      <c r="L193" s="143" t="n">
        <v>2.5</v>
      </c>
      <c r="M193" s="143" t="n">
        <f aca="false">(G193+I193+K193+L193)</f>
        <v>12</v>
      </c>
      <c r="N193" s="143" t="n">
        <f aca="false">M193/20*100</f>
        <v>60</v>
      </c>
      <c r="O193" s="146" t="n">
        <f aca="false">N193*0.1</f>
        <v>6</v>
      </c>
      <c r="Q193" s="109" t="n">
        <f aca="false">IFERROR(VLOOKUP(B193,[2]Sheet1!B$4:E$241,4,FALSE()),"ER")</f>
        <v>0.93828125</v>
      </c>
      <c r="R193" s="109" t="n">
        <f aca="false">Wellness!V193</f>
        <v>0.666666666666667</v>
      </c>
      <c r="S193" s="109" t="n">
        <f aca="false">AVERAGE(Q193,R193)</f>
        <v>0.802473958333333</v>
      </c>
      <c r="T193" s="143" t="str">
        <f aca="false" t="array" ref="T193:T193">_xlfn.IFS(S193&gt;=80%,"5",S193&gt;=70%,"4",S193&gt;=60%,"3",S193&gt;=50%,"2",S193&gt;=40%,"1",S193&lt;40%,"0")</f>
        <v>5</v>
      </c>
      <c r="U193" s="144" t="n">
        <v>7</v>
      </c>
      <c r="V193" s="144" t="n">
        <f aca="false">IF(U193&gt;=27,5,IF(U193&gt;=24,4,IF(U193&gt;=20,3,IF(U193&gt;=15,2,IF(U193&gt;=10,1,0)))))</f>
        <v>0</v>
      </c>
      <c r="W193" s="143" t="n">
        <v>1</v>
      </c>
      <c r="X193" s="143" t="n">
        <v>1.5</v>
      </c>
      <c r="Y193" s="143" t="n">
        <v>2.25</v>
      </c>
      <c r="Z193" s="143" t="n">
        <f aca="false">(T193+V193+W193+X193+Y193)</f>
        <v>9.75</v>
      </c>
      <c r="AA193" s="143" t="n">
        <f aca="false">Z193/25*100</f>
        <v>39</v>
      </c>
      <c r="AB193" s="146" t="n">
        <f aca="false">AA193*0.1</f>
        <v>3.9</v>
      </c>
      <c r="AD193" s="142" t="n">
        <v>0.893498168498169</v>
      </c>
      <c r="AE193" s="142" t="n">
        <f aca="false">Wellness!AN193</f>
        <v>0.666666666666667</v>
      </c>
      <c r="AF193" s="142" t="n">
        <f aca="false">AVERAGE(AD193,AE193)</f>
        <v>0.780082417582418</v>
      </c>
      <c r="AG193" s="143" t="str">
        <f aca="false" t="array" ref="AG193:AG193">_xlfn.IFS(AF193&gt;=80%,"5",AF193&gt;=70%,"4",AF193&gt;=60%,"3",AF193&gt;=50%,"2",AF193&gt;=40%,"1",AF193&lt;40%,"0")</f>
        <v>4</v>
      </c>
      <c r="AH193" s="144" t="n">
        <v>3</v>
      </c>
      <c r="AI193" s="144" t="n">
        <f aca="false">IF(AH193&gt;=27,5,IF(AH193&gt;=24,4,IF(AH193&gt;=20,3,IF(AH193&gt;=15,2,IF(AH193&gt;=10,1,0)))))</f>
        <v>0</v>
      </c>
      <c r="AJ193" s="143" t="s">
        <v>511</v>
      </c>
      <c r="AK193" s="143" t="s">
        <v>511</v>
      </c>
      <c r="AL193" s="143" t="s">
        <v>511</v>
      </c>
      <c r="AM193" s="143" t="n">
        <f aca="false">(AG193+AI193+AK193+AL193+AJ193)</f>
        <v>4</v>
      </c>
      <c r="AN193" s="143" t="n">
        <f aca="false">AM193/25*100</f>
        <v>16</v>
      </c>
      <c r="AO193" s="146" t="n">
        <f aca="false">AN193*0.1</f>
        <v>1.6</v>
      </c>
      <c r="AQ193" s="142" t="n">
        <v>0.923202614379085</v>
      </c>
      <c r="AR193" s="142" t="n">
        <f aca="false">Wellness!V193</f>
        <v>0.666666666666667</v>
      </c>
      <c r="AS193" s="142" t="n">
        <f aca="false">AVERAGE(Discipline!$D193,Discipline!$E193)</f>
        <v>0.833333333333333</v>
      </c>
      <c r="AT193" s="143" t="str">
        <f aca="false" t="array" ref="AT193:AT193">_xlfn.IFS(AS193&gt;=80%,"5",AS193&gt;=70%,"4",AS193&gt;=60%,"3",AS193&gt;=50%,"2",AS193&gt;=40%,"1",AS193&lt;40%,"0")</f>
        <v>5</v>
      </c>
      <c r="AU193" s="144" t="n">
        <v>17</v>
      </c>
      <c r="AV193" s="144" t="n">
        <f aca="false">IF(AU193&gt;=27,5,IF(AU193&gt;=24,4,IF(AU193&gt;=20,3,IF(AU193&gt;=15,2,IF(AU193&gt;=10,1,0)))))</f>
        <v>2</v>
      </c>
      <c r="AW193" s="143" t="n">
        <v>3</v>
      </c>
      <c r="AX193" s="143" t="n">
        <v>3</v>
      </c>
      <c r="AY193" s="143" t="n">
        <v>3</v>
      </c>
      <c r="AZ193" s="143" t="n">
        <f aca="false">(AT193+AV193+AX193+AY193+AW193)</f>
        <v>16</v>
      </c>
      <c r="BA193" s="143" t="n">
        <f aca="false">AZ193/25*100</f>
        <v>64</v>
      </c>
      <c r="BB193" s="146" t="n">
        <f aca="false">BA193*0.1</f>
        <v>6.4</v>
      </c>
    </row>
    <row r="194" s="22" customFormat="true" ht="14.25" hidden="false" customHeight="false" outlineLevel="0" collapsed="false">
      <c r="A194" s="141" t="n">
        <v>190</v>
      </c>
      <c r="B194" s="62" t="s">
        <v>399</v>
      </c>
      <c r="C194" s="63" t="s">
        <v>400</v>
      </c>
      <c r="D194" s="142" t="n">
        <v>1</v>
      </c>
      <c r="E194" s="142" t="n">
        <f aca="false">Wellness!D194</f>
        <v>0.7</v>
      </c>
      <c r="F194" s="142" t="n">
        <f aca="false">AVERAGE(Discipline!$D194,Discipline!$E194)</f>
        <v>0.85</v>
      </c>
      <c r="G194" s="143" t="str">
        <f aca="false" t="array" ref="G194:G194">_xlfn.IFS(F194&gt;=80%,"5",F194&gt;=70%,"4",F194&gt;=60%,"3",F194&gt;=50%,"2",F194&gt;=40%,"1",F194&lt;40%,"0")</f>
        <v>5</v>
      </c>
      <c r="H194" s="144" t="n">
        <v>7</v>
      </c>
      <c r="I194" s="144" t="n">
        <f aca="false">IF(H194&gt;=27,5,IF(H194&gt;=24,4,IF(H194&gt;=20,3,IF(H194&gt;=15,2,IF(H194&gt;=10,1,0)))))</f>
        <v>0</v>
      </c>
      <c r="J194" s="143"/>
      <c r="K194" s="143" t="n">
        <v>2.69642857142857</v>
      </c>
      <c r="L194" s="143" t="n">
        <v>3.35714285714286</v>
      </c>
      <c r="M194" s="143" t="n">
        <f aca="false">(G194+I194+K194+L194)</f>
        <v>11.0535714285714</v>
      </c>
      <c r="N194" s="143" t="n">
        <f aca="false">M194/20*100</f>
        <v>55.2678571428571</v>
      </c>
      <c r="O194" s="146" t="n">
        <f aca="false">N194*0.1</f>
        <v>5.52678571428572</v>
      </c>
      <c r="Q194" s="109" t="n">
        <f aca="false">IFERROR(VLOOKUP(B194,[2]Sheet1!B$4:E$241,4,FALSE()),"ER")</f>
        <v>0.966969696969697</v>
      </c>
      <c r="R194" s="109" t="n">
        <f aca="false">Wellness!V194</f>
        <v>0.8</v>
      </c>
      <c r="S194" s="109" t="n">
        <f aca="false">AVERAGE(Q194,R194)</f>
        <v>0.883484848484848</v>
      </c>
      <c r="T194" s="143" t="str">
        <f aca="false" t="array" ref="T194:T194">_xlfn.IFS(S194&gt;=80%,"5",S194&gt;=70%,"4",S194&gt;=60%,"3",S194&gt;=50%,"2",S194&gt;=40%,"1",S194&lt;40%,"0")</f>
        <v>5</v>
      </c>
      <c r="U194" s="144" t="n">
        <v>15</v>
      </c>
      <c r="V194" s="144" t="n">
        <f aca="false">IF(U194&gt;=27,5,IF(U194&gt;=24,4,IF(U194&gt;=20,3,IF(U194&gt;=15,2,IF(U194&gt;=10,1,0)))))</f>
        <v>2</v>
      </c>
      <c r="W194" s="143" t="s">
        <v>511</v>
      </c>
      <c r="X194" s="143" t="n">
        <v>3</v>
      </c>
      <c r="Y194" s="143" t="n">
        <v>3.66666666666667</v>
      </c>
      <c r="Z194" s="143" t="n">
        <f aca="false">(T194+V194+W194+X194+Y194)</f>
        <v>13.6666666666667</v>
      </c>
      <c r="AA194" s="143" t="n">
        <f aca="false">Z194/25*100</f>
        <v>54.6666666666667</v>
      </c>
      <c r="AB194" s="146" t="n">
        <f aca="false">AA194*0.1</f>
        <v>5.46666666666667</v>
      </c>
      <c r="AD194" s="142" t="n">
        <v>0.937337782721543</v>
      </c>
      <c r="AE194" s="142" t="n">
        <f aca="false">Wellness!AN194</f>
        <v>0.8</v>
      </c>
      <c r="AF194" s="142" t="n">
        <f aca="false">AVERAGE(AD194,AE194)</f>
        <v>0.868668891360771</v>
      </c>
      <c r="AG194" s="143" t="str">
        <f aca="false" t="array" ref="AG194:AG194">_xlfn.IFS(AF194&gt;=80%,"5",AF194&gt;=70%,"4",AF194&gt;=60%,"3",AF194&gt;=50%,"2",AF194&gt;=40%,"1",AF194&lt;40%,"0")</f>
        <v>5</v>
      </c>
      <c r="AH194" s="144" t="n">
        <v>19</v>
      </c>
      <c r="AI194" s="144" t="n">
        <f aca="false">IF(AH194&gt;=27,5,IF(AH194&gt;=24,4,IF(AH194&gt;=20,3,IF(AH194&gt;=15,2,IF(AH194&gt;=10,1,0)))))</f>
        <v>2</v>
      </c>
      <c r="AJ194" s="143" t="n">
        <v>2</v>
      </c>
      <c r="AK194" s="143" t="n">
        <v>3.28571428571429</v>
      </c>
      <c r="AL194" s="143" t="n">
        <v>3</v>
      </c>
      <c r="AM194" s="143" t="n">
        <f aca="false">(AG194+AI194+AK194+AL194+AJ194)</f>
        <v>15.2857142857143</v>
      </c>
      <c r="AN194" s="143" t="n">
        <f aca="false">AM194/25*100</f>
        <v>61.1428571428572</v>
      </c>
      <c r="AO194" s="146" t="n">
        <f aca="false">AN194*0.1</f>
        <v>6.11428571428572</v>
      </c>
      <c r="AQ194" s="142" t="n">
        <v>0.94</v>
      </c>
      <c r="AR194" s="142" t="n">
        <f aca="false">Wellness!V194</f>
        <v>0.8</v>
      </c>
      <c r="AS194" s="142" t="n">
        <f aca="false">AVERAGE(Discipline!$D194,Discipline!$E194)</f>
        <v>0.85</v>
      </c>
      <c r="AT194" s="143" t="str">
        <f aca="false" t="array" ref="AT194:AT194">_xlfn.IFS(AS194&gt;=80%,"5",AS194&gt;=70%,"4",AS194&gt;=60%,"3",AS194&gt;=50%,"2",AS194&gt;=40%,"1",AS194&lt;40%,"0")</f>
        <v>5</v>
      </c>
      <c r="AU194" s="144" t="n">
        <v>7</v>
      </c>
      <c r="AV194" s="144" t="n">
        <f aca="false">IF(AU194&gt;=27,5,IF(AU194&gt;=24,4,IF(AU194&gt;=20,3,IF(AU194&gt;=15,2,IF(AU194&gt;=10,1,0)))))</f>
        <v>0</v>
      </c>
      <c r="AW194" s="143" t="n">
        <v>3</v>
      </c>
      <c r="AX194" s="143" t="n">
        <v>2.16666666666667</v>
      </c>
      <c r="AY194" s="143" t="n">
        <v>2.25</v>
      </c>
      <c r="AZ194" s="143" t="n">
        <f aca="false">(AT194+AV194+AX194+AY194+AW194)</f>
        <v>12.4166666666667</v>
      </c>
      <c r="BA194" s="143" t="n">
        <f aca="false">AZ194/25*100</f>
        <v>49.6666666666667</v>
      </c>
      <c r="BB194" s="146" t="n">
        <f aca="false">BA194*0.1</f>
        <v>4.96666666666667</v>
      </c>
    </row>
    <row r="195" s="22" customFormat="true" ht="14.25" hidden="false" customHeight="false" outlineLevel="0" collapsed="false">
      <c r="A195" s="141" t="n">
        <v>191</v>
      </c>
      <c r="B195" s="62" t="s">
        <v>401</v>
      </c>
      <c r="C195" s="63" t="s">
        <v>402</v>
      </c>
      <c r="D195" s="142" t="n">
        <v>1</v>
      </c>
      <c r="E195" s="142" t="n">
        <f aca="false">Wellness!D195</f>
        <v>0.666666666666667</v>
      </c>
      <c r="F195" s="142" t="n">
        <f aca="false">AVERAGE(Discipline!$D195,Discipline!$E195)</f>
        <v>0.833333333333333</v>
      </c>
      <c r="G195" s="143" t="str">
        <f aca="false" t="array" ref="G195:G195">_xlfn.IFS(F195&gt;=80%,"5",F195&gt;=70%,"4",F195&gt;=60%,"3",F195&gt;=50%,"2",F195&gt;=40%,"1",F195&lt;40%,"0")</f>
        <v>5</v>
      </c>
      <c r="H195" s="144" t="n">
        <v>13</v>
      </c>
      <c r="I195" s="144" t="n">
        <f aca="false">IF(H195&gt;=27,5,IF(H195&gt;=24,4,IF(H195&gt;=20,3,IF(H195&gt;=15,2,IF(H195&gt;=10,1,0)))))</f>
        <v>1</v>
      </c>
      <c r="J195" s="143"/>
      <c r="K195" s="143" t="n">
        <v>2.5625</v>
      </c>
      <c r="L195" s="143" t="n">
        <v>2</v>
      </c>
      <c r="M195" s="143" t="n">
        <f aca="false">(G195+I195+K195+L195)</f>
        <v>10.5625</v>
      </c>
      <c r="N195" s="143" t="n">
        <f aca="false">M195/20*100</f>
        <v>52.8125</v>
      </c>
      <c r="O195" s="146" t="n">
        <f aca="false">N195*0.1</f>
        <v>5.28125</v>
      </c>
      <c r="Q195" s="109" t="n">
        <f aca="false">IFERROR(VLOOKUP(B195,[2]Sheet1!B$4:E$241,4,FALSE()),"ER")</f>
        <v>0.986927083333333</v>
      </c>
      <c r="R195" s="109" t="n">
        <f aca="false">Wellness!V195</f>
        <v>0.666666666666667</v>
      </c>
      <c r="S195" s="109" t="n">
        <f aca="false">AVERAGE(Q195,R195)</f>
        <v>0.826796875</v>
      </c>
      <c r="T195" s="143" t="str">
        <f aca="false" t="array" ref="T195:T195">_xlfn.IFS(S195&gt;=80%,"5",S195&gt;=70%,"4",S195&gt;=60%,"3",S195&gt;=50%,"2",S195&gt;=40%,"1",S195&lt;40%,"0")</f>
        <v>5</v>
      </c>
      <c r="U195" s="144" t="n">
        <v>10</v>
      </c>
      <c r="V195" s="144" t="n">
        <f aca="false">IF(U195&gt;=27,5,IF(U195&gt;=24,4,IF(U195&gt;=20,3,IF(U195&gt;=15,2,IF(U195&gt;=10,1,0)))))</f>
        <v>1</v>
      </c>
      <c r="W195" s="143" t="n">
        <v>1</v>
      </c>
      <c r="X195" s="143" t="n">
        <v>2.83333333333333</v>
      </c>
      <c r="Y195" s="143" t="n">
        <v>3.5</v>
      </c>
      <c r="Z195" s="143" t="n">
        <f aca="false">(T195+V195+W195+X195+Y195)</f>
        <v>13.3333333333333</v>
      </c>
      <c r="AA195" s="143" t="n">
        <f aca="false">Z195/25*100</f>
        <v>53.3333333333333</v>
      </c>
      <c r="AB195" s="146" t="n">
        <f aca="false">AA195*0.1</f>
        <v>5.33333333333333</v>
      </c>
      <c r="AD195" s="142" t="n">
        <v>0.968772893772894</v>
      </c>
      <c r="AE195" s="142" t="n">
        <f aca="false">Wellness!AN195</f>
        <v>0.8</v>
      </c>
      <c r="AF195" s="142" t="n">
        <f aca="false">AVERAGE(AD195,AE195)</f>
        <v>0.884386446886447</v>
      </c>
      <c r="AG195" s="143" t="str">
        <f aca="false" t="array" ref="AG195:AG195">_xlfn.IFS(AF195&gt;=80%,"5",AF195&gt;=70%,"4",AF195&gt;=60%,"3",AF195&gt;=50%,"2",AF195&gt;=40%,"1",AF195&lt;40%,"0")</f>
        <v>5</v>
      </c>
      <c r="AH195" s="144" t="n">
        <v>18</v>
      </c>
      <c r="AI195" s="144" t="n">
        <f aca="false">IF(AH195&gt;=27,5,IF(AH195&gt;=24,4,IF(AH195&gt;=20,3,IF(AH195&gt;=15,2,IF(AH195&gt;=10,1,0)))))</f>
        <v>2</v>
      </c>
      <c r="AJ195" s="143" t="n">
        <v>2</v>
      </c>
      <c r="AK195" s="143" t="n">
        <v>2.33333333333333</v>
      </c>
      <c r="AL195" s="143" t="n">
        <v>2.16666666666667</v>
      </c>
      <c r="AM195" s="143" t="n">
        <f aca="false">(AG195+AI195+AK195+AL195+AJ195)</f>
        <v>13.5</v>
      </c>
      <c r="AN195" s="143" t="n">
        <f aca="false">AM195/25*100</f>
        <v>54</v>
      </c>
      <c r="AO195" s="146" t="n">
        <f aca="false">AN195*0.1</f>
        <v>5.4</v>
      </c>
      <c r="AQ195" s="142" t="n">
        <v>0.967787114845938</v>
      </c>
      <c r="AR195" s="142" t="n">
        <f aca="false">Wellness!V195</f>
        <v>0.666666666666667</v>
      </c>
      <c r="AS195" s="142" t="n">
        <f aca="false">AVERAGE(Discipline!$D195,Discipline!$E195)</f>
        <v>0.833333333333333</v>
      </c>
      <c r="AT195" s="143" t="str">
        <f aca="false" t="array" ref="AT195:AT195">_xlfn.IFS(AS195&gt;=80%,"5",AS195&gt;=70%,"4",AS195&gt;=60%,"3",AS195&gt;=50%,"2",AS195&gt;=40%,"1",AS195&lt;40%,"0")</f>
        <v>5</v>
      </c>
      <c r="AU195" s="144" t="n">
        <v>13</v>
      </c>
      <c r="AV195" s="144" t="n">
        <f aca="false">IF(AU195&gt;=27,5,IF(AU195&gt;=24,4,IF(AU195&gt;=20,3,IF(AU195&gt;=15,2,IF(AU195&gt;=10,1,0)))))</f>
        <v>1</v>
      </c>
      <c r="AW195" s="143" t="n">
        <v>4</v>
      </c>
      <c r="AX195" s="143" t="n">
        <v>2.66666666666667</v>
      </c>
      <c r="AY195" s="143" t="n">
        <v>3</v>
      </c>
      <c r="AZ195" s="143" t="n">
        <f aca="false">(AT195+AV195+AX195+AY195+AW195)</f>
        <v>15.6666666666667</v>
      </c>
      <c r="BA195" s="143" t="n">
        <f aca="false">AZ195/25*100</f>
        <v>62.6666666666667</v>
      </c>
      <c r="BB195" s="146" t="n">
        <f aca="false">BA195*0.1</f>
        <v>6.26666666666667</v>
      </c>
    </row>
    <row r="196" s="22" customFormat="true" ht="14.25" hidden="false" customHeight="false" outlineLevel="0" collapsed="false">
      <c r="A196" s="141" t="n">
        <v>192</v>
      </c>
      <c r="B196" s="62" t="s">
        <v>403</v>
      </c>
      <c r="C196" s="63" t="s">
        <v>404</v>
      </c>
      <c r="D196" s="142" t="n">
        <v>0.9333</v>
      </c>
      <c r="E196" s="142" t="n">
        <f aca="false">Wellness!D196</f>
        <v>0.666666666666667</v>
      </c>
      <c r="F196" s="142" t="n">
        <f aca="false">AVERAGE(Discipline!$D196,Discipline!$E196)</f>
        <v>0.799983333333333</v>
      </c>
      <c r="G196" s="143" t="str">
        <f aca="false" t="array" ref="G196:G196">_xlfn.IFS(F196&gt;=80%,"5",F196&gt;=70%,"4",F196&gt;=60%,"3",F196&gt;=50%,"2",F196&gt;=40%,"1",F196&lt;40%,"0")</f>
        <v>4</v>
      </c>
      <c r="H196" s="144" t="n">
        <v>6</v>
      </c>
      <c r="I196" s="144" t="n">
        <f aca="false">IF(H196&gt;=27,5,IF(H196&gt;=24,4,IF(H196&gt;=20,3,IF(H196&gt;=15,2,IF(H196&gt;=10,1,0)))))</f>
        <v>0</v>
      </c>
      <c r="J196" s="143"/>
      <c r="K196" s="143" t="n">
        <v>2.39285714285714</v>
      </c>
      <c r="L196" s="143" t="n">
        <v>2.40178571428571</v>
      </c>
      <c r="M196" s="143" t="n">
        <f aca="false">(G196+I196+K196+L196)</f>
        <v>8.79464285714286</v>
      </c>
      <c r="N196" s="143" t="n">
        <f aca="false">M196/20*100</f>
        <v>43.9732142857143</v>
      </c>
      <c r="O196" s="146" t="n">
        <f aca="false">N196*0.1</f>
        <v>4.39732142857143</v>
      </c>
      <c r="Q196" s="109" t="n">
        <f aca="false">IFERROR(VLOOKUP(B196,[2]Sheet1!B$4:E$241,4,FALSE()),"ER")</f>
        <v>0.82484375</v>
      </c>
      <c r="R196" s="109" t="n">
        <f aca="false">Wellness!V196</f>
        <v>0.666666666666667</v>
      </c>
      <c r="S196" s="109" t="n">
        <f aca="false">AVERAGE(Q196,R196)</f>
        <v>0.745755208333333</v>
      </c>
      <c r="T196" s="143" t="str">
        <f aca="false" t="array" ref="T196:T196">_xlfn.IFS(S196&gt;=80%,"5",S196&gt;=70%,"4",S196&gt;=60%,"3",S196&gt;=50%,"2",S196&gt;=40%,"1",S196&lt;40%,"0")</f>
        <v>4</v>
      </c>
      <c r="U196" s="144" t="n">
        <v>3</v>
      </c>
      <c r="V196" s="144" t="n">
        <f aca="false">IF(U196&gt;=27,5,IF(U196&gt;=24,4,IF(U196&gt;=20,3,IF(U196&gt;=15,2,IF(U196&gt;=10,1,0)))))</f>
        <v>0</v>
      </c>
      <c r="W196" s="143" t="n">
        <v>0</v>
      </c>
      <c r="X196" s="143" t="n">
        <v>2.33333333333333</v>
      </c>
      <c r="Y196" s="143" t="n">
        <v>3.5</v>
      </c>
      <c r="Z196" s="143" t="n">
        <f aca="false">(T196+V196+W196+X196+Y196)</f>
        <v>9.83333333333333</v>
      </c>
      <c r="AA196" s="143" t="n">
        <f aca="false">Z196/25*100</f>
        <v>39.3333333333333</v>
      </c>
      <c r="AB196" s="146" t="n">
        <f aca="false">AA196*0.1</f>
        <v>3.93333333333333</v>
      </c>
      <c r="AD196" s="142" t="n">
        <v>0.804000329584312</v>
      </c>
      <c r="AE196" s="142" t="n">
        <f aca="false">Wellness!AN196</f>
        <v>0.666666666666667</v>
      </c>
      <c r="AF196" s="142" t="n">
        <f aca="false">AVERAGE(AD196,AE196)</f>
        <v>0.735333498125489</v>
      </c>
      <c r="AG196" s="143" t="str">
        <f aca="false" t="array" ref="AG196:AG196">_xlfn.IFS(AF196&gt;=80%,"5",AF196&gt;=70%,"4",AF196&gt;=60%,"3",AF196&gt;=50%,"2",AF196&gt;=40%,"1",AF196&lt;40%,"0")</f>
        <v>4</v>
      </c>
      <c r="AH196" s="144" t="n">
        <v>5</v>
      </c>
      <c r="AI196" s="144" t="n">
        <f aca="false">IF(AH196&gt;=27,5,IF(AH196&gt;=24,4,IF(AH196&gt;=20,3,IF(AH196&gt;=15,2,IF(AH196&gt;=10,1,0)))))</f>
        <v>0</v>
      </c>
      <c r="AJ196" s="143" t="n">
        <v>3</v>
      </c>
      <c r="AK196" s="143" t="n">
        <v>3.5</v>
      </c>
      <c r="AL196" s="143" t="n">
        <v>2.625</v>
      </c>
      <c r="AM196" s="143" t="n">
        <f aca="false">(AG196+AI196+AK196+AL196+AJ196)</f>
        <v>13.125</v>
      </c>
      <c r="AN196" s="143" t="n">
        <f aca="false">AM196/25*100</f>
        <v>52.5</v>
      </c>
      <c r="AO196" s="146" t="n">
        <f aca="false">AN196*0.1</f>
        <v>5.25</v>
      </c>
      <c r="AQ196" s="142" t="n">
        <v>0.885</v>
      </c>
      <c r="AR196" s="142" t="n">
        <f aca="false">Wellness!V196</f>
        <v>0.666666666666667</v>
      </c>
      <c r="AS196" s="142" t="n">
        <f aca="false">AVERAGE(Discipline!$D196,Discipline!$E196)</f>
        <v>0.799983333333333</v>
      </c>
      <c r="AT196" s="143" t="str">
        <f aca="false" t="array" ref="AT196:AT196">_xlfn.IFS(AS196&gt;=80%,"5",AS196&gt;=70%,"4",AS196&gt;=60%,"3",AS196&gt;=50%,"2",AS196&gt;=40%,"1",AS196&lt;40%,"0")</f>
        <v>4</v>
      </c>
      <c r="AU196" s="144" t="n">
        <v>6</v>
      </c>
      <c r="AV196" s="144" t="n">
        <f aca="false">IF(AU196&gt;=27,5,IF(AU196&gt;=24,4,IF(AU196&gt;=20,3,IF(AU196&gt;=15,2,IF(AU196&gt;=10,1,0)))))</f>
        <v>0</v>
      </c>
      <c r="AW196" s="143" t="n">
        <v>2</v>
      </c>
      <c r="AX196" s="143" t="n">
        <v>2.16666666666667</v>
      </c>
      <c r="AY196" s="143" t="n">
        <v>2.5</v>
      </c>
      <c r="AZ196" s="143" t="n">
        <f aca="false">(AT196+AV196+AX196+AY196+AW196)</f>
        <v>10.6666666666667</v>
      </c>
      <c r="BA196" s="143" t="n">
        <f aca="false">AZ196/25*100</f>
        <v>42.6666666666667</v>
      </c>
      <c r="BB196" s="146" t="n">
        <f aca="false">BA196*0.1</f>
        <v>4.26666666666667</v>
      </c>
    </row>
    <row r="197" s="22" customFormat="true" ht="14.25" hidden="false" customHeight="false" outlineLevel="0" collapsed="false">
      <c r="A197" s="141" t="n">
        <v>193</v>
      </c>
      <c r="B197" s="62" t="s">
        <v>405</v>
      </c>
      <c r="C197" s="63" t="s">
        <v>406</v>
      </c>
      <c r="D197" s="142" t="n">
        <v>1</v>
      </c>
      <c r="E197" s="142" t="n">
        <f aca="false">Wellness!D197</f>
        <v>0.833333333333333</v>
      </c>
      <c r="F197" s="142" t="n">
        <f aca="false">AVERAGE(Discipline!$D197,Discipline!$E197)</f>
        <v>0.916666666666667</v>
      </c>
      <c r="G197" s="143" t="str">
        <f aca="false" t="array" ref="G197:G197">_xlfn.IFS(F197&gt;=80%,"5",F197&gt;=70%,"4",F197&gt;=60%,"3",F197&gt;=50%,"2",F197&gt;=40%,"1",F197&lt;40%,"0")</f>
        <v>5</v>
      </c>
      <c r="H197" s="144" t="n">
        <v>17</v>
      </c>
      <c r="I197" s="144" t="n">
        <f aca="false">IF(H197&gt;=27,5,IF(H197&gt;=24,4,IF(H197&gt;=20,3,IF(H197&gt;=15,2,IF(H197&gt;=10,1,0)))))</f>
        <v>2</v>
      </c>
      <c r="J197" s="143"/>
      <c r="K197" s="143" t="n">
        <v>3.5</v>
      </c>
      <c r="L197" s="143" t="n">
        <v>3.15178571428571</v>
      </c>
      <c r="M197" s="143" t="n">
        <f aca="false">(G197+I197+K197+L197)</f>
        <v>13.6517857142857</v>
      </c>
      <c r="N197" s="143" t="n">
        <f aca="false">M197/20*100</f>
        <v>68.2589285714286</v>
      </c>
      <c r="O197" s="146" t="n">
        <f aca="false">N197*0.1</f>
        <v>6.82589285714286</v>
      </c>
      <c r="Q197" s="109" t="n">
        <f aca="false">IFERROR(VLOOKUP(B197,[2]Sheet1!B$4:E$241,4,FALSE()),"ER")</f>
        <v>0.870260416666667</v>
      </c>
      <c r="R197" s="109" t="n">
        <f aca="false">Wellness!V197</f>
        <v>0.666666666666667</v>
      </c>
      <c r="S197" s="109" t="n">
        <f aca="false">AVERAGE(Q197,R197)</f>
        <v>0.768463541666667</v>
      </c>
      <c r="T197" s="143" t="str">
        <f aca="false" t="array" ref="T197:T197">_xlfn.IFS(S197&gt;=80%,"5",S197&gt;=70%,"4",S197&gt;=60%,"3",S197&gt;=50%,"2",S197&gt;=40%,"1",S197&lt;40%,"0")</f>
        <v>4</v>
      </c>
      <c r="U197" s="144" t="n">
        <v>6</v>
      </c>
      <c r="V197" s="144" t="n">
        <f aca="false">IF(U197&gt;=27,5,IF(U197&gt;=24,4,IF(U197&gt;=20,3,IF(U197&gt;=15,2,IF(U197&gt;=10,1,0)))))</f>
        <v>0</v>
      </c>
      <c r="W197" s="143" t="n">
        <v>0</v>
      </c>
      <c r="X197" s="143" t="n">
        <v>1.16666666666667</v>
      </c>
      <c r="Y197" s="143" t="n">
        <v>2.25</v>
      </c>
      <c r="Z197" s="143" t="n">
        <f aca="false">(T197+V197+W197+X197+Y197)</f>
        <v>7.41666666666667</v>
      </c>
      <c r="AA197" s="143" t="n">
        <f aca="false">Z197/25*100</f>
        <v>29.6666666666667</v>
      </c>
      <c r="AB197" s="146" t="n">
        <f aca="false">AA197*0.1</f>
        <v>2.96666666666667</v>
      </c>
      <c r="AD197" s="142" t="n">
        <v>0.859420289855072</v>
      </c>
      <c r="AE197" s="142" t="n">
        <f aca="false">Wellness!AN197</f>
        <v>0.933333333333333</v>
      </c>
      <c r="AF197" s="142" t="n">
        <f aca="false">AVERAGE(AD197,AE197)</f>
        <v>0.896376811594203</v>
      </c>
      <c r="AG197" s="143" t="str">
        <f aca="false" t="array" ref="AG197:AG197">_xlfn.IFS(AF197&gt;=80%,"5",AF197&gt;=70%,"4",AF197&gt;=60%,"3",AF197&gt;=50%,"2",AF197&gt;=40%,"1",AF197&lt;40%,"0")</f>
        <v>5</v>
      </c>
      <c r="AH197" s="144" t="n">
        <v>18</v>
      </c>
      <c r="AI197" s="144" t="n">
        <f aca="false">IF(AH197&gt;=27,5,IF(AH197&gt;=24,4,IF(AH197&gt;=20,3,IF(AH197&gt;=15,2,IF(AH197&gt;=10,1,0)))))</f>
        <v>2</v>
      </c>
      <c r="AJ197" s="143" t="n">
        <v>2.5</v>
      </c>
      <c r="AK197" s="143" t="n">
        <v>3</v>
      </c>
      <c r="AL197" s="143" t="n">
        <v>2.66666666666667</v>
      </c>
      <c r="AM197" s="143" t="n">
        <f aca="false">(AG197+AI197+AK197+AL197+AJ197)</f>
        <v>15.1666666666667</v>
      </c>
      <c r="AN197" s="143" t="n">
        <f aca="false">AM197/25*100</f>
        <v>60.6666666666667</v>
      </c>
      <c r="AO197" s="146" t="n">
        <f aca="false">AN197*0.1</f>
        <v>6.06666666666667</v>
      </c>
      <c r="AQ197" s="142" t="n">
        <v>0.866821946169772</v>
      </c>
      <c r="AR197" s="142" t="n">
        <f aca="false">Wellness!V197</f>
        <v>0.666666666666667</v>
      </c>
      <c r="AS197" s="142" t="n">
        <f aca="false">AVERAGE(Discipline!$D197,Discipline!$E197)</f>
        <v>0.916666666666667</v>
      </c>
      <c r="AT197" s="143" t="str">
        <f aca="false" t="array" ref="AT197:AT197">_xlfn.IFS(AS197&gt;=80%,"5",AS197&gt;=70%,"4",AS197&gt;=60%,"3",AS197&gt;=50%,"2",AS197&gt;=40%,"1",AS197&lt;40%,"0")</f>
        <v>5</v>
      </c>
      <c r="AU197" s="144" t="n">
        <v>17</v>
      </c>
      <c r="AV197" s="144" t="n">
        <f aca="false">IF(AU197&gt;=27,5,IF(AU197&gt;=24,4,IF(AU197&gt;=20,3,IF(AU197&gt;=15,2,IF(AU197&gt;=10,1,0)))))</f>
        <v>2</v>
      </c>
      <c r="AW197" s="143" t="n">
        <v>3</v>
      </c>
      <c r="AX197" s="143" t="n">
        <v>3</v>
      </c>
      <c r="AY197" s="143" t="n">
        <v>2.5</v>
      </c>
      <c r="AZ197" s="143" t="n">
        <f aca="false">(AT197+AV197+AX197+AY197+AW197)</f>
        <v>15.5</v>
      </c>
      <c r="BA197" s="143" t="n">
        <f aca="false">AZ197/25*100</f>
        <v>62</v>
      </c>
      <c r="BB197" s="146" t="n">
        <f aca="false">BA197*0.1</f>
        <v>6.2</v>
      </c>
    </row>
    <row r="198" s="22" customFormat="true" ht="14.25" hidden="false" customHeight="false" outlineLevel="0" collapsed="false">
      <c r="A198" s="141" t="n">
        <v>194</v>
      </c>
      <c r="B198" s="62" t="s">
        <v>407</v>
      </c>
      <c r="C198" s="63" t="s">
        <v>408</v>
      </c>
      <c r="D198" s="142" t="n">
        <v>1</v>
      </c>
      <c r="E198" s="142" t="n">
        <f aca="false">Wellness!D198</f>
        <v>0.666666666666667</v>
      </c>
      <c r="F198" s="142" t="n">
        <f aca="false">AVERAGE(Discipline!$D198,Discipline!$E198)</f>
        <v>0.833333333333333</v>
      </c>
      <c r="G198" s="143" t="str">
        <f aca="false" t="array" ref="G198:G198">_xlfn.IFS(F198&gt;=80%,"5",F198&gt;=70%,"4",F198&gt;=60%,"3",F198&gt;=50%,"2",F198&gt;=40%,"1",F198&lt;40%,"0")</f>
        <v>5</v>
      </c>
      <c r="H198" s="144" t="n">
        <v>18</v>
      </c>
      <c r="I198" s="144" t="n">
        <f aca="false">IF(H198&gt;=27,5,IF(H198&gt;=24,4,IF(H198&gt;=20,3,IF(H198&gt;=15,2,IF(H198&gt;=10,1,0)))))</f>
        <v>2</v>
      </c>
      <c r="J198" s="143"/>
      <c r="K198" s="143" t="n">
        <v>1.96428571428571</v>
      </c>
      <c r="L198" s="143" t="n">
        <v>2.39285714285714</v>
      </c>
      <c r="M198" s="143" t="n">
        <f aca="false">(G198+I198+K198+L198)</f>
        <v>11.3571428571429</v>
      </c>
      <c r="N198" s="143" t="n">
        <f aca="false">M198/20*100</f>
        <v>56.7857142857143</v>
      </c>
      <c r="O198" s="146" t="n">
        <f aca="false">N198*0.1</f>
        <v>5.67857142857143</v>
      </c>
      <c r="Q198" s="109" t="n">
        <f aca="false">IFERROR(VLOOKUP(B198,[2]Sheet1!B$4:E$241,4,FALSE()),"ER")</f>
        <v>0.975260416666667</v>
      </c>
      <c r="R198" s="109" t="n">
        <f aca="false">Wellness!V198</f>
        <v>0.666666666666667</v>
      </c>
      <c r="S198" s="109" t="n">
        <f aca="false">AVERAGE(Q198,R198)</f>
        <v>0.820963541666667</v>
      </c>
      <c r="T198" s="143" t="str">
        <f aca="false" t="array" ref="T198:T198">_xlfn.IFS(S198&gt;=80%,"5",S198&gt;=70%,"4",S198&gt;=60%,"3",S198&gt;=50%,"2",S198&gt;=40%,"1",S198&lt;40%,"0")</f>
        <v>5</v>
      </c>
      <c r="U198" s="144" t="n">
        <v>10</v>
      </c>
      <c r="V198" s="144" t="n">
        <f aca="false">IF(U198&gt;=27,5,IF(U198&gt;=24,4,IF(U198&gt;=20,3,IF(U198&gt;=15,2,IF(U198&gt;=10,1,0)))))</f>
        <v>1</v>
      </c>
      <c r="W198" s="143" t="n">
        <v>0</v>
      </c>
      <c r="X198" s="143" t="n">
        <v>1.16666666666667</v>
      </c>
      <c r="Y198" s="143" t="n">
        <v>1.75</v>
      </c>
      <c r="Z198" s="143" t="n">
        <f aca="false">(T198+V198+W198+X198+Y198)</f>
        <v>8.91666666666667</v>
      </c>
      <c r="AA198" s="143" t="n">
        <f aca="false">Z198/25*100</f>
        <v>35.6666666666667</v>
      </c>
      <c r="AB198" s="146" t="n">
        <f aca="false">AA198*0.1</f>
        <v>3.56666666666667</v>
      </c>
      <c r="AD198" s="142" t="n">
        <v>0.906055178481649</v>
      </c>
      <c r="AE198" s="142" t="n">
        <f aca="false">Wellness!AN198</f>
        <v>0.666666666666667</v>
      </c>
      <c r="AF198" s="142" t="n">
        <f aca="false">AVERAGE(AD198,AE198)</f>
        <v>0.786360922574158</v>
      </c>
      <c r="AG198" s="143" t="str">
        <f aca="false" t="array" ref="AG198:AG198">_xlfn.IFS(AF198&gt;=80%,"5",AF198&gt;=70%,"4",AF198&gt;=60%,"3",AF198&gt;=50%,"2",AF198&gt;=40%,"1",AF198&lt;40%,"0")</f>
        <v>4</v>
      </c>
      <c r="AH198" s="144" t="n">
        <v>8</v>
      </c>
      <c r="AI198" s="144" t="n">
        <f aca="false">IF(AH198&gt;=27,5,IF(AH198&gt;=24,4,IF(AH198&gt;=20,3,IF(AH198&gt;=15,2,IF(AH198&gt;=10,1,0)))))</f>
        <v>0</v>
      </c>
      <c r="AJ198" s="143" t="n">
        <v>2</v>
      </c>
      <c r="AK198" s="143" t="n">
        <v>2.5</v>
      </c>
      <c r="AL198" s="143" t="n">
        <v>2.25</v>
      </c>
      <c r="AM198" s="143" t="n">
        <f aca="false">(AG198+AI198+AK198+AL198+AJ198)</f>
        <v>10.75</v>
      </c>
      <c r="AN198" s="143" t="n">
        <f aca="false">AM198/25*100</f>
        <v>43</v>
      </c>
      <c r="AO198" s="146" t="n">
        <f aca="false">AN198*0.1</f>
        <v>4.3</v>
      </c>
      <c r="AQ198" s="142" t="n">
        <v>0.948897058823529</v>
      </c>
      <c r="AR198" s="142" t="n">
        <f aca="false">Wellness!V198</f>
        <v>0.666666666666667</v>
      </c>
      <c r="AS198" s="142" t="n">
        <f aca="false">AVERAGE(Discipline!$D198,Discipline!$E198)</f>
        <v>0.833333333333333</v>
      </c>
      <c r="AT198" s="143" t="str">
        <f aca="false" t="array" ref="AT198:AT198">_xlfn.IFS(AS198&gt;=80%,"5",AS198&gt;=70%,"4",AS198&gt;=60%,"3",AS198&gt;=50%,"2",AS198&gt;=40%,"1",AS198&lt;40%,"0")</f>
        <v>5</v>
      </c>
      <c r="AU198" s="144" t="n">
        <v>18</v>
      </c>
      <c r="AV198" s="144" t="n">
        <f aca="false">IF(AU198&gt;=27,5,IF(AU198&gt;=24,4,IF(AU198&gt;=20,3,IF(AU198&gt;=15,2,IF(AU198&gt;=10,1,0)))))</f>
        <v>2</v>
      </c>
      <c r="AW198" s="143" t="n">
        <v>1</v>
      </c>
      <c r="AX198" s="143" t="n">
        <v>3</v>
      </c>
      <c r="AY198" s="143" t="n">
        <v>3.5</v>
      </c>
      <c r="AZ198" s="143" t="n">
        <f aca="false">(AT198+AV198+AX198+AY198+AW198)</f>
        <v>14.5</v>
      </c>
      <c r="BA198" s="143" t="n">
        <f aca="false">AZ198/25*100</f>
        <v>58</v>
      </c>
      <c r="BB198" s="146" t="n">
        <f aca="false">BA198*0.1</f>
        <v>5.8</v>
      </c>
    </row>
    <row r="199" s="22" customFormat="true" ht="14.25" hidden="false" customHeight="false" outlineLevel="0" collapsed="false">
      <c r="A199" s="141" t="n">
        <v>195</v>
      </c>
      <c r="B199" s="62" t="s">
        <v>409</v>
      </c>
      <c r="C199" s="63" t="s">
        <v>410</v>
      </c>
      <c r="D199" s="142" t="n">
        <v>0.4615</v>
      </c>
      <c r="E199" s="142" t="n">
        <f aca="false">Wellness!D199</f>
        <v>0.8</v>
      </c>
      <c r="F199" s="142" t="n">
        <f aca="false">AVERAGE(Discipline!$D199,Discipline!$E199)</f>
        <v>0.63075</v>
      </c>
      <c r="G199" s="143" t="str">
        <f aca="false" t="array" ref="G199:G199">_xlfn.IFS(F199&gt;=80%,"5",F199&gt;=70%,"4",F199&gt;=60%,"3",F199&gt;=50%,"2",F199&gt;=40%,"1",F199&lt;40%,"0")</f>
        <v>3</v>
      </c>
      <c r="H199" s="144" t="n">
        <v>3</v>
      </c>
      <c r="I199" s="144" t="n">
        <f aca="false">IF(H199&gt;=27,5,IF(H199&gt;=24,4,IF(H199&gt;=20,3,IF(H199&gt;=15,2,IF(H199&gt;=10,1,0)))))</f>
        <v>0</v>
      </c>
      <c r="J199" s="143"/>
      <c r="K199" s="143" t="n">
        <v>2.83035714285714</v>
      </c>
      <c r="L199" s="143" t="n">
        <v>2.58928571428571</v>
      </c>
      <c r="M199" s="143" t="n">
        <f aca="false">(G199+I199+K199+L199)</f>
        <v>8.41964285714286</v>
      </c>
      <c r="N199" s="143" t="n">
        <f aca="false">M199/20*100</f>
        <v>42.0982142857143</v>
      </c>
      <c r="O199" s="146" t="n">
        <f aca="false">N199*0.1</f>
        <v>4.20982142857143</v>
      </c>
      <c r="Q199" s="109" t="n">
        <f aca="false">IFERROR(VLOOKUP(B199,[2]Sheet1!B$4:E$241,4,FALSE()),"ER")</f>
        <v>0.885744206773619</v>
      </c>
      <c r="R199" s="109" t="n">
        <f aca="false">Wellness!V199</f>
        <v>1</v>
      </c>
      <c r="S199" s="109" t="n">
        <f aca="false">AVERAGE(Q199,R199)</f>
        <v>0.942872103386809</v>
      </c>
      <c r="T199" s="143" t="str">
        <f aca="false" t="array" ref="T199:T199">_xlfn.IFS(S199&gt;=80%,"5",S199&gt;=70%,"4",S199&gt;=60%,"3",S199&gt;=50%,"2",S199&gt;=40%,"1",S199&lt;40%,"0")</f>
        <v>5</v>
      </c>
      <c r="U199" s="144" t="n">
        <v>9</v>
      </c>
      <c r="V199" s="144" t="n">
        <f aca="false">IF(U199&gt;=27,5,IF(U199&gt;=24,4,IF(U199&gt;=20,3,IF(U199&gt;=15,2,IF(U199&gt;=10,1,0)))))</f>
        <v>0</v>
      </c>
      <c r="W199" s="143" t="n">
        <v>2</v>
      </c>
      <c r="X199" s="143" t="n">
        <v>2.33333333333333</v>
      </c>
      <c r="Y199" s="143" t="n">
        <v>2.75</v>
      </c>
      <c r="Z199" s="143" t="n">
        <f aca="false">(T199+V199+W199+X199+Y199)</f>
        <v>12.0833333333333</v>
      </c>
      <c r="AA199" s="143" t="n">
        <f aca="false">Z199/25*100</f>
        <v>48.3333333333333</v>
      </c>
      <c r="AB199" s="146" t="n">
        <f aca="false">AA199*0.1</f>
        <v>4.83333333333333</v>
      </c>
      <c r="AD199" s="142" t="n">
        <v>0.875083095916429</v>
      </c>
      <c r="AE199" s="142" t="n">
        <f aca="false">Wellness!AN199</f>
        <v>1</v>
      </c>
      <c r="AF199" s="142" t="n">
        <f aca="false">AVERAGE(AD199,AE199)</f>
        <v>0.937541547958215</v>
      </c>
      <c r="AG199" s="143" t="str">
        <f aca="false" t="array" ref="AG199:AG199">_xlfn.IFS(AF199&gt;=80%,"5",AF199&gt;=70%,"4",AF199&gt;=60%,"3",AF199&gt;=50%,"2",AF199&gt;=40%,"1",AF199&lt;40%,"0")</f>
        <v>5</v>
      </c>
      <c r="AH199" s="144" t="n">
        <v>18</v>
      </c>
      <c r="AI199" s="144" t="n">
        <f aca="false">IF(AH199&gt;=27,5,IF(AH199&gt;=24,4,IF(AH199&gt;=20,3,IF(AH199&gt;=15,2,IF(AH199&gt;=10,1,0)))))</f>
        <v>2</v>
      </c>
      <c r="AJ199" s="143" t="n">
        <v>2</v>
      </c>
      <c r="AK199" s="143" t="n">
        <v>2.42857142857143</v>
      </c>
      <c r="AL199" s="143" t="n">
        <v>2.25</v>
      </c>
      <c r="AM199" s="143" t="n">
        <f aca="false">(AG199+AI199+AK199+AL199+AJ199)</f>
        <v>13.6785714285714</v>
      </c>
      <c r="AN199" s="143" t="n">
        <f aca="false">AM199/25*100</f>
        <v>54.7142857142857</v>
      </c>
      <c r="AO199" s="146" t="n">
        <f aca="false">AN199*0.1</f>
        <v>5.47142857142857</v>
      </c>
      <c r="AQ199" s="142" t="n">
        <v>0.877696078431373</v>
      </c>
      <c r="AR199" s="142" t="n">
        <f aca="false">Wellness!V199</f>
        <v>1</v>
      </c>
      <c r="AS199" s="142" t="n">
        <f aca="false">AVERAGE(Discipline!$D199,Discipline!$E199)</f>
        <v>0.63075</v>
      </c>
      <c r="AT199" s="143" t="str">
        <f aca="false" t="array" ref="AT199:AT199">_xlfn.IFS(AS199&gt;=80%,"5",AS199&gt;=70%,"4",AS199&gt;=60%,"3",AS199&gt;=50%,"2",AS199&gt;=40%,"1",AS199&lt;40%,"0")</f>
        <v>3</v>
      </c>
      <c r="AU199" s="144" t="n">
        <v>3</v>
      </c>
      <c r="AV199" s="144" t="n">
        <f aca="false">IF(AU199&gt;=27,5,IF(AU199&gt;=24,4,IF(AU199&gt;=20,3,IF(AU199&gt;=15,2,IF(AU199&gt;=10,1,0)))))</f>
        <v>0</v>
      </c>
      <c r="AW199" s="143" t="n">
        <v>3.25</v>
      </c>
      <c r="AX199" s="143" t="n">
        <v>2.33333333333333</v>
      </c>
      <c r="AY199" s="143" t="n">
        <v>2</v>
      </c>
      <c r="AZ199" s="143" t="n">
        <f aca="false">(AT199+AV199+AX199+AY199+AW199)</f>
        <v>10.5833333333333</v>
      </c>
      <c r="BA199" s="143" t="n">
        <f aca="false">AZ199/25*100</f>
        <v>42.3333333333333</v>
      </c>
      <c r="BB199" s="146" t="n">
        <f aca="false">BA199*0.1</f>
        <v>4.23333333333333</v>
      </c>
    </row>
    <row r="200" s="22" customFormat="true" ht="14.25" hidden="false" customHeight="false" outlineLevel="0" collapsed="false">
      <c r="A200" s="141" t="n">
        <v>196</v>
      </c>
      <c r="B200" s="62" t="s">
        <v>411</v>
      </c>
      <c r="C200" s="63" t="s">
        <v>412</v>
      </c>
      <c r="D200" s="142" t="n">
        <v>0.9333</v>
      </c>
      <c r="E200" s="142" t="n">
        <f aca="false">Wellness!D200</f>
        <v>0.3</v>
      </c>
      <c r="F200" s="142" t="n">
        <f aca="false">AVERAGE(Discipline!$D200,Discipline!$E200)</f>
        <v>0.61665</v>
      </c>
      <c r="G200" s="143" t="str">
        <f aca="false" t="array" ref="G200:G200">_xlfn.IFS(F200&gt;=80%,"5",F200&gt;=70%,"4",F200&gt;=60%,"3",F200&gt;=50%,"2",F200&gt;=40%,"1",F200&lt;40%,"0")</f>
        <v>3</v>
      </c>
      <c r="H200" s="144" t="n">
        <v>7</v>
      </c>
      <c r="I200" s="144" t="n">
        <f aca="false">IF(H200&gt;=27,5,IF(H200&gt;=24,4,IF(H200&gt;=20,3,IF(H200&gt;=15,2,IF(H200&gt;=10,1,0)))))</f>
        <v>0</v>
      </c>
      <c r="J200" s="143"/>
      <c r="K200" s="143" t="n">
        <v>3</v>
      </c>
      <c r="L200" s="143" t="n">
        <v>2.4375</v>
      </c>
      <c r="M200" s="143" t="n">
        <f aca="false">(G200+I200+K200+L200)</f>
        <v>8.4375</v>
      </c>
      <c r="N200" s="143" t="n">
        <f aca="false">M200/20*100</f>
        <v>42.1875</v>
      </c>
      <c r="O200" s="146" t="n">
        <f aca="false">N200*0.1</f>
        <v>4.21875</v>
      </c>
      <c r="Q200" s="109" t="n">
        <f aca="false">IFERROR(VLOOKUP(B200,[2]Sheet1!B$4:E$241,4,FALSE()),"ER")</f>
        <v>0.754166666666667</v>
      </c>
      <c r="R200" s="109" t="n">
        <f aca="false">Wellness!V200</f>
        <v>0.2</v>
      </c>
      <c r="S200" s="109" t="n">
        <f aca="false">AVERAGE(Q200,R200)</f>
        <v>0.477083333333333</v>
      </c>
      <c r="T200" s="143" t="str">
        <f aca="false" t="array" ref="T200:T200">_xlfn.IFS(S200&gt;=80%,"5",S200&gt;=70%,"4",S200&gt;=60%,"3",S200&gt;=50%,"2",S200&gt;=40%,"1",S200&lt;40%,"0")</f>
        <v>1</v>
      </c>
      <c r="U200" s="144" t="n">
        <v>0</v>
      </c>
      <c r="V200" s="144" t="n">
        <f aca="false">IF(U200&gt;=27,5,IF(U200&gt;=24,4,IF(U200&gt;=20,3,IF(U200&gt;=15,2,IF(U200&gt;=10,1,0)))))</f>
        <v>0</v>
      </c>
      <c r="W200" s="143" t="n">
        <v>0</v>
      </c>
      <c r="X200" s="143" t="n">
        <v>0.833333333333333</v>
      </c>
      <c r="Y200" s="143" t="n">
        <v>0.25</v>
      </c>
      <c r="Z200" s="143" t="n">
        <f aca="false">(T200+V200+W200+X200+Y200)</f>
        <v>2.08333333333333</v>
      </c>
      <c r="AA200" s="143" t="n">
        <f aca="false">Z200/25*100</f>
        <v>8.33333333333333</v>
      </c>
      <c r="AB200" s="146" t="n">
        <f aca="false">AA200*0.1</f>
        <v>0.833333333333333</v>
      </c>
      <c r="AD200" s="142" t="n">
        <v>0.846214896214896</v>
      </c>
      <c r="AE200" s="142" t="n">
        <f aca="false">Wellness!AN200</f>
        <v>0.1</v>
      </c>
      <c r="AF200" s="142" t="n">
        <f aca="false">AVERAGE(AD200,AE200)</f>
        <v>0.473107448107448</v>
      </c>
      <c r="AG200" s="143" t="str">
        <f aca="false" t="array" ref="AG200:AG200">_xlfn.IFS(AF200&gt;=80%,"5",AF200&gt;=70%,"4",AF200&gt;=60%,"3",AF200&gt;=50%,"2",AF200&gt;=40%,"1",AF200&lt;40%,"0")</f>
        <v>1</v>
      </c>
      <c r="AH200" s="144" t="n">
        <v>0</v>
      </c>
      <c r="AI200" s="144" t="n">
        <f aca="false">IF(AH200&gt;=27,5,IF(AH200&gt;=24,4,IF(AH200&gt;=20,3,IF(AH200&gt;=15,2,IF(AH200&gt;=10,1,0)))))</f>
        <v>0</v>
      </c>
      <c r="AJ200" s="143" t="n">
        <v>2</v>
      </c>
      <c r="AK200" s="143" t="n">
        <v>2.5</v>
      </c>
      <c r="AL200" s="143" t="n">
        <v>2.25</v>
      </c>
      <c r="AM200" s="143" t="n">
        <f aca="false">(AG200+AI200+AK200+AL200+AJ200)</f>
        <v>7.75</v>
      </c>
      <c r="AN200" s="143" t="n">
        <f aca="false">AM200/25*100</f>
        <v>31</v>
      </c>
      <c r="AO200" s="146" t="n">
        <f aca="false">AN200*0.1</f>
        <v>3.1</v>
      </c>
      <c r="AQ200" s="142" t="n">
        <v>0.942857142857143</v>
      </c>
      <c r="AR200" s="142" t="n">
        <f aca="false">Wellness!V200</f>
        <v>0.2</v>
      </c>
      <c r="AS200" s="142" t="n">
        <f aca="false">AVERAGE(Discipline!$D200,Discipline!$E200)</f>
        <v>0.61665</v>
      </c>
      <c r="AT200" s="143" t="str">
        <f aca="false" t="array" ref="AT200:AT200">_xlfn.IFS(AS200&gt;=80%,"5",AS200&gt;=70%,"4",AS200&gt;=60%,"3",AS200&gt;=50%,"2",AS200&gt;=40%,"1",AS200&lt;40%,"0")</f>
        <v>3</v>
      </c>
      <c r="AU200" s="144" t="n">
        <v>7</v>
      </c>
      <c r="AV200" s="144" t="n">
        <f aca="false">IF(AU200&gt;=27,5,IF(AU200&gt;=24,4,IF(AU200&gt;=20,3,IF(AU200&gt;=15,2,IF(AU200&gt;=10,1,0)))))</f>
        <v>0</v>
      </c>
      <c r="AW200" s="143" t="n">
        <v>2</v>
      </c>
      <c r="AX200" s="143" t="n">
        <v>3</v>
      </c>
      <c r="AY200" s="143" t="n">
        <v>3</v>
      </c>
      <c r="AZ200" s="143" t="n">
        <f aca="false">(AT200+AV200+AX200+AY200+AW200)</f>
        <v>11</v>
      </c>
      <c r="BA200" s="143" t="n">
        <f aca="false">AZ200/25*100</f>
        <v>44</v>
      </c>
      <c r="BB200" s="146" t="n">
        <f aca="false">BA200*0.1</f>
        <v>4.4</v>
      </c>
    </row>
    <row r="201" s="22" customFormat="true" ht="14.25" hidden="false" customHeight="false" outlineLevel="0" collapsed="false">
      <c r="A201" s="141" t="n">
        <v>197</v>
      </c>
      <c r="B201" s="62" t="s">
        <v>413</v>
      </c>
      <c r="C201" s="63" t="s">
        <v>414</v>
      </c>
      <c r="D201" s="142" t="n">
        <v>0.8667</v>
      </c>
      <c r="E201" s="142" t="n">
        <f aca="false">Wellness!D201</f>
        <v>0.666666666666667</v>
      </c>
      <c r="F201" s="142" t="n">
        <f aca="false">AVERAGE(Discipline!$D201,Discipline!$E201)</f>
        <v>0.766683333333333</v>
      </c>
      <c r="G201" s="143" t="str">
        <f aca="false" t="array" ref="G201:G201">_xlfn.IFS(F201&gt;=80%,"5",F201&gt;=70%,"4",F201&gt;=60%,"3",F201&gt;=50%,"2",F201&gt;=40%,"1",F201&lt;40%,"0")</f>
        <v>4</v>
      </c>
      <c r="H201" s="144" t="n">
        <v>11</v>
      </c>
      <c r="I201" s="144" t="n">
        <f aca="false">IF(H201&gt;=27,5,IF(H201&gt;=24,4,IF(H201&gt;=20,3,IF(H201&gt;=15,2,IF(H201&gt;=10,1,0)))))</f>
        <v>1</v>
      </c>
      <c r="J201" s="143"/>
      <c r="K201" s="143" t="n">
        <v>3.33928571428571</v>
      </c>
      <c r="L201" s="143" t="n">
        <v>3.15178571428571</v>
      </c>
      <c r="M201" s="143" t="n">
        <f aca="false">(G201+I201+K201+L201)</f>
        <v>11.4910714285714</v>
      </c>
      <c r="N201" s="143" t="n">
        <f aca="false">M201/20*100</f>
        <v>57.4553571428572</v>
      </c>
      <c r="O201" s="146" t="n">
        <f aca="false">N201*0.1</f>
        <v>5.74553571428572</v>
      </c>
      <c r="Q201" s="109" t="n">
        <f aca="false">IFERROR(VLOOKUP(B201,[2]Sheet1!B$4:E$241,4,FALSE()),"ER")</f>
        <v>0.914635416666667</v>
      </c>
      <c r="R201" s="109" t="n">
        <f aca="false">Wellness!V201</f>
        <v>0.7</v>
      </c>
      <c r="S201" s="109" t="n">
        <f aca="false">AVERAGE(Q201,R201)</f>
        <v>0.807317708333333</v>
      </c>
      <c r="T201" s="143" t="str">
        <f aca="false" t="array" ref="T201:T201">_xlfn.IFS(S201&gt;=80%,"5",S201&gt;=70%,"4",S201&gt;=60%,"3",S201&gt;=50%,"2",S201&gt;=40%,"1",S201&lt;40%,"0")</f>
        <v>5</v>
      </c>
      <c r="U201" s="144" t="n">
        <v>4</v>
      </c>
      <c r="V201" s="144" t="n">
        <f aca="false">IF(U201&gt;=27,5,IF(U201&gt;=24,4,IF(U201&gt;=20,3,IF(U201&gt;=15,2,IF(U201&gt;=10,1,0)))))</f>
        <v>0</v>
      </c>
      <c r="W201" s="143" t="n">
        <v>1</v>
      </c>
      <c r="X201" s="143" t="n">
        <v>1.16666666666667</v>
      </c>
      <c r="Y201" s="143" t="n">
        <v>1.75</v>
      </c>
      <c r="Z201" s="143" t="n">
        <f aca="false">(T201+V201+W201+X201+Y201)</f>
        <v>8.91666666666667</v>
      </c>
      <c r="AA201" s="143" t="n">
        <f aca="false">Z201/25*100</f>
        <v>35.6666666666667</v>
      </c>
      <c r="AB201" s="146" t="n">
        <f aca="false">AA201*0.1</f>
        <v>3.56666666666667</v>
      </c>
      <c r="AD201" s="142" t="n">
        <v>0.866452991452992</v>
      </c>
      <c r="AE201" s="142" t="n">
        <f aca="false">Wellness!AN201</f>
        <v>0.333333333333333</v>
      </c>
      <c r="AF201" s="142" t="n">
        <f aca="false">AVERAGE(AD201,AE201)</f>
        <v>0.599893162393162</v>
      </c>
      <c r="AG201" s="143" t="str">
        <f aca="false" t="array" ref="AG201:AG201">_xlfn.IFS(AF201&gt;=80%,"5",AF201&gt;=70%,"4",AF201&gt;=60%,"3",AF201&gt;=50%,"2",AF201&gt;=40%,"1",AF201&lt;40%,"0")</f>
        <v>2</v>
      </c>
      <c r="AH201" s="144" t="n">
        <v>6</v>
      </c>
      <c r="AI201" s="144" t="n">
        <f aca="false">IF(AH201&gt;=27,5,IF(AH201&gt;=24,4,IF(AH201&gt;=20,3,IF(AH201&gt;=15,2,IF(AH201&gt;=10,1,0)))))</f>
        <v>0</v>
      </c>
      <c r="AJ201" s="143" t="n">
        <v>3</v>
      </c>
      <c r="AK201" s="143" t="n">
        <v>3.8</v>
      </c>
      <c r="AL201" s="143" t="n">
        <v>2.625</v>
      </c>
      <c r="AM201" s="143" t="n">
        <f aca="false">(AG201+AI201+AK201+AL201+AJ201)</f>
        <v>11.425</v>
      </c>
      <c r="AN201" s="143" t="n">
        <f aca="false">AM201/25*100</f>
        <v>45.7</v>
      </c>
      <c r="AO201" s="146" t="n">
        <f aca="false">AN201*0.1</f>
        <v>4.57</v>
      </c>
      <c r="AQ201" s="142" t="n">
        <v>0.85171568627451</v>
      </c>
      <c r="AR201" s="142" t="n">
        <f aca="false">Wellness!V201</f>
        <v>0.7</v>
      </c>
      <c r="AS201" s="142" t="n">
        <f aca="false">AVERAGE(Discipline!$D201,Discipline!$E201)</f>
        <v>0.766683333333333</v>
      </c>
      <c r="AT201" s="143" t="str">
        <f aca="false" t="array" ref="AT201:AT201">_xlfn.IFS(AS201&gt;=80%,"5",AS201&gt;=70%,"4",AS201&gt;=60%,"3",AS201&gt;=50%,"2",AS201&gt;=40%,"1",AS201&lt;40%,"0")</f>
        <v>4</v>
      </c>
      <c r="AU201" s="144" t="n">
        <v>11</v>
      </c>
      <c r="AV201" s="144" t="n">
        <f aca="false">IF(AU201&gt;=27,5,IF(AU201&gt;=24,4,IF(AU201&gt;=20,3,IF(AU201&gt;=15,2,IF(AU201&gt;=10,1,0)))))</f>
        <v>1</v>
      </c>
      <c r="AW201" s="143" t="n">
        <v>3.75</v>
      </c>
      <c r="AX201" s="143" t="n">
        <v>3</v>
      </c>
      <c r="AY201" s="143" t="n">
        <v>2.75</v>
      </c>
      <c r="AZ201" s="143" t="n">
        <f aca="false">(AT201+AV201+AX201+AY201+AW201)</f>
        <v>14.5</v>
      </c>
      <c r="BA201" s="143" t="n">
        <f aca="false">AZ201/25*100</f>
        <v>58</v>
      </c>
      <c r="BB201" s="146" t="n">
        <f aca="false">BA201*0.1</f>
        <v>5.8</v>
      </c>
    </row>
    <row r="202" s="22" customFormat="true" ht="14.25" hidden="false" customHeight="false" outlineLevel="0" collapsed="false">
      <c r="A202" s="141" t="n">
        <v>198</v>
      </c>
      <c r="B202" s="62" t="s">
        <v>415</v>
      </c>
      <c r="C202" s="63" t="s">
        <v>416</v>
      </c>
      <c r="D202" s="142" t="n">
        <v>0.9286</v>
      </c>
      <c r="E202" s="142" t="n">
        <f aca="false">Wellness!D202</f>
        <v>0.666666666666667</v>
      </c>
      <c r="F202" s="142" t="n">
        <f aca="false">AVERAGE(Discipline!$D202,Discipline!$E202)</f>
        <v>0.797633333333333</v>
      </c>
      <c r="G202" s="143" t="str">
        <f aca="false" t="array" ref="G202:G202">_xlfn.IFS(F202&gt;=80%,"5",F202&gt;=70%,"4",F202&gt;=60%,"3",F202&gt;=50%,"2",F202&gt;=40%,"1",F202&lt;40%,"0")</f>
        <v>4</v>
      </c>
      <c r="H202" s="144" t="n">
        <v>11</v>
      </c>
      <c r="I202" s="144" t="n">
        <f aca="false">IF(H202&gt;=27,5,IF(H202&gt;=24,4,IF(H202&gt;=20,3,IF(H202&gt;=15,2,IF(H202&gt;=10,1,0)))))</f>
        <v>1</v>
      </c>
      <c r="J202" s="143"/>
      <c r="K202" s="143" t="n">
        <v>2.44642857142857</v>
      </c>
      <c r="L202" s="143" t="n">
        <v>2.04464285714286</v>
      </c>
      <c r="M202" s="143" t="n">
        <f aca="false">(G202+I202+K202+L202)</f>
        <v>9.49107142857143</v>
      </c>
      <c r="N202" s="143" t="n">
        <f aca="false">M202/20*100</f>
        <v>47.4553571428571</v>
      </c>
      <c r="O202" s="146" t="n">
        <f aca="false">N202*0.1</f>
        <v>4.74553571428571</v>
      </c>
      <c r="Q202" s="109" t="n">
        <f aca="false">IFERROR(VLOOKUP(B202,[2]Sheet1!B$4:E$241,4,FALSE()),"ER")</f>
        <v>0.700441176470588</v>
      </c>
      <c r="R202" s="109" t="n">
        <f aca="false">Wellness!V202</f>
        <v>0.666666666666667</v>
      </c>
      <c r="S202" s="109" t="n">
        <f aca="false">AVERAGE(Q202,R202)</f>
        <v>0.683553921568628</v>
      </c>
      <c r="T202" s="143" t="str">
        <f aca="false" t="array" ref="T202:T202">_xlfn.IFS(S202&gt;=80%,"5",S202&gt;=70%,"4",S202&gt;=60%,"3",S202&gt;=50%,"2",S202&gt;=40%,"1",S202&lt;40%,"0")</f>
        <v>3</v>
      </c>
      <c r="U202" s="144" t="n">
        <v>5</v>
      </c>
      <c r="V202" s="144" t="n">
        <f aca="false">IF(U202&gt;=27,5,IF(U202&gt;=24,4,IF(U202&gt;=20,3,IF(U202&gt;=15,2,IF(U202&gt;=10,1,0)))))</f>
        <v>0</v>
      </c>
      <c r="W202" s="143" t="n">
        <v>3</v>
      </c>
      <c r="X202" s="143" t="n">
        <v>3</v>
      </c>
      <c r="Y202" s="143" t="n">
        <v>3</v>
      </c>
      <c r="Z202" s="143" t="n">
        <f aca="false">(T202+V202+W202+X202+Y202)</f>
        <v>12</v>
      </c>
      <c r="AA202" s="143" t="n">
        <f aca="false">Z202/25*100</f>
        <v>48</v>
      </c>
      <c r="AB202" s="146" t="n">
        <f aca="false">AA202*0.1</f>
        <v>4.8</v>
      </c>
      <c r="AD202" s="142" t="n">
        <v>0.839356884057971</v>
      </c>
      <c r="AE202" s="142" t="n">
        <f aca="false">Wellness!AN202</f>
        <v>0.333333333333333</v>
      </c>
      <c r="AF202" s="142" t="n">
        <f aca="false">AVERAGE(AD202,AE202)</f>
        <v>0.586345108695652</v>
      </c>
      <c r="AG202" s="143" t="str">
        <f aca="false" t="array" ref="AG202:AG202">_xlfn.IFS(AF202&gt;=80%,"5",AF202&gt;=70%,"4",AF202&gt;=60%,"3",AF202&gt;=50%,"2",AF202&gt;=40%,"1",AF202&lt;40%,"0")</f>
        <v>2</v>
      </c>
      <c r="AH202" s="144" t="n">
        <v>6</v>
      </c>
      <c r="AI202" s="144" t="n">
        <f aca="false">IF(AH202&gt;=27,5,IF(AH202&gt;=24,4,IF(AH202&gt;=20,3,IF(AH202&gt;=15,2,IF(AH202&gt;=10,1,0)))))</f>
        <v>0</v>
      </c>
      <c r="AJ202" s="143" t="n">
        <v>1.5</v>
      </c>
      <c r="AK202" s="143" t="n">
        <v>2</v>
      </c>
      <c r="AL202" s="143" t="n">
        <v>0.6</v>
      </c>
      <c r="AM202" s="143" t="n">
        <f aca="false">(AG202+AI202+AK202+AL202+AJ202)</f>
        <v>6.1</v>
      </c>
      <c r="AN202" s="143" t="n">
        <f aca="false">AM202/25*100</f>
        <v>24.4</v>
      </c>
      <c r="AO202" s="146" t="n">
        <f aca="false">AN202*0.1</f>
        <v>2.44</v>
      </c>
      <c r="AQ202" s="142" t="n">
        <v>0.84048309178744</v>
      </c>
      <c r="AR202" s="142" t="n">
        <f aca="false">Wellness!V202</f>
        <v>0.666666666666667</v>
      </c>
      <c r="AS202" s="142" t="n">
        <f aca="false">AVERAGE(Discipline!$D202,Discipline!$E202)</f>
        <v>0.797633333333333</v>
      </c>
      <c r="AT202" s="143" t="str">
        <f aca="false" t="array" ref="AT202:AT202">_xlfn.IFS(AS202&gt;=80%,"5",AS202&gt;=70%,"4",AS202&gt;=60%,"3",AS202&gt;=50%,"2",AS202&gt;=40%,"1",AS202&lt;40%,"0")</f>
        <v>4</v>
      </c>
      <c r="AU202" s="144" t="n">
        <v>11</v>
      </c>
      <c r="AV202" s="144" t="n">
        <f aca="false">IF(AU202&gt;=27,5,IF(AU202&gt;=24,4,IF(AU202&gt;=20,3,IF(AU202&gt;=15,2,IF(AU202&gt;=10,1,0)))))</f>
        <v>1</v>
      </c>
      <c r="AW202" s="143" t="n">
        <v>2</v>
      </c>
      <c r="AX202" s="143" t="n">
        <v>2.33333333333333</v>
      </c>
      <c r="AY202" s="143" t="n">
        <v>1.5</v>
      </c>
      <c r="AZ202" s="143" t="n">
        <f aca="false">(AT202+AV202+AX202+AY202+AW202)</f>
        <v>10.8333333333333</v>
      </c>
      <c r="BA202" s="143" t="n">
        <f aca="false">AZ202/25*100</f>
        <v>43.3333333333333</v>
      </c>
      <c r="BB202" s="146" t="n">
        <f aca="false">BA202*0.1</f>
        <v>4.33333333333333</v>
      </c>
    </row>
    <row r="203" s="22" customFormat="true" ht="14.25" hidden="false" customHeight="false" outlineLevel="0" collapsed="false">
      <c r="A203" s="141" t="n">
        <v>199</v>
      </c>
      <c r="B203" s="62" t="s">
        <v>417</v>
      </c>
      <c r="C203" s="63" t="s">
        <v>418</v>
      </c>
      <c r="D203" s="142" t="n">
        <v>1</v>
      </c>
      <c r="E203" s="142" t="n">
        <f aca="false">Wellness!D203</f>
        <v>0.333333333333333</v>
      </c>
      <c r="F203" s="142" t="n">
        <f aca="false">AVERAGE(Discipline!$D203,Discipline!$E203)</f>
        <v>0.666666666666667</v>
      </c>
      <c r="G203" s="143" t="str">
        <f aca="false" t="array" ref="G203:G203">_xlfn.IFS(F203&gt;=80%,"5",F203&gt;=70%,"4",F203&gt;=60%,"3",F203&gt;=50%,"2",F203&gt;=40%,"1",F203&lt;40%,"0")</f>
        <v>3</v>
      </c>
      <c r="H203" s="144" t="n">
        <v>6</v>
      </c>
      <c r="I203" s="144" t="n">
        <f aca="false">IF(H203&gt;=27,5,IF(H203&gt;=24,4,IF(H203&gt;=20,3,IF(H203&gt;=15,2,IF(H203&gt;=10,1,0)))))</f>
        <v>0</v>
      </c>
      <c r="J203" s="143"/>
      <c r="K203" s="143" t="n">
        <v>2.25</v>
      </c>
      <c r="L203" s="143" t="n">
        <v>2.25</v>
      </c>
      <c r="M203" s="143" t="n">
        <f aca="false">(G203+I203+K203+L203)</f>
        <v>7.5</v>
      </c>
      <c r="N203" s="143" t="n">
        <f aca="false">M203/20*100</f>
        <v>37.5</v>
      </c>
      <c r="O203" s="146" t="n">
        <f aca="false">N203*0.1</f>
        <v>3.75</v>
      </c>
      <c r="Q203" s="109" t="n">
        <f aca="false">IFERROR(VLOOKUP(B203,[2]Sheet1!B$4:E$241,4,FALSE()),"ER")</f>
        <v>0.855360962566845</v>
      </c>
      <c r="R203" s="109" t="n">
        <f aca="false">Wellness!V203</f>
        <v>0.566666666666667</v>
      </c>
      <c r="S203" s="109" t="n">
        <f aca="false">AVERAGE(Q203,R203)</f>
        <v>0.711013814616756</v>
      </c>
      <c r="T203" s="143" t="str">
        <f aca="false" t="array" ref="T203:T203">_xlfn.IFS(S203&gt;=80%,"5",S203&gt;=70%,"4",S203&gt;=60%,"3",S203&gt;=50%,"2",S203&gt;=40%,"1",S203&lt;40%,"0")</f>
        <v>4</v>
      </c>
      <c r="U203" s="144" t="n">
        <v>12</v>
      </c>
      <c r="V203" s="144" t="n">
        <f aca="false">IF(U203&gt;=27,5,IF(U203&gt;=24,4,IF(U203&gt;=20,3,IF(U203&gt;=15,2,IF(U203&gt;=10,1,0)))))</f>
        <v>1</v>
      </c>
      <c r="W203" s="143" t="n">
        <v>2</v>
      </c>
      <c r="X203" s="143" t="n">
        <v>1.5</v>
      </c>
      <c r="Y203" s="143" t="n">
        <v>1.75</v>
      </c>
      <c r="Z203" s="143" t="n">
        <f aca="false">(T203+V203+W203+X203+Y203)</f>
        <v>10.25</v>
      </c>
      <c r="AA203" s="143" t="n">
        <f aca="false">Z203/25*100</f>
        <v>41</v>
      </c>
      <c r="AB203" s="146" t="n">
        <f aca="false">AA203*0.1</f>
        <v>4.1</v>
      </c>
      <c r="AD203" s="142" t="n">
        <v>0.885977564102564</v>
      </c>
      <c r="AE203" s="142" t="n">
        <f aca="false">Wellness!AN203</f>
        <v>0.266666666666667</v>
      </c>
      <c r="AF203" s="142" t="n">
        <f aca="false">AVERAGE(AD203,AE203)</f>
        <v>0.576322115384615</v>
      </c>
      <c r="AG203" s="143" t="str">
        <f aca="false" t="array" ref="AG203:AG203">_xlfn.IFS(AF203&gt;=80%,"5",AF203&gt;=70%,"4",AF203&gt;=60%,"3",AF203&gt;=50%,"2",AF203&gt;=40%,"1",AF203&lt;40%,"0")</f>
        <v>2</v>
      </c>
      <c r="AH203" s="144" t="n">
        <v>5</v>
      </c>
      <c r="AI203" s="144" t="n">
        <f aca="false">IF(AH203&gt;=27,5,IF(AH203&gt;=24,4,IF(AH203&gt;=20,3,IF(AH203&gt;=15,2,IF(AH203&gt;=10,1,0)))))</f>
        <v>0</v>
      </c>
      <c r="AJ203" s="143" t="n">
        <v>2.33333333333333</v>
      </c>
      <c r="AK203" s="143" t="n">
        <v>3.28571428571429</v>
      </c>
      <c r="AL203" s="143" t="n">
        <v>2.875</v>
      </c>
      <c r="AM203" s="143" t="n">
        <f aca="false">(AG203+AI203+AK203+AL203+AJ203)</f>
        <v>10.4940476190476</v>
      </c>
      <c r="AN203" s="143" t="n">
        <f aca="false">AM203/25*100</f>
        <v>41.9761904761905</v>
      </c>
      <c r="AO203" s="146" t="n">
        <f aca="false">AN203*0.1</f>
        <v>4.19761904761905</v>
      </c>
      <c r="AQ203" s="142" t="n">
        <v>0.894572829131653</v>
      </c>
      <c r="AR203" s="142" t="n">
        <f aca="false">Wellness!V203</f>
        <v>0.566666666666667</v>
      </c>
      <c r="AS203" s="142" t="n">
        <f aca="false">AVERAGE(Discipline!$D203,Discipline!$E203)</f>
        <v>0.666666666666667</v>
      </c>
      <c r="AT203" s="143" t="str">
        <f aca="false" t="array" ref="AT203:AT203">_xlfn.IFS(AS203&gt;=80%,"5",AS203&gt;=70%,"4",AS203&gt;=60%,"3",AS203&gt;=50%,"2",AS203&gt;=40%,"1",AS203&lt;40%,"0")</f>
        <v>3</v>
      </c>
      <c r="AU203" s="144" t="n">
        <v>6</v>
      </c>
      <c r="AV203" s="144" t="n">
        <f aca="false">IF(AU203&gt;=27,5,IF(AU203&gt;=24,4,IF(AU203&gt;=20,3,IF(AU203&gt;=15,2,IF(AU203&gt;=10,1,0)))))</f>
        <v>0</v>
      </c>
      <c r="AW203" s="143" t="n">
        <v>2.5</v>
      </c>
      <c r="AX203" s="143" t="n">
        <v>1</v>
      </c>
      <c r="AY203" s="143" t="n">
        <v>2.5</v>
      </c>
      <c r="AZ203" s="143" t="n">
        <f aca="false">(AT203+AV203+AX203+AY203+AW203)</f>
        <v>9</v>
      </c>
      <c r="BA203" s="143" t="n">
        <f aca="false">AZ203/25*100</f>
        <v>36</v>
      </c>
      <c r="BB203" s="146" t="n">
        <f aca="false">BA203*0.1</f>
        <v>3.6</v>
      </c>
    </row>
    <row r="204" s="22" customFormat="true" ht="14.25" hidden="false" customHeight="false" outlineLevel="0" collapsed="false">
      <c r="A204" s="141" t="n">
        <v>200</v>
      </c>
      <c r="B204" s="62" t="s">
        <v>419</v>
      </c>
      <c r="C204" s="63" t="s">
        <v>420</v>
      </c>
      <c r="D204" s="142" t="n">
        <v>0.6667</v>
      </c>
      <c r="E204" s="142" t="n">
        <f aca="false">Wellness!D204</f>
        <v>0.833333333333333</v>
      </c>
      <c r="F204" s="142" t="n">
        <f aca="false">AVERAGE(Discipline!$D204,Discipline!$E204)</f>
        <v>0.750016666666667</v>
      </c>
      <c r="G204" s="143" t="str">
        <f aca="false" t="array" ref="G204:G204">_xlfn.IFS(F204&gt;=80%,"5",F204&gt;=70%,"4",F204&gt;=60%,"3",F204&gt;=50%,"2",F204&gt;=40%,"1",F204&lt;40%,"0")</f>
        <v>4</v>
      </c>
      <c r="H204" s="144" t="n">
        <v>20</v>
      </c>
      <c r="I204" s="144" t="n">
        <f aca="false">IF(H204&gt;=27,5,IF(H204&gt;=24,4,IF(H204&gt;=20,3,IF(H204&gt;=15,2,IF(H204&gt;=10,1,0)))))</f>
        <v>3</v>
      </c>
      <c r="J204" s="143"/>
      <c r="K204" s="143" t="n">
        <v>3.5</v>
      </c>
      <c r="L204" s="143" t="n">
        <v>3.0625</v>
      </c>
      <c r="M204" s="143" t="n">
        <f aca="false">(G204+I204+K204+L204)</f>
        <v>13.5625</v>
      </c>
      <c r="N204" s="143" t="n">
        <f aca="false">M204/20*100</f>
        <v>67.8125</v>
      </c>
      <c r="O204" s="146" t="n">
        <f aca="false">N204*0.1</f>
        <v>6.78125</v>
      </c>
      <c r="Q204" s="109" t="n">
        <f aca="false">IFERROR(VLOOKUP(B204,[2]Sheet1!B$4:E$241,4,FALSE()),"ER")</f>
        <v>0.9371875</v>
      </c>
      <c r="R204" s="109" t="n">
        <f aca="false">Wellness!V204</f>
        <v>0.366666666666667</v>
      </c>
      <c r="S204" s="109" t="n">
        <f aca="false">AVERAGE(Q204,R204)</f>
        <v>0.651927083333333</v>
      </c>
      <c r="T204" s="143" t="str">
        <f aca="false" t="array" ref="T204:T204">_xlfn.IFS(S204&gt;=80%,"5",S204&gt;=70%,"4",S204&gt;=60%,"3",S204&gt;=50%,"2",S204&gt;=40%,"1",S204&lt;40%,"0")</f>
        <v>3</v>
      </c>
      <c r="U204" s="144" t="n">
        <v>7</v>
      </c>
      <c r="V204" s="144" t="n">
        <f aca="false">IF(U204&gt;=27,5,IF(U204&gt;=24,4,IF(U204&gt;=20,3,IF(U204&gt;=15,2,IF(U204&gt;=10,1,0)))))</f>
        <v>0</v>
      </c>
      <c r="W204" s="143" t="n">
        <v>1</v>
      </c>
      <c r="X204" s="143" t="n">
        <v>1.66666666666667</v>
      </c>
      <c r="Y204" s="143" t="n">
        <v>3</v>
      </c>
      <c r="Z204" s="143" t="n">
        <f aca="false">(T204+V204+W204+X204+Y204)</f>
        <v>8.66666666666667</v>
      </c>
      <c r="AA204" s="143" t="n">
        <f aca="false">Z204/25*100</f>
        <v>34.6666666666667</v>
      </c>
      <c r="AB204" s="146" t="n">
        <f aca="false">AA204*0.1</f>
        <v>3.46666666666667</v>
      </c>
      <c r="AD204" s="142" t="n">
        <v>0.885221845148316</v>
      </c>
      <c r="AE204" s="142" t="n">
        <f aca="false">Wellness!AN204</f>
        <v>0.666666666666667</v>
      </c>
      <c r="AF204" s="142" t="n">
        <f aca="false">AVERAGE(AD204,AE204)</f>
        <v>0.775944255907491</v>
      </c>
      <c r="AG204" s="143" t="str">
        <f aca="false" t="array" ref="AG204:AG204">_xlfn.IFS(AF204&gt;=80%,"5",AF204&gt;=70%,"4",AF204&gt;=60%,"3",AF204&gt;=50%,"2",AF204&gt;=40%,"1",AF204&lt;40%,"0")</f>
        <v>4</v>
      </c>
      <c r="AH204" s="144" t="n">
        <v>7</v>
      </c>
      <c r="AI204" s="144" t="n">
        <f aca="false">IF(AH204&gt;=27,5,IF(AH204&gt;=24,4,IF(AH204&gt;=20,3,IF(AH204&gt;=15,2,IF(AH204&gt;=10,1,0)))))</f>
        <v>0</v>
      </c>
      <c r="AJ204" s="143" t="n">
        <v>2</v>
      </c>
      <c r="AK204" s="143" t="n">
        <v>3.16666666666667</v>
      </c>
      <c r="AL204" s="143" t="n">
        <v>2.16666666666667</v>
      </c>
      <c r="AM204" s="143" t="n">
        <f aca="false">(AG204+AI204+AK204+AL204+AJ204)</f>
        <v>11.3333333333333</v>
      </c>
      <c r="AN204" s="143" t="n">
        <f aca="false">AM204/25*100</f>
        <v>45.3333333333333</v>
      </c>
      <c r="AO204" s="146" t="n">
        <f aca="false">AN204*0.1</f>
        <v>4.53333333333333</v>
      </c>
      <c r="AQ204" s="142" t="n">
        <v>0.976388888888889</v>
      </c>
      <c r="AR204" s="142" t="n">
        <f aca="false">Wellness!V204</f>
        <v>0.366666666666667</v>
      </c>
      <c r="AS204" s="142" t="n">
        <f aca="false">AVERAGE(Discipline!$D204,Discipline!$E204)</f>
        <v>0.750016666666667</v>
      </c>
      <c r="AT204" s="143" t="str">
        <f aca="false" t="array" ref="AT204:AT204">_xlfn.IFS(AS204&gt;=80%,"5",AS204&gt;=70%,"4",AS204&gt;=60%,"3",AS204&gt;=50%,"2",AS204&gt;=40%,"1",AS204&lt;40%,"0")</f>
        <v>4</v>
      </c>
      <c r="AU204" s="144" t="n">
        <v>20</v>
      </c>
      <c r="AV204" s="144" t="n">
        <f aca="false">IF(AU204&gt;=27,5,IF(AU204&gt;=24,4,IF(AU204&gt;=20,3,IF(AU204&gt;=15,2,IF(AU204&gt;=10,1,0)))))</f>
        <v>3</v>
      </c>
      <c r="AW204" s="143" t="n">
        <v>4</v>
      </c>
      <c r="AX204" s="143" t="n">
        <v>3</v>
      </c>
      <c r="AY204" s="143" t="n">
        <v>2.75</v>
      </c>
      <c r="AZ204" s="143" t="n">
        <f aca="false">(AT204+AV204+AX204+AY204+AW204)</f>
        <v>16.75</v>
      </c>
      <c r="BA204" s="143" t="n">
        <f aca="false">AZ204/25*100</f>
        <v>67</v>
      </c>
      <c r="BB204" s="146" t="n">
        <f aca="false">BA204*0.1</f>
        <v>6.7</v>
      </c>
    </row>
    <row r="205" s="22" customFormat="true" ht="14.25" hidden="false" customHeight="false" outlineLevel="0" collapsed="false">
      <c r="A205" s="141" t="n">
        <v>201</v>
      </c>
      <c r="B205" s="62" t="s">
        <v>421</v>
      </c>
      <c r="C205" s="63" t="s">
        <v>422</v>
      </c>
      <c r="D205" s="142" t="n">
        <v>0.8</v>
      </c>
      <c r="E205" s="142" t="n">
        <f aca="false">Wellness!D205</f>
        <v>0.366666666666667</v>
      </c>
      <c r="F205" s="142" t="n">
        <f aca="false">AVERAGE(Discipline!$D205,Discipline!$E205)</f>
        <v>0.583333333333333</v>
      </c>
      <c r="G205" s="143" t="str">
        <f aca="false" t="array" ref="G205:G205">_xlfn.IFS(F205&gt;=80%,"5",F205&gt;=70%,"4",F205&gt;=60%,"3",F205&gt;=50%,"2",F205&gt;=40%,"1",F205&lt;40%,"0")</f>
        <v>2</v>
      </c>
      <c r="H205" s="144" t="n">
        <v>9</v>
      </c>
      <c r="I205" s="144" t="n">
        <f aca="false">IF(H205&gt;=27,5,IF(H205&gt;=24,4,IF(H205&gt;=20,3,IF(H205&gt;=15,2,IF(H205&gt;=10,1,0)))))</f>
        <v>0</v>
      </c>
      <c r="J205" s="143"/>
      <c r="K205" s="143" t="n">
        <v>3.53571428571429</v>
      </c>
      <c r="L205" s="143" t="n">
        <v>3.14285714285714</v>
      </c>
      <c r="M205" s="143" t="n">
        <f aca="false">(G205+I205+K205+L205)</f>
        <v>8.67857142857143</v>
      </c>
      <c r="N205" s="143" t="n">
        <f aca="false">M205/20*100</f>
        <v>43.3928571428571</v>
      </c>
      <c r="O205" s="146" t="n">
        <f aca="false">N205*0.1</f>
        <v>4.33928571428571</v>
      </c>
      <c r="Q205" s="109" t="n">
        <f aca="false">IFERROR(VLOOKUP(B205,[2]Sheet1!B$4:E$241,4,FALSE()),"ER")</f>
        <v>0.8334375</v>
      </c>
      <c r="R205" s="109" t="n">
        <f aca="false">Wellness!V205</f>
        <v>0.2</v>
      </c>
      <c r="S205" s="109" t="n">
        <f aca="false">AVERAGE(Q205,R205)</f>
        <v>0.51671875</v>
      </c>
      <c r="T205" s="143" t="str">
        <f aca="false" t="array" ref="T205:T205">_xlfn.IFS(S205&gt;=80%,"5",S205&gt;=70%,"4",S205&gt;=60%,"3",S205&gt;=50%,"2",S205&gt;=40%,"1",S205&lt;40%,"0")</f>
        <v>2</v>
      </c>
      <c r="U205" s="144" t="n">
        <v>2</v>
      </c>
      <c r="V205" s="144" t="n">
        <f aca="false">IF(U205&gt;=27,5,IF(U205&gt;=24,4,IF(U205&gt;=20,3,IF(U205&gt;=15,2,IF(U205&gt;=10,1,0)))))</f>
        <v>0</v>
      </c>
      <c r="W205" s="143" t="n">
        <v>1</v>
      </c>
      <c r="X205" s="143" t="n">
        <v>2.16666666666667</v>
      </c>
      <c r="Y205" s="143" t="n">
        <v>3</v>
      </c>
      <c r="Z205" s="143" t="n">
        <f aca="false">(T205+V205+W205+X205+Y205)</f>
        <v>8.16666666666667</v>
      </c>
      <c r="AA205" s="143" t="n">
        <f aca="false">Z205/25*100</f>
        <v>32.6666666666667</v>
      </c>
      <c r="AB205" s="146" t="n">
        <f aca="false">AA205*0.1</f>
        <v>3.26666666666667</v>
      </c>
      <c r="AD205" s="142" t="n">
        <v>0.8225</v>
      </c>
      <c r="AE205" s="142" t="n">
        <f aca="false">Wellness!AN205</f>
        <v>0.1</v>
      </c>
      <c r="AF205" s="142" t="n">
        <f aca="false">AVERAGE(AD205,AE205)</f>
        <v>0.46125</v>
      </c>
      <c r="AG205" s="143" t="str">
        <f aca="false" t="array" ref="AG205:AG205">_xlfn.IFS(AF205&gt;=80%,"5",AF205&gt;=70%,"4",AF205&gt;=60%,"3",AF205&gt;=50%,"2",AF205&gt;=40%,"1",AF205&lt;40%,"0")</f>
        <v>1</v>
      </c>
      <c r="AH205" s="144" t="n">
        <v>3</v>
      </c>
      <c r="AI205" s="144" t="n">
        <f aca="false">IF(AH205&gt;=27,5,IF(AH205&gt;=24,4,IF(AH205&gt;=20,3,IF(AH205&gt;=15,2,IF(AH205&gt;=10,1,0)))))</f>
        <v>0</v>
      </c>
      <c r="AJ205" s="143" t="n">
        <v>2</v>
      </c>
      <c r="AK205" s="143" t="n">
        <v>3.4</v>
      </c>
      <c r="AL205" s="143" t="n">
        <v>1.75</v>
      </c>
      <c r="AM205" s="143" t="n">
        <f aca="false">(AG205+AI205+AK205+AL205+AJ205)</f>
        <v>8.15</v>
      </c>
      <c r="AN205" s="143" t="n">
        <f aca="false">AM205/25*100</f>
        <v>32.6</v>
      </c>
      <c r="AO205" s="146" t="n">
        <f aca="false">AN205*0.1</f>
        <v>3.26</v>
      </c>
      <c r="AQ205" s="142" t="n">
        <v>0.786904761904762</v>
      </c>
      <c r="AR205" s="142" t="n">
        <f aca="false">Wellness!V205</f>
        <v>0.2</v>
      </c>
      <c r="AS205" s="142" t="n">
        <f aca="false">AVERAGE(Discipline!$D205,Discipline!$E205)</f>
        <v>0.583333333333333</v>
      </c>
      <c r="AT205" s="143" t="str">
        <f aca="false" t="array" ref="AT205:AT205">_xlfn.IFS(AS205&gt;=80%,"5",AS205&gt;=70%,"4",AS205&gt;=60%,"3",AS205&gt;=50%,"2",AS205&gt;=40%,"1",AS205&lt;40%,"0")</f>
        <v>2</v>
      </c>
      <c r="AU205" s="144" t="n">
        <v>9</v>
      </c>
      <c r="AV205" s="144" t="n">
        <f aca="false">IF(AU205&gt;=27,5,IF(AU205&gt;=24,4,IF(AU205&gt;=20,3,IF(AU205&gt;=15,2,IF(AU205&gt;=10,1,0)))))</f>
        <v>0</v>
      </c>
      <c r="AW205" s="143" t="n">
        <v>3</v>
      </c>
      <c r="AX205" s="143" t="n">
        <v>2</v>
      </c>
      <c r="AY205" s="143" t="n">
        <v>2.25</v>
      </c>
      <c r="AZ205" s="143" t="n">
        <f aca="false">(AT205+AV205+AX205+AY205+AW205)</f>
        <v>9.25</v>
      </c>
      <c r="BA205" s="143" t="n">
        <f aca="false">AZ205/25*100</f>
        <v>37</v>
      </c>
      <c r="BB205" s="146" t="n">
        <f aca="false">BA205*0.1</f>
        <v>3.7</v>
      </c>
    </row>
    <row r="206" s="22" customFormat="true" ht="14.25" hidden="false" customHeight="false" outlineLevel="0" collapsed="false">
      <c r="A206" s="141" t="n">
        <v>202</v>
      </c>
      <c r="B206" s="62" t="s">
        <v>423</v>
      </c>
      <c r="C206" s="63" t="s">
        <v>424</v>
      </c>
      <c r="D206" s="142" t="n">
        <v>0.9231</v>
      </c>
      <c r="E206" s="142" t="n">
        <f aca="false">Wellness!D206</f>
        <v>0.666666666666667</v>
      </c>
      <c r="F206" s="142" t="n">
        <f aca="false">AVERAGE(Discipline!$D206,Discipline!$E206)</f>
        <v>0.794883333333333</v>
      </c>
      <c r="G206" s="143" t="str">
        <f aca="false" t="array" ref="G206:G206">_xlfn.IFS(F206&gt;=80%,"5",F206&gt;=70%,"4",F206&gt;=60%,"3",F206&gt;=50%,"2",F206&gt;=40%,"1",F206&lt;40%,"0")</f>
        <v>4</v>
      </c>
      <c r="H206" s="144" t="n">
        <v>8</v>
      </c>
      <c r="I206" s="144" t="n">
        <f aca="false">IF(H206&gt;=27,5,IF(H206&gt;=24,4,IF(H206&gt;=20,3,IF(H206&gt;=15,2,IF(H206&gt;=10,1,0)))))</f>
        <v>0</v>
      </c>
      <c r="J206" s="143"/>
      <c r="K206" s="143" t="n">
        <v>2.25892857142857</v>
      </c>
      <c r="L206" s="143" t="n">
        <v>1.83928571428571</v>
      </c>
      <c r="M206" s="143" t="n">
        <f aca="false">(G206+I206+K206+L206)</f>
        <v>8.09821428571429</v>
      </c>
      <c r="N206" s="143" t="n">
        <f aca="false">M206/20*100</f>
        <v>40.4910714285714</v>
      </c>
      <c r="O206" s="146" t="n">
        <f aca="false">N206*0.1</f>
        <v>4.04910714285714</v>
      </c>
      <c r="Q206" s="109" t="n">
        <f aca="false">IFERROR(VLOOKUP(B206,[2]Sheet1!B$4:E$241,4,FALSE()),"ER")</f>
        <v>0.798551693404635</v>
      </c>
      <c r="R206" s="109" t="n">
        <f aca="false">Wellness!V206</f>
        <v>0.666666666666667</v>
      </c>
      <c r="S206" s="109" t="n">
        <f aca="false">AVERAGE(Q206,R206)</f>
        <v>0.732609180035651</v>
      </c>
      <c r="T206" s="143" t="str">
        <f aca="false" t="array" ref="T206:T206">_xlfn.IFS(S206&gt;=80%,"5",S206&gt;=70%,"4",S206&gt;=60%,"3",S206&gt;=50%,"2",S206&gt;=40%,"1",S206&lt;40%,"0")</f>
        <v>4</v>
      </c>
      <c r="U206" s="144" t="n">
        <v>5</v>
      </c>
      <c r="V206" s="144" t="n">
        <f aca="false">IF(U206&gt;=27,5,IF(U206&gt;=24,4,IF(U206&gt;=20,3,IF(U206&gt;=15,2,IF(U206&gt;=10,1,0)))))</f>
        <v>0</v>
      </c>
      <c r="W206" s="143" t="n">
        <v>1</v>
      </c>
      <c r="X206" s="143" t="n">
        <v>1.33333333333333</v>
      </c>
      <c r="Y206" s="143" t="n">
        <v>2.25</v>
      </c>
      <c r="Z206" s="143" t="n">
        <f aca="false">(T206+V206+W206+X206+Y206)</f>
        <v>8.58333333333333</v>
      </c>
      <c r="AA206" s="143" t="n">
        <f aca="false">Z206/25*100</f>
        <v>34.3333333333333</v>
      </c>
      <c r="AB206" s="146" t="n">
        <f aca="false">AA206*0.1</f>
        <v>3.43333333333333</v>
      </c>
      <c r="AD206" s="142" t="n">
        <v>0.69984681372549</v>
      </c>
      <c r="AE206" s="142" t="n">
        <f aca="false">Wellness!AN206</f>
        <v>0.233333333333333</v>
      </c>
      <c r="AF206" s="142" t="n">
        <f aca="false">AVERAGE(AD206,AE206)</f>
        <v>0.466590073529412</v>
      </c>
      <c r="AG206" s="143" t="str">
        <f aca="false" t="array" ref="AG206:AG206">_xlfn.IFS(AF206&gt;=80%,"5",AF206&gt;=70%,"4",AF206&gt;=60%,"3",AF206&gt;=50%,"2",AF206&gt;=40%,"1",AF206&lt;40%,"0")</f>
        <v>1</v>
      </c>
      <c r="AH206" s="144" t="n">
        <v>8</v>
      </c>
      <c r="AI206" s="144" t="n">
        <f aca="false">IF(AH206&gt;=27,5,IF(AH206&gt;=24,4,IF(AH206&gt;=20,3,IF(AH206&gt;=15,2,IF(AH206&gt;=10,1,0)))))</f>
        <v>0</v>
      </c>
      <c r="AJ206" s="143" t="n">
        <v>2</v>
      </c>
      <c r="AK206" s="143" t="n">
        <v>2.5</v>
      </c>
      <c r="AL206" s="143" t="n">
        <v>1.75</v>
      </c>
      <c r="AM206" s="143" t="n">
        <f aca="false">(AG206+AI206+AK206+AL206+AJ206)</f>
        <v>7.25</v>
      </c>
      <c r="AN206" s="143" t="n">
        <f aca="false">AM206/25*100</f>
        <v>29</v>
      </c>
      <c r="AO206" s="146" t="n">
        <f aca="false">AN206*0.1</f>
        <v>2.9</v>
      </c>
      <c r="AQ206" s="142" t="n">
        <v>0.74212962962963</v>
      </c>
      <c r="AR206" s="142" t="n">
        <f aca="false">Wellness!V206</f>
        <v>0.666666666666667</v>
      </c>
      <c r="AS206" s="142" t="n">
        <f aca="false">AVERAGE(Discipline!$D206,Discipline!$E206)</f>
        <v>0.794883333333333</v>
      </c>
      <c r="AT206" s="143" t="str">
        <f aca="false" t="array" ref="AT206:AT206">_xlfn.IFS(AS206&gt;=80%,"5",AS206&gt;=70%,"4",AS206&gt;=60%,"3",AS206&gt;=50%,"2",AS206&gt;=40%,"1",AS206&lt;40%,"0")</f>
        <v>4</v>
      </c>
      <c r="AU206" s="144" t="n">
        <v>8</v>
      </c>
      <c r="AV206" s="144" t="n">
        <f aca="false">IF(AU206&gt;=27,5,IF(AU206&gt;=24,4,IF(AU206&gt;=20,3,IF(AU206&gt;=15,2,IF(AU206&gt;=10,1,0)))))</f>
        <v>0</v>
      </c>
      <c r="AW206" s="143" t="n">
        <v>3</v>
      </c>
      <c r="AX206" s="143" t="n">
        <v>2.33333333333333</v>
      </c>
      <c r="AY206" s="143" t="n">
        <v>2</v>
      </c>
      <c r="AZ206" s="143" t="n">
        <f aca="false">(AT206+AV206+AX206+AY206+AW206)</f>
        <v>11.3333333333333</v>
      </c>
      <c r="BA206" s="143" t="n">
        <f aca="false">AZ206/25*100</f>
        <v>45.3333333333333</v>
      </c>
      <c r="BB206" s="146" t="n">
        <f aca="false">BA206*0.1</f>
        <v>4.53333333333333</v>
      </c>
    </row>
    <row r="207" s="22" customFormat="true" ht="14.25" hidden="false" customHeight="false" outlineLevel="0" collapsed="false">
      <c r="A207" s="141" t="n">
        <v>203</v>
      </c>
      <c r="B207" s="62" t="s">
        <v>425</v>
      </c>
      <c r="C207" s="63" t="s">
        <v>426</v>
      </c>
      <c r="D207" s="142" t="n">
        <v>1</v>
      </c>
      <c r="E207" s="142" t="n">
        <f aca="false">Wellness!D207</f>
        <v>0.666666666666667</v>
      </c>
      <c r="F207" s="142" t="n">
        <f aca="false">AVERAGE(Discipline!$D207,Discipline!$E207)</f>
        <v>0.833333333333333</v>
      </c>
      <c r="G207" s="143" t="str">
        <f aca="false" t="array" ref="G207:G207">_xlfn.IFS(F207&gt;=80%,"5",F207&gt;=70%,"4",F207&gt;=60%,"3",F207&gt;=50%,"2",F207&gt;=40%,"1",F207&lt;40%,"0")</f>
        <v>5</v>
      </c>
      <c r="H207" s="144" t="n">
        <v>8</v>
      </c>
      <c r="I207" s="144" t="n">
        <f aca="false">IF(H207&gt;=27,5,IF(H207&gt;=24,4,IF(H207&gt;=20,3,IF(H207&gt;=15,2,IF(H207&gt;=10,1,0)))))</f>
        <v>0</v>
      </c>
      <c r="J207" s="143"/>
      <c r="K207" s="143" t="n">
        <v>2.4375</v>
      </c>
      <c r="L207" s="143" t="n">
        <v>3</v>
      </c>
      <c r="M207" s="143" t="n">
        <f aca="false">(G207+I207+K207+L207)</f>
        <v>10.4375</v>
      </c>
      <c r="N207" s="143" t="n">
        <f aca="false">M207/20*100</f>
        <v>52.1875</v>
      </c>
      <c r="O207" s="146" t="n">
        <f aca="false">N207*0.1</f>
        <v>5.21875</v>
      </c>
      <c r="Q207" s="109" t="n">
        <f aca="false">IFERROR(VLOOKUP(B207,[2]Sheet1!B$4:E$241,4,FALSE()),"ER")</f>
        <v>0.913097147950089</v>
      </c>
      <c r="R207" s="109" t="n">
        <f aca="false">Wellness!V207</f>
        <v>0.8</v>
      </c>
      <c r="S207" s="109" t="n">
        <f aca="false">AVERAGE(Q207,R207)</f>
        <v>0.856548573975045</v>
      </c>
      <c r="T207" s="143" t="str">
        <f aca="false" t="array" ref="T207:T207">_xlfn.IFS(S207&gt;=80%,"5",S207&gt;=70%,"4",S207&gt;=60%,"3",S207&gt;=50%,"2",S207&gt;=40%,"1",S207&lt;40%,"0")</f>
        <v>5</v>
      </c>
      <c r="U207" s="144" t="n">
        <v>13</v>
      </c>
      <c r="V207" s="144" t="n">
        <f aca="false">IF(U207&gt;=27,5,IF(U207&gt;=24,4,IF(U207&gt;=20,3,IF(U207&gt;=15,2,IF(U207&gt;=10,1,0)))))</f>
        <v>1</v>
      </c>
      <c r="W207" s="143" t="n">
        <v>3</v>
      </c>
      <c r="X207" s="143" t="n">
        <v>3</v>
      </c>
      <c r="Y207" s="143" t="n">
        <v>3.5</v>
      </c>
      <c r="Z207" s="143" t="n">
        <f aca="false">(T207+V207+W207+X207+Y207)</f>
        <v>15.5</v>
      </c>
      <c r="AA207" s="143" t="n">
        <f aca="false">Z207/25*100</f>
        <v>62</v>
      </c>
      <c r="AB207" s="146" t="n">
        <f aca="false">AA207*0.1</f>
        <v>6.2</v>
      </c>
      <c r="AD207" s="142" t="n">
        <v>0.992592592592593</v>
      </c>
      <c r="AE207" s="142" t="n">
        <f aca="false">Wellness!AN207</f>
        <v>0.933333333333333</v>
      </c>
      <c r="AF207" s="142" t="n">
        <f aca="false">AVERAGE(AD207,AE207)</f>
        <v>0.962962962962963</v>
      </c>
      <c r="AG207" s="143" t="str">
        <f aca="false" t="array" ref="AG207:AG207">_xlfn.IFS(AF207&gt;=80%,"5",AF207&gt;=70%,"4",AF207&gt;=60%,"3",AF207&gt;=50%,"2",AF207&gt;=40%,"1",AF207&lt;40%,"0")</f>
        <v>5</v>
      </c>
      <c r="AH207" s="144" t="n">
        <v>20</v>
      </c>
      <c r="AI207" s="144" t="n">
        <f aca="false">IF(AH207&gt;=27,5,IF(AH207&gt;=24,4,IF(AH207&gt;=20,3,IF(AH207&gt;=15,2,IF(AH207&gt;=10,1,0)))))</f>
        <v>3</v>
      </c>
      <c r="AJ207" s="143" t="n">
        <v>3.33333333333333</v>
      </c>
      <c r="AK207" s="143" t="n">
        <v>2.71428571428571</v>
      </c>
      <c r="AL207" s="143" t="n">
        <v>3.1875</v>
      </c>
      <c r="AM207" s="143" t="n">
        <f aca="false">(AG207+AI207+AK207+AL207+AJ207)</f>
        <v>17.235119047619</v>
      </c>
      <c r="AN207" s="143" t="n">
        <f aca="false">AM207/25*100</f>
        <v>68.9404761904762</v>
      </c>
      <c r="AO207" s="146" t="n">
        <f aca="false">AN207*0.1</f>
        <v>6.89404761904762</v>
      </c>
      <c r="AQ207" s="142" t="n">
        <v>0.948144257703081</v>
      </c>
      <c r="AR207" s="142" t="n">
        <f aca="false">Wellness!V207</f>
        <v>0.8</v>
      </c>
      <c r="AS207" s="142" t="n">
        <f aca="false">AVERAGE(Discipline!$D207,Discipline!$E207)</f>
        <v>0.833333333333333</v>
      </c>
      <c r="AT207" s="143" t="str">
        <f aca="false" t="array" ref="AT207:AT207">_xlfn.IFS(AS207&gt;=80%,"5",AS207&gt;=70%,"4",AS207&gt;=60%,"3",AS207&gt;=50%,"2",AS207&gt;=40%,"1",AS207&lt;40%,"0")</f>
        <v>5</v>
      </c>
      <c r="AU207" s="144" t="n">
        <v>8</v>
      </c>
      <c r="AV207" s="144" t="n">
        <f aca="false">IF(AU207&gt;=27,5,IF(AU207&gt;=24,4,IF(AU207&gt;=20,3,IF(AU207&gt;=15,2,IF(AU207&gt;=10,1,0)))))</f>
        <v>0</v>
      </c>
      <c r="AW207" s="143" t="n">
        <v>2.5</v>
      </c>
      <c r="AX207" s="143" t="n">
        <v>3.33333333333333</v>
      </c>
      <c r="AY207" s="143" t="n">
        <v>2.5</v>
      </c>
      <c r="AZ207" s="143" t="n">
        <f aca="false">(AT207+AV207+AX207+AY207+AW207)</f>
        <v>13.3333333333333</v>
      </c>
      <c r="BA207" s="143" t="n">
        <f aca="false">AZ207/25*100</f>
        <v>53.3333333333333</v>
      </c>
      <c r="BB207" s="146" t="n">
        <f aca="false">BA207*0.1</f>
        <v>5.33333333333333</v>
      </c>
    </row>
    <row r="208" s="22" customFormat="true" ht="14.25" hidden="false" customHeight="false" outlineLevel="0" collapsed="false">
      <c r="A208" s="141" t="n">
        <v>204</v>
      </c>
      <c r="B208" s="62" t="s">
        <v>427</v>
      </c>
      <c r="C208" s="63" t="s">
        <v>428</v>
      </c>
      <c r="D208" s="142" t="n">
        <v>0.9231</v>
      </c>
      <c r="E208" s="142" t="n">
        <f aca="false">Wellness!D208</f>
        <v>0.666666666666667</v>
      </c>
      <c r="F208" s="142" t="n">
        <f aca="false">AVERAGE(Discipline!$D208,Discipline!$E208)</f>
        <v>0.794883333333333</v>
      </c>
      <c r="G208" s="143" t="str">
        <f aca="false" t="array" ref="G208:G208">_xlfn.IFS(F208&gt;=80%,"5",F208&gt;=70%,"4",F208&gt;=60%,"3",F208&gt;=50%,"2",F208&gt;=40%,"1",F208&lt;40%,"0")</f>
        <v>4</v>
      </c>
      <c r="H208" s="144" t="n">
        <v>4</v>
      </c>
      <c r="I208" s="144" t="n">
        <f aca="false">IF(H208&gt;=27,5,IF(H208&gt;=24,4,IF(H208&gt;=20,3,IF(H208&gt;=15,2,IF(H208&gt;=10,1,0)))))</f>
        <v>0</v>
      </c>
      <c r="J208" s="143"/>
      <c r="K208" s="143" t="n">
        <v>3.5</v>
      </c>
      <c r="L208" s="143" t="n">
        <v>4</v>
      </c>
      <c r="M208" s="143" t="n">
        <f aca="false">(G208+I208+K208+L208)</f>
        <v>11.5</v>
      </c>
      <c r="N208" s="143" t="n">
        <f aca="false">M208/20*100</f>
        <v>57.5</v>
      </c>
      <c r="O208" s="146" t="n">
        <f aca="false">N208*0.1</f>
        <v>5.75</v>
      </c>
      <c r="Q208" s="109" t="n">
        <f aca="false">IFERROR(VLOOKUP(B208,[2]Sheet1!B$4:E$241,4,FALSE()),"ER")</f>
        <v>0.710133689839572</v>
      </c>
      <c r="R208" s="109" t="n">
        <f aca="false">Wellness!V208</f>
        <v>0.8</v>
      </c>
      <c r="S208" s="109" t="n">
        <f aca="false">AVERAGE(Q208,R208)</f>
        <v>0.755066844919786</v>
      </c>
      <c r="T208" s="143" t="str">
        <f aca="false" t="array" ref="T208:T208">_xlfn.IFS(S208&gt;=80%,"5",S208&gt;=70%,"4",S208&gt;=60%,"3",S208&gt;=50%,"2",S208&gt;=40%,"1",S208&lt;40%,"0")</f>
        <v>4</v>
      </c>
      <c r="U208" s="144" t="n">
        <v>7</v>
      </c>
      <c r="V208" s="144" t="n">
        <f aca="false">IF(U208&gt;=27,5,IF(U208&gt;=24,4,IF(U208&gt;=20,3,IF(U208&gt;=15,2,IF(U208&gt;=10,1,0)))))</f>
        <v>0</v>
      </c>
      <c r="W208" s="143" t="n">
        <v>1</v>
      </c>
      <c r="X208" s="143" t="n">
        <v>1.16666666666667</v>
      </c>
      <c r="Y208" s="143" t="n">
        <v>2.5</v>
      </c>
      <c r="Z208" s="143" t="n">
        <f aca="false">(T208+V208+W208+X208+Y208)</f>
        <v>8.66666666666667</v>
      </c>
      <c r="AA208" s="143" t="n">
        <f aca="false">Z208/25*100</f>
        <v>34.6666666666667</v>
      </c>
      <c r="AB208" s="146" t="n">
        <f aca="false">AA208*0.1</f>
        <v>3.46666666666667</v>
      </c>
      <c r="AD208" s="142" t="n">
        <v>0.859805318138652</v>
      </c>
      <c r="AE208" s="142" t="n">
        <f aca="false">Wellness!AN208</f>
        <v>0.8</v>
      </c>
      <c r="AF208" s="142" t="n">
        <f aca="false">AVERAGE(AD208,AE208)</f>
        <v>0.829902659069326</v>
      </c>
      <c r="AG208" s="143" t="str">
        <f aca="false" t="array" ref="AG208:AG208">_xlfn.IFS(AF208&gt;=80%,"5",AF208&gt;=70%,"4",AF208&gt;=60%,"3",AF208&gt;=50%,"2",AF208&gt;=40%,"1",AF208&lt;40%,"0")</f>
        <v>5</v>
      </c>
      <c r="AH208" s="144" t="n">
        <v>12</v>
      </c>
      <c r="AI208" s="144" t="n">
        <f aca="false">IF(AH208&gt;=27,5,IF(AH208&gt;=24,4,IF(AH208&gt;=20,3,IF(AH208&gt;=15,2,IF(AH208&gt;=10,1,0)))))</f>
        <v>1</v>
      </c>
      <c r="AJ208" s="143" t="n">
        <v>3</v>
      </c>
      <c r="AK208" s="143" t="n">
        <v>3.42857142857143</v>
      </c>
      <c r="AL208" s="143" t="n">
        <v>3.125</v>
      </c>
      <c r="AM208" s="143" t="n">
        <f aca="false">(AG208+AI208+AK208+AL208+AJ208)</f>
        <v>15.5535714285714</v>
      </c>
      <c r="AN208" s="143" t="n">
        <f aca="false">AM208/25*100</f>
        <v>62.2142857142857</v>
      </c>
      <c r="AO208" s="146" t="n">
        <f aca="false">AN208*0.1</f>
        <v>6.22142857142857</v>
      </c>
      <c r="AQ208" s="142" t="n">
        <v>0.797408963585434</v>
      </c>
      <c r="AR208" s="142" t="n">
        <f aca="false">Wellness!V208</f>
        <v>0.8</v>
      </c>
      <c r="AS208" s="142" t="n">
        <f aca="false">AVERAGE(Discipline!$D208,Discipline!$E208)</f>
        <v>0.794883333333333</v>
      </c>
      <c r="AT208" s="143" t="str">
        <f aca="false" t="array" ref="AT208:AT208">_xlfn.IFS(AS208&gt;=80%,"5",AS208&gt;=70%,"4",AS208&gt;=60%,"3",AS208&gt;=50%,"2",AS208&gt;=40%,"1",AS208&lt;40%,"0")</f>
        <v>4</v>
      </c>
      <c r="AU208" s="144" t="n">
        <v>4</v>
      </c>
      <c r="AV208" s="144" t="n">
        <f aca="false">IF(AU208&gt;=27,5,IF(AU208&gt;=24,4,IF(AU208&gt;=20,3,IF(AU208&gt;=15,2,IF(AU208&gt;=10,1,0)))))</f>
        <v>0</v>
      </c>
      <c r="AW208" s="143" t="n">
        <v>3.75</v>
      </c>
      <c r="AX208" s="143" t="n">
        <v>2.66666666666667</v>
      </c>
      <c r="AY208" s="143" t="n">
        <v>3</v>
      </c>
      <c r="AZ208" s="143" t="n">
        <f aca="false">(AT208+AV208+AX208+AY208+AW208)</f>
        <v>13.4166666666667</v>
      </c>
      <c r="BA208" s="143" t="n">
        <f aca="false">AZ208/25*100</f>
        <v>53.6666666666667</v>
      </c>
      <c r="BB208" s="146" t="n">
        <f aca="false">BA208*0.1</f>
        <v>5.36666666666667</v>
      </c>
    </row>
    <row r="209" s="22" customFormat="true" ht="14.25" hidden="false" customHeight="false" outlineLevel="0" collapsed="false">
      <c r="A209" s="141" t="n">
        <v>205</v>
      </c>
      <c r="B209" s="62" t="s">
        <v>429</v>
      </c>
      <c r="C209" s="63" t="s">
        <v>430</v>
      </c>
      <c r="D209" s="142" t="n">
        <v>0.9231</v>
      </c>
      <c r="E209" s="142" t="n">
        <f aca="false">Wellness!D209</f>
        <v>0.8</v>
      </c>
      <c r="F209" s="142" t="n">
        <f aca="false">AVERAGE(Discipline!$D209,Discipline!$E209)</f>
        <v>0.86155</v>
      </c>
      <c r="G209" s="143" t="str">
        <f aca="false" t="array" ref="G209:G209">_xlfn.IFS(F209&gt;=80%,"5",F209&gt;=70%,"4",F209&gt;=60%,"3",F209&gt;=50%,"2",F209&gt;=40%,"1",F209&lt;40%,"0")</f>
        <v>5</v>
      </c>
      <c r="H209" s="144" t="n">
        <v>10</v>
      </c>
      <c r="I209" s="144" t="n">
        <f aca="false">IF(H209&gt;=27,5,IF(H209&gt;=24,4,IF(H209&gt;=20,3,IF(H209&gt;=15,2,IF(H209&gt;=10,1,0)))))</f>
        <v>1</v>
      </c>
      <c r="J209" s="143"/>
      <c r="K209" s="143" t="n">
        <v>3.4375</v>
      </c>
      <c r="L209" s="143" t="n">
        <v>2.875</v>
      </c>
      <c r="M209" s="143" t="n">
        <f aca="false">(G209+I209+K209+L209)</f>
        <v>12.3125</v>
      </c>
      <c r="N209" s="143" t="n">
        <f aca="false">M209/20*100</f>
        <v>61.5625</v>
      </c>
      <c r="O209" s="146" t="n">
        <f aca="false">N209*0.1</f>
        <v>6.15625</v>
      </c>
      <c r="Q209" s="109" t="n">
        <f aca="false">IFERROR(VLOOKUP(B209,[2]Sheet1!B$4:E$241,4,FALSE()),"ER")</f>
        <v>0.900891265597148</v>
      </c>
      <c r="R209" s="109" t="n">
        <f aca="false">Wellness!V209</f>
        <v>0.833333333333333</v>
      </c>
      <c r="S209" s="109" t="n">
        <f aca="false">AVERAGE(Q209,R209)</f>
        <v>0.867112299465241</v>
      </c>
      <c r="T209" s="143" t="str">
        <f aca="false" t="array" ref="T209:T209">_xlfn.IFS(S209&gt;=80%,"5",S209&gt;=70%,"4",S209&gt;=60%,"3",S209&gt;=50%,"2",S209&gt;=40%,"1",S209&lt;40%,"0")</f>
        <v>5</v>
      </c>
      <c r="U209" s="144" t="n">
        <v>15</v>
      </c>
      <c r="V209" s="144" t="n">
        <f aca="false">IF(U209&gt;=27,5,IF(U209&gt;=24,4,IF(U209&gt;=20,3,IF(U209&gt;=15,2,IF(U209&gt;=10,1,0)))))</f>
        <v>2</v>
      </c>
      <c r="W209" s="143" t="n">
        <v>2</v>
      </c>
      <c r="X209" s="143" t="n">
        <v>3.33333333333333</v>
      </c>
      <c r="Y209" s="143" t="n">
        <v>3.5</v>
      </c>
      <c r="Z209" s="143" t="n">
        <f aca="false">(T209+V209+W209+X209+Y209)</f>
        <v>15.8333333333333</v>
      </c>
      <c r="AA209" s="143" t="n">
        <f aca="false">Z209/25*100</f>
        <v>63.3333333333333</v>
      </c>
      <c r="AB209" s="146" t="n">
        <f aca="false">AA209*0.1</f>
        <v>6.33333333333333</v>
      </c>
      <c r="AD209" s="142" t="n">
        <v>0.91767094017094</v>
      </c>
      <c r="AE209" s="142" t="n">
        <f aca="false">Wellness!AN209</f>
        <v>1.03333333333333</v>
      </c>
      <c r="AF209" s="142" t="n">
        <f aca="false">AVERAGE(AD209,AE209)</f>
        <v>0.975502136752137</v>
      </c>
      <c r="AG209" s="143" t="str">
        <f aca="false" t="array" ref="AG209:AG209">_xlfn.IFS(AF209&gt;=80%,"5",AF209&gt;=70%,"4",AF209&gt;=60%,"3",AF209&gt;=50%,"2",AF209&gt;=40%,"1",AF209&lt;40%,"0")</f>
        <v>5</v>
      </c>
      <c r="AH209" s="144" t="n">
        <v>19</v>
      </c>
      <c r="AI209" s="144" t="n">
        <f aca="false">IF(AH209&gt;=27,5,IF(AH209&gt;=24,4,IF(AH209&gt;=20,3,IF(AH209&gt;=15,2,IF(AH209&gt;=10,1,0)))))</f>
        <v>2</v>
      </c>
      <c r="AJ209" s="143" t="n">
        <v>2</v>
      </c>
      <c r="AK209" s="143" t="n">
        <v>3</v>
      </c>
      <c r="AL209" s="143" t="n">
        <v>2.75</v>
      </c>
      <c r="AM209" s="143" t="n">
        <f aca="false">(AG209+AI209+AK209+AL209+AJ209)</f>
        <v>14.75</v>
      </c>
      <c r="AN209" s="143" t="n">
        <f aca="false">AM209/25*100</f>
        <v>59</v>
      </c>
      <c r="AO209" s="146" t="n">
        <f aca="false">AN209*0.1</f>
        <v>5.9</v>
      </c>
      <c r="AQ209" s="142" t="n">
        <v>0.955392156862745</v>
      </c>
      <c r="AR209" s="142" t="n">
        <f aca="false">Wellness!V209</f>
        <v>0.833333333333333</v>
      </c>
      <c r="AS209" s="142" t="n">
        <f aca="false">AVERAGE(Discipline!$D209,Discipline!$E209)</f>
        <v>0.86155</v>
      </c>
      <c r="AT209" s="143" t="str">
        <f aca="false" t="array" ref="AT209:AT209">_xlfn.IFS(AS209&gt;=80%,"5",AS209&gt;=70%,"4",AS209&gt;=60%,"3",AS209&gt;=50%,"2",AS209&gt;=40%,"1",AS209&lt;40%,"0")</f>
        <v>5</v>
      </c>
      <c r="AU209" s="144" t="n">
        <v>10</v>
      </c>
      <c r="AV209" s="144" t="n">
        <f aca="false">IF(AU209&gt;=27,5,IF(AU209&gt;=24,4,IF(AU209&gt;=20,3,IF(AU209&gt;=15,2,IF(AU209&gt;=10,1,0)))))</f>
        <v>1</v>
      </c>
      <c r="AW209" s="143" t="n">
        <v>3</v>
      </c>
      <c r="AX209" s="143" t="n">
        <v>3.33333333333333</v>
      </c>
      <c r="AY209" s="143" t="n">
        <v>2.75</v>
      </c>
      <c r="AZ209" s="143" t="n">
        <f aca="false">(AT209+AV209+AX209+AY209+AW209)</f>
        <v>15.0833333333333</v>
      </c>
      <c r="BA209" s="143" t="n">
        <f aca="false">AZ209/25*100</f>
        <v>60.3333333333333</v>
      </c>
      <c r="BB209" s="146" t="n">
        <f aca="false">BA209*0.1</f>
        <v>6.03333333333333</v>
      </c>
    </row>
    <row r="210" s="22" customFormat="true" ht="14.25" hidden="false" customHeight="false" outlineLevel="0" collapsed="false">
      <c r="A210" s="141" t="n">
        <v>206</v>
      </c>
      <c r="B210" s="62" t="s">
        <v>431</v>
      </c>
      <c r="C210" s="63" t="s">
        <v>432</v>
      </c>
      <c r="D210" s="142" t="n">
        <v>0.8462</v>
      </c>
      <c r="E210" s="142" t="n">
        <f aca="false">Wellness!D210</f>
        <v>0.2</v>
      </c>
      <c r="F210" s="142" t="n">
        <f aca="false">AVERAGE(Discipline!$D210,Discipline!$E210)</f>
        <v>0.5231</v>
      </c>
      <c r="G210" s="143" t="str">
        <f aca="false" t="array" ref="G210:G210">_xlfn.IFS(F210&gt;=80%,"5",F210&gt;=70%,"4",F210&gt;=60%,"3",F210&gt;=50%,"2",F210&gt;=40%,"1",F210&lt;40%,"0")</f>
        <v>2</v>
      </c>
      <c r="H210" s="144" t="n">
        <v>4</v>
      </c>
      <c r="I210" s="144" t="n">
        <f aca="false">IF(H210&gt;=27,5,IF(H210&gt;=24,4,IF(H210&gt;=20,3,IF(H210&gt;=15,2,IF(H210&gt;=10,1,0)))))</f>
        <v>0</v>
      </c>
      <c r="J210" s="143"/>
      <c r="K210" s="143" t="n">
        <v>2.5</v>
      </c>
      <c r="L210" s="143" t="n">
        <v>2.875</v>
      </c>
      <c r="M210" s="143" t="n">
        <f aca="false">(G210+I210+K210+L210)</f>
        <v>7.375</v>
      </c>
      <c r="N210" s="143" t="n">
        <f aca="false">M210/20*100</f>
        <v>36.875</v>
      </c>
      <c r="O210" s="146" t="n">
        <f aca="false">N210*0.1</f>
        <v>3.6875</v>
      </c>
      <c r="Q210" s="109" t="n">
        <f aca="false">IFERROR(VLOOKUP(B210,[2]Sheet1!B$4:E$241,4,FALSE()),"ER")</f>
        <v>0.558676470588235</v>
      </c>
      <c r="R210" s="109" t="n">
        <f aca="false">Wellness!V210</f>
        <v>0.1</v>
      </c>
      <c r="S210" s="109" t="n">
        <f aca="false">AVERAGE(Q210,R210)</f>
        <v>0.329338235294118</v>
      </c>
      <c r="T210" s="143" t="str">
        <f aca="false" t="array" ref="T210:T210">_xlfn.IFS(S210&gt;=80%,"5",S210&gt;=70%,"4",S210&gt;=60%,"3",S210&gt;=50%,"2",S210&gt;=40%,"1",S210&lt;40%,"0")</f>
        <v>0</v>
      </c>
      <c r="U210" s="144" t="n">
        <v>3</v>
      </c>
      <c r="V210" s="144" t="n">
        <f aca="false">IF(U210&gt;=27,5,IF(U210&gt;=24,4,IF(U210&gt;=20,3,IF(U210&gt;=15,2,IF(U210&gt;=10,1,0)))))</f>
        <v>0</v>
      </c>
      <c r="W210" s="143" t="n">
        <v>1</v>
      </c>
      <c r="X210" s="143" t="n">
        <v>1.5</v>
      </c>
      <c r="Y210" s="143" t="n">
        <v>2</v>
      </c>
      <c r="Z210" s="143" t="n">
        <f aca="false">(T210+V210+W210+X210+Y210)</f>
        <v>4.5</v>
      </c>
      <c r="AA210" s="143" t="n">
        <f aca="false">Z210/25*100</f>
        <v>18</v>
      </c>
      <c r="AB210" s="146" t="n">
        <f aca="false">AA210*0.1</f>
        <v>1.8</v>
      </c>
      <c r="AD210" s="142" t="n">
        <v>0.517675688509022</v>
      </c>
      <c r="AE210" s="142" t="n">
        <f aca="false">Wellness!AN210</f>
        <v>0.3</v>
      </c>
      <c r="AF210" s="142" t="n">
        <f aca="false">AVERAGE(AD210,AE210)</f>
        <v>0.408837844254511</v>
      </c>
      <c r="AG210" s="143" t="str">
        <f aca="false" t="array" ref="AG210:AG210">_xlfn.IFS(AF210&gt;=80%,"5",AF210&gt;=70%,"4",AF210&gt;=60%,"3",AF210&gt;=50%,"2",AF210&gt;=40%,"1",AF210&lt;40%,"0")</f>
        <v>1</v>
      </c>
      <c r="AH210" s="144" t="n">
        <v>5</v>
      </c>
      <c r="AI210" s="144" t="n">
        <f aca="false">IF(AH210&gt;=27,5,IF(AH210&gt;=24,4,IF(AH210&gt;=20,3,IF(AH210&gt;=15,2,IF(AH210&gt;=10,1,0)))))</f>
        <v>0</v>
      </c>
      <c r="AJ210" s="143" t="n">
        <v>3</v>
      </c>
      <c r="AK210" s="143" t="n">
        <v>3.42857142857143</v>
      </c>
      <c r="AL210" s="143" t="n">
        <v>2.875</v>
      </c>
      <c r="AM210" s="143" t="n">
        <f aca="false">(AG210+AI210+AK210+AL210+AJ210)</f>
        <v>10.3035714285714</v>
      </c>
      <c r="AN210" s="143" t="n">
        <f aca="false">AM210/25*100</f>
        <v>41.2142857142857</v>
      </c>
      <c r="AO210" s="146" t="n">
        <f aca="false">AN210*0.1</f>
        <v>4.12142857142857</v>
      </c>
      <c r="AQ210" s="142" t="n">
        <v>0.564985994397759</v>
      </c>
      <c r="AR210" s="142" t="n">
        <f aca="false">Wellness!V210</f>
        <v>0.1</v>
      </c>
      <c r="AS210" s="142" t="n">
        <f aca="false">AVERAGE(Discipline!$D210,Discipline!$E210)</f>
        <v>0.5231</v>
      </c>
      <c r="AT210" s="143" t="str">
        <f aca="false" t="array" ref="AT210:AT210">_xlfn.IFS(AS210&gt;=80%,"5",AS210&gt;=70%,"4",AS210&gt;=60%,"3",AS210&gt;=50%,"2",AS210&gt;=40%,"1",AS210&lt;40%,"0")</f>
        <v>2</v>
      </c>
      <c r="AU210" s="144" t="n">
        <v>4</v>
      </c>
      <c r="AV210" s="144" t="n">
        <f aca="false">IF(AU210&gt;=27,5,IF(AU210&gt;=24,4,IF(AU210&gt;=20,3,IF(AU210&gt;=15,2,IF(AU210&gt;=10,1,0)))))</f>
        <v>0</v>
      </c>
      <c r="AW210" s="143" t="n">
        <v>3</v>
      </c>
      <c r="AX210" s="143" t="n">
        <v>1</v>
      </c>
      <c r="AY210" s="143" t="n">
        <v>2</v>
      </c>
      <c r="AZ210" s="143" t="n">
        <f aca="false">(AT210+AV210+AX210+AY210+AW210)</f>
        <v>8</v>
      </c>
      <c r="BA210" s="143" t="n">
        <f aca="false">AZ210/25*100</f>
        <v>32</v>
      </c>
      <c r="BB210" s="146" t="n">
        <f aca="false">BA210*0.1</f>
        <v>3.2</v>
      </c>
    </row>
    <row r="211" s="22" customFormat="true" ht="14.25" hidden="false" customHeight="false" outlineLevel="0" collapsed="false">
      <c r="A211" s="141" t="n">
        <v>207</v>
      </c>
      <c r="B211" s="62" t="s">
        <v>433</v>
      </c>
      <c r="C211" s="63" t="s">
        <v>434</v>
      </c>
      <c r="D211" s="142" t="n">
        <v>1</v>
      </c>
      <c r="E211" s="142" t="n">
        <f aca="false">Wellness!D211</f>
        <v>0.666666666666667</v>
      </c>
      <c r="F211" s="142" t="n">
        <f aca="false">AVERAGE(Discipline!$D211,Discipline!$E211)</f>
        <v>0.833333333333333</v>
      </c>
      <c r="G211" s="143" t="str">
        <f aca="false" t="array" ref="G211:G211">_xlfn.IFS(F211&gt;=80%,"5",F211&gt;=70%,"4",F211&gt;=60%,"3",F211&gt;=50%,"2",F211&gt;=40%,"1",F211&lt;40%,"0")</f>
        <v>5</v>
      </c>
      <c r="H211" s="144" t="n">
        <v>8</v>
      </c>
      <c r="I211" s="144" t="n">
        <f aca="false">IF(H211&gt;=27,5,IF(H211&gt;=24,4,IF(H211&gt;=20,3,IF(H211&gt;=15,2,IF(H211&gt;=10,1,0)))))</f>
        <v>0</v>
      </c>
      <c r="J211" s="143"/>
      <c r="K211" s="143" t="n">
        <v>3</v>
      </c>
      <c r="L211" s="143" t="n">
        <v>3</v>
      </c>
      <c r="M211" s="143" t="n">
        <f aca="false">(G211+I211+K211+L211)</f>
        <v>11</v>
      </c>
      <c r="N211" s="143" t="n">
        <f aca="false">M211/20*100</f>
        <v>55</v>
      </c>
      <c r="O211" s="146" t="n">
        <f aca="false">N211*0.1</f>
        <v>5.5</v>
      </c>
      <c r="Q211" s="109" t="n">
        <f aca="false">IFERROR(VLOOKUP(B211,[2]Sheet1!B$4:E$241,4,FALSE()),"ER")</f>
        <v>0.839527629233512</v>
      </c>
      <c r="R211" s="109" t="n">
        <f aca="false">Wellness!V211</f>
        <v>0.666666666666667</v>
      </c>
      <c r="S211" s="109" t="n">
        <f aca="false">AVERAGE(Q211,R211)</f>
        <v>0.753097147950089</v>
      </c>
      <c r="T211" s="143" t="str">
        <f aca="false" t="array" ref="T211:T211">_xlfn.IFS(S211&gt;=80%,"5",S211&gt;=70%,"4",S211&gt;=60%,"3",S211&gt;=50%,"2",S211&gt;=40%,"1",S211&lt;40%,"0")</f>
        <v>4</v>
      </c>
      <c r="U211" s="144" t="n">
        <v>12</v>
      </c>
      <c r="V211" s="144" t="n">
        <f aca="false">IF(U211&gt;=27,5,IF(U211&gt;=24,4,IF(U211&gt;=20,3,IF(U211&gt;=15,2,IF(U211&gt;=10,1,0)))))</f>
        <v>1</v>
      </c>
      <c r="W211" s="143" t="n">
        <v>4</v>
      </c>
      <c r="X211" s="143" t="n">
        <v>2.33333333333333</v>
      </c>
      <c r="Y211" s="143" t="n">
        <v>2.25</v>
      </c>
      <c r="Z211" s="143" t="n">
        <f aca="false">(T211+V211+W211+X211+Y211)</f>
        <v>13.5833333333333</v>
      </c>
      <c r="AA211" s="143" t="n">
        <f aca="false">Z211/25*100</f>
        <v>54.3333333333333</v>
      </c>
      <c r="AB211" s="146" t="n">
        <f aca="false">AA211*0.1</f>
        <v>5.43333333333333</v>
      </c>
      <c r="AD211" s="142" t="n">
        <v>0.807046568627451</v>
      </c>
      <c r="AE211" s="142" t="n">
        <f aca="false">Wellness!AN211</f>
        <v>0.666666666666667</v>
      </c>
      <c r="AF211" s="142" t="n">
        <f aca="false">AVERAGE(AD211,AE211)</f>
        <v>0.736856617647059</v>
      </c>
      <c r="AG211" s="143" t="str">
        <f aca="false" t="array" ref="AG211:AG211">_xlfn.IFS(AF211&gt;=80%,"5",AF211&gt;=70%,"4",AF211&gt;=60%,"3",AF211&gt;=50%,"2",AF211&gt;=40%,"1",AF211&lt;40%,"0")</f>
        <v>4</v>
      </c>
      <c r="AH211" s="144" t="n">
        <v>13</v>
      </c>
      <c r="AI211" s="144" t="n">
        <f aca="false">IF(AH211&gt;=27,5,IF(AH211&gt;=24,4,IF(AH211&gt;=20,3,IF(AH211&gt;=15,2,IF(AH211&gt;=10,1,0)))))</f>
        <v>1</v>
      </c>
      <c r="AJ211" s="143" t="n">
        <v>1.66666666666667</v>
      </c>
      <c r="AK211" s="143" t="n">
        <v>2.5</v>
      </c>
      <c r="AL211" s="143" t="n">
        <v>2.25</v>
      </c>
      <c r="AM211" s="143" t="n">
        <f aca="false">(AG211+AI211+AK211+AL211+AJ211)</f>
        <v>11.4166666666667</v>
      </c>
      <c r="AN211" s="143" t="n">
        <f aca="false">AM211/25*100</f>
        <v>45.6666666666667</v>
      </c>
      <c r="AO211" s="146" t="n">
        <f aca="false">AN211*0.1</f>
        <v>4.56666666666667</v>
      </c>
      <c r="AQ211" s="142" t="n">
        <v>0.920238095238095</v>
      </c>
      <c r="AR211" s="142" t="n">
        <f aca="false">Wellness!V211</f>
        <v>0.666666666666667</v>
      </c>
      <c r="AS211" s="142" t="n">
        <f aca="false">AVERAGE(Discipline!$D211,Discipline!$E211)</f>
        <v>0.833333333333333</v>
      </c>
      <c r="AT211" s="143" t="str">
        <f aca="false" t="array" ref="AT211:AT211">_xlfn.IFS(AS211&gt;=80%,"5",AS211&gt;=70%,"4",AS211&gt;=60%,"3",AS211&gt;=50%,"2",AS211&gt;=40%,"1",AS211&lt;40%,"0")</f>
        <v>5</v>
      </c>
      <c r="AU211" s="144" t="n">
        <v>8</v>
      </c>
      <c r="AV211" s="144" t="n">
        <f aca="false">IF(AU211&gt;=27,5,IF(AU211&gt;=24,4,IF(AU211&gt;=20,3,IF(AU211&gt;=15,2,IF(AU211&gt;=10,1,0)))))</f>
        <v>0</v>
      </c>
      <c r="AW211" s="143" t="n">
        <v>3</v>
      </c>
      <c r="AX211" s="143" t="n">
        <v>2.66666666666667</v>
      </c>
      <c r="AY211" s="143" t="n">
        <v>2.5</v>
      </c>
      <c r="AZ211" s="143" t="n">
        <f aca="false">(AT211+AV211+AX211+AY211+AW211)</f>
        <v>13.1666666666667</v>
      </c>
      <c r="BA211" s="143" t="n">
        <f aca="false">AZ211/25*100</f>
        <v>52.6666666666667</v>
      </c>
      <c r="BB211" s="146" t="n">
        <f aca="false">BA211*0.1</f>
        <v>5.26666666666667</v>
      </c>
    </row>
    <row r="212" s="22" customFormat="true" ht="14.25" hidden="false" customHeight="false" outlineLevel="0" collapsed="false">
      <c r="A212" s="141" t="n">
        <v>208</v>
      </c>
      <c r="B212" s="62" t="s">
        <v>435</v>
      </c>
      <c r="C212" s="63" t="s">
        <v>436</v>
      </c>
      <c r="D212" s="142" t="n">
        <v>0.95</v>
      </c>
      <c r="E212" s="142" t="n">
        <f aca="false">Wellness!D212</f>
        <v>0.666666666666667</v>
      </c>
      <c r="F212" s="142" t="n">
        <f aca="false">AVERAGE(Discipline!$D212,Discipline!$E212)</f>
        <v>0.808333333333333</v>
      </c>
      <c r="G212" s="143" t="str">
        <f aca="false" t="array" ref="G212:G212">_xlfn.IFS(F212&gt;=80%,"5",F212&gt;=70%,"4",F212&gt;=60%,"3",F212&gt;=50%,"2",F212&gt;=40%,"1",F212&lt;40%,"0")</f>
        <v>5</v>
      </c>
      <c r="H212" s="144" t="n">
        <v>14</v>
      </c>
      <c r="I212" s="144" t="n">
        <f aca="false">IF(H212&gt;=27,5,IF(H212&gt;=24,4,IF(H212&gt;=20,3,IF(H212&gt;=15,2,IF(H212&gt;=10,1,0)))))</f>
        <v>1</v>
      </c>
      <c r="J212" s="143"/>
      <c r="K212" s="143" t="n">
        <v>4</v>
      </c>
      <c r="L212" s="143" t="n">
        <v>3.4375</v>
      </c>
      <c r="M212" s="143" t="n">
        <f aca="false">(G212+I212+K212+L212)</f>
        <v>13.4375</v>
      </c>
      <c r="N212" s="143" t="n">
        <f aca="false">M212/20*100</f>
        <v>67.1875</v>
      </c>
      <c r="O212" s="146" t="n">
        <f aca="false">N212*0.1</f>
        <v>6.71875</v>
      </c>
      <c r="Q212" s="109" t="n">
        <f aca="false">IFERROR(VLOOKUP(B212,[2]Sheet1!B$4:E$241,4,FALSE()),"ER")</f>
        <v>0.813884408602151</v>
      </c>
      <c r="R212" s="109" t="n">
        <f aca="false">Wellness!V212</f>
        <v>0.666666666666667</v>
      </c>
      <c r="S212" s="109" t="n">
        <f aca="false">AVERAGE(Q212,R212)</f>
        <v>0.740275537634409</v>
      </c>
      <c r="T212" s="143" t="str">
        <f aca="false" t="array" ref="T212:T212">_xlfn.IFS(S212&gt;=80%,"5",S212&gt;=70%,"4",S212&gt;=60%,"3",S212&gt;=50%,"2",S212&gt;=40%,"1",S212&lt;40%,"0")</f>
        <v>4</v>
      </c>
      <c r="U212" s="144" t="n">
        <v>2</v>
      </c>
      <c r="V212" s="144" t="n">
        <f aca="false">IF(U212&gt;=27,5,IF(U212&gt;=24,4,IF(U212&gt;=20,3,IF(U212&gt;=15,2,IF(U212&gt;=10,1,0)))))</f>
        <v>0</v>
      </c>
      <c r="W212" s="143" t="n">
        <v>3</v>
      </c>
      <c r="X212" s="143" t="n">
        <v>3.33333333333333</v>
      </c>
      <c r="Y212" s="143" t="n">
        <v>4.75</v>
      </c>
      <c r="Z212" s="143" t="n">
        <f aca="false">(T212+V212+W212+X212+Y212)</f>
        <v>15.0833333333333</v>
      </c>
      <c r="AA212" s="143" t="n">
        <f aca="false">Z212/25*100</f>
        <v>60.3333333333333</v>
      </c>
      <c r="AB212" s="146" t="n">
        <f aca="false">AA212*0.1</f>
        <v>6.03333333333333</v>
      </c>
      <c r="AD212" s="142" t="n">
        <v>0.643198529411765</v>
      </c>
      <c r="AE212" s="142" t="n">
        <f aca="false">Wellness!AN212</f>
        <v>0.666666666666667</v>
      </c>
      <c r="AF212" s="142" t="n">
        <f aca="false">AVERAGE(AD212,AE212)</f>
        <v>0.654932598039216</v>
      </c>
      <c r="AG212" s="143" t="str">
        <f aca="false" t="array" ref="AG212:AG212">_xlfn.IFS(AF212&gt;=80%,"5",AF212&gt;=70%,"4",AF212&gt;=60%,"3",AF212&gt;=50%,"2",AF212&gt;=40%,"1",AF212&lt;40%,"0")</f>
        <v>3</v>
      </c>
      <c r="AH212" s="144" t="n">
        <v>10</v>
      </c>
      <c r="AI212" s="144" t="n">
        <f aca="false">IF(AH212&gt;=27,5,IF(AH212&gt;=24,4,IF(AH212&gt;=20,3,IF(AH212&gt;=15,2,IF(AH212&gt;=10,1,0)))))</f>
        <v>1</v>
      </c>
      <c r="AJ212" s="143" t="n">
        <v>1.5</v>
      </c>
      <c r="AK212" s="143" t="n">
        <v>2.42857142857143</v>
      </c>
      <c r="AL212" s="143" t="n">
        <v>1</v>
      </c>
      <c r="AM212" s="143" t="n">
        <f aca="false">(AG212+AI212+AK212+AL212+AJ212)</f>
        <v>8.92857142857143</v>
      </c>
      <c r="AN212" s="143" t="n">
        <f aca="false">AM212/25*100</f>
        <v>35.7142857142857</v>
      </c>
      <c r="AO212" s="146" t="n">
        <f aca="false">AN212*0.1</f>
        <v>3.57142857142857</v>
      </c>
      <c r="AQ212" s="142" t="n">
        <v>0.861979166666667</v>
      </c>
      <c r="AR212" s="142" t="n">
        <f aca="false">Wellness!V212</f>
        <v>0.666666666666667</v>
      </c>
      <c r="AS212" s="142" t="n">
        <f aca="false">AVERAGE(Discipline!$D212,Discipline!$E212)</f>
        <v>0.808333333333333</v>
      </c>
      <c r="AT212" s="143" t="str">
        <f aca="false" t="array" ref="AT212:AT212">_xlfn.IFS(AS212&gt;=80%,"5",AS212&gt;=70%,"4",AS212&gt;=60%,"3",AS212&gt;=50%,"2",AS212&gt;=40%,"1",AS212&lt;40%,"0")</f>
        <v>5</v>
      </c>
      <c r="AU212" s="144" t="n">
        <v>14</v>
      </c>
      <c r="AV212" s="144" t="n">
        <f aca="false">IF(AU212&gt;=27,5,IF(AU212&gt;=24,4,IF(AU212&gt;=20,3,IF(AU212&gt;=15,2,IF(AU212&gt;=10,1,0)))))</f>
        <v>1</v>
      </c>
      <c r="AW212" s="143" t="n">
        <v>3.25</v>
      </c>
      <c r="AX212" s="143" t="n">
        <v>3</v>
      </c>
      <c r="AY212" s="143" t="n">
        <v>2.5</v>
      </c>
      <c r="AZ212" s="143" t="n">
        <f aca="false">(AT212+AV212+AX212+AY212+AW212)</f>
        <v>14.75</v>
      </c>
      <c r="BA212" s="143" t="n">
        <f aca="false">AZ212/25*100</f>
        <v>59</v>
      </c>
      <c r="BB212" s="146" t="n">
        <f aca="false">BA212*0.1</f>
        <v>5.9</v>
      </c>
    </row>
    <row r="213" s="22" customFormat="true" ht="14.25" hidden="false" customHeight="false" outlineLevel="0" collapsed="false">
      <c r="A213" s="141" t="n">
        <v>209</v>
      </c>
      <c r="B213" s="62" t="s">
        <v>437</v>
      </c>
      <c r="C213" s="63" t="s">
        <v>438</v>
      </c>
      <c r="D213" s="142" t="n">
        <v>1</v>
      </c>
      <c r="E213" s="142" t="n">
        <f aca="false">Wellness!D213</f>
        <v>0.666666666666667</v>
      </c>
      <c r="F213" s="142" t="n">
        <f aca="false">AVERAGE(Discipline!$D213,Discipline!$E213)</f>
        <v>0.833333333333333</v>
      </c>
      <c r="G213" s="143" t="str">
        <f aca="false" t="array" ref="G213:G213">_xlfn.IFS(F213&gt;=80%,"5",F213&gt;=70%,"4",F213&gt;=60%,"3",F213&gt;=50%,"2",F213&gt;=40%,"1",F213&lt;40%,"0")</f>
        <v>5</v>
      </c>
      <c r="H213" s="144" t="n">
        <v>0</v>
      </c>
      <c r="I213" s="144" t="n">
        <f aca="false">IF(H213&gt;=27,5,IF(H213&gt;=24,4,IF(H213&gt;=20,3,IF(H213&gt;=15,2,IF(H213&gt;=10,1,0)))))</f>
        <v>0</v>
      </c>
      <c r="J213" s="143"/>
      <c r="K213" s="143" t="n">
        <v>2.5</v>
      </c>
      <c r="L213" s="143" t="n">
        <v>3.75</v>
      </c>
      <c r="M213" s="143" t="n">
        <f aca="false">(G213+I213+K213+L213)</f>
        <v>11.25</v>
      </c>
      <c r="N213" s="143" t="n">
        <f aca="false">M213/20*100</f>
        <v>56.25</v>
      </c>
      <c r="O213" s="146" t="n">
        <f aca="false">N213*0.1</f>
        <v>5.625</v>
      </c>
      <c r="Q213" s="109" t="n">
        <f aca="false">IFERROR(VLOOKUP(B213,[2]Sheet1!B$4:E$241,4,FALSE()),"ER")</f>
        <v>0.784791666666667</v>
      </c>
      <c r="R213" s="109" t="n">
        <f aca="false">Wellness!V213</f>
        <v>0.666666666666667</v>
      </c>
      <c r="S213" s="109" t="n">
        <f aca="false">AVERAGE(Q213,R213)</f>
        <v>0.725729166666667</v>
      </c>
      <c r="T213" s="143" t="str">
        <f aca="false" t="array" ref="T213:T213">_xlfn.IFS(S213&gt;=80%,"5",S213&gt;=70%,"4",S213&gt;=60%,"3",S213&gt;=50%,"2",S213&gt;=40%,"1",S213&lt;40%,"0")</f>
        <v>4</v>
      </c>
      <c r="U213" s="144" t="n">
        <v>0</v>
      </c>
      <c r="V213" s="144" t="n">
        <f aca="false">IF(U213&gt;=27,5,IF(U213&gt;=24,4,IF(U213&gt;=20,3,IF(U213&gt;=15,2,IF(U213&gt;=10,1,0)))))</f>
        <v>0</v>
      </c>
      <c r="W213" s="143" t="n">
        <v>0</v>
      </c>
      <c r="X213" s="143" t="n">
        <v>1.66666666666667</v>
      </c>
      <c r="Y213" s="143" t="n">
        <v>2.25</v>
      </c>
      <c r="Z213" s="143" t="n">
        <f aca="false">(T213+V213+W213+X213+Y213)</f>
        <v>7.91666666666667</v>
      </c>
      <c r="AA213" s="143" t="n">
        <f aca="false">Z213/25*100</f>
        <v>31.6666666666667</v>
      </c>
      <c r="AB213" s="146" t="n">
        <f aca="false">AA213*0.1</f>
        <v>3.16666666666667</v>
      </c>
      <c r="AD213" s="142" t="n">
        <v>0.9625</v>
      </c>
      <c r="AE213" s="142" t="n">
        <f aca="false">Wellness!AN213</f>
        <v>0.666666666666667</v>
      </c>
      <c r="AF213" s="142" t="n">
        <f aca="false">AVERAGE(AD213,AE213)</f>
        <v>0.814583333333333</v>
      </c>
      <c r="AG213" s="143" t="str">
        <f aca="false" t="array" ref="AG213:AG213">_xlfn.IFS(AF213&gt;=80%,"5",AF213&gt;=70%,"4",AF213&gt;=60%,"3",AF213&gt;=50%,"2",AF213&gt;=40%,"1",AF213&lt;40%,"0")</f>
        <v>5</v>
      </c>
      <c r="AH213" s="144" t="n">
        <v>1</v>
      </c>
      <c r="AI213" s="144" t="n">
        <f aca="false">IF(AH213&gt;=27,5,IF(AH213&gt;=24,4,IF(AH213&gt;=20,3,IF(AH213&gt;=15,2,IF(AH213&gt;=10,1,0)))))</f>
        <v>0</v>
      </c>
      <c r="AJ213" s="143" t="n">
        <v>2</v>
      </c>
      <c r="AK213" s="143" t="n">
        <v>3</v>
      </c>
      <c r="AL213" s="143" t="n">
        <v>2.66666666666667</v>
      </c>
      <c r="AM213" s="143" t="n">
        <f aca="false">(AG213+AI213+AK213+AL213+AJ213)</f>
        <v>12.6666666666667</v>
      </c>
      <c r="AN213" s="143" t="n">
        <f aca="false">AM213/25*100</f>
        <v>50.6666666666667</v>
      </c>
      <c r="AO213" s="146" t="n">
        <f aca="false">AN213*0.1</f>
        <v>5.06666666666667</v>
      </c>
      <c r="AQ213" s="142" t="n">
        <v>0.980625</v>
      </c>
      <c r="AR213" s="142" t="n">
        <f aca="false">Wellness!V213</f>
        <v>0.666666666666667</v>
      </c>
      <c r="AS213" s="142" t="n">
        <f aca="false">AVERAGE(Discipline!$D213,Discipline!$E213)</f>
        <v>0.833333333333333</v>
      </c>
      <c r="AT213" s="143" t="str">
        <f aca="false" t="array" ref="AT213:AT213">_xlfn.IFS(AS213&gt;=80%,"5",AS213&gt;=70%,"4",AS213&gt;=60%,"3",AS213&gt;=50%,"2",AS213&gt;=40%,"1",AS213&lt;40%,"0")</f>
        <v>5</v>
      </c>
      <c r="AU213" s="144" t="n">
        <v>0</v>
      </c>
      <c r="AV213" s="144" t="n">
        <f aca="false">IF(AU213&gt;=27,5,IF(AU213&gt;=24,4,IF(AU213&gt;=20,3,IF(AU213&gt;=15,2,IF(AU213&gt;=10,1,0)))))</f>
        <v>0</v>
      </c>
      <c r="AW213" s="143" t="n">
        <v>3</v>
      </c>
      <c r="AX213" s="143" t="n">
        <v>2</v>
      </c>
      <c r="AY213" s="143" t="n">
        <v>2.5</v>
      </c>
      <c r="AZ213" s="143" t="n">
        <f aca="false">(AT213+AV213+AX213+AY213+AW213)</f>
        <v>12.5</v>
      </c>
      <c r="BA213" s="143" t="n">
        <f aca="false">AZ213/25*100</f>
        <v>50</v>
      </c>
      <c r="BB213" s="146" t="n">
        <f aca="false">BA213*0.1</f>
        <v>5</v>
      </c>
    </row>
    <row r="214" s="22" customFormat="true" ht="14.25" hidden="false" customHeight="false" outlineLevel="0" collapsed="false">
      <c r="A214" s="141" t="n">
        <v>210</v>
      </c>
      <c r="B214" s="62" t="s">
        <v>439</v>
      </c>
      <c r="C214" s="63" t="s">
        <v>440</v>
      </c>
      <c r="D214" s="142" t="n">
        <v>0.7692</v>
      </c>
      <c r="E214" s="142" t="n">
        <f aca="false">Wellness!D214</f>
        <v>0.666666666666667</v>
      </c>
      <c r="F214" s="142" t="n">
        <f aca="false">AVERAGE(Discipline!$D214,Discipline!$E214)</f>
        <v>0.717933333333333</v>
      </c>
      <c r="G214" s="143" t="str">
        <f aca="false" t="array" ref="G214:G214">_xlfn.IFS(F214&gt;=80%,"5",F214&gt;=70%,"4",F214&gt;=60%,"3",F214&gt;=50%,"2",F214&gt;=40%,"1",F214&lt;40%,"0")</f>
        <v>4</v>
      </c>
      <c r="H214" s="144" t="n">
        <v>10</v>
      </c>
      <c r="I214" s="144" t="n">
        <f aca="false">IF(H214&gt;=27,5,IF(H214&gt;=24,4,IF(H214&gt;=20,3,IF(H214&gt;=15,2,IF(H214&gt;=10,1,0)))))</f>
        <v>1</v>
      </c>
      <c r="J214" s="143"/>
      <c r="K214" s="143" t="n">
        <v>2.05357142857143</v>
      </c>
      <c r="L214" s="143" t="n">
        <v>2.23214285714286</v>
      </c>
      <c r="M214" s="143" t="n">
        <f aca="false">(G214+I214+K214+L214)</f>
        <v>9.28571428571429</v>
      </c>
      <c r="N214" s="143" t="n">
        <f aca="false">M214/20*100</f>
        <v>46.4285714285714</v>
      </c>
      <c r="O214" s="146" t="n">
        <f aca="false">N214*0.1</f>
        <v>4.64285714285714</v>
      </c>
      <c r="Q214" s="109" t="n">
        <f aca="false">IFERROR(VLOOKUP(B214,[2]Sheet1!B$4:E$241,4,FALSE()),"ER")</f>
        <v>0.83036541889483</v>
      </c>
      <c r="R214" s="109" t="n">
        <f aca="false">Wellness!V214</f>
        <v>0.666666666666667</v>
      </c>
      <c r="S214" s="109" t="n">
        <f aca="false">AVERAGE(Q214,R214)</f>
        <v>0.748516042780749</v>
      </c>
      <c r="T214" s="143" t="str">
        <f aca="false" t="array" ref="T214:T214">_xlfn.IFS(S214&gt;=80%,"5",S214&gt;=70%,"4",S214&gt;=60%,"3",S214&gt;=50%,"2",S214&gt;=40%,"1",S214&lt;40%,"0")</f>
        <v>4</v>
      </c>
      <c r="U214" s="144" t="n">
        <v>5</v>
      </c>
      <c r="V214" s="144" t="n">
        <f aca="false">IF(U214&gt;=27,5,IF(U214&gt;=24,4,IF(U214&gt;=20,3,IF(U214&gt;=15,2,IF(U214&gt;=10,1,0)))))</f>
        <v>0</v>
      </c>
      <c r="W214" s="143" t="n">
        <v>1</v>
      </c>
      <c r="X214" s="143" t="n">
        <v>1.33333333333333</v>
      </c>
      <c r="Y214" s="143" t="n">
        <v>2.25</v>
      </c>
      <c r="Z214" s="143" t="n">
        <f aca="false">(T214+V214+W214+X214+Y214)</f>
        <v>8.58333333333333</v>
      </c>
      <c r="AA214" s="143" t="n">
        <f aca="false">Z214/25*100</f>
        <v>34.3333333333333</v>
      </c>
      <c r="AB214" s="146" t="n">
        <f aca="false">AA214*0.1</f>
        <v>3.43333333333333</v>
      </c>
      <c r="AD214" s="142" t="n">
        <v>0.851041666666667</v>
      </c>
      <c r="AE214" s="142" t="n">
        <f aca="false">Wellness!AN214</f>
        <v>0.666666666666667</v>
      </c>
      <c r="AF214" s="142" t="n">
        <f aca="false">AVERAGE(AD214,AE214)</f>
        <v>0.758854166666667</v>
      </c>
      <c r="AG214" s="143" t="str">
        <f aca="false" t="array" ref="AG214:AG214">_xlfn.IFS(AF214&gt;=80%,"5",AF214&gt;=70%,"4",AF214&gt;=60%,"3",AF214&gt;=50%,"2",AF214&gt;=40%,"1",AF214&lt;40%,"0")</f>
        <v>4</v>
      </c>
      <c r="AH214" s="144" t="n">
        <v>12</v>
      </c>
      <c r="AI214" s="144" t="n">
        <f aca="false">IF(AH214&gt;=27,5,IF(AH214&gt;=24,4,IF(AH214&gt;=20,3,IF(AH214&gt;=15,2,IF(AH214&gt;=10,1,0)))))</f>
        <v>1</v>
      </c>
      <c r="AJ214" s="143" t="n">
        <v>2</v>
      </c>
      <c r="AK214" s="143" t="n">
        <v>2</v>
      </c>
      <c r="AL214" s="143" t="n">
        <v>1.75</v>
      </c>
      <c r="AM214" s="143" t="n">
        <f aca="false">(AG214+AI214+AK214+AL214+AJ214)</f>
        <v>10.75</v>
      </c>
      <c r="AN214" s="143" t="n">
        <f aca="false">AM214/25*100</f>
        <v>43</v>
      </c>
      <c r="AO214" s="146" t="n">
        <f aca="false">AN214*0.1</f>
        <v>4.3</v>
      </c>
      <c r="AQ214" s="142" t="n">
        <v>0.827024456521739</v>
      </c>
      <c r="AR214" s="142" t="n">
        <f aca="false">Wellness!V214</f>
        <v>0.666666666666667</v>
      </c>
      <c r="AS214" s="142" t="n">
        <f aca="false">AVERAGE(Discipline!$D214,Discipline!$E214)</f>
        <v>0.717933333333333</v>
      </c>
      <c r="AT214" s="143" t="str">
        <f aca="false" t="array" ref="AT214:AT214">_xlfn.IFS(AS214&gt;=80%,"5",AS214&gt;=70%,"4",AS214&gt;=60%,"3",AS214&gt;=50%,"2",AS214&gt;=40%,"1",AS214&lt;40%,"0")</f>
        <v>4</v>
      </c>
      <c r="AU214" s="144" t="n">
        <v>10</v>
      </c>
      <c r="AV214" s="144" t="n">
        <f aca="false">IF(AU214&gt;=27,5,IF(AU214&gt;=24,4,IF(AU214&gt;=20,3,IF(AU214&gt;=15,2,IF(AU214&gt;=10,1,0)))))</f>
        <v>1</v>
      </c>
      <c r="AW214" s="143" t="n">
        <v>3</v>
      </c>
      <c r="AX214" s="143" t="n">
        <v>3.66666666666667</v>
      </c>
      <c r="AY214" s="143" t="n">
        <v>3.5</v>
      </c>
      <c r="AZ214" s="143" t="n">
        <f aca="false">(AT214+AV214+AX214+AY214+AW214)</f>
        <v>15.1666666666667</v>
      </c>
      <c r="BA214" s="143" t="n">
        <f aca="false">AZ214/25*100</f>
        <v>60.6666666666667</v>
      </c>
      <c r="BB214" s="146" t="n">
        <f aca="false">BA214*0.1</f>
        <v>6.06666666666667</v>
      </c>
    </row>
    <row r="215" s="22" customFormat="true" ht="14.25" hidden="false" customHeight="false" outlineLevel="0" collapsed="false">
      <c r="A215" s="141" t="n">
        <v>211</v>
      </c>
      <c r="B215" s="62" t="s">
        <v>441</v>
      </c>
      <c r="C215" s="63" t="s">
        <v>442</v>
      </c>
      <c r="D215" s="142" t="n">
        <v>1</v>
      </c>
      <c r="E215" s="142" t="n">
        <f aca="false">Wellness!D215</f>
        <v>0.8</v>
      </c>
      <c r="F215" s="142" t="n">
        <f aca="false">AVERAGE(Discipline!$D215,Discipline!$E215)</f>
        <v>0.9</v>
      </c>
      <c r="G215" s="143" t="str">
        <f aca="false" t="array" ref="G215:G215">_xlfn.IFS(F215&gt;=80%,"5",F215&gt;=70%,"4",F215&gt;=60%,"3",F215&gt;=50%,"2",F215&gt;=40%,"1",F215&lt;40%,"0")</f>
        <v>5</v>
      </c>
      <c r="H215" s="144" t="n">
        <v>7</v>
      </c>
      <c r="I215" s="144" t="n">
        <f aca="false">IF(H215&gt;=27,5,IF(H215&gt;=24,4,IF(H215&gt;=20,3,IF(H215&gt;=15,2,IF(H215&gt;=10,1,0)))))</f>
        <v>0</v>
      </c>
      <c r="J215" s="143"/>
      <c r="K215" s="143" t="n">
        <v>2</v>
      </c>
      <c r="L215" s="143" t="n">
        <v>2.4375</v>
      </c>
      <c r="M215" s="143" t="n">
        <f aca="false">(G215+I215+K215+L215)</f>
        <v>9.4375</v>
      </c>
      <c r="N215" s="143" t="n">
        <f aca="false">M215/20*100</f>
        <v>47.1875</v>
      </c>
      <c r="O215" s="146" t="n">
        <f aca="false">N215*0.1</f>
        <v>4.71875</v>
      </c>
      <c r="Q215" s="109" t="n">
        <f aca="false">IFERROR(VLOOKUP(B215,[2]Sheet1!B$4:E$241,4,FALSE()),"ER")</f>
        <v>0.885057932263815</v>
      </c>
      <c r="R215" s="109" t="n">
        <f aca="false">Wellness!V215</f>
        <v>0.8</v>
      </c>
      <c r="S215" s="109" t="n">
        <f aca="false">AVERAGE(Q215,R215)</f>
        <v>0.842528966131907</v>
      </c>
      <c r="T215" s="143" t="str">
        <f aca="false" t="array" ref="T215:T215">_xlfn.IFS(S215&gt;=80%,"5",S215&gt;=70%,"4",S215&gt;=60%,"3",S215&gt;=50%,"2",S215&gt;=40%,"1",S215&lt;40%,"0")</f>
        <v>5</v>
      </c>
      <c r="U215" s="144" t="n">
        <v>13</v>
      </c>
      <c r="V215" s="144" t="n">
        <f aca="false">IF(U215&gt;=27,5,IF(U215&gt;=24,4,IF(U215&gt;=20,3,IF(U215&gt;=15,2,IF(U215&gt;=10,1,0)))))</f>
        <v>1</v>
      </c>
      <c r="W215" s="143" t="n">
        <v>4</v>
      </c>
      <c r="X215" s="143" t="n">
        <v>3.5</v>
      </c>
      <c r="Y215" s="143" t="n">
        <v>3.75</v>
      </c>
      <c r="Z215" s="143" t="n">
        <f aca="false">(T215+V215+W215+X215+Y215)</f>
        <v>17.25</v>
      </c>
      <c r="AA215" s="143" t="n">
        <f aca="false">Z215/25*100</f>
        <v>69</v>
      </c>
      <c r="AB215" s="146" t="n">
        <f aca="false">AA215*0.1</f>
        <v>6.9</v>
      </c>
      <c r="AD215" s="142" t="n">
        <v>0.910802469135803</v>
      </c>
      <c r="AE215" s="142" t="n">
        <f aca="false">Wellness!AN215</f>
        <v>0.733333333333333</v>
      </c>
      <c r="AF215" s="142" t="n">
        <f aca="false">AVERAGE(AD215,AE215)</f>
        <v>0.822067901234568</v>
      </c>
      <c r="AG215" s="143" t="str">
        <f aca="false" t="array" ref="AG215:AG215">_xlfn.IFS(AF215&gt;=80%,"5",AF215&gt;=70%,"4",AF215&gt;=60%,"3",AF215&gt;=50%,"2",AF215&gt;=40%,"1",AF215&lt;40%,"0")</f>
        <v>5</v>
      </c>
      <c r="AH215" s="144" t="n">
        <v>13</v>
      </c>
      <c r="AI215" s="144" t="n">
        <f aca="false">IF(AH215&gt;=27,5,IF(AH215&gt;=24,4,IF(AH215&gt;=20,3,IF(AH215&gt;=15,2,IF(AH215&gt;=10,1,0)))))</f>
        <v>1</v>
      </c>
      <c r="AJ215" s="143" t="n">
        <v>2</v>
      </c>
      <c r="AK215" s="143" t="n">
        <v>2.5</v>
      </c>
      <c r="AL215" s="143" t="n">
        <v>2.25</v>
      </c>
      <c r="AM215" s="143" t="n">
        <f aca="false">(AG215+AI215+AK215+AL215+AJ215)</f>
        <v>12.75</v>
      </c>
      <c r="AN215" s="143" t="n">
        <f aca="false">AM215/25*100</f>
        <v>51</v>
      </c>
      <c r="AO215" s="146" t="n">
        <f aca="false">AN215*0.1</f>
        <v>5.1</v>
      </c>
      <c r="AQ215" s="142" t="n">
        <v>0.933333333333333</v>
      </c>
      <c r="AR215" s="142" t="n">
        <f aca="false">Wellness!V215</f>
        <v>0.8</v>
      </c>
      <c r="AS215" s="142" t="n">
        <f aca="false">AVERAGE(Discipline!$D215,Discipline!$E215)</f>
        <v>0.9</v>
      </c>
      <c r="AT215" s="143" t="str">
        <f aca="false" t="array" ref="AT215:AT215">_xlfn.IFS(AS215&gt;=80%,"5",AS215&gt;=70%,"4",AS215&gt;=60%,"3",AS215&gt;=50%,"2",AS215&gt;=40%,"1",AS215&lt;40%,"0")</f>
        <v>5</v>
      </c>
      <c r="AU215" s="144" t="n">
        <v>7</v>
      </c>
      <c r="AV215" s="144" t="n">
        <f aca="false">IF(AU215&gt;=27,5,IF(AU215&gt;=24,4,IF(AU215&gt;=20,3,IF(AU215&gt;=15,2,IF(AU215&gt;=10,1,0)))))</f>
        <v>0</v>
      </c>
      <c r="AW215" s="143" t="n">
        <v>4</v>
      </c>
      <c r="AX215" s="143" t="n">
        <v>4</v>
      </c>
      <c r="AY215" s="143" t="n">
        <v>3</v>
      </c>
      <c r="AZ215" s="143" t="n">
        <f aca="false">(AT215+AV215+AX215+AY215+AW215)</f>
        <v>16</v>
      </c>
      <c r="BA215" s="143" t="n">
        <f aca="false">AZ215/25*100</f>
        <v>64</v>
      </c>
      <c r="BB215" s="146" t="n">
        <f aca="false">BA215*0.1</f>
        <v>6.4</v>
      </c>
    </row>
    <row r="216" s="22" customFormat="true" ht="14.25" hidden="false" customHeight="false" outlineLevel="0" collapsed="false">
      <c r="A216" s="141" t="n">
        <v>212</v>
      </c>
      <c r="B216" s="62" t="s">
        <v>443</v>
      </c>
      <c r="C216" s="63" t="s">
        <v>444</v>
      </c>
      <c r="D216" s="142" t="n">
        <v>0.9231</v>
      </c>
      <c r="E216" s="142" t="n">
        <f aca="false">Wellness!D216</f>
        <v>0.933333333333333</v>
      </c>
      <c r="F216" s="142" t="n">
        <f aca="false">AVERAGE(Discipline!$D216,Discipline!$E216)</f>
        <v>0.928216666666667</v>
      </c>
      <c r="G216" s="143" t="str">
        <f aca="false" t="array" ref="G216:G216">_xlfn.IFS(F216&gt;=80%,"5",F216&gt;=70%,"4",F216&gt;=60%,"3",F216&gt;=50%,"2",F216&gt;=40%,"1",F216&lt;40%,"0")</f>
        <v>5</v>
      </c>
      <c r="H216" s="144" t="n">
        <v>10</v>
      </c>
      <c r="I216" s="144" t="n">
        <f aca="false">IF(H216&gt;=27,5,IF(H216&gt;=24,4,IF(H216&gt;=20,3,IF(H216&gt;=15,2,IF(H216&gt;=10,1,0)))))</f>
        <v>1</v>
      </c>
      <c r="J216" s="143"/>
      <c r="K216" s="143" t="n">
        <v>4</v>
      </c>
      <c r="L216" s="143" t="n">
        <v>3.4375</v>
      </c>
      <c r="M216" s="143" t="n">
        <f aca="false">(G216+I216+K216+L216)</f>
        <v>13.4375</v>
      </c>
      <c r="N216" s="143" t="n">
        <f aca="false">M216/20*100</f>
        <v>67.1875</v>
      </c>
      <c r="O216" s="146" t="n">
        <f aca="false">N216*0.1</f>
        <v>6.71875</v>
      </c>
      <c r="Q216" s="109" t="n">
        <f aca="false">IFERROR(VLOOKUP(B216,[2]Sheet1!B$4:E$241,4,FALSE()),"ER")</f>
        <v>0.945984848484848</v>
      </c>
      <c r="R216" s="109" t="n">
        <f aca="false">Wellness!V216</f>
        <v>1</v>
      </c>
      <c r="S216" s="109" t="n">
        <f aca="false">AVERAGE(Q216,R216)</f>
        <v>0.972992424242424</v>
      </c>
      <c r="T216" s="143" t="str">
        <f aca="false" t="array" ref="T216:T216">_xlfn.IFS(S216&gt;=80%,"5",S216&gt;=70%,"4",S216&gt;=60%,"3",S216&gt;=50%,"2",S216&gt;=40%,"1",S216&lt;40%,"0")</f>
        <v>5</v>
      </c>
      <c r="U216" s="144" t="n">
        <v>7</v>
      </c>
      <c r="V216" s="144" t="n">
        <f aca="false">IF(U216&gt;=27,5,IF(U216&gt;=24,4,IF(U216&gt;=20,3,IF(U216&gt;=15,2,IF(U216&gt;=10,1,0)))))</f>
        <v>0</v>
      </c>
      <c r="W216" s="143" t="n">
        <v>2</v>
      </c>
      <c r="X216" s="143" t="n">
        <v>3.16666666666667</v>
      </c>
      <c r="Y216" s="143" t="n">
        <v>4</v>
      </c>
      <c r="Z216" s="143" t="n">
        <f aca="false">(T216+V216+W216+X216+Y216)</f>
        <v>14.1666666666667</v>
      </c>
      <c r="AA216" s="143" t="n">
        <f aca="false">Z216/25*100</f>
        <v>56.6666666666667</v>
      </c>
      <c r="AB216" s="146" t="n">
        <f aca="false">AA216*0.1</f>
        <v>5.66666666666667</v>
      </c>
      <c r="AD216" s="142" t="n">
        <v>0.893613485280152</v>
      </c>
      <c r="AE216" s="142" t="n">
        <f aca="false">Wellness!AN216</f>
        <v>1</v>
      </c>
      <c r="AF216" s="142" t="n">
        <f aca="false">AVERAGE(AD216,AE216)</f>
        <v>0.946806742640076</v>
      </c>
      <c r="AG216" s="143" t="str">
        <f aca="false" t="array" ref="AG216:AG216">_xlfn.IFS(AF216&gt;=80%,"5",AF216&gt;=70%,"4",AF216&gt;=60%,"3",AF216&gt;=50%,"2",AF216&gt;=40%,"1",AF216&lt;40%,"0")</f>
        <v>5</v>
      </c>
      <c r="AH216" s="144" t="n">
        <v>17</v>
      </c>
      <c r="AI216" s="144" t="n">
        <f aca="false">IF(AH216&gt;=27,5,IF(AH216&gt;=24,4,IF(AH216&gt;=20,3,IF(AH216&gt;=15,2,IF(AH216&gt;=10,1,0)))))</f>
        <v>2</v>
      </c>
      <c r="AJ216" s="143" t="n">
        <v>2.66666666666667</v>
      </c>
      <c r="AK216" s="143" t="n">
        <v>2.5</v>
      </c>
      <c r="AL216" s="143" t="n">
        <v>2.5</v>
      </c>
      <c r="AM216" s="143" t="n">
        <f aca="false">(AG216+AI216+AK216+AL216+AJ216)</f>
        <v>14.6666666666667</v>
      </c>
      <c r="AN216" s="143" t="n">
        <f aca="false">AM216/25*100</f>
        <v>58.6666666666667</v>
      </c>
      <c r="AO216" s="146" t="n">
        <f aca="false">AN216*0.1</f>
        <v>5.86666666666667</v>
      </c>
      <c r="AQ216" s="142" t="n">
        <v>0.955287114845938</v>
      </c>
      <c r="AR216" s="142" t="n">
        <f aca="false">Wellness!V216</f>
        <v>1</v>
      </c>
      <c r="AS216" s="142" t="n">
        <f aca="false">AVERAGE(Discipline!$D216,Discipline!$E216)</f>
        <v>0.928216666666667</v>
      </c>
      <c r="AT216" s="143" t="str">
        <f aca="false" t="array" ref="AT216:AT216">_xlfn.IFS(AS216&gt;=80%,"5",AS216&gt;=70%,"4",AS216&gt;=60%,"3",AS216&gt;=50%,"2",AS216&gt;=40%,"1",AS216&lt;40%,"0")</f>
        <v>5</v>
      </c>
      <c r="AU216" s="144" t="n">
        <v>10</v>
      </c>
      <c r="AV216" s="144" t="n">
        <f aca="false">IF(AU216&gt;=27,5,IF(AU216&gt;=24,4,IF(AU216&gt;=20,3,IF(AU216&gt;=15,2,IF(AU216&gt;=10,1,0)))))</f>
        <v>1</v>
      </c>
      <c r="AW216" s="143" t="n">
        <v>3</v>
      </c>
      <c r="AX216" s="143" t="n">
        <v>4</v>
      </c>
      <c r="AY216" s="143" t="n">
        <v>4</v>
      </c>
      <c r="AZ216" s="143" t="n">
        <f aca="false">(AT216+AV216+AX216+AY216+AW216)</f>
        <v>17</v>
      </c>
      <c r="BA216" s="143" t="n">
        <f aca="false">AZ216/25*100</f>
        <v>68</v>
      </c>
      <c r="BB216" s="146" t="n">
        <f aca="false">BA216*0.1</f>
        <v>6.8</v>
      </c>
    </row>
    <row r="217" s="22" customFormat="true" ht="14.25" hidden="false" customHeight="false" outlineLevel="0" collapsed="false">
      <c r="A217" s="141" t="n">
        <v>213</v>
      </c>
      <c r="B217" s="62" t="s">
        <v>445</v>
      </c>
      <c r="C217" s="63" t="s">
        <v>446</v>
      </c>
      <c r="D217" s="142" t="n">
        <v>0.8462</v>
      </c>
      <c r="E217" s="142" t="n">
        <f aca="false">Wellness!D217</f>
        <v>0.233333333333333</v>
      </c>
      <c r="F217" s="142" t="n">
        <f aca="false">AVERAGE(Discipline!$D217,Discipline!$E217)</f>
        <v>0.539766666666667</v>
      </c>
      <c r="G217" s="143" t="str">
        <f aca="false" t="array" ref="G217:G217">_xlfn.IFS(F217&gt;=80%,"5",F217&gt;=70%,"4",F217&gt;=60%,"3",F217&gt;=50%,"2",F217&gt;=40%,"1",F217&lt;40%,"0")</f>
        <v>2</v>
      </c>
      <c r="H217" s="144" t="n">
        <v>5</v>
      </c>
      <c r="I217" s="144" t="n">
        <f aca="false">IF(H217&gt;=27,5,IF(H217&gt;=24,4,IF(H217&gt;=20,3,IF(H217&gt;=15,2,IF(H217&gt;=10,1,0)))))</f>
        <v>0</v>
      </c>
      <c r="J217" s="143"/>
      <c r="K217" s="143" t="n">
        <v>4.0625</v>
      </c>
      <c r="L217" s="143" t="n">
        <v>4</v>
      </c>
      <c r="M217" s="143" t="n">
        <f aca="false">(G217+I217+K217+L217)</f>
        <v>10.0625</v>
      </c>
      <c r="N217" s="143" t="n">
        <f aca="false">M217/20*100</f>
        <v>50.3125</v>
      </c>
      <c r="O217" s="146" t="n">
        <f aca="false">N217*0.1</f>
        <v>5.03125</v>
      </c>
      <c r="Q217" s="109" t="n">
        <f aca="false">IFERROR(VLOOKUP(B217,[2]Sheet1!B$4:E$241,4,FALSE()),"ER")</f>
        <v>0.84536541889483</v>
      </c>
      <c r="R217" s="109" t="n">
        <f aca="false">Wellness!V217</f>
        <v>0.666666666666667</v>
      </c>
      <c r="S217" s="109" t="n">
        <f aca="false">AVERAGE(Q217,R217)</f>
        <v>0.756016042780749</v>
      </c>
      <c r="T217" s="143" t="str">
        <f aca="false" t="array" ref="T217:T217">_xlfn.IFS(S217&gt;=80%,"5",S217&gt;=70%,"4",S217&gt;=60%,"3",S217&gt;=50%,"2",S217&gt;=40%,"1",S217&lt;40%,"0")</f>
        <v>4</v>
      </c>
      <c r="U217" s="144" t="n">
        <v>8</v>
      </c>
      <c r="V217" s="144" t="n">
        <f aca="false">IF(U217&gt;=27,5,IF(U217&gt;=24,4,IF(U217&gt;=20,3,IF(U217&gt;=15,2,IF(U217&gt;=10,1,0)))))</f>
        <v>0</v>
      </c>
      <c r="W217" s="143" t="n">
        <v>0</v>
      </c>
      <c r="X217" s="143" t="n">
        <v>1.66666666666667</v>
      </c>
      <c r="Y217" s="143" t="n">
        <v>2.25</v>
      </c>
      <c r="Z217" s="143" t="n">
        <f aca="false">(T217+V217+W217+X217+Y217)</f>
        <v>7.91666666666667</v>
      </c>
      <c r="AA217" s="143" t="n">
        <f aca="false">Z217/25*100</f>
        <v>31.6666666666667</v>
      </c>
      <c r="AB217" s="146" t="n">
        <f aca="false">AA217*0.1</f>
        <v>3.16666666666667</v>
      </c>
      <c r="AD217" s="142" t="n">
        <v>0.790833333333333</v>
      </c>
      <c r="AE217" s="142" t="n">
        <f aca="false">Wellness!AN217</f>
        <v>0.666666666666667</v>
      </c>
      <c r="AF217" s="142" t="n">
        <f aca="false">AVERAGE(AD217,AE217)</f>
        <v>0.72875</v>
      </c>
      <c r="AG217" s="143" t="str">
        <f aca="false" t="array" ref="AG217:AG217">_xlfn.IFS(AF217&gt;=80%,"5",AF217&gt;=70%,"4",AF217&gt;=60%,"3",AF217&gt;=50%,"2",AF217&gt;=40%,"1",AF217&lt;40%,"0")</f>
        <v>4</v>
      </c>
      <c r="AH217" s="144" t="n">
        <v>7</v>
      </c>
      <c r="AI217" s="144" t="n">
        <f aca="false">IF(AH217&gt;=27,5,IF(AH217&gt;=24,4,IF(AH217&gt;=20,3,IF(AH217&gt;=15,2,IF(AH217&gt;=10,1,0)))))</f>
        <v>0</v>
      </c>
      <c r="AJ217" s="143" t="n">
        <v>4</v>
      </c>
      <c r="AK217" s="143" t="n">
        <v>3</v>
      </c>
      <c r="AL217" s="143" t="n">
        <v>3</v>
      </c>
      <c r="AM217" s="143" t="n">
        <f aca="false">(AG217+AI217+AK217+AL217+AJ217)</f>
        <v>14</v>
      </c>
      <c r="AN217" s="143" t="n">
        <f aca="false">AM217/25*100</f>
        <v>56</v>
      </c>
      <c r="AO217" s="146" t="n">
        <f aca="false">AN217*0.1</f>
        <v>5.6</v>
      </c>
      <c r="AQ217" s="142" t="n">
        <v>0.804861111111111</v>
      </c>
      <c r="AR217" s="142" t="n">
        <f aca="false">Wellness!V217</f>
        <v>0.666666666666667</v>
      </c>
      <c r="AS217" s="142" t="n">
        <f aca="false">AVERAGE(Discipline!$D217,Discipline!$E217)</f>
        <v>0.539766666666667</v>
      </c>
      <c r="AT217" s="143" t="str">
        <f aca="false" t="array" ref="AT217:AT217">_xlfn.IFS(AS217&gt;=80%,"5",AS217&gt;=70%,"4",AS217&gt;=60%,"3",AS217&gt;=50%,"2",AS217&gt;=40%,"1",AS217&lt;40%,"0")</f>
        <v>2</v>
      </c>
      <c r="AU217" s="144" t="n">
        <v>5</v>
      </c>
      <c r="AV217" s="144" t="n">
        <f aca="false">IF(AU217&gt;=27,5,IF(AU217&gt;=24,4,IF(AU217&gt;=20,3,IF(AU217&gt;=15,2,IF(AU217&gt;=10,1,0)))))</f>
        <v>0</v>
      </c>
      <c r="AW217" s="143" t="n">
        <v>4</v>
      </c>
      <c r="AX217" s="143" t="n">
        <v>3.66666666666667</v>
      </c>
      <c r="AY217" s="143" t="n">
        <v>3.75</v>
      </c>
      <c r="AZ217" s="143" t="n">
        <f aca="false">(AT217+AV217+AX217+AY217+AW217)</f>
        <v>13.4166666666667</v>
      </c>
      <c r="BA217" s="143" t="n">
        <f aca="false">AZ217/25*100</f>
        <v>53.6666666666667</v>
      </c>
      <c r="BB217" s="146" t="n">
        <f aca="false">BA217*0.1</f>
        <v>5.36666666666667</v>
      </c>
    </row>
    <row r="218" s="22" customFormat="true" ht="14.25" hidden="false" customHeight="false" outlineLevel="0" collapsed="false">
      <c r="A218" s="141" t="n">
        <v>214</v>
      </c>
      <c r="B218" s="62" t="s">
        <v>447</v>
      </c>
      <c r="C218" s="63" t="s">
        <v>448</v>
      </c>
      <c r="D218" s="142" t="n">
        <v>0.8462</v>
      </c>
      <c r="E218" s="142" t="n">
        <f aca="false">Wellness!D218</f>
        <v>0.8</v>
      </c>
      <c r="F218" s="142" t="n">
        <f aca="false">AVERAGE(Discipline!$D218,Discipline!$E218)</f>
        <v>0.8231</v>
      </c>
      <c r="G218" s="143" t="str">
        <f aca="false" t="array" ref="G218:G218">_xlfn.IFS(F218&gt;=80%,"5",F218&gt;=70%,"4",F218&gt;=60%,"3",F218&gt;=50%,"2",F218&gt;=40%,"1",F218&lt;40%,"0")</f>
        <v>5</v>
      </c>
      <c r="H218" s="144" t="n">
        <v>7</v>
      </c>
      <c r="I218" s="144" t="n">
        <f aca="false">IF(H218&gt;=27,5,IF(H218&gt;=24,4,IF(H218&gt;=20,3,IF(H218&gt;=15,2,IF(H218&gt;=10,1,0)))))</f>
        <v>0</v>
      </c>
      <c r="J218" s="143"/>
      <c r="K218" s="143" t="n">
        <v>3.4375</v>
      </c>
      <c r="L218" s="143" t="n">
        <v>2.875</v>
      </c>
      <c r="M218" s="143" t="n">
        <f aca="false">(G218+I218+K218+L218)</f>
        <v>11.3125</v>
      </c>
      <c r="N218" s="143" t="n">
        <f aca="false">M218/20*100</f>
        <v>56.5625</v>
      </c>
      <c r="O218" s="146" t="n">
        <f aca="false">N218*0.1</f>
        <v>5.65625</v>
      </c>
      <c r="Q218" s="109" t="n">
        <f aca="false">IFERROR(VLOOKUP(B218,[2]Sheet1!B$4:E$241,4,FALSE()),"ER")</f>
        <v>0.884768270944742</v>
      </c>
      <c r="R218" s="109" t="n">
        <f aca="false">Wellness!V218</f>
        <v>0.8</v>
      </c>
      <c r="S218" s="109" t="n">
        <f aca="false">AVERAGE(Q218,R218)</f>
        <v>0.842384135472371</v>
      </c>
      <c r="T218" s="143" t="str">
        <f aca="false" t="array" ref="T218:T218">_xlfn.IFS(S218&gt;=80%,"5",S218&gt;=70%,"4",S218&gt;=60%,"3",S218&gt;=50%,"2",S218&gt;=40%,"1",S218&lt;40%,"0")</f>
        <v>5</v>
      </c>
      <c r="U218" s="144" t="n">
        <v>11</v>
      </c>
      <c r="V218" s="144" t="n">
        <f aca="false">IF(U218&gt;=27,5,IF(U218&gt;=24,4,IF(U218&gt;=20,3,IF(U218&gt;=15,2,IF(U218&gt;=10,1,0)))))</f>
        <v>1</v>
      </c>
      <c r="W218" s="143" t="n">
        <v>2</v>
      </c>
      <c r="X218" s="143" t="n">
        <v>2</v>
      </c>
      <c r="Y218" s="143" t="n">
        <v>2.75</v>
      </c>
      <c r="Z218" s="143" t="n">
        <f aca="false">(T218+V218+W218+X218+Y218)</f>
        <v>12.75</v>
      </c>
      <c r="AA218" s="143" t="n">
        <f aca="false">Z218/25*100</f>
        <v>51</v>
      </c>
      <c r="AB218" s="146" t="n">
        <f aca="false">AA218*0.1</f>
        <v>5.1</v>
      </c>
      <c r="AD218" s="142" t="n">
        <v>0.857794325656765</v>
      </c>
      <c r="AE218" s="142" t="n">
        <f aca="false">Wellness!AN218</f>
        <v>1</v>
      </c>
      <c r="AF218" s="142" t="n">
        <f aca="false">AVERAGE(AD218,AE218)</f>
        <v>0.928897162828383</v>
      </c>
      <c r="AG218" s="143" t="str">
        <f aca="false" t="array" ref="AG218:AG218">_xlfn.IFS(AF218&gt;=80%,"5",AF218&gt;=70%,"4",AF218&gt;=60%,"3",AF218&gt;=50%,"2",AF218&gt;=40%,"1",AF218&lt;40%,"0")</f>
        <v>5</v>
      </c>
      <c r="AH218" s="144" t="n">
        <v>16</v>
      </c>
      <c r="AI218" s="144" t="n">
        <f aca="false">IF(AH218&gt;=27,5,IF(AH218&gt;=24,4,IF(AH218&gt;=20,3,IF(AH218&gt;=15,2,IF(AH218&gt;=10,1,0)))))</f>
        <v>2</v>
      </c>
      <c r="AJ218" s="143" t="n">
        <v>3</v>
      </c>
      <c r="AK218" s="143" t="n">
        <v>3</v>
      </c>
      <c r="AL218" s="143" t="n">
        <v>2.5</v>
      </c>
      <c r="AM218" s="143" t="n">
        <f aca="false">(AG218+AI218+AK218+AL218+AJ218)</f>
        <v>15.5</v>
      </c>
      <c r="AN218" s="143" t="n">
        <f aca="false">AM218/25*100</f>
        <v>62</v>
      </c>
      <c r="AO218" s="146" t="n">
        <f aca="false">AN218*0.1</f>
        <v>6.2</v>
      </c>
      <c r="AQ218" s="142" t="n">
        <v>0.875</v>
      </c>
      <c r="AR218" s="142" t="n">
        <f aca="false">Wellness!V218</f>
        <v>0.8</v>
      </c>
      <c r="AS218" s="142" t="n">
        <f aca="false">AVERAGE(Discipline!$D218,Discipline!$E218)</f>
        <v>0.8231</v>
      </c>
      <c r="AT218" s="143" t="str">
        <f aca="false" t="array" ref="AT218:AT218">_xlfn.IFS(AS218&gt;=80%,"5",AS218&gt;=70%,"4",AS218&gt;=60%,"3",AS218&gt;=50%,"2",AS218&gt;=40%,"1",AS218&lt;40%,"0")</f>
        <v>5</v>
      </c>
      <c r="AU218" s="144" t="n">
        <v>7</v>
      </c>
      <c r="AV218" s="144" t="n">
        <f aca="false">IF(AU218&gt;=27,5,IF(AU218&gt;=24,4,IF(AU218&gt;=20,3,IF(AU218&gt;=15,2,IF(AU218&gt;=10,1,0)))))</f>
        <v>0</v>
      </c>
      <c r="AW218" s="143" t="n">
        <v>2.5</v>
      </c>
      <c r="AX218" s="143" t="n">
        <v>2.66666666666667</v>
      </c>
      <c r="AY218" s="143" t="n">
        <v>3</v>
      </c>
      <c r="AZ218" s="143" t="n">
        <f aca="false">(AT218+AV218+AX218+AY218+AW218)</f>
        <v>13.1666666666667</v>
      </c>
      <c r="BA218" s="143" t="n">
        <f aca="false">AZ218/25*100</f>
        <v>52.6666666666667</v>
      </c>
      <c r="BB218" s="146" t="n">
        <f aca="false">BA218*0.1</f>
        <v>5.26666666666667</v>
      </c>
    </row>
    <row r="219" s="22" customFormat="true" ht="14.25" hidden="false" customHeight="false" outlineLevel="0" collapsed="false">
      <c r="A219" s="141" t="n">
        <v>215</v>
      </c>
      <c r="B219" s="62" t="s">
        <v>449</v>
      </c>
      <c r="C219" s="63" t="s">
        <v>450</v>
      </c>
      <c r="D219" s="142" t="n">
        <v>1</v>
      </c>
      <c r="E219" s="142" t="n">
        <f aca="false">Wellness!D219</f>
        <v>1</v>
      </c>
      <c r="F219" s="142" t="n">
        <f aca="false">AVERAGE(Discipline!$D219,Discipline!$E219)</f>
        <v>1</v>
      </c>
      <c r="G219" s="143" t="str">
        <f aca="false" t="array" ref="G219:G219">_xlfn.IFS(F219&gt;=80%,"5",F219&gt;=70%,"4",F219&gt;=60%,"3",F219&gt;=50%,"2",F219&gt;=40%,"1",F219&lt;40%,"0")</f>
        <v>5</v>
      </c>
      <c r="H219" s="144" t="n">
        <v>7</v>
      </c>
      <c r="I219" s="144" t="n">
        <f aca="false">IF(H219&gt;=27,5,IF(H219&gt;=24,4,IF(H219&gt;=20,3,IF(H219&gt;=15,2,IF(H219&gt;=10,1,0)))))</f>
        <v>0</v>
      </c>
      <c r="J219" s="143"/>
      <c r="K219" s="143" t="n">
        <v>3</v>
      </c>
      <c r="L219" s="143" t="n">
        <v>2.4375</v>
      </c>
      <c r="M219" s="143" t="n">
        <f aca="false">(G219+I219+K219+L219)</f>
        <v>10.4375</v>
      </c>
      <c r="N219" s="143" t="n">
        <f aca="false">M219/20*100</f>
        <v>52.1875</v>
      </c>
      <c r="O219" s="146" t="n">
        <f aca="false">N219*0.1</f>
        <v>5.21875</v>
      </c>
      <c r="Q219" s="109" t="n">
        <f aca="false">IFERROR(VLOOKUP(B219,[2]Sheet1!B$4:E$241,4,FALSE()),"ER")</f>
        <v>0.991666666666667</v>
      </c>
      <c r="R219" s="109" t="n">
        <f aca="false">Wellness!V219</f>
        <v>0.9</v>
      </c>
      <c r="S219" s="109" t="n">
        <f aca="false">AVERAGE(Q219,R219)</f>
        <v>0.945833333333333</v>
      </c>
      <c r="T219" s="143" t="str">
        <f aca="false" t="array" ref="T219:T219">_xlfn.IFS(S219&gt;=80%,"5",S219&gt;=70%,"4",S219&gt;=60%,"3",S219&gt;=50%,"2",S219&gt;=40%,"1",S219&lt;40%,"0")</f>
        <v>5</v>
      </c>
      <c r="U219" s="144" t="n">
        <v>17</v>
      </c>
      <c r="V219" s="144" t="n">
        <f aca="false">IF(U219&gt;=27,5,IF(U219&gt;=24,4,IF(U219&gt;=20,3,IF(U219&gt;=15,2,IF(U219&gt;=10,1,0)))))</f>
        <v>2</v>
      </c>
      <c r="W219" s="143" t="n">
        <v>2</v>
      </c>
      <c r="X219" s="143" t="n">
        <v>2.33333333333333</v>
      </c>
      <c r="Y219" s="143" t="n">
        <v>3.25</v>
      </c>
      <c r="Z219" s="143" t="n">
        <f aca="false">(T219+V219+W219+X219+Y219)</f>
        <v>14.5833333333333</v>
      </c>
      <c r="AA219" s="143" t="n">
        <f aca="false">Z219/25*100</f>
        <v>58.3333333333333</v>
      </c>
      <c r="AB219" s="146" t="n">
        <f aca="false">AA219*0.1</f>
        <v>5.83333333333333</v>
      </c>
      <c r="AD219" s="142" t="n">
        <v>0.963333333333333</v>
      </c>
      <c r="AE219" s="142" t="n">
        <f aca="false">Wellness!AN219</f>
        <v>1.16666666666667</v>
      </c>
      <c r="AF219" s="142" t="n">
        <f aca="false">AVERAGE(AD219,AE219)</f>
        <v>1.065</v>
      </c>
      <c r="AG219" s="143" t="str">
        <f aca="false" t="array" ref="AG219:AG219">_xlfn.IFS(AF219&gt;=80%,"5",AF219&gt;=70%,"4",AF219&gt;=60%,"3",AF219&gt;=50%,"2",AF219&gt;=40%,"1",AF219&lt;40%,"0")</f>
        <v>5</v>
      </c>
      <c r="AH219" s="144" t="n">
        <v>22</v>
      </c>
      <c r="AI219" s="144" t="n">
        <f aca="false">IF(AH219&gt;=27,5,IF(AH219&gt;=24,4,IF(AH219&gt;=20,3,IF(AH219&gt;=15,2,IF(AH219&gt;=10,1,0)))))</f>
        <v>3</v>
      </c>
      <c r="AJ219" s="143" t="n">
        <v>1.66666666666667</v>
      </c>
      <c r="AK219" s="143" t="n">
        <v>2</v>
      </c>
      <c r="AL219" s="143" t="n">
        <v>1.875</v>
      </c>
      <c r="AM219" s="143" t="n">
        <f aca="false">(AG219+AI219+AK219+AL219+AJ219)</f>
        <v>13.5416666666667</v>
      </c>
      <c r="AN219" s="143" t="n">
        <f aca="false">AM219/25*100</f>
        <v>54.1666666666667</v>
      </c>
      <c r="AO219" s="146" t="n">
        <f aca="false">AN219*0.1</f>
        <v>5.41666666666667</v>
      </c>
      <c r="AQ219" s="142" t="n">
        <v>0.978472222222222</v>
      </c>
      <c r="AR219" s="142" t="n">
        <f aca="false">Wellness!V219</f>
        <v>0.9</v>
      </c>
      <c r="AS219" s="142" t="n">
        <f aca="false">AVERAGE(Discipline!$D219,Discipline!$E219)</f>
        <v>1</v>
      </c>
      <c r="AT219" s="143" t="str">
        <f aca="false" t="array" ref="AT219:AT219">_xlfn.IFS(AS219&gt;=80%,"5",AS219&gt;=70%,"4",AS219&gt;=60%,"3",AS219&gt;=50%,"2",AS219&gt;=40%,"1",AS219&lt;40%,"0")</f>
        <v>5</v>
      </c>
      <c r="AU219" s="144" t="n">
        <v>7</v>
      </c>
      <c r="AV219" s="144" t="n">
        <f aca="false">IF(AU219&gt;=27,5,IF(AU219&gt;=24,4,IF(AU219&gt;=20,3,IF(AU219&gt;=15,2,IF(AU219&gt;=10,1,0)))))</f>
        <v>0</v>
      </c>
      <c r="AW219" s="143" t="n">
        <v>3</v>
      </c>
      <c r="AX219" s="143" t="n">
        <v>3.33333333333333</v>
      </c>
      <c r="AY219" s="143" t="n">
        <v>3.5</v>
      </c>
      <c r="AZ219" s="143" t="n">
        <f aca="false">(AT219+AV219+AX219+AY219+AW219)</f>
        <v>14.8333333333333</v>
      </c>
      <c r="BA219" s="143" t="n">
        <f aca="false">AZ219/25*100</f>
        <v>59.3333333333333</v>
      </c>
      <c r="BB219" s="146" t="n">
        <f aca="false">BA219*0.1</f>
        <v>5.93333333333333</v>
      </c>
    </row>
    <row r="220" s="22" customFormat="true" ht="14.25" hidden="false" customHeight="false" outlineLevel="0" collapsed="false">
      <c r="A220" s="141" t="n">
        <v>216</v>
      </c>
      <c r="B220" s="62" t="s">
        <v>451</v>
      </c>
      <c r="C220" s="63" t="s">
        <v>452</v>
      </c>
      <c r="D220" s="142" t="n">
        <v>1</v>
      </c>
      <c r="E220" s="142" t="n">
        <f aca="false">Wellness!D220</f>
        <v>1.06666666666667</v>
      </c>
      <c r="F220" s="142" t="n">
        <f aca="false">AVERAGE(Discipline!$D220,Discipline!$E220)</f>
        <v>1.03333333333333</v>
      </c>
      <c r="G220" s="143" t="str">
        <f aca="false" t="array" ref="G220:G220">_xlfn.IFS(F220&gt;=80%,"5",F220&gt;=70%,"4",F220&gt;=60%,"3",F220&gt;=50%,"2",F220&gt;=40%,"1",F220&lt;40%,"0")</f>
        <v>5</v>
      </c>
      <c r="H220" s="144" t="n">
        <v>5</v>
      </c>
      <c r="I220" s="144" t="n">
        <f aca="false">IF(H220&gt;=27,5,IF(H220&gt;=24,4,IF(H220&gt;=20,3,IF(H220&gt;=15,2,IF(H220&gt;=10,1,0)))))</f>
        <v>0</v>
      </c>
      <c r="J220" s="143"/>
      <c r="K220" s="143" t="n">
        <v>3</v>
      </c>
      <c r="L220" s="143" t="n">
        <v>2.4375</v>
      </c>
      <c r="M220" s="143" t="n">
        <f aca="false">(G220+I220+K220+L220)</f>
        <v>10.4375</v>
      </c>
      <c r="N220" s="143" t="n">
        <f aca="false">M220/20*100</f>
        <v>52.1875</v>
      </c>
      <c r="O220" s="146" t="n">
        <f aca="false">N220*0.1</f>
        <v>5.21875</v>
      </c>
      <c r="Q220" s="109" t="n">
        <f aca="false">IFERROR(VLOOKUP(B220,[2]Sheet1!B$4:E$241,4,FALSE()),"ER")</f>
        <v>0.844540998217469</v>
      </c>
      <c r="R220" s="109" t="n">
        <f aca="false">Wellness!V220</f>
        <v>0.9</v>
      </c>
      <c r="S220" s="109" t="n">
        <f aca="false">AVERAGE(Q220,R220)</f>
        <v>0.872270499108734</v>
      </c>
      <c r="T220" s="143" t="str">
        <f aca="false" t="array" ref="T220:T220">_xlfn.IFS(S220&gt;=80%,"5",S220&gt;=70%,"4",S220&gt;=60%,"3",S220&gt;=50%,"2",S220&gt;=40%,"1",S220&lt;40%,"0")</f>
        <v>5</v>
      </c>
      <c r="U220" s="144" t="n">
        <v>18</v>
      </c>
      <c r="V220" s="144" t="n">
        <f aca="false">IF(U220&gt;=27,5,IF(U220&gt;=24,4,IF(U220&gt;=20,3,IF(U220&gt;=15,2,IF(U220&gt;=10,1,0)))))</f>
        <v>2</v>
      </c>
      <c r="W220" s="143" t="n">
        <v>3</v>
      </c>
      <c r="X220" s="143" t="n">
        <v>3.33333333333333</v>
      </c>
      <c r="Y220" s="143" t="n">
        <v>3.75</v>
      </c>
      <c r="Z220" s="143" t="n">
        <f aca="false">(T220+V220+W220+X220+Y220)</f>
        <v>17.0833333333333</v>
      </c>
      <c r="AA220" s="143" t="n">
        <f aca="false">Z220/25*100</f>
        <v>68.3333333333333</v>
      </c>
      <c r="AB220" s="146" t="n">
        <f aca="false">AA220*0.1</f>
        <v>6.83333333333334</v>
      </c>
      <c r="AD220" s="142" t="n">
        <v>0.833169934640523</v>
      </c>
      <c r="AE220" s="142" t="n">
        <f aca="false">Wellness!AN220</f>
        <v>1.03333333333333</v>
      </c>
      <c r="AF220" s="142" t="n">
        <f aca="false">AVERAGE(AD220,AE220)</f>
        <v>0.933251633986928</v>
      </c>
      <c r="AG220" s="143" t="str">
        <f aca="false" t="array" ref="AG220:AG220">_xlfn.IFS(AF220&gt;=80%,"5",AF220&gt;=70%,"4",AF220&gt;=60%,"3",AF220&gt;=50%,"2",AF220&gt;=40%,"1",AF220&lt;40%,"0")</f>
        <v>5</v>
      </c>
      <c r="AH220" s="144" t="n">
        <v>23</v>
      </c>
      <c r="AI220" s="144" t="n">
        <f aca="false">IF(AH220&gt;=27,5,IF(AH220&gt;=24,4,IF(AH220&gt;=20,3,IF(AH220&gt;=15,2,IF(AH220&gt;=10,1,0)))))</f>
        <v>3</v>
      </c>
      <c r="AJ220" s="143" t="n">
        <v>2</v>
      </c>
      <c r="AK220" s="143" t="n">
        <v>3</v>
      </c>
      <c r="AL220" s="143" t="n">
        <v>2.25</v>
      </c>
      <c r="AM220" s="143" t="n">
        <f aca="false">(AG220+AI220+AK220+AL220+AJ220)</f>
        <v>15.25</v>
      </c>
      <c r="AN220" s="143" t="n">
        <f aca="false">AM220/25*100</f>
        <v>61</v>
      </c>
      <c r="AO220" s="146" t="n">
        <f aca="false">AN220*0.1</f>
        <v>6.1</v>
      </c>
      <c r="AQ220" s="142" t="n">
        <v>0.916961050724638</v>
      </c>
      <c r="AR220" s="142" t="n">
        <f aca="false">Wellness!V220</f>
        <v>0.9</v>
      </c>
      <c r="AS220" s="142" t="n">
        <f aca="false">AVERAGE(Discipline!$D220,Discipline!$E220)</f>
        <v>1.03333333333333</v>
      </c>
      <c r="AT220" s="143" t="str">
        <f aca="false" t="array" ref="AT220:AT220">_xlfn.IFS(AS220&gt;=80%,"5",AS220&gt;=70%,"4",AS220&gt;=60%,"3",AS220&gt;=50%,"2",AS220&gt;=40%,"1",AS220&lt;40%,"0")</f>
        <v>5</v>
      </c>
      <c r="AU220" s="144" t="n">
        <v>5</v>
      </c>
      <c r="AV220" s="144" t="n">
        <f aca="false">IF(AU220&gt;=27,5,IF(AU220&gt;=24,4,IF(AU220&gt;=20,3,IF(AU220&gt;=15,2,IF(AU220&gt;=10,1,0)))))</f>
        <v>0</v>
      </c>
      <c r="AW220" s="143" t="n">
        <v>3</v>
      </c>
      <c r="AX220" s="143" t="n">
        <v>1.66666666666667</v>
      </c>
      <c r="AY220" s="143" t="n">
        <v>6.75</v>
      </c>
      <c r="AZ220" s="143" t="n">
        <f aca="false">(AT220+AV220+AX220+AY220+AW220)</f>
        <v>16.4166666666667</v>
      </c>
      <c r="BA220" s="143" t="n">
        <f aca="false">AZ220/25*100</f>
        <v>65.6666666666667</v>
      </c>
      <c r="BB220" s="146" t="n">
        <f aca="false">BA220*0.1</f>
        <v>6.56666666666667</v>
      </c>
    </row>
    <row r="221" s="22" customFormat="true" ht="14.25" hidden="false" customHeight="false" outlineLevel="0" collapsed="false">
      <c r="A221" s="141" t="n">
        <v>217</v>
      </c>
      <c r="B221" s="62" t="s">
        <v>453</v>
      </c>
      <c r="C221" s="63" t="s">
        <v>454</v>
      </c>
      <c r="D221" s="142" t="n">
        <v>0.9231</v>
      </c>
      <c r="E221" s="142" t="n">
        <f aca="false">Wellness!D221</f>
        <v>0.666666666666667</v>
      </c>
      <c r="F221" s="142" t="n">
        <f aca="false">AVERAGE(Discipline!$D221,Discipline!$E221)</f>
        <v>0.794883333333333</v>
      </c>
      <c r="G221" s="143" t="str">
        <f aca="false" t="array" ref="G221:G221">_xlfn.IFS(F221&gt;=80%,"5",F221&gt;=70%,"4",F221&gt;=60%,"3",F221&gt;=50%,"2",F221&gt;=40%,"1",F221&lt;40%,"0")</f>
        <v>4</v>
      </c>
      <c r="H221" s="144" t="n">
        <v>7</v>
      </c>
      <c r="I221" s="144" t="n">
        <f aca="false">IF(H221&gt;=27,5,IF(H221&gt;=24,4,IF(H221&gt;=20,3,IF(H221&gt;=15,2,IF(H221&gt;=10,1,0)))))</f>
        <v>0</v>
      </c>
      <c r="J221" s="143"/>
      <c r="K221" s="143" t="n">
        <v>3.0625</v>
      </c>
      <c r="L221" s="143" t="n">
        <v>3.0625</v>
      </c>
      <c r="M221" s="143" t="n">
        <f aca="false">(G221+I221+K221+L221)</f>
        <v>10.125</v>
      </c>
      <c r="N221" s="143" t="n">
        <f aca="false">M221/20*100</f>
        <v>50.625</v>
      </c>
      <c r="O221" s="146" t="n">
        <f aca="false">N221*0.1</f>
        <v>5.0625</v>
      </c>
      <c r="Q221" s="109" t="n">
        <f aca="false">IFERROR(VLOOKUP(B221,[2]Sheet1!B$4:E$241,4,FALSE()),"ER")</f>
        <v>0.847860962566845</v>
      </c>
      <c r="R221" s="109" t="n">
        <f aca="false">Wellness!V221</f>
        <v>0.666666666666667</v>
      </c>
      <c r="S221" s="109" t="n">
        <f aca="false">AVERAGE(Q221,R221)</f>
        <v>0.757263814616756</v>
      </c>
      <c r="T221" s="143" t="str">
        <f aca="false" t="array" ref="T221:T221">_xlfn.IFS(S221&gt;=80%,"5",S221&gt;=70%,"4",S221&gt;=60%,"3",S221&gt;=50%,"2",S221&gt;=40%,"1",S221&lt;40%,"0")</f>
        <v>4</v>
      </c>
      <c r="U221" s="144" t="n">
        <v>6</v>
      </c>
      <c r="V221" s="144" t="n">
        <f aca="false">IF(U221&gt;=27,5,IF(U221&gt;=24,4,IF(U221&gt;=20,3,IF(U221&gt;=15,2,IF(U221&gt;=10,1,0)))))</f>
        <v>0</v>
      </c>
      <c r="W221" s="143" t="n">
        <v>4</v>
      </c>
      <c r="X221" s="143" t="n">
        <v>2.33333333333333</v>
      </c>
      <c r="Y221" s="143" t="n">
        <v>2.75</v>
      </c>
      <c r="Z221" s="143" t="n">
        <f aca="false">(T221+V221+W221+X221+Y221)</f>
        <v>13.0833333333333</v>
      </c>
      <c r="AA221" s="143" t="n">
        <f aca="false">Z221/25*100</f>
        <v>52.3333333333333</v>
      </c>
      <c r="AB221" s="146" t="n">
        <f aca="false">AA221*0.1</f>
        <v>5.23333333333333</v>
      </c>
      <c r="AD221" s="142" t="n">
        <v>0.908549522373052</v>
      </c>
      <c r="AE221" s="142" t="n">
        <f aca="false">Wellness!AN221</f>
        <v>0.8</v>
      </c>
      <c r="AF221" s="142" t="n">
        <f aca="false">AVERAGE(AD221,AE221)</f>
        <v>0.854274761186526</v>
      </c>
      <c r="AG221" s="143" t="str">
        <f aca="false" t="array" ref="AG221:AG221">_xlfn.IFS(AF221&gt;=80%,"5",AF221&gt;=70%,"4",AF221&gt;=60%,"3",AF221&gt;=50%,"2",AF221&gt;=40%,"1",AF221&lt;40%,"0")</f>
        <v>5</v>
      </c>
      <c r="AH221" s="144" t="n">
        <v>12</v>
      </c>
      <c r="AI221" s="144" t="n">
        <f aca="false">IF(AH221&gt;=27,5,IF(AH221&gt;=24,4,IF(AH221&gt;=20,3,IF(AH221&gt;=15,2,IF(AH221&gt;=10,1,0)))))</f>
        <v>1</v>
      </c>
      <c r="AJ221" s="143" t="n">
        <v>2</v>
      </c>
      <c r="AK221" s="143" t="n">
        <v>2.42857142857143</v>
      </c>
      <c r="AL221" s="143" t="n">
        <v>2.125</v>
      </c>
      <c r="AM221" s="143" t="n">
        <f aca="false">(AG221+AI221+AK221+AL221+AJ221)</f>
        <v>12.5535714285714</v>
      </c>
      <c r="AN221" s="143" t="n">
        <f aca="false">AM221/25*100</f>
        <v>50.2142857142857</v>
      </c>
      <c r="AO221" s="146" t="n">
        <f aca="false">AN221*0.1</f>
        <v>5.02142857142857</v>
      </c>
      <c r="AQ221" s="142" t="n">
        <v>0.930208333333333</v>
      </c>
      <c r="AR221" s="142" t="n">
        <f aca="false">Wellness!V221</f>
        <v>0.666666666666667</v>
      </c>
      <c r="AS221" s="142" t="n">
        <f aca="false">AVERAGE(Discipline!$D221,Discipline!$E221)</f>
        <v>0.794883333333333</v>
      </c>
      <c r="AT221" s="143" t="str">
        <f aca="false" t="array" ref="AT221:AT221">_xlfn.IFS(AS221&gt;=80%,"5",AS221&gt;=70%,"4",AS221&gt;=60%,"3",AS221&gt;=50%,"2",AS221&gt;=40%,"1",AS221&lt;40%,"0")</f>
        <v>4</v>
      </c>
      <c r="AU221" s="144" t="n">
        <v>7</v>
      </c>
      <c r="AV221" s="144" t="n">
        <f aca="false">IF(AU221&gt;=27,5,IF(AU221&gt;=24,4,IF(AU221&gt;=20,3,IF(AU221&gt;=15,2,IF(AU221&gt;=10,1,0)))))</f>
        <v>0</v>
      </c>
      <c r="AW221" s="143" t="n">
        <v>3</v>
      </c>
      <c r="AX221" s="143" t="n">
        <v>4</v>
      </c>
      <c r="AY221" s="143" t="n">
        <v>3</v>
      </c>
      <c r="AZ221" s="143" t="n">
        <f aca="false">(AT221+AV221+AX221+AY221+AW221)</f>
        <v>14</v>
      </c>
      <c r="BA221" s="143" t="n">
        <f aca="false">AZ221/25*100</f>
        <v>56</v>
      </c>
      <c r="BB221" s="146" t="n">
        <f aca="false">BA221*0.1</f>
        <v>5.6</v>
      </c>
    </row>
    <row r="222" s="22" customFormat="true" ht="14.25" hidden="false" customHeight="false" outlineLevel="0" collapsed="false">
      <c r="A222" s="141" t="n">
        <v>218</v>
      </c>
      <c r="B222" s="62" t="s">
        <v>455</v>
      </c>
      <c r="C222" s="63" t="s">
        <v>456</v>
      </c>
      <c r="D222" s="142" t="n">
        <v>0.8462</v>
      </c>
      <c r="E222" s="142" t="n">
        <f aca="false">Wellness!D222</f>
        <v>0.8</v>
      </c>
      <c r="F222" s="142" t="n">
        <f aca="false">AVERAGE(Discipline!$D222,Discipline!$E222)</f>
        <v>0.8231</v>
      </c>
      <c r="G222" s="143" t="str">
        <f aca="false" t="array" ref="G222:G222">_xlfn.IFS(F222&gt;=80%,"5",F222&gt;=70%,"4",F222&gt;=60%,"3",F222&gt;=50%,"2",F222&gt;=40%,"1",F222&lt;40%,"0")</f>
        <v>5</v>
      </c>
      <c r="H222" s="144" t="n">
        <v>10</v>
      </c>
      <c r="I222" s="144" t="n">
        <f aca="false">IF(H222&gt;=27,5,IF(H222&gt;=24,4,IF(H222&gt;=20,3,IF(H222&gt;=15,2,IF(H222&gt;=10,1,0)))))</f>
        <v>1</v>
      </c>
      <c r="J222" s="143"/>
      <c r="K222" s="143" t="n">
        <v>4</v>
      </c>
      <c r="L222" s="143" t="n">
        <v>3.4375</v>
      </c>
      <c r="M222" s="143" t="n">
        <f aca="false">(G222+I222+K222+L222)</f>
        <v>13.4375</v>
      </c>
      <c r="N222" s="143" t="n">
        <f aca="false">M222/20*100</f>
        <v>67.1875</v>
      </c>
      <c r="O222" s="146" t="n">
        <f aca="false">N222*0.1</f>
        <v>6.71875</v>
      </c>
      <c r="Q222" s="109" t="n">
        <f aca="false">IFERROR(VLOOKUP(B222,[2]Sheet1!B$4:E$241,4,FALSE()),"ER")</f>
        <v>0.824291443850267</v>
      </c>
      <c r="R222" s="109" t="n">
        <f aca="false">Wellness!V222</f>
        <v>0.8</v>
      </c>
      <c r="S222" s="109" t="n">
        <f aca="false">AVERAGE(Q222,R222)</f>
        <v>0.812145721925134</v>
      </c>
      <c r="T222" s="143" t="str">
        <f aca="false" t="array" ref="T222:T222">_xlfn.IFS(S222&gt;=80%,"5",S222&gt;=70%,"4",S222&gt;=60%,"3",S222&gt;=50%,"2",S222&gt;=40%,"1",S222&lt;40%,"0")</f>
        <v>5</v>
      </c>
      <c r="U222" s="144" t="n">
        <v>10</v>
      </c>
      <c r="V222" s="144" t="n">
        <f aca="false">IF(U222&gt;=27,5,IF(U222&gt;=24,4,IF(U222&gt;=20,3,IF(U222&gt;=15,2,IF(U222&gt;=10,1,0)))))</f>
        <v>1</v>
      </c>
      <c r="W222" s="143" t="n">
        <v>1</v>
      </c>
      <c r="X222" s="143" t="n">
        <v>1.5</v>
      </c>
      <c r="Y222" s="143" t="n">
        <v>1.75</v>
      </c>
      <c r="Z222" s="143" t="n">
        <f aca="false">(T222+V222+W222+X222+Y222)</f>
        <v>10.25</v>
      </c>
      <c r="AA222" s="143" t="n">
        <f aca="false">Z222/25*100</f>
        <v>41</v>
      </c>
      <c r="AB222" s="146" t="n">
        <f aca="false">AA222*0.1</f>
        <v>4.1</v>
      </c>
      <c r="AD222" s="142" t="n">
        <v>0.885714285714286</v>
      </c>
      <c r="AE222" s="142" t="n">
        <f aca="false">Wellness!AN222</f>
        <v>0.8</v>
      </c>
      <c r="AF222" s="142" t="n">
        <f aca="false">AVERAGE(AD222,AE222)</f>
        <v>0.842857142857143</v>
      </c>
      <c r="AG222" s="143" t="str">
        <f aca="false" t="array" ref="AG222:AG222">_xlfn.IFS(AF222&gt;=80%,"5",AF222&gt;=70%,"4",AF222&gt;=60%,"3",AF222&gt;=50%,"2",AF222&gt;=40%,"1",AF222&lt;40%,"0")</f>
        <v>5</v>
      </c>
      <c r="AH222" s="144" t="n">
        <v>15</v>
      </c>
      <c r="AI222" s="144" t="n">
        <f aca="false">IF(AH222&gt;=27,5,IF(AH222&gt;=24,4,IF(AH222&gt;=20,3,IF(AH222&gt;=15,2,IF(AH222&gt;=10,1,0)))))</f>
        <v>2</v>
      </c>
      <c r="AJ222" s="143" t="n">
        <v>2.33333333333333</v>
      </c>
      <c r="AK222" s="143" t="n">
        <v>3.14285714285714</v>
      </c>
      <c r="AL222" s="143" t="n">
        <v>2.25</v>
      </c>
      <c r="AM222" s="143" t="n">
        <f aca="false">(AG222+AI222+AK222+AL222+AJ222)</f>
        <v>14.7261904761905</v>
      </c>
      <c r="AN222" s="143" t="n">
        <f aca="false">AM222/25*100</f>
        <v>58.9047619047619</v>
      </c>
      <c r="AO222" s="146" t="n">
        <f aca="false">AN222*0.1</f>
        <v>5.89047619047619</v>
      </c>
      <c r="AQ222" s="142" t="n">
        <v>0.879761904761905</v>
      </c>
      <c r="AR222" s="142" t="n">
        <f aca="false">Wellness!V222</f>
        <v>0.8</v>
      </c>
      <c r="AS222" s="142" t="n">
        <f aca="false">AVERAGE(Discipline!$D222,Discipline!$E222)</f>
        <v>0.8231</v>
      </c>
      <c r="AT222" s="143" t="str">
        <f aca="false" t="array" ref="AT222:AT222">_xlfn.IFS(AS222&gt;=80%,"5",AS222&gt;=70%,"4",AS222&gt;=60%,"3",AS222&gt;=50%,"2",AS222&gt;=40%,"1",AS222&lt;40%,"0")</f>
        <v>5</v>
      </c>
      <c r="AU222" s="144" t="n">
        <v>10</v>
      </c>
      <c r="AV222" s="144" t="n">
        <f aca="false">IF(AU222&gt;=27,5,IF(AU222&gt;=24,4,IF(AU222&gt;=20,3,IF(AU222&gt;=15,2,IF(AU222&gt;=10,1,0)))))</f>
        <v>1</v>
      </c>
      <c r="AW222" s="143" t="n">
        <v>3.25</v>
      </c>
      <c r="AX222" s="143" t="n">
        <v>2</v>
      </c>
      <c r="AY222" s="143" t="n">
        <v>2.75</v>
      </c>
      <c r="AZ222" s="143" t="n">
        <f aca="false">(AT222+AV222+AX222+AY222+AW222)</f>
        <v>14</v>
      </c>
      <c r="BA222" s="143" t="n">
        <f aca="false">AZ222/25*100</f>
        <v>56</v>
      </c>
      <c r="BB222" s="146" t="n">
        <f aca="false">BA222*0.1</f>
        <v>5.6</v>
      </c>
    </row>
    <row r="223" s="22" customFormat="true" ht="14.25" hidden="false" customHeight="false" outlineLevel="0" collapsed="false">
      <c r="A223" s="141" t="n">
        <v>219</v>
      </c>
      <c r="B223" s="62" t="s">
        <v>457</v>
      </c>
      <c r="C223" s="63" t="s">
        <v>458</v>
      </c>
      <c r="D223" s="142" t="n">
        <v>0.875</v>
      </c>
      <c r="E223" s="142" t="n">
        <f aca="false">Wellness!D223</f>
        <v>0.133333333333333</v>
      </c>
      <c r="F223" s="142" t="n">
        <f aca="false">AVERAGE(Discipline!$D223,Discipline!$E223)</f>
        <v>0.504166666666667</v>
      </c>
      <c r="G223" s="143" t="str">
        <f aca="false" t="array" ref="G223:G223">_xlfn.IFS(F223&gt;=80%,"5",F223&gt;=70%,"4",F223&gt;=60%,"3",F223&gt;=50%,"2",F223&gt;=40%,"1",F223&lt;40%,"0")</f>
        <v>2</v>
      </c>
      <c r="H223" s="144" t="n">
        <v>1</v>
      </c>
      <c r="I223" s="144" t="n">
        <f aca="false">IF(H223&gt;=27,5,IF(H223&gt;=24,4,IF(H223&gt;=20,3,IF(H223&gt;=15,2,IF(H223&gt;=10,1,0)))))</f>
        <v>0</v>
      </c>
      <c r="J223" s="143"/>
      <c r="K223" s="143" t="n">
        <v>3</v>
      </c>
      <c r="L223" s="143" t="n">
        <v>3.0625</v>
      </c>
      <c r="M223" s="143" t="n">
        <f aca="false">(G223+I223+K223+L223)</f>
        <v>8.0625</v>
      </c>
      <c r="N223" s="143" t="n">
        <f aca="false">M223/20*100</f>
        <v>40.3125</v>
      </c>
      <c r="O223" s="146" t="n">
        <f aca="false">N223*0.1</f>
        <v>4.03125</v>
      </c>
      <c r="Q223" s="109" t="n">
        <f aca="false">IFERROR(VLOOKUP(B223,[2]Sheet1!B$4:E$241,4,FALSE()),"ER")</f>
        <v>0.863088235294118</v>
      </c>
      <c r="R223" s="109" t="n">
        <f aca="false">Wellness!V223</f>
        <v>0.666666666666667</v>
      </c>
      <c r="S223" s="109" t="n">
        <f aca="false">AVERAGE(Q223,R223)</f>
        <v>0.764877450980392</v>
      </c>
      <c r="T223" s="143" t="str">
        <f aca="false" t="array" ref="T223:T223">_xlfn.IFS(S223&gt;=80%,"5",S223&gt;=70%,"4",S223&gt;=60%,"3",S223&gt;=50%,"2",S223&gt;=40%,"1",S223&lt;40%,"0")</f>
        <v>4</v>
      </c>
      <c r="U223" s="144" t="n">
        <v>9</v>
      </c>
      <c r="V223" s="144" t="n">
        <f aca="false">IF(U223&gt;=27,5,IF(U223&gt;=24,4,IF(U223&gt;=20,3,IF(U223&gt;=15,2,IF(U223&gt;=10,1,0)))))</f>
        <v>0</v>
      </c>
      <c r="W223" s="143" t="n">
        <v>2</v>
      </c>
      <c r="X223" s="143" t="n">
        <v>2.66666666666667</v>
      </c>
      <c r="Y223" s="143" t="n">
        <v>3.25</v>
      </c>
      <c r="Z223" s="143" t="n">
        <f aca="false">(T223+V223+W223+X223+Y223)</f>
        <v>11.9166666666667</v>
      </c>
      <c r="AA223" s="143" t="n">
        <f aca="false">Z223/25*100</f>
        <v>47.6666666666667</v>
      </c>
      <c r="AB223" s="146" t="n">
        <f aca="false">AA223*0.1</f>
        <v>4.76666666666667</v>
      </c>
      <c r="AD223" s="142" t="n">
        <v>0.929761904761905</v>
      </c>
      <c r="AE223" s="142" t="n">
        <f aca="false">Wellness!AN223</f>
        <v>0.666666666666667</v>
      </c>
      <c r="AF223" s="142" t="n">
        <f aca="false">AVERAGE(AD223,AE223)</f>
        <v>0.798214285714286</v>
      </c>
      <c r="AG223" s="143" t="str">
        <f aca="false" t="array" ref="AG223:AG223">_xlfn.IFS(AF223&gt;=80%,"5",AF223&gt;=70%,"4",AF223&gt;=60%,"3",AF223&gt;=50%,"2",AF223&gt;=40%,"1",AF223&lt;40%,"0")</f>
        <v>4</v>
      </c>
      <c r="AH223" s="144" t="n">
        <v>2</v>
      </c>
      <c r="AI223" s="144" t="n">
        <f aca="false">IF(AH223&gt;=27,5,IF(AH223&gt;=24,4,IF(AH223&gt;=20,3,IF(AH223&gt;=15,2,IF(AH223&gt;=10,1,0)))))</f>
        <v>0</v>
      </c>
      <c r="AJ223" s="143" t="n">
        <v>2</v>
      </c>
      <c r="AK223" s="143" t="n">
        <v>3.4</v>
      </c>
      <c r="AL223" s="143" t="n">
        <v>1.75</v>
      </c>
      <c r="AM223" s="143" t="n">
        <f aca="false">(AG223+AI223+AK223+AL223+AJ223)</f>
        <v>11.15</v>
      </c>
      <c r="AN223" s="143" t="n">
        <f aca="false">AM223/25*100</f>
        <v>44.6</v>
      </c>
      <c r="AO223" s="146" t="n">
        <f aca="false">AN223*0.1</f>
        <v>4.46</v>
      </c>
      <c r="AQ223" s="142" t="n">
        <v>0.886904761904762</v>
      </c>
      <c r="AR223" s="142" t="n">
        <f aca="false">Wellness!V223</f>
        <v>0.666666666666667</v>
      </c>
      <c r="AS223" s="142" t="n">
        <f aca="false">AVERAGE(Discipline!$D223,Discipline!$E223)</f>
        <v>0.504166666666667</v>
      </c>
      <c r="AT223" s="143" t="str">
        <f aca="false" t="array" ref="AT223:AT223">_xlfn.IFS(AS223&gt;=80%,"5",AS223&gt;=70%,"4",AS223&gt;=60%,"3",AS223&gt;=50%,"2",AS223&gt;=40%,"1",AS223&lt;40%,"0")</f>
        <v>2</v>
      </c>
      <c r="AU223" s="144" t="n">
        <v>1</v>
      </c>
      <c r="AV223" s="144" t="n">
        <f aca="false">IF(AU223&gt;=27,5,IF(AU223&gt;=24,4,IF(AU223&gt;=20,3,IF(AU223&gt;=15,2,IF(AU223&gt;=10,1,0)))))</f>
        <v>0</v>
      </c>
      <c r="AW223" s="143" t="n">
        <v>3.875</v>
      </c>
      <c r="AX223" s="143" t="n">
        <v>2.83333333333333</v>
      </c>
      <c r="AY223" s="143" t="n">
        <v>3</v>
      </c>
      <c r="AZ223" s="143" t="n">
        <f aca="false">(AT223+AV223+AX223+AY223+AW223)</f>
        <v>11.7083333333333</v>
      </c>
      <c r="BA223" s="143" t="n">
        <f aca="false">AZ223/25*100</f>
        <v>46.8333333333333</v>
      </c>
      <c r="BB223" s="146" t="n">
        <f aca="false">BA223*0.1</f>
        <v>4.68333333333333</v>
      </c>
    </row>
    <row r="224" s="22" customFormat="true" ht="14.25" hidden="false" customHeight="false" outlineLevel="0" collapsed="false">
      <c r="A224" s="141" t="n">
        <v>220</v>
      </c>
      <c r="B224" s="62" t="s">
        <v>459</v>
      </c>
      <c r="C224" s="63" t="s">
        <v>460</v>
      </c>
      <c r="D224" s="142" t="n">
        <v>1</v>
      </c>
      <c r="E224" s="142" t="n">
        <f aca="false">Wellness!D224</f>
        <v>0.266666666666667</v>
      </c>
      <c r="F224" s="142" t="n">
        <f aca="false">AVERAGE(Discipline!$D224,Discipline!$E224)</f>
        <v>0.633333333333333</v>
      </c>
      <c r="G224" s="143" t="str">
        <f aca="false" t="array" ref="G224:G224">_xlfn.IFS(F224&gt;=80%,"5",F224&gt;=70%,"4",F224&gt;=60%,"3",F224&gt;=50%,"2",F224&gt;=40%,"1",F224&lt;40%,"0")</f>
        <v>3</v>
      </c>
      <c r="H224" s="144" t="n">
        <v>3</v>
      </c>
      <c r="I224" s="144" t="n">
        <f aca="false">IF(H224&gt;=27,5,IF(H224&gt;=24,4,IF(H224&gt;=20,3,IF(H224&gt;=15,2,IF(H224&gt;=10,1,0)))))</f>
        <v>0</v>
      </c>
      <c r="J224" s="143"/>
      <c r="K224" s="143" t="n">
        <v>3.5</v>
      </c>
      <c r="L224" s="143" t="n">
        <v>3.125</v>
      </c>
      <c r="M224" s="143" t="n">
        <f aca="false">(G224+I224+K224+L224)</f>
        <v>9.625</v>
      </c>
      <c r="N224" s="143" t="n">
        <f aca="false">M224/20*100</f>
        <v>48.125</v>
      </c>
      <c r="O224" s="146" t="n">
        <f aca="false">N224*0.1</f>
        <v>4.8125</v>
      </c>
      <c r="Q224" s="109" t="n">
        <f aca="false">IFERROR(VLOOKUP(B224,[2]Sheet1!B$4:E$241,4,FALSE()),"ER")</f>
        <v>0.881283422459893</v>
      </c>
      <c r="R224" s="109" t="n">
        <f aca="false">Wellness!V224</f>
        <v>0.1</v>
      </c>
      <c r="S224" s="109" t="n">
        <f aca="false">AVERAGE(Q224,R224)</f>
        <v>0.490641711229946</v>
      </c>
      <c r="T224" s="143" t="str">
        <f aca="false" t="array" ref="T224:T224">_xlfn.IFS(S224&gt;=80%,"5",S224&gt;=70%,"4",S224&gt;=60%,"3",S224&gt;=50%,"2",S224&gt;=40%,"1",S224&lt;40%,"0")</f>
        <v>1</v>
      </c>
      <c r="U224" s="144" t="n">
        <v>2</v>
      </c>
      <c r="V224" s="144" t="n">
        <f aca="false">IF(U224&gt;=27,5,IF(U224&gt;=24,4,IF(U224&gt;=20,3,IF(U224&gt;=15,2,IF(U224&gt;=10,1,0)))))</f>
        <v>0</v>
      </c>
      <c r="W224" s="143" t="n">
        <v>2</v>
      </c>
      <c r="X224" s="143" t="n">
        <v>2</v>
      </c>
      <c r="Y224" s="143" t="n">
        <v>2.5</v>
      </c>
      <c r="Z224" s="143" t="n">
        <f aca="false">(T224+V224+W224+X224+Y224)</f>
        <v>7.5</v>
      </c>
      <c r="AA224" s="143" t="n">
        <f aca="false">Z224/25*100</f>
        <v>30</v>
      </c>
      <c r="AB224" s="146" t="n">
        <f aca="false">AA224*0.1</f>
        <v>3</v>
      </c>
      <c r="AD224" s="142" t="n">
        <v>0.865476190476191</v>
      </c>
      <c r="AE224" s="142" t="n">
        <f aca="false">Wellness!AN224</f>
        <v>0.666666666666667</v>
      </c>
      <c r="AF224" s="142" t="n">
        <f aca="false">AVERAGE(AD224,AE224)</f>
        <v>0.766071428571429</v>
      </c>
      <c r="AG224" s="143" t="str">
        <f aca="false" t="array" ref="AG224:AG224">_xlfn.IFS(AF224&gt;=80%,"5",AF224&gt;=70%,"4",AF224&gt;=60%,"3",AF224&gt;=50%,"2",AF224&gt;=40%,"1",AF224&lt;40%,"0")</f>
        <v>4</v>
      </c>
      <c r="AH224" s="144" t="n">
        <v>9</v>
      </c>
      <c r="AI224" s="144" t="n">
        <f aca="false">IF(AH224&gt;=27,5,IF(AH224&gt;=24,4,IF(AH224&gt;=20,3,IF(AH224&gt;=15,2,IF(AH224&gt;=10,1,0)))))</f>
        <v>0</v>
      </c>
      <c r="AJ224" s="143" t="n">
        <v>2</v>
      </c>
      <c r="AK224" s="143" t="n">
        <v>3.4</v>
      </c>
      <c r="AL224" s="143" t="n">
        <v>2.25</v>
      </c>
      <c r="AM224" s="143" t="n">
        <f aca="false">(AG224+AI224+AK224+AL224+AJ224)</f>
        <v>11.65</v>
      </c>
      <c r="AN224" s="143" t="n">
        <f aca="false">AM224/25*100</f>
        <v>46.6</v>
      </c>
      <c r="AO224" s="146" t="n">
        <f aca="false">AN224*0.1</f>
        <v>4.66</v>
      </c>
      <c r="AQ224" s="142" t="n">
        <v>0.584420289855073</v>
      </c>
      <c r="AR224" s="142" t="n">
        <f aca="false">Wellness!V224</f>
        <v>0.1</v>
      </c>
      <c r="AS224" s="142" t="n">
        <f aca="false">AVERAGE(Discipline!$D224,Discipline!$E224)</f>
        <v>0.633333333333333</v>
      </c>
      <c r="AT224" s="143" t="str">
        <f aca="false" t="array" ref="AT224:AT224">_xlfn.IFS(AS224&gt;=80%,"5",AS224&gt;=70%,"4",AS224&gt;=60%,"3",AS224&gt;=50%,"2",AS224&gt;=40%,"1",AS224&lt;40%,"0")</f>
        <v>3</v>
      </c>
      <c r="AU224" s="144" t="n">
        <v>3</v>
      </c>
      <c r="AV224" s="144" t="n">
        <f aca="false">IF(AU224&gt;=27,5,IF(AU224&gt;=24,4,IF(AU224&gt;=20,3,IF(AU224&gt;=15,2,IF(AU224&gt;=10,1,0)))))</f>
        <v>0</v>
      </c>
      <c r="AW224" s="143" t="n">
        <v>3.75</v>
      </c>
      <c r="AX224" s="143" t="n">
        <v>2.66666666666667</v>
      </c>
      <c r="AY224" s="143" t="n">
        <v>2.25</v>
      </c>
      <c r="AZ224" s="143" t="n">
        <f aca="false">(AT224+AV224+AX224+AY224+AW224)</f>
        <v>11.6666666666667</v>
      </c>
      <c r="BA224" s="143" t="n">
        <f aca="false">AZ224/25*100</f>
        <v>46.6666666666667</v>
      </c>
      <c r="BB224" s="146" t="n">
        <f aca="false">BA224*0.1</f>
        <v>4.66666666666667</v>
      </c>
    </row>
    <row r="225" s="22" customFormat="true" ht="14.25" hidden="false" customHeight="false" outlineLevel="0" collapsed="false">
      <c r="A225" s="141" t="n">
        <v>221</v>
      </c>
      <c r="B225" s="62" t="s">
        <v>461</v>
      </c>
      <c r="C225" s="63" t="s">
        <v>462</v>
      </c>
      <c r="D225" s="142" t="n">
        <v>0.9231</v>
      </c>
      <c r="E225" s="142" t="n">
        <f aca="false">Wellness!D225</f>
        <v>0.666666666666667</v>
      </c>
      <c r="F225" s="142" t="n">
        <f aca="false">AVERAGE(Discipline!$D225,Discipline!$E225)</f>
        <v>0.794883333333333</v>
      </c>
      <c r="G225" s="143" t="str">
        <f aca="false" t="array" ref="G225:G225">_xlfn.IFS(F225&gt;=80%,"5",F225&gt;=70%,"4",F225&gt;=60%,"3",F225&gt;=50%,"2",F225&gt;=40%,"1",F225&lt;40%,"0")</f>
        <v>4</v>
      </c>
      <c r="H225" s="144" t="n">
        <v>2</v>
      </c>
      <c r="I225" s="144" t="n">
        <f aca="false">IF(H225&gt;=27,5,IF(H225&gt;=24,4,IF(H225&gt;=20,3,IF(H225&gt;=15,2,IF(H225&gt;=10,1,0)))))</f>
        <v>0</v>
      </c>
      <c r="J225" s="143"/>
      <c r="K225" s="143" t="n">
        <v>4</v>
      </c>
      <c r="L225" s="143" t="n">
        <v>3</v>
      </c>
      <c r="M225" s="143" t="n">
        <f aca="false">(G225+I225+K225+L225)</f>
        <v>11</v>
      </c>
      <c r="N225" s="143" t="n">
        <f aca="false">M225/20*100</f>
        <v>55</v>
      </c>
      <c r="O225" s="146" t="n">
        <f aca="false">N225*0.1</f>
        <v>5.5</v>
      </c>
      <c r="Q225" s="109" t="n">
        <f aca="false">IFERROR(VLOOKUP(B225,[2]Sheet1!B$4:E$241,4,FALSE()),"ER")</f>
        <v>0.907116755793227</v>
      </c>
      <c r="R225" s="109" t="n">
        <f aca="false">Wellness!V225</f>
        <v>0.666666666666667</v>
      </c>
      <c r="S225" s="109" t="n">
        <f aca="false">AVERAGE(Q225,R225)</f>
        <v>0.786891711229946</v>
      </c>
      <c r="T225" s="143" t="str">
        <f aca="false" t="array" ref="T225:T225">_xlfn.IFS(S225&gt;=80%,"5",S225&gt;=70%,"4",S225&gt;=60%,"3",S225&gt;=50%,"2",S225&gt;=40%,"1",S225&lt;40%,"0")</f>
        <v>4</v>
      </c>
      <c r="U225" s="144" t="n">
        <v>4</v>
      </c>
      <c r="V225" s="144" t="n">
        <f aca="false">IF(U225&gt;=27,5,IF(U225&gt;=24,4,IF(U225&gt;=20,3,IF(U225&gt;=15,2,IF(U225&gt;=10,1,0)))))</f>
        <v>0</v>
      </c>
      <c r="W225" s="143" t="n">
        <v>4</v>
      </c>
      <c r="X225" s="143" t="n">
        <v>3</v>
      </c>
      <c r="Y225" s="143" t="n">
        <v>3.5</v>
      </c>
      <c r="Z225" s="143" t="n">
        <f aca="false">(T225+V225+W225+X225+Y225)</f>
        <v>14.5</v>
      </c>
      <c r="AA225" s="143" t="n">
        <f aca="false">Z225/25*100</f>
        <v>58</v>
      </c>
      <c r="AB225" s="146" t="n">
        <f aca="false">AA225*0.1</f>
        <v>5.8</v>
      </c>
      <c r="AD225" s="142" t="n">
        <v>0.76729302832244</v>
      </c>
      <c r="AE225" s="142" t="n">
        <f aca="false">Wellness!AN225</f>
        <v>0.666666666666667</v>
      </c>
      <c r="AF225" s="142" t="n">
        <f aca="false">AVERAGE(AD225,AE225)</f>
        <v>0.716979847494553</v>
      </c>
      <c r="AG225" s="143" t="str">
        <f aca="false" t="array" ref="AG225:AG225">_xlfn.IFS(AF225&gt;=80%,"5",AF225&gt;=70%,"4",AF225&gt;=60%,"3",AF225&gt;=50%,"2",AF225&gt;=40%,"1",AF225&lt;40%,"0")</f>
        <v>4</v>
      </c>
      <c r="AH225" s="144" t="n">
        <v>11</v>
      </c>
      <c r="AI225" s="144" t="n">
        <f aca="false">IF(AH225&gt;=27,5,IF(AH225&gt;=24,4,IF(AH225&gt;=20,3,IF(AH225&gt;=15,2,IF(AH225&gt;=10,1,0)))))</f>
        <v>1</v>
      </c>
      <c r="AJ225" s="143" t="n">
        <v>1.66666666666667</v>
      </c>
      <c r="AK225" s="143" t="n">
        <v>2.25</v>
      </c>
      <c r="AL225" s="143" t="n">
        <v>2.125</v>
      </c>
      <c r="AM225" s="143" t="n">
        <f aca="false">(AG225+AI225+AK225+AL225+AJ225)</f>
        <v>11.0416666666667</v>
      </c>
      <c r="AN225" s="143" t="n">
        <f aca="false">AM225/25*100</f>
        <v>44.1666666666667</v>
      </c>
      <c r="AO225" s="146" t="n">
        <f aca="false">AN225*0.1</f>
        <v>4.41666666666667</v>
      </c>
      <c r="AQ225" s="142" t="n">
        <v>0.898809523809524</v>
      </c>
      <c r="AR225" s="142" t="n">
        <f aca="false">Wellness!V225</f>
        <v>0.666666666666667</v>
      </c>
      <c r="AS225" s="142" t="n">
        <f aca="false">AVERAGE(Discipline!$D225,Discipline!$E225)</f>
        <v>0.794883333333333</v>
      </c>
      <c r="AT225" s="143" t="str">
        <f aca="false" t="array" ref="AT225:AT225">_xlfn.IFS(AS225&gt;=80%,"5",AS225&gt;=70%,"4",AS225&gt;=60%,"3",AS225&gt;=50%,"2",AS225&gt;=40%,"1",AS225&lt;40%,"0")</f>
        <v>4</v>
      </c>
      <c r="AU225" s="144" t="n">
        <v>2</v>
      </c>
      <c r="AV225" s="144" t="n">
        <f aca="false">IF(AU225&gt;=27,5,IF(AU225&gt;=24,4,IF(AU225&gt;=20,3,IF(AU225&gt;=15,2,IF(AU225&gt;=10,1,0)))))</f>
        <v>0</v>
      </c>
      <c r="AW225" s="143" t="n">
        <v>2</v>
      </c>
      <c r="AX225" s="143" t="n">
        <v>2</v>
      </c>
      <c r="AY225" s="143" t="n">
        <v>2</v>
      </c>
      <c r="AZ225" s="143" t="n">
        <f aca="false">(AT225+AV225+AX225+AY225+AW225)</f>
        <v>10</v>
      </c>
      <c r="BA225" s="143" t="n">
        <f aca="false">AZ225/25*100</f>
        <v>40</v>
      </c>
      <c r="BB225" s="146" t="n">
        <f aca="false">BA225*0.1</f>
        <v>4</v>
      </c>
    </row>
    <row r="226" s="22" customFormat="true" ht="14.25" hidden="false" customHeight="false" outlineLevel="0" collapsed="false">
      <c r="A226" s="141" t="n">
        <v>222</v>
      </c>
      <c r="B226" s="62" t="s">
        <v>463</v>
      </c>
      <c r="C226" s="63" t="s">
        <v>464</v>
      </c>
      <c r="D226" s="142" t="n">
        <v>0.9231</v>
      </c>
      <c r="E226" s="142" t="n">
        <f aca="false">Wellness!D226</f>
        <v>0.833333333333333</v>
      </c>
      <c r="F226" s="142" t="n">
        <f aca="false">AVERAGE(Discipline!$D226,Discipline!$E226)</f>
        <v>0.878216666666667</v>
      </c>
      <c r="G226" s="143" t="str">
        <f aca="false" t="array" ref="G226:G226">_xlfn.IFS(F226&gt;=80%,"5",F226&gt;=70%,"4",F226&gt;=60%,"3",F226&gt;=50%,"2",F226&gt;=40%,"1",F226&lt;40%,"0")</f>
        <v>5</v>
      </c>
      <c r="H226" s="144" t="n">
        <v>11</v>
      </c>
      <c r="I226" s="144" t="n">
        <f aca="false">IF(H226&gt;=27,5,IF(H226&gt;=24,4,IF(H226&gt;=20,3,IF(H226&gt;=15,2,IF(H226&gt;=10,1,0)))))</f>
        <v>1</v>
      </c>
      <c r="J226" s="143"/>
      <c r="K226" s="143" t="n">
        <v>3.125</v>
      </c>
      <c r="L226" s="143" t="n">
        <v>3</v>
      </c>
      <c r="M226" s="143" t="n">
        <f aca="false">(G226+I226+K226+L226)</f>
        <v>12.125</v>
      </c>
      <c r="N226" s="143" t="n">
        <f aca="false">M226/20*100</f>
        <v>60.625</v>
      </c>
      <c r="O226" s="146" t="n">
        <f aca="false">N226*0.1</f>
        <v>6.0625</v>
      </c>
      <c r="Q226" s="109" t="n">
        <f aca="false">IFERROR(VLOOKUP(B226,[2]Sheet1!B$4:E$241,4,FALSE()),"ER")</f>
        <v>0.9525</v>
      </c>
      <c r="R226" s="109" t="n">
        <f aca="false">Wellness!V226</f>
        <v>1</v>
      </c>
      <c r="S226" s="109" t="n">
        <f aca="false">AVERAGE(Q226,R226)</f>
        <v>0.97625</v>
      </c>
      <c r="T226" s="143" t="str">
        <f aca="false" t="array" ref="T226:T226">_xlfn.IFS(S226&gt;=80%,"5",S226&gt;=70%,"4",S226&gt;=60%,"3",S226&gt;=50%,"2",S226&gt;=40%,"1",S226&lt;40%,"0")</f>
        <v>5</v>
      </c>
      <c r="U226" s="144" t="n">
        <v>13</v>
      </c>
      <c r="V226" s="144" t="n">
        <f aca="false">IF(U226&gt;=27,5,IF(U226&gt;=24,4,IF(U226&gt;=20,3,IF(U226&gt;=15,2,IF(U226&gt;=10,1,0)))))</f>
        <v>1</v>
      </c>
      <c r="W226" s="143" t="n">
        <v>1</v>
      </c>
      <c r="X226" s="143" t="n">
        <v>1.83333333333333</v>
      </c>
      <c r="Y226" s="143" t="n">
        <v>2.5</v>
      </c>
      <c r="Z226" s="143" t="n">
        <f aca="false">(T226+V226+W226+X226+Y226)</f>
        <v>11.3333333333333</v>
      </c>
      <c r="AA226" s="143" t="n">
        <f aca="false">Z226/25*100</f>
        <v>45.3333333333333</v>
      </c>
      <c r="AB226" s="146" t="n">
        <f aca="false">AA226*0.1</f>
        <v>4.53333333333333</v>
      </c>
      <c r="AD226" s="142" t="n">
        <v>0.90192559074912</v>
      </c>
      <c r="AE226" s="142" t="n">
        <f aca="false">Wellness!AN226</f>
        <v>1</v>
      </c>
      <c r="AF226" s="142" t="n">
        <f aca="false">AVERAGE(AD226,AE226)</f>
        <v>0.95096279537456</v>
      </c>
      <c r="AG226" s="143" t="str">
        <f aca="false" t="array" ref="AG226:AG226">_xlfn.IFS(AF226&gt;=80%,"5",AF226&gt;=70%,"4",AF226&gt;=60%,"3",AF226&gt;=50%,"2",AF226&gt;=40%,"1",AF226&lt;40%,"0")</f>
        <v>5</v>
      </c>
      <c r="AH226" s="144" t="n">
        <v>19</v>
      </c>
      <c r="AI226" s="144" t="n">
        <f aca="false">IF(AH226&gt;=27,5,IF(AH226&gt;=24,4,IF(AH226&gt;=20,3,IF(AH226&gt;=15,2,IF(AH226&gt;=10,1,0)))))</f>
        <v>2</v>
      </c>
      <c r="AJ226" s="143" t="s">
        <v>511</v>
      </c>
      <c r="AK226" s="143" t="n">
        <v>3.75</v>
      </c>
      <c r="AL226" s="143" t="n">
        <v>3</v>
      </c>
      <c r="AM226" s="143" t="n">
        <f aca="false">(AG226+AI226+AK226+AL226+AJ226)</f>
        <v>13.75</v>
      </c>
      <c r="AN226" s="143" t="n">
        <f aca="false">AM226/25*100</f>
        <v>55</v>
      </c>
      <c r="AO226" s="146" t="n">
        <f aca="false">AN226*0.1</f>
        <v>5.5</v>
      </c>
      <c r="AQ226" s="142" t="n">
        <v>0.947619047619048</v>
      </c>
      <c r="AR226" s="142" t="n">
        <f aca="false">Wellness!V226</f>
        <v>1</v>
      </c>
      <c r="AS226" s="142" t="n">
        <f aca="false">AVERAGE(Discipline!$D226,Discipline!$E226)</f>
        <v>0.878216666666667</v>
      </c>
      <c r="AT226" s="143" t="str">
        <f aca="false" t="array" ref="AT226:AT226">_xlfn.IFS(AS226&gt;=80%,"5",AS226&gt;=70%,"4",AS226&gt;=60%,"3",AS226&gt;=50%,"2",AS226&gt;=40%,"1",AS226&lt;40%,"0")</f>
        <v>5</v>
      </c>
      <c r="AU226" s="144" t="n">
        <v>11</v>
      </c>
      <c r="AV226" s="144" t="n">
        <f aca="false">IF(AU226&gt;=27,5,IF(AU226&gt;=24,4,IF(AU226&gt;=20,3,IF(AU226&gt;=15,2,IF(AU226&gt;=10,1,0)))))</f>
        <v>1</v>
      </c>
      <c r="AW226" s="143" t="n">
        <v>3.75</v>
      </c>
      <c r="AX226" s="143" t="n">
        <v>3</v>
      </c>
      <c r="AY226" s="143" t="n">
        <v>2.75</v>
      </c>
      <c r="AZ226" s="143" t="n">
        <f aca="false">(AT226+AV226+AX226+AY226+AW226)</f>
        <v>15.5</v>
      </c>
      <c r="BA226" s="143" t="n">
        <f aca="false">AZ226/25*100</f>
        <v>62</v>
      </c>
      <c r="BB226" s="146" t="n">
        <f aca="false">BA226*0.1</f>
        <v>6.2</v>
      </c>
    </row>
    <row r="227" s="22" customFormat="true" ht="14.25" hidden="false" customHeight="false" outlineLevel="0" collapsed="false">
      <c r="A227" s="141" t="n">
        <v>223</v>
      </c>
      <c r="B227" s="62" t="s">
        <v>465</v>
      </c>
      <c r="C227" s="63" t="s">
        <v>466</v>
      </c>
      <c r="D227" s="142" t="n">
        <v>0.8462</v>
      </c>
      <c r="E227" s="142" t="n">
        <f aca="false">Wellness!D227</f>
        <v>0.666666666666667</v>
      </c>
      <c r="F227" s="142" t="n">
        <f aca="false">AVERAGE(Discipline!$D227,Discipline!$E227)</f>
        <v>0.756433333333333</v>
      </c>
      <c r="G227" s="143" t="str">
        <f aca="false" t="array" ref="G227:G227">_xlfn.IFS(F227&gt;=80%,"5",F227&gt;=70%,"4",F227&gt;=60%,"3",F227&gt;=50%,"2",F227&gt;=40%,"1",F227&lt;40%,"0")</f>
        <v>4</v>
      </c>
      <c r="H227" s="144" t="n">
        <v>6</v>
      </c>
      <c r="I227" s="144" t="n">
        <f aca="false">IF(H227&gt;=27,5,IF(H227&gt;=24,4,IF(H227&gt;=20,3,IF(H227&gt;=15,2,IF(H227&gt;=10,1,0)))))</f>
        <v>0</v>
      </c>
      <c r="J227" s="143"/>
      <c r="K227" s="143" t="n">
        <v>2</v>
      </c>
      <c r="L227" s="143" t="n">
        <v>2</v>
      </c>
      <c r="M227" s="143" t="n">
        <f aca="false">(G227+I227+K227+L227)</f>
        <v>8</v>
      </c>
      <c r="N227" s="143" t="n">
        <f aca="false">M227/20*100</f>
        <v>40</v>
      </c>
      <c r="O227" s="146" t="n">
        <f aca="false">N227*0.1</f>
        <v>4</v>
      </c>
      <c r="Q227" s="109" t="n">
        <f aca="false">IFERROR(VLOOKUP(B227,[2]Sheet1!B$4:E$241,4,FALSE()),"ER")</f>
        <v>0.837032085561497</v>
      </c>
      <c r="R227" s="109" t="n">
        <f aca="false">Wellness!V227</f>
        <v>0.666666666666667</v>
      </c>
      <c r="S227" s="109" t="n">
        <f aca="false">AVERAGE(Q227,R227)</f>
        <v>0.751849376114082</v>
      </c>
      <c r="T227" s="143" t="str">
        <f aca="false" t="array" ref="T227:T227">_xlfn.IFS(S227&gt;=80%,"5",S227&gt;=70%,"4",S227&gt;=60%,"3",S227&gt;=50%,"2",S227&gt;=40%,"1",S227&lt;40%,"0")</f>
        <v>4</v>
      </c>
      <c r="U227" s="144" t="n">
        <v>11</v>
      </c>
      <c r="V227" s="144" t="n">
        <f aca="false">IF(U227&gt;=27,5,IF(U227&gt;=24,4,IF(U227&gt;=20,3,IF(U227&gt;=15,2,IF(U227&gt;=10,1,0)))))</f>
        <v>1</v>
      </c>
      <c r="W227" s="143" t="n">
        <v>1</v>
      </c>
      <c r="X227" s="143" t="n">
        <v>1.5</v>
      </c>
      <c r="Y227" s="143" t="n">
        <v>1.75</v>
      </c>
      <c r="Z227" s="143" t="n">
        <f aca="false">(T227+V227+W227+X227+Y227)</f>
        <v>9.25</v>
      </c>
      <c r="AA227" s="143" t="n">
        <f aca="false">Z227/25*100</f>
        <v>37</v>
      </c>
      <c r="AB227" s="146" t="n">
        <f aca="false">AA227*0.1</f>
        <v>3.7</v>
      </c>
      <c r="AD227" s="142" t="n">
        <v>0.824928774928775</v>
      </c>
      <c r="AE227" s="142" t="n">
        <f aca="false">Wellness!AN227</f>
        <v>0.8</v>
      </c>
      <c r="AF227" s="142" t="n">
        <f aca="false">AVERAGE(AD227,AE227)</f>
        <v>0.812464387464387</v>
      </c>
      <c r="AG227" s="143" t="str">
        <f aca="false" t="array" ref="AG227:AG227">_xlfn.IFS(AF227&gt;=80%,"5",AF227&gt;=70%,"4",AF227&gt;=60%,"3",AF227&gt;=50%,"2",AF227&gt;=40%,"1",AF227&lt;40%,"0")</f>
        <v>5</v>
      </c>
      <c r="AH227" s="144" t="n">
        <v>17</v>
      </c>
      <c r="AI227" s="144" t="n">
        <f aca="false">IF(AH227&gt;=27,5,IF(AH227&gt;=24,4,IF(AH227&gt;=20,3,IF(AH227&gt;=15,2,IF(AH227&gt;=10,1,0)))))</f>
        <v>2</v>
      </c>
      <c r="AJ227" s="143" t="n">
        <v>3.5</v>
      </c>
      <c r="AK227" s="143" t="n">
        <v>3.33333333333333</v>
      </c>
      <c r="AL227" s="143" t="n">
        <v>3.33333333333333</v>
      </c>
      <c r="AM227" s="143" t="n">
        <f aca="false">(AG227+AI227+AK227+AL227+AJ227)</f>
        <v>17.1666666666667</v>
      </c>
      <c r="AN227" s="143" t="n">
        <f aca="false">AM227/25*100</f>
        <v>68.6666666666667</v>
      </c>
      <c r="AO227" s="146" t="n">
        <f aca="false">AN227*0.1</f>
        <v>6.86666666666667</v>
      </c>
      <c r="AQ227" s="142" t="n">
        <v>0.898669467787115</v>
      </c>
      <c r="AR227" s="142" t="n">
        <f aca="false">Wellness!V227</f>
        <v>0.666666666666667</v>
      </c>
      <c r="AS227" s="142" t="n">
        <f aca="false">AVERAGE(Discipline!$D227,Discipline!$E227)</f>
        <v>0.756433333333333</v>
      </c>
      <c r="AT227" s="143" t="str">
        <f aca="false" t="array" ref="AT227:AT227">_xlfn.IFS(AS227&gt;=80%,"5",AS227&gt;=70%,"4",AS227&gt;=60%,"3",AS227&gt;=50%,"2",AS227&gt;=40%,"1",AS227&lt;40%,"0")</f>
        <v>4</v>
      </c>
      <c r="AU227" s="144" t="n">
        <v>6</v>
      </c>
      <c r="AV227" s="144" t="n">
        <f aca="false">IF(AU227&gt;=27,5,IF(AU227&gt;=24,4,IF(AU227&gt;=20,3,IF(AU227&gt;=15,2,IF(AU227&gt;=10,1,0)))))</f>
        <v>0</v>
      </c>
      <c r="AW227" s="143" t="n">
        <v>2.75</v>
      </c>
      <c r="AX227" s="143" t="n">
        <v>1</v>
      </c>
      <c r="AY227" s="143" t="n">
        <v>2.5</v>
      </c>
      <c r="AZ227" s="143" t="n">
        <f aca="false">(AT227+AV227+AX227+AY227+AW227)</f>
        <v>10.25</v>
      </c>
      <c r="BA227" s="143" t="n">
        <f aca="false">AZ227/25*100</f>
        <v>41</v>
      </c>
      <c r="BB227" s="146" t="n">
        <f aca="false">BA227*0.1</f>
        <v>4.1</v>
      </c>
    </row>
    <row r="228" s="22" customFormat="true" ht="14.25" hidden="false" customHeight="false" outlineLevel="0" collapsed="false">
      <c r="A228" s="141" t="n">
        <v>224</v>
      </c>
      <c r="B228" s="62" t="s">
        <v>467</v>
      </c>
      <c r="C228" s="63" t="s">
        <v>468</v>
      </c>
      <c r="D228" s="142" t="n">
        <v>0.9231</v>
      </c>
      <c r="E228" s="142" t="n">
        <f aca="false">Wellness!D228</f>
        <v>0.8</v>
      </c>
      <c r="F228" s="142" t="n">
        <f aca="false">AVERAGE(Discipline!$D228,Discipline!$E228)</f>
        <v>0.86155</v>
      </c>
      <c r="G228" s="143" t="str">
        <f aca="false" t="array" ref="G228:G228">_xlfn.IFS(F228&gt;=80%,"5",F228&gt;=70%,"4",F228&gt;=60%,"3",F228&gt;=50%,"2",F228&gt;=40%,"1",F228&lt;40%,"0")</f>
        <v>5</v>
      </c>
      <c r="H228" s="144" t="n">
        <v>10</v>
      </c>
      <c r="I228" s="144" t="n">
        <f aca="false">IF(H228&gt;=27,5,IF(H228&gt;=24,4,IF(H228&gt;=20,3,IF(H228&gt;=15,2,IF(H228&gt;=10,1,0)))))</f>
        <v>1</v>
      </c>
      <c r="J228" s="143"/>
      <c r="K228" s="143" t="n">
        <v>2.0625</v>
      </c>
      <c r="L228" s="143" t="n">
        <v>1.875</v>
      </c>
      <c r="M228" s="143" t="n">
        <f aca="false">(G228+I228+K228+L228)</f>
        <v>9.9375</v>
      </c>
      <c r="N228" s="143" t="n">
        <f aca="false">M228/20*100</f>
        <v>49.6875</v>
      </c>
      <c r="O228" s="146" t="n">
        <f aca="false">N228*0.1</f>
        <v>4.96875</v>
      </c>
      <c r="Q228" s="109" t="n">
        <f aca="false">IFERROR(VLOOKUP(B228,[2]Sheet1!B$4:E$241,4,FALSE()),"ER")</f>
        <v>0.95780303030303</v>
      </c>
      <c r="R228" s="109" t="n">
        <f aca="false">Wellness!V228</f>
        <v>1.06666666666667</v>
      </c>
      <c r="S228" s="109" t="n">
        <f aca="false">AVERAGE(Q228,R228)</f>
        <v>1.01223484848485</v>
      </c>
      <c r="T228" s="143" t="str">
        <f aca="false" t="array" ref="T228:T228">_xlfn.IFS(S228&gt;=80%,"5",S228&gt;=70%,"4",S228&gt;=60%,"3",S228&gt;=50%,"2",S228&gt;=40%,"1",S228&lt;40%,"0")</f>
        <v>5</v>
      </c>
      <c r="U228" s="144" t="n">
        <v>15</v>
      </c>
      <c r="V228" s="144" t="n">
        <f aca="false">IF(U228&gt;=27,5,IF(U228&gt;=24,4,IF(U228&gt;=20,3,IF(U228&gt;=15,2,IF(U228&gt;=10,1,0)))))</f>
        <v>2</v>
      </c>
      <c r="W228" s="143" t="n">
        <v>4</v>
      </c>
      <c r="X228" s="143" t="n">
        <v>4</v>
      </c>
      <c r="Y228" s="143" t="n">
        <v>4</v>
      </c>
      <c r="Z228" s="143" t="n">
        <f aca="false">(T228+V228+W228+X228+Y228)</f>
        <v>19</v>
      </c>
      <c r="AA228" s="143" t="n">
        <f aca="false">Z228/25*100</f>
        <v>76</v>
      </c>
      <c r="AB228" s="146" t="n">
        <f aca="false">AA228*0.1</f>
        <v>7.6</v>
      </c>
      <c r="AD228" s="142" t="n">
        <v>0.870833333333333</v>
      </c>
      <c r="AE228" s="142" t="n">
        <f aca="false">Wellness!AN228</f>
        <v>1.03333333333333</v>
      </c>
      <c r="AF228" s="142" t="n">
        <f aca="false">AVERAGE(AD228,AE228)</f>
        <v>0.952083333333333</v>
      </c>
      <c r="AG228" s="143" t="str">
        <f aca="false" t="array" ref="AG228:AG228">_xlfn.IFS(AF228&gt;=80%,"5",AF228&gt;=70%,"4",AF228&gt;=60%,"3",AF228&gt;=50%,"2",AF228&gt;=40%,"1",AF228&lt;40%,"0")</f>
        <v>5</v>
      </c>
      <c r="AH228" s="144" t="n">
        <v>23</v>
      </c>
      <c r="AI228" s="144" t="n">
        <f aca="false">IF(AH228&gt;=27,5,IF(AH228&gt;=24,4,IF(AH228&gt;=20,3,IF(AH228&gt;=15,2,IF(AH228&gt;=10,1,0)))))</f>
        <v>3</v>
      </c>
      <c r="AJ228" s="143" t="s">
        <v>511</v>
      </c>
      <c r="AK228" s="143" t="n">
        <v>3.75</v>
      </c>
      <c r="AL228" s="143" t="n">
        <v>3</v>
      </c>
      <c r="AM228" s="143" t="n">
        <f aca="false">(AG228+AI228+AK228+AL228+AJ228)</f>
        <v>14.75</v>
      </c>
      <c r="AN228" s="143" t="n">
        <f aca="false">AM228/25*100</f>
        <v>59</v>
      </c>
      <c r="AO228" s="146" t="n">
        <f aca="false">AN228*0.1</f>
        <v>5.9</v>
      </c>
      <c r="AQ228" s="142" t="n">
        <v>0.95952380952381</v>
      </c>
      <c r="AR228" s="142" t="n">
        <f aca="false">Wellness!V228</f>
        <v>1.06666666666667</v>
      </c>
      <c r="AS228" s="142" t="n">
        <f aca="false">AVERAGE(Discipline!$D228,Discipline!$E228)</f>
        <v>0.86155</v>
      </c>
      <c r="AT228" s="143" t="str">
        <f aca="false" t="array" ref="AT228:AT228">_xlfn.IFS(AS228&gt;=80%,"5",AS228&gt;=70%,"4",AS228&gt;=60%,"3",AS228&gt;=50%,"2",AS228&gt;=40%,"1",AS228&lt;40%,"0")</f>
        <v>5</v>
      </c>
      <c r="AU228" s="144" t="n">
        <v>10</v>
      </c>
      <c r="AV228" s="144" t="n">
        <f aca="false">IF(AU228&gt;=27,5,IF(AU228&gt;=24,4,IF(AU228&gt;=20,3,IF(AU228&gt;=15,2,IF(AU228&gt;=10,1,0)))))</f>
        <v>1</v>
      </c>
      <c r="AW228" s="143" t="n">
        <v>3.75</v>
      </c>
      <c r="AX228" s="143" t="n">
        <v>2.66666666666667</v>
      </c>
      <c r="AY228" s="143" t="n">
        <v>2</v>
      </c>
      <c r="AZ228" s="143" t="n">
        <f aca="false">(AT228+AV228+AX228+AY228+AW228)</f>
        <v>14.4166666666667</v>
      </c>
      <c r="BA228" s="143" t="n">
        <f aca="false">AZ228/25*100</f>
        <v>57.6666666666667</v>
      </c>
      <c r="BB228" s="146" t="n">
        <f aca="false">BA228*0.1</f>
        <v>5.76666666666667</v>
      </c>
    </row>
    <row r="229" s="22" customFormat="true" ht="14.25" hidden="false" customHeight="false" outlineLevel="0" collapsed="false">
      <c r="A229" s="141" t="n">
        <v>225</v>
      </c>
      <c r="B229" s="62" t="s">
        <v>469</v>
      </c>
      <c r="C229" s="63" t="s">
        <v>470</v>
      </c>
      <c r="D229" s="142" t="n">
        <v>0.9231</v>
      </c>
      <c r="E229" s="142" t="n">
        <f aca="false">Wellness!D229</f>
        <v>0.666666666666667</v>
      </c>
      <c r="F229" s="142" t="n">
        <f aca="false">AVERAGE(Discipline!$D229,Discipline!$E229)</f>
        <v>0.794883333333333</v>
      </c>
      <c r="G229" s="143" t="str">
        <f aca="false" t="array" ref="G229:G229">_xlfn.IFS(F229&gt;=80%,"5",F229&gt;=70%,"4",F229&gt;=60%,"3",F229&gt;=50%,"2",F229&gt;=40%,"1",F229&lt;40%,"0")</f>
        <v>4</v>
      </c>
      <c r="H229" s="144" t="n">
        <v>4</v>
      </c>
      <c r="I229" s="144" t="n">
        <f aca="false">IF(H229&gt;=27,5,IF(H229&gt;=24,4,IF(H229&gt;=20,3,IF(H229&gt;=15,2,IF(H229&gt;=10,1,0)))))</f>
        <v>0</v>
      </c>
      <c r="J229" s="143"/>
      <c r="K229" s="143" t="n">
        <v>3</v>
      </c>
      <c r="L229" s="143" t="n">
        <v>3</v>
      </c>
      <c r="M229" s="143" t="n">
        <f aca="false">(G229+I229+K229+L229)</f>
        <v>10</v>
      </c>
      <c r="N229" s="143" t="n">
        <f aca="false">M229/20*100</f>
        <v>50</v>
      </c>
      <c r="O229" s="146" t="n">
        <f aca="false">N229*0.1</f>
        <v>5</v>
      </c>
      <c r="Q229" s="109" t="n">
        <f aca="false">IFERROR(VLOOKUP(B229,[2]Sheet1!B$4:E$241,4,FALSE()),"ER")</f>
        <v>0.816430481283422</v>
      </c>
      <c r="R229" s="109" t="n">
        <f aca="false">Wellness!V229</f>
        <v>0.666666666666667</v>
      </c>
      <c r="S229" s="109" t="n">
        <f aca="false">AVERAGE(Q229,R229)</f>
        <v>0.741548573975045</v>
      </c>
      <c r="T229" s="143" t="str">
        <f aca="false" t="array" ref="T229:T229">_xlfn.IFS(S229&gt;=80%,"5",S229&gt;=70%,"4",S229&gt;=60%,"3",S229&gt;=50%,"2",S229&gt;=40%,"1",S229&lt;40%,"0")</f>
        <v>4</v>
      </c>
      <c r="U229" s="144" t="n">
        <v>5</v>
      </c>
      <c r="V229" s="144" t="n">
        <f aca="false">IF(U229&gt;=27,5,IF(U229&gt;=24,4,IF(U229&gt;=20,3,IF(U229&gt;=15,2,IF(U229&gt;=10,1,0)))))</f>
        <v>0</v>
      </c>
      <c r="W229" s="143" t="n">
        <v>3</v>
      </c>
      <c r="X229" s="143" t="n">
        <v>2.83333333333333</v>
      </c>
      <c r="Y229" s="143" t="n">
        <v>3.75</v>
      </c>
      <c r="Z229" s="143" t="n">
        <f aca="false">(T229+V229+W229+X229+Y229)</f>
        <v>13.5833333333333</v>
      </c>
      <c r="AA229" s="143" t="n">
        <f aca="false">Z229/25*100</f>
        <v>54.3333333333333</v>
      </c>
      <c r="AB229" s="146" t="n">
        <f aca="false">AA229*0.1</f>
        <v>5.43333333333333</v>
      </c>
      <c r="AD229" s="142" t="n">
        <v>0.64372032288699</v>
      </c>
      <c r="AE229" s="142" t="n">
        <f aca="false">Wellness!AN229</f>
        <v>0.666666666666667</v>
      </c>
      <c r="AF229" s="142" t="n">
        <f aca="false">AVERAGE(AD229,AE229)</f>
        <v>0.655193494776828</v>
      </c>
      <c r="AG229" s="143" t="str">
        <f aca="false" t="array" ref="AG229:AG229">_xlfn.IFS(AF229&gt;=80%,"5",AF229&gt;=70%,"4",AF229&gt;=60%,"3",AF229&gt;=50%,"2",AF229&gt;=40%,"1",AF229&lt;40%,"0")</f>
        <v>3</v>
      </c>
      <c r="AH229" s="144" t="n">
        <v>10</v>
      </c>
      <c r="AI229" s="144" t="n">
        <f aca="false">IF(AH229&gt;=27,5,IF(AH229&gt;=24,4,IF(AH229&gt;=20,3,IF(AH229&gt;=15,2,IF(AH229&gt;=10,1,0)))))</f>
        <v>1</v>
      </c>
      <c r="AJ229" s="143" t="s">
        <v>511</v>
      </c>
      <c r="AK229" s="143" t="n">
        <v>3.25</v>
      </c>
      <c r="AL229" s="143" t="n">
        <v>3</v>
      </c>
      <c r="AM229" s="143" t="n">
        <f aca="false">(AG229+AI229+AK229+AL229+AJ229)</f>
        <v>10.25</v>
      </c>
      <c r="AN229" s="143" t="n">
        <f aca="false">AM229/25*100</f>
        <v>41</v>
      </c>
      <c r="AO229" s="146" t="n">
        <f aca="false">AN229*0.1</f>
        <v>4.1</v>
      </c>
      <c r="AQ229" s="142" t="n">
        <v>0.938025210084034</v>
      </c>
      <c r="AR229" s="142" t="n">
        <f aca="false">Wellness!V229</f>
        <v>0.666666666666667</v>
      </c>
      <c r="AS229" s="142" t="n">
        <f aca="false">AVERAGE(Discipline!$D229,Discipline!$E229)</f>
        <v>0.794883333333333</v>
      </c>
      <c r="AT229" s="143" t="str">
        <f aca="false" t="array" ref="AT229:AT229">_xlfn.IFS(AS229&gt;=80%,"5",AS229&gt;=70%,"4",AS229&gt;=60%,"3",AS229&gt;=50%,"2",AS229&gt;=40%,"1",AS229&lt;40%,"0")</f>
        <v>4</v>
      </c>
      <c r="AU229" s="144" t="n">
        <v>4</v>
      </c>
      <c r="AV229" s="144" t="n">
        <f aca="false">IF(AU229&gt;=27,5,IF(AU229&gt;=24,4,IF(AU229&gt;=20,3,IF(AU229&gt;=15,2,IF(AU229&gt;=10,1,0)))))</f>
        <v>0</v>
      </c>
      <c r="AW229" s="143" t="n">
        <v>3</v>
      </c>
      <c r="AX229" s="143" t="n">
        <v>2.66666666666667</v>
      </c>
      <c r="AY229" s="143" t="n">
        <v>2.75</v>
      </c>
      <c r="AZ229" s="143" t="n">
        <f aca="false">(AT229+AV229+AX229+AY229+AW229)</f>
        <v>12.4166666666667</v>
      </c>
      <c r="BA229" s="143" t="n">
        <f aca="false">AZ229/25*100</f>
        <v>49.6666666666667</v>
      </c>
      <c r="BB229" s="146" t="n">
        <f aca="false">BA229*0.1</f>
        <v>4.96666666666667</v>
      </c>
    </row>
    <row r="230" s="22" customFormat="true" ht="14.25" hidden="false" customHeight="false" outlineLevel="0" collapsed="false">
      <c r="A230" s="141" t="n">
        <v>226</v>
      </c>
      <c r="B230" s="62" t="s">
        <v>471</v>
      </c>
      <c r="C230" s="63" t="s">
        <v>472</v>
      </c>
      <c r="D230" s="142" t="n">
        <v>1</v>
      </c>
      <c r="E230" s="142" t="n">
        <f aca="false">Wellness!D230</f>
        <v>0.666666666666667</v>
      </c>
      <c r="F230" s="142" t="n">
        <f aca="false">AVERAGE(Discipline!$D230,Discipline!$E230)</f>
        <v>0.833333333333333</v>
      </c>
      <c r="G230" s="143" t="str">
        <f aca="false" t="array" ref="G230:G230">_xlfn.IFS(F230&gt;=80%,"5",F230&gt;=70%,"4",F230&gt;=60%,"3",F230&gt;=50%,"2",F230&gt;=40%,"1",F230&lt;40%,"0")</f>
        <v>5</v>
      </c>
      <c r="H230" s="144" t="n">
        <v>0</v>
      </c>
      <c r="I230" s="144" t="n">
        <f aca="false">IF(H230&gt;=27,5,IF(H230&gt;=24,4,IF(H230&gt;=20,3,IF(H230&gt;=15,2,IF(H230&gt;=10,1,0)))))</f>
        <v>0</v>
      </c>
      <c r="J230" s="143"/>
      <c r="K230" s="143" t="n">
        <v>2.875</v>
      </c>
      <c r="L230" s="143" t="n">
        <v>2.4375</v>
      </c>
      <c r="M230" s="143" t="n">
        <f aca="false">(G230+I230+K230+L230)</f>
        <v>10.3125</v>
      </c>
      <c r="N230" s="143" t="n">
        <f aca="false">M230/20*100</f>
        <v>51.5625</v>
      </c>
      <c r="O230" s="146" t="n">
        <f aca="false">N230*0.1</f>
        <v>5.15625</v>
      </c>
      <c r="Q230" s="109" t="n">
        <f aca="false">IFERROR(VLOOKUP(B230,[2]Sheet1!B$4:E$241,4,FALSE()),"ER")</f>
        <v>0.802027629233512</v>
      </c>
      <c r="R230" s="109" t="n">
        <f aca="false">Wellness!V230</f>
        <v>0.966666666666667</v>
      </c>
      <c r="S230" s="109" t="n">
        <f aca="false">AVERAGE(Q230,R230)</f>
        <v>0.884347147950089</v>
      </c>
      <c r="T230" s="143" t="str">
        <f aca="false" t="array" ref="T230:T230">_xlfn.IFS(S230&gt;=80%,"5",S230&gt;=70%,"4",S230&gt;=60%,"3",S230&gt;=50%,"2",S230&gt;=40%,"1",S230&lt;40%,"0")</f>
        <v>5</v>
      </c>
      <c r="U230" s="144" t="n">
        <v>16</v>
      </c>
      <c r="V230" s="144" t="n">
        <f aca="false">IF(U230&gt;=27,5,IF(U230&gt;=24,4,IF(U230&gt;=20,3,IF(U230&gt;=15,2,IF(U230&gt;=10,1,0)))))</f>
        <v>2</v>
      </c>
      <c r="W230" s="143" t="n">
        <v>4</v>
      </c>
      <c r="X230" s="143" t="n">
        <v>2.5</v>
      </c>
      <c r="Y230" s="143" t="n">
        <v>2</v>
      </c>
      <c r="Z230" s="143" t="n">
        <f aca="false">(T230+V230+W230+X230+Y230)</f>
        <v>15.5</v>
      </c>
      <c r="AA230" s="143" t="n">
        <f aca="false">Z230/25*100</f>
        <v>62</v>
      </c>
      <c r="AB230" s="146" t="n">
        <f aca="false">AA230*0.1</f>
        <v>6.2</v>
      </c>
      <c r="AD230" s="142" t="n">
        <v>0.929897561588738</v>
      </c>
      <c r="AE230" s="142" t="n">
        <f aca="false">Wellness!AN230</f>
        <v>0.933333333333333</v>
      </c>
      <c r="AF230" s="142" t="n">
        <f aca="false">AVERAGE(AD230,AE230)</f>
        <v>0.931615447461036</v>
      </c>
      <c r="AG230" s="143" t="str">
        <f aca="false" t="array" ref="AG230:AG230">_xlfn.IFS(AF230&gt;=80%,"5",AF230&gt;=70%,"4",AF230&gt;=60%,"3",AF230&gt;=50%,"2",AF230&gt;=40%,"1",AF230&lt;40%,"0")</f>
        <v>5</v>
      </c>
      <c r="AH230" s="144" t="n">
        <v>19</v>
      </c>
      <c r="AI230" s="144" t="n">
        <f aca="false">IF(AH230&gt;=27,5,IF(AH230&gt;=24,4,IF(AH230&gt;=20,3,IF(AH230&gt;=15,2,IF(AH230&gt;=10,1,0)))))</f>
        <v>2</v>
      </c>
      <c r="AJ230" s="143" t="s">
        <v>511</v>
      </c>
      <c r="AK230" s="143" t="n">
        <v>3.75</v>
      </c>
      <c r="AL230" s="143" t="n">
        <v>3</v>
      </c>
      <c r="AM230" s="143" t="n">
        <f aca="false">(AG230+AI230+AK230+AL230+AJ230)</f>
        <v>13.75</v>
      </c>
      <c r="AN230" s="143" t="n">
        <f aca="false">AM230/25*100</f>
        <v>55</v>
      </c>
      <c r="AO230" s="146" t="n">
        <f aca="false">AN230*0.1</f>
        <v>5.5</v>
      </c>
      <c r="AQ230" s="142" t="n">
        <v>0.959477124183007</v>
      </c>
      <c r="AR230" s="142" t="n">
        <f aca="false">Wellness!V230</f>
        <v>0.966666666666667</v>
      </c>
      <c r="AS230" s="142" t="n">
        <f aca="false">AVERAGE(Discipline!$D230,Discipline!$E230)</f>
        <v>0.833333333333333</v>
      </c>
      <c r="AT230" s="143" t="str">
        <f aca="false" t="array" ref="AT230:AT230">_xlfn.IFS(AS230&gt;=80%,"5",AS230&gt;=70%,"4",AS230&gt;=60%,"3",AS230&gt;=50%,"2",AS230&gt;=40%,"1",AS230&lt;40%,"0")</f>
        <v>5</v>
      </c>
      <c r="AU230" s="144" t="n">
        <v>0</v>
      </c>
      <c r="AV230" s="144" t="n">
        <f aca="false">IF(AU230&gt;=27,5,IF(AU230&gt;=24,4,IF(AU230&gt;=20,3,IF(AU230&gt;=15,2,IF(AU230&gt;=10,1,0)))))</f>
        <v>0</v>
      </c>
      <c r="AW230" s="143" t="n">
        <v>3.25</v>
      </c>
      <c r="AX230" s="143" t="n">
        <v>2.33333333333333</v>
      </c>
      <c r="AY230" s="143" t="n">
        <v>2.5</v>
      </c>
      <c r="AZ230" s="143" t="n">
        <f aca="false">(AT230+AV230+AX230+AY230+AW230)</f>
        <v>13.0833333333333</v>
      </c>
      <c r="BA230" s="143" t="n">
        <f aca="false">AZ230/25*100</f>
        <v>52.3333333333333</v>
      </c>
      <c r="BB230" s="146" t="n">
        <f aca="false">BA230*0.1</f>
        <v>5.23333333333333</v>
      </c>
    </row>
    <row r="231" s="22" customFormat="true" ht="14.25" hidden="false" customHeight="false" outlineLevel="0" collapsed="false">
      <c r="A231" s="141" t="n">
        <v>227</v>
      </c>
      <c r="B231" s="62" t="s">
        <v>473</v>
      </c>
      <c r="C231" s="63" t="s">
        <v>474</v>
      </c>
      <c r="D231" s="142" t="n">
        <v>0.6154</v>
      </c>
      <c r="E231" s="142" t="n">
        <f aca="false">Wellness!D231</f>
        <v>0</v>
      </c>
      <c r="F231" s="142" t="n">
        <f aca="false">AVERAGE(Discipline!$D231,Discipline!$E231)</f>
        <v>0.3077</v>
      </c>
      <c r="G231" s="143" t="str">
        <f aca="false" t="array" ref="G231:G231">_xlfn.IFS(F231&gt;=80%,"5",F231&gt;=70%,"4",F231&gt;=60%,"3",F231&gt;=50%,"2",F231&gt;=40%,"1",F231&lt;40%,"0")</f>
        <v>0</v>
      </c>
      <c r="H231" s="144" t="n">
        <v>0</v>
      </c>
      <c r="I231" s="144" t="n">
        <f aca="false">IF(H231&gt;=27,5,IF(H231&gt;=24,4,IF(H231&gt;=20,3,IF(H231&gt;=15,2,IF(H231&gt;=10,1,0)))))</f>
        <v>0</v>
      </c>
      <c r="J231" s="143"/>
      <c r="K231" s="143" t="n">
        <v>3.3125</v>
      </c>
      <c r="L231" s="143" t="n">
        <v>2.75</v>
      </c>
      <c r="M231" s="143" t="n">
        <f aca="false">(G231+I231+K231+L231)</f>
        <v>6.0625</v>
      </c>
      <c r="N231" s="143" t="n">
        <f aca="false">M231/20*100</f>
        <v>30.3125</v>
      </c>
      <c r="O231" s="146" t="n">
        <f aca="false">N231*0.1</f>
        <v>3.03125</v>
      </c>
      <c r="Q231" s="109" t="n">
        <f aca="false">IFERROR(VLOOKUP(B231,[2]Sheet1!B$4:E$241,4,FALSE()),"ER")</f>
        <v>0.471836007130125</v>
      </c>
      <c r="R231" s="109" t="n">
        <f aca="false">Wellness!V231</f>
        <v>0.0666666666666667</v>
      </c>
      <c r="S231" s="109" t="n">
        <f aca="false">AVERAGE(Q231,R231)</f>
        <v>0.269251336898396</v>
      </c>
      <c r="T231" s="143" t="str">
        <f aca="false" t="array" ref="T231:T231">_xlfn.IFS(S231&gt;=80%,"5",S231&gt;=70%,"4",S231&gt;=60%,"3",S231&gt;=50%,"2",S231&gt;=40%,"1",S231&lt;40%,"0")</f>
        <v>0</v>
      </c>
      <c r="U231" s="144" t="n">
        <v>0</v>
      </c>
      <c r="V231" s="144" t="n">
        <f aca="false">IF(U231&gt;=27,5,IF(U231&gt;=24,4,IF(U231&gt;=20,3,IF(U231&gt;=15,2,IF(U231&gt;=10,1,0)))))</f>
        <v>0</v>
      </c>
      <c r="W231" s="143" t="n">
        <v>0</v>
      </c>
      <c r="X231" s="143" t="n">
        <v>0</v>
      </c>
      <c r="Y231" s="143" t="n">
        <v>0</v>
      </c>
      <c r="Z231" s="143" t="n">
        <f aca="false">(T231+V231+W231+X231+Y231)</f>
        <v>0</v>
      </c>
      <c r="AA231" s="143" t="n">
        <f aca="false">Z231/25*100</f>
        <v>0</v>
      </c>
      <c r="AB231" s="146" t="n">
        <f aca="false">AA231*0.1</f>
        <v>0</v>
      </c>
      <c r="AD231" s="142" t="n">
        <v>0.875925925925926</v>
      </c>
      <c r="AE231" s="142" t="n">
        <f aca="false">Wellness!AN231</f>
        <v>0</v>
      </c>
      <c r="AF231" s="142" t="n">
        <f aca="false">AVERAGE(AD231,AE231)</f>
        <v>0.437962962962963</v>
      </c>
      <c r="AG231" s="143" t="str">
        <f aca="false" t="array" ref="AG231:AG231">_xlfn.IFS(AF231&gt;=80%,"5",AF231&gt;=70%,"4",AF231&gt;=60%,"3",AF231&gt;=50%,"2",AF231&gt;=40%,"1",AF231&lt;40%,"0")</f>
        <v>1</v>
      </c>
      <c r="AH231" s="144" t="n">
        <v>0</v>
      </c>
      <c r="AI231" s="144" t="n">
        <f aca="false">IF(AH231&gt;=27,5,IF(AH231&gt;=24,4,IF(AH231&gt;=20,3,IF(AH231&gt;=15,2,IF(AH231&gt;=10,1,0)))))</f>
        <v>0</v>
      </c>
      <c r="AJ231" s="143" t="n">
        <v>2.66666666666667</v>
      </c>
      <c r="AK231" s="143" t="n">
        <v>3.28571428571429</v>
      </c>
      <c r="AL231" s="143" t="n">
        <v>2.5</v>
      </c>
      <c r="AM231" s="143" t="n">
        <f aca="false">(AG231+AI231+AK231+AL231+AJ231)</f>
        <v>9.45238095238095</v>
      </c>
      <c r="AN231" s="143" t="n">
        <f aca="false">AM231/25*100</f>
        <v>37.8095238095238</v>
      </c>
      <c r="AO231" s="146" t="n">
        <f aca="false">AN231*0.1</f>
        <v>3.78095238095238</v>
      </c>
      <c r="AQ231" s="142" t="n">
        <v>0.897934173669468</v>
      </c>
      <c r="AR231" s="142" t="n">
        <f aca="false">Wellness!V231</f>
        <v>0.0666666666666667</v>
      </c>
      <c r="AS231" s="142" t="n">
        <f aca="false">AVERAGE(Discipline!$D231,Discipline!$E231)</f>
        <v>0.3077</v>
      </c>
      <c r="AT231" s="143" t="str">
        <f aca="false" t="array" ref="AT231:AT231">_xlfn.IFS(AS231&gt;=80%,"5",AS231&gt;=70%,"4",AS231&gt;=60%,"3",AS231&gt;=50%,"2",AS231&gt;=40%,"1",AS231&lt;40%,"0")</f>
        <v>0</v>
      </c>
      <c r="AU231" s="144" t="n">
        <v>0</v>
      </c>
      <c r="AV231" s="144" t="n">
        <f aca="false">IF(AU231&gt;=27,5,IF(AU231&gt;=24,4,IF(AU231&gt;=20,3,IF(AU231&gt;=15,2,IF(AU231&gt;=10,1,0)))))</f>
        <v>0</v>
      </c>
      <c r="AW231" s="143" t="n">
        <v>3</v>
      </c>
      <c r="AX231" s="143" t="n">
        <v>0.333333333333333</v>
      </c>
      <c r="AY231" s="143" t="n">
        <v>2.25</v>
      </c>
      <c r="AZ231" s="143" t="n">
        <f aca="false">(AT231+AV231+AX231+AY231+AW231)</f>
        <v>5.58333333333333</v>
      </c>
      <c r="BA231" s="143" t="n">
        <f aca="false">AZ231/25*100</f>
        <v>22.3333333333333</v>
      </c>
      <c r="BB231" s="146" t="n">
        <f aca="false">BA231*0.1</f>
        <v>2.23333333333333</v>
      </c>
    </row>
    <row r="232" s="22" customFormat="true" ht="14.25" hidden="false" customHeight="false" outlineLevel="0" collapsed="false">
      <c r="A232" s="43" t="n">
        <v>228</v>
      </c>
      <c r="B232" s="147" t="s">
        <v>569</v>
      </c>
      <c r="C232" s="69" t="s">
        <v>476</v>
      </c>
      <c r="D232" s="142" t="n">
        <v>0.9</v>
      </c>
      <c r="E232" s="142" t="n">
        <f aca="false">Wellness!D232</f>
        <v>0</v>
      </c>
      <c r="F232" s="142" t="n">
        <f aca="false">AVERAGE(Discipline!$D232,Discipline!$E232)</f>
        <v>0.45</v>
      </c>
      <c r="G232" s="143" t="str">
        <f aca="false" t="array" ref="G232:G232">_xlfn.IFS(F232&gt;=80%,"5",F232&gt;=70%,"4",F232&gt;=60%,"3",F232&gt;=50%,"2",F232&gt;=40%,"1",F232&lt;40%,"0")</f>
        <v>1</v>
      </c>
      <c r="H232" s="144" t="n">
        <v>0</v>
      </c>
      <c r="I232" s="144" t="n">
        <f aca="false">IF(H232&gt;=27,5,IF(H232&gt;=24,4,IF(H232&gt;=20,3,IF(H232&gt;=15,2,IF(H232&gt;=10,1,0)))))</f>
        <v>0</v>
      </c>
      <c r="J232" s="143"/>
      <c r="K232" s="143" t="n">
        <v>2</v>
      </c>
      <c r="L232" s="143" t="n">
        <v>2</v>
      </c>
      <c r="M232" s="143" t="n">
        <f aca="false">(G232+I232+K232+L232)</f>
        <v>5</v>
      </c>
      <c r="N232" s="143" t="n">
        <f aca="false">M232/20*100</f>
        <v>25</v>
      </c>
      <c r="O232" s="146" t="n">
        <f aca="false">N232*0.1</f>
        <v>2.5</v>
      </c>
      <c r="Q232" s="109" t="n">
        <v>0.954545454545455</v>
      </c>
      <c r="R232" s="109" t="n">
        <f aca="false">Wellness!V232</f>
        <v>0</v>
      </c>
      <c r="S232" s="109" t="n">
        <f aca="false">AVERAGE(Q232,R232)</f>
        <v>0.477272727272727</v>
      </c>
      <c r="T232" s="143" t="str">
        <f aca="false" t="array" ref="T232:T232">_xlfn.IFS(S232&gt;=80%,"5",S232&gt;=70%,"4",S232&gt;=60%,"3",S232&gt;=50%,"2",S232&gt;=40%,"1",S232&lt;40%,"0")</f>
        <v>1</v>
      </c>
      <c r="U232" s="144" t="n">
        <v>0</v>
      </c>
      <c r="V232" s="144" t="n">
        <f aca="false">IF(U232&gt;=27,5,IF(U232&gt;=24,4,IF(U232&gt;=20,3,IF(U232&gt;=15,2,IF(U232&gt;=10,1,0)))))</f>
        <v>0</v>
      </c>
      <c r="W232" s="143" t="s">
        <v>511</v>
      </c>
      <c r="X232" s="143" t="n">
        <v>0</v>
      </c>
      <c r="Y232" s="143" t="n">
        <v>0</v>
      </c>
      <c r="Z232" s="143" t="n">
        <f aca="false">(T232+V232+W232+X232+Y232)</f>
        <v>1</v>
      </c>
      <c r="AA232" s="143" t="n">
        <f aca="false">Z232/25*100</f>
        <v>4</v>
      </c>
      <c r="AB232" s="146" t="n">
        <f aca="false">AA232*0.1</f>
        <v>0.4</v>
      </c>
      <c r="AD232" s="142" t="n">
        <v>0.539880952380952</v>
      </c>
      <c r="AE232" s="142" t="n">
        <f aca="false">Wellness!AN232</f>
        <v>0.666666666666667</v>
      </c>
      <c r="AF232" s="142" t="n">
        <f aca="false">AVERAGE(AD232,AE232)</f>
        <v>0.60327380952381</v>
      </c>
      <c r="AG232" s="143" t="str">
        <f aca="false" t="array" ref="AG232:AG232">_xlfn.IFS(AF232&gt;=80%,"5",AF232&gt;=70%,"4",AF232&gt;=60%,"3",AF232&gt;=50%,"2",AF232&gt;=40%,"1",AF232&lt;40%,"0")</f>
        <v>3</v>
      </c>
      <c r="AH232" s="144" t="n">
        <v>0</v>
      </c>
      <c r="AI232" s="144" t="n">
        <f aca="false">IF(AH232&gt;=27,5,IF(AH232&gt;=24,4,IF(AH232&gt;=20,3,IF(AH232&gt;=15,2,IF(AH232&gt;=10,1,0)))))</f>
        <v>0</v>
      </c>
      <c r="AJ232" s="143" t="s">
        <v>511</v>
      </c>
      <c r="AK232" s="143" t="n">
        <v>3.75</v>
      </c>
      <c r="AL232" s="143" t="n">
        <v>3</v>
      </c>
      <c r="AM232" s="143" t="n">
        <f aca="false">(AG232+AI232+AK232+AL232+AJ232)</f>
        <v>9.75</v>
      </c>
      <c r="AN232" s="143" t="n">
        <f aca="false">AM232/25*100</f>
        <v>39</v>
      </c>
      <c r="AO232" s="146" t="n">
        <f aca="false">AN232*0.1</f>
        <v>3.9</v>
      </c>
      <c r="AQ232" s="142" t="n">
        <v>0.692934782608696</v>
      </c>
      <c r="AR232" s="142" t="n">
        <f aca="false">Wellness!V232</f>
        <v>0</v>
      </c>
      <c r="AS232" s="142" t="n">
        <f aca="false">AVERAGE(Discipline!$D232,Discipline!$E232)</f>
        <v>0.45</v>
      </c>
      <c r="AT232" s="143" t="str">
        <f aca="false" t="array" ref="AT232:AT232">_xlfn.IFS(AS232&gt;=80%,"5",AS232&gt;=70%,"4",AS232&gt;=60%,"3",AS232&gt;=50%,"2",AS232&gt;=40%,"1",AS232&lt;40%,"0")</f>
        <v>1</v>
      </c>
      <c r="AU232" s="144" t="n">
        <v>0</v>
      </c>
      <c r="AV232" s="144" t="n">
        <f aca="false">IF(AU232&gt;=27,5,IF(AU232&gt;=24,4,IF(AU232&gt;=20,3,IF(AU232&gt;=15,2,IF(AU232&gt;=10,1,0)))))</f>
        <v>0</v>
      </c>
      <c r="AW232" s="143" t="n">
        <v>3.33333333333333</v>
      </c>
      <c r="AX232" s="143" t="s">
        <v>511</v>
      </c>
      <c r="AY232" s="143" t="n">
        <v>2</v>
      </c>
      <c r="AZ232" s="143" t="n">
        <f aca="false">(AT232+AV232+AX232+AY232+AW232)</f>
        <v>6.33333333333333</v>
      </c>
      <c r="BA232" s="143" t="n">
        <f aca="false">AZ232/25*100</f>
        <v>25.3333333333333</v>
      </c>
      <c r="BB232" s="146" t="n">
        <f aca="false">BA232*0.1</f>
        <v>2.53333333333333</v>
      </c>
    </row>
    <row r="233" s="22" customFormat="true" ht="14.25" hidden="false" customHeight="fals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Q233" s="19"/>
      <c r="R233" s="19"/>
      <c r="S233" s="19"/>
      <c r="T233" s="19"/>
      <c r="U233" s="19"/>
      <c r="V233" s="19"/>
      <c r="W233" s="19"/>
      <c r="X233" s="19"/>
      <c r="Y233" s="19"/>
      <c r="AD233" s="19"/>
      <c r="AE233" s="19"/>
      <c r="AF233" s="19"/>
      <c r="AG233" s="19"/>
      <c r="AH233" s="19"/>
      <c r="AI233" s="19"/>
      <c r="AJ233" s="19"/>
      <c r="AK233" s="19"/>
      <c r="AL233" s="19"/>
      <c r="AQ233" s="19"/>
      <c r="AR233" s="19"/>
      <c r="AS233" s="19"/>
      <c r="AT233" s="19"/>
      <c r="AU233" s="19"/>
      <c r="AV233" s="19"/>
      <c r="AW233" s="19"/>
      <c r="AX233" s="19"/>
      <c r="AY233" s="19"/>
    </row>
    <row r="234" s="22" customFormat="true" ht="14.25" hidden="false" customHeight="fals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Q234" s="19"/>
      <c r="R234" s="19"/>
      <c r="S234" s="19"/>
      <c r="T234" s="19"/>
      <c r="U234" s="19"/>
      <c r="V234" s="19"/>
      <c r="W234" s="19"/>
      <c r="X234" s="19"/>
      <c r="Y234" s="19"/>
      <c r="AD234" s="19"/>
      <c r="AE234" s="19"/>
      <c r="AF234" s="19"/>
      <c r="AG234" s="19"/>
      <c r="AH234" s="19"/>
      <c r="AI234" s="19"/>
      <c r="AJ234" s="19"/>
      <c r="AK234" s="19"/>
      <c r="AL234" s="19"/>
      <c r="AQ234" s="19"/>
      <c r="AR234" s="19"/>
      <c r="AS234" s="19"/>
      <c r="AT234" s="19"/>
      <c r="AU234" s="19"/>
      <c r="AV234" s="19"/>
      <c r="AW234" s="19"/>
      <c r="AX234" s="19"/>
      <c r="AY234" s="19"/>
    </row>
    <row r="235" s="22" customFormat="true" ht="14.25" hidden="false" customHeight="fals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Q235" s="19"/>
      <c r="R235" s="19"/>
      <c r="S235" s="19"/>
      <c r="T235" s="19"/>
      <c r="U235" s="19"/>
      <c r="V235" s="19"/>
      <c r="W235" s="19"/>
      <c r="X235" s="19"/>
      <c r="Y235" s="19"/>
      <c r="AD235" s="19"/>
      <c r="AE235" s="19"/>
      <c r="AF235" s="19"/>
      <c r="AG235" s="19"/>
      <c r="AH235" s="19"/>
      <c r="AI235" s="19"/>
      <c r="AJ235" s="19"/>
      <c r="AK235" s="19"/>
      <c r="AL235" s="19"/>
      <c r="AQ235" s="19"/>
      <c r="AR235" s="19"/>
      <c r="AS235" s="19"/>
      <c r="AT235" s="19"/>
      <c r="AU235" s="19"/>
      <c r="AV235" s="19"/>
      <c r="AW235" s="19"/>
      <c r="AX235" s="19"/>
      <c r="AY235" s="19"/>
    </row>
    <row r="236" s="22" customFormat="true" ht="14.25" hidden="false" customHeight="fals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Q236" s="19"/>
      <c r="R236" s="19"/>
      <c r="S236" s="19"/>
      <c r="T236" s="19"/>
      <c r="U236" s="19"/>
      <c r="V236" s="19"/>
      <c r="W236" s="19"/>
      <c r="X236" s="19"/>
      <c r="Y236" s="19"/>
      <c r="AD236" s="19"/>
      <c r="AE236" s="19"/>
      <c r="AF236" s="19"/>
      <c r="AG236" s="19"/>
      <c r="AH236" s="19"/>
      <c r="AI236" s="19"/>
      <c r="AJ236" s="19"/>
      <c r="AK236" s="19"/>
      <c r="AL236" s="19"/>
      <c r="AQ236" s="19"/>
      <c r="AR236" s="19"/>
      <c r="AS236" s="19"/>
      <c r="AT236" s="19"/>
      <c r="AU236" s="19"/>
      <c r="AV236" s="19"/>
      <c r="AW236" s="19"/>
      <c r="AX236" s="19"/>
      <c r="AY236" s="19"/>
    </row>
  </sheetData>
  <mergeCells count="31">
    <mergeCell ref="D2:O2"/>
    <mergeCell ref="Q2:AB2"/>
    <mergeCell ref="AD2:AO2"/>
    <mergeCell ref="AQ2:BB2"/>
    <mergeCell ref="A3:A4"/>
    <mergeCell ref="B3:B4"/>
    <mergeCell ref="C3:C4"/>
    <mergeCell ref="D3:G3"/>
    <mergeCell ref="H3:I3"/>
    <mergeCell ref="J3:L3"/>
    <mergeCell ref="M3:M4"/>
    <mergeCell ref="N3:N4"/>
    <mergeCell ref="O3:O4"/>
    <mergeCell ref="Q3:T3"/>
    <mergeCell ref="U3:V3"/>
    <mergeCell ref="W3:Y3"/>
    <mergeCell ref="Z3:Z4"/>
    <mergeCell ref="AA3:AA4"/>
    <mergeCell ref="AB3:AB4"/>
    <mergeCell ref="AD3:AG3"/>
    <mergeCell ref="AH3:AI3"/>
    <mergeCell ref="AJ3:AL3"/>
    <mergeCell ref="AM3:AM4"/>
    <mergeCell ref="AN3:AN4"/>
    <mergeCell ref="AO3:AO4"/>
    <mergeCell ref="AQ3:AT3"/>
    <mergeCell ref="AU3:AV3"/>
    <mergeCell ref="AW3:AY3"/>
    <mergeCell ref="AZ3:AZ4"/>
    <mergeCell ref="BA3:BA4"/>
    <mergeCell ref="BB3:BB4"/>
  </mergeCells>
  <conditionalFormatting sqref="A3:C3">
    <cfRule type="duplicateValues" priority="2" aboveAverage="0" equalAverage="0" bottom="0" percent="0" rank="0" text="" dxfId="62"/>
  </conditionalFormatting>
  <conditionalFormatting sqref="C232">
    <cfRule type="duplicateValues" priority="3" aboveAverage="0" equalAverage="0" bottom="0" percent="0" rank="0" text="" dxfId="63"/>
    <cfRule type="duplicateValues" priority="4" aboveAverage="0" equalAverage="0" bottom="0" percent="0" rank="0" text="" dxfId="64"/>
  </conditionalFormatting>
  <conditionalFormatting sqref="B232">
    <cfRule type="duplicateValues" priority="5" aboveAverage="0" equalAverage="0" bottom="0" percent="0" rank="0" text="" dxfId="6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4.22"/>
    <col collapsed="false" customWidth="true" hidden="false" outlineLevel="0" max="3" min="3" style="0" width="23.78"/>
    <col collapsed="false" customWidth="true" hidden="false" outlineLevel="0" max="5" min="5" style="3" width="8.88"/>
    <col collapsed="false" customWidth="true" hidden="false" outlineLevel="0" max="6" min="6" style="148" width="8.88"/>
    <col collapsed="false" customWidth="true" hidden="false" outlineLevel="0" max="8" min="7" style="3" width="8.88"/>
  </cols>
  <sheetData>
    <row r="3" customFormat="false" ht="14.25" hidden="false" customHeight="false" outlineLevel="0" collapsed="false">
      <c r="A3" s="149" t="s">
        <v>570</v>
      </c>
      <c r="B3" s="149" t="s">
        <v>571</v>
      </c>
      <c r="C3" s="149" t="s">
        <v>572</v>
      </c>
      <c r="D3" s="149" t="s">
        <v>2</v>
      </c>
      <c r="E3" s="150" t="s">
        <v>573</v>
      </c>
      <c r="F3" s="150" t="s">
        <v>574</v>
      </c>
      <c r="G3" s="150" t="s">
        <v>575</v>
      </c>
      <c r="H3" s="150" t="s">
        <v>576</v>
      </c>
    </row>
    <row r="4" customFormat="false" ht="14.25" hidden="false" customHeight="false" outlineLevel="0" collapsed="false">
      <c r="A4" s="4" t="n">
        <v>1</v>
      </c>
      <c r="B4" s="143" t="s">
        <v>15</v>
      </c>
      <c r="C4" s="151" t="s">
        <v>16</v>
      </c>
      <c r="D4" s="143" t="s">
        <v>14</v>
      </c>
      <c r="E4" s="152" t="n">
        <v>0.77760752688172</v>
      </c>
      <c r="F4" s="152" t="n">
        <v>0.77760752688172</v>
      </c>
      <c r="G4" s="152" t="n">
        <v>0.744338305122619</v>
      </c>
      <c r="H4" s="152" t="n">
        <v>0.914419934640523</v>
      </c>
    </row>
    <row r="5" customFormat="false" ht="14.25" hidden="false" customHeight="false" outlineLevel="0" collapsed="false">
      <c r="A5" s="4" t="n">
        <v>2</v>
      </c>
      <c r="B5" s="143" t="s">
        <v>18</v>
      </c>
      <c r="C5" s="151" t="s">
        <v>19</v>
      </c>
      <c r="D5" s="143" t="s">
        <v>14</v>
      </c>
      <c r="E5" s="152" t="n">
        <v>0.878037634408602</v>
      </c>
      <c r="F5" s="152" t="n">
        <v>0.878037634408602</v>
      </c>
      <c r="G5" s="152" t="n">
        <v>0.847222222222222</v>
      </c>
      <c r="H5" s="152" t="n">
        <v>0.774699792960663</v>
      </c>
    </row>
    <row r="6" customFormat="false" ht="14.25" hidden="false" customHeight="false" outlineLevel="0" collapsed="false">
      <c r="A6" s="4" t="n">
        <v>3</v>
      </c>
      <c r="B6" s="143" t="s">
        <v>20</v>
      </c>
      <c r="C6" s="151" t="s">
        <v>21</v>
      </c>
      <c r="D6" s="143" t="s">
        <v>14</v>
      </c>
      <c r="E6" s="152" t="n">
        <v>0.826370967741935</v>
      </c>
      <c r="F6" s="152" t="n">
        <v>0.826370967741935</v>
      </c>
      <c r="G6" s="152" t="n">
        <v>0.6375</v>
      </c>
      <c r="H6" s="152" t="n">
        <v>0.887857142857143</v>
      </c>
    </row>
    <row r="7" customFormat="false" ht="14.25" hidden="false" customHeight="false" outlineLevel="0" collapsed="false">
      <c r="A7" s="4" t="n">
        <v>4</v>
      </c>
      <c r="B7" s="143" t="s">
        <v>22</v>
      </c>
      <c r="C7" s="151" t="s">
        <v>23</v>
      </c>
      <c r="D7" s="143" t="s">
        <v>14</v>
      </c>
      <c r="E7" s="152" t="n">
        <v>0.860255376344086</v>
      </c>
      <c r="F7" s="152" t="n">
        <v>0.860255376344086</v>
      </c>
      <c r="G7" s="152" t="n">
        <v>0.831944444444444</v>
      </c>
      <c r="H7" s="152" t="n">
        <v>0.733393719806763</v>
      </c>
    </row>
    <row r="8" customFormat="false" ht="14.25" hidden="false" customHeight="false" outlineLevel="0" collapsed="false">
      <c r="A8" s="4" t="n">
        <v>5</v>
      </c>
      <c r="B8" s="143" t="s">
        <v>25</v>
      </c>
      <c r="C8" s="151" t="s">
        <v>26</v>
      </c>
      <c r="D8" s="143" t="s">
        <v>24</v>
      </c>
      <c r="E8" s="152" t="n">
        <v>0.1674376114082</v>
      </c>
      <c r="F8" s="152" t="n">
        <v>0.1674376114082</v>
      </c>
      <c r="G8" s="152" t="n">
        <v>0.0821428571428571</v>
      </c>
      <c r="H8" s="152" t="n">
        <v>0.45157867494824</v>
      </c>
    </row>
    <row r="9" customFormat="false" ht="14.25" hidden="false" customHeight="false" outlineLevel="0" collapsed="false">
      <c r="A9" s="4" t="n">
        <v>6</v>
      </c>
      <c r="B9" s="143" t="s">
        <v>27</v>
      </c>
      <c r="C9" s="151" t="s">
        <v>28</v>
      </c>
      <c r="D9" s="143" t="s">
        <v>14</v>
      </c>
      <c r="E9" s="152" t="n">
        <v>0.914153225806452</v>
      </c>
      <c r="F9" s="152" t="n">
        <v>0.914153225806452</v>
      </c>
      <c r="G9" s="152" t="n">
        <v>0.802350427350427</v>
      </c>
      <c r="H9" s="152" t="n">
        <v>0.951388888888889</v>
      </c>
    </row>
    <row r="10" customFormat="false" ht="14.25" hidden="false" customHeight="false" outlineLevel="0" collapsed="false">
      <c r="A10" s="4" t="n">
        <v>7</v>
      </c>
      <c r="B10" s="143" t="s">
        <v>29</v>
      </c>
      <c r="C10" s="151" t="s">
        <v>30</v>
      </c>
      <c r="D10" s="143" t="s">
        <v>14</v>
      </c>
      <c r="E10" s="152" t="n">
        <v>0.924435483870968</v>
      </c>
      <c r="F10" s="152" t="n">
        <v>0.924435483870968</v>
      </c>
      <c r="G10" s="152" t="n">
        <v>0.883333333333333</v>
      </c>
      <c r="H10" s="152" t="n">
        <v>0.950520833333333</v>
      </c>
    </row>
    <row r="11" customFormat="false" ht="14.25" hidden="false" customHeight="false" outlineLevel="0" collapsed="false">
      <c r="A11" s="4" t="n">
        <v>8</v>
      </c>
      <c r="B11" s="143" t="s">
        <v>32</v>
      </c>
      <c r="C11" s="151" t="s">
        <v>33</v>
      </c>
      <c r="D11" s="143" t="s">
        <v>31</v>
      </c>
      <c r="E11" s="152" t="n">
        <v>0.82828125</v>
      </c>
      <c r="F11" s="152" t="n">
        <v>0.82828125</v>
      </c>
      <c r="G11" s="152" t="n">
        <v>0.760232843137255</v>
      </c>
      <c r="H11" s="152" t="n">
        <v>0.919166666666666</v>
      </c>
    </row>
    <row r="12" customFormat="false" ht="14.25" hidden="false" customHeight="false" outlineLevel="0" collapsed="false">
      <c r="A12" s="4" t="n">
        <v>9</v>
      </c>
      <c r="B12" s="143" t="s">
        <v>34</v>
      </c>
      <c r="C12" s="151" t="s">
        <v>35</v>
      </c>
      <c r="D12" s="143" t="s">
        <v>14</v>
      </c>
      <c r="E12" s="152" t="n">
        <v>0.87483870967742</v>
      </c>
      <c r="F12" s="152" t="n">
        <v>0.87483870967742</v>
      </c>
      <c r="G12" s="152" t="n">
        <v>0.829686620250209</v>
      </c>
      <c r="H12" s="152" t="n">
        <v>0.913194444444444</v>
      </c>
    </row>
    <row r="13" customFormat="false" ht="14.25" hidden="false" customHeight="false" outlineLevel="0" collapsed="false">
      <c r="A13" s="4" t="n">
        <v>10</v>
      </c>
      <c r="B13" s="143" t="s">
        <v>36</v>
      </c>
      <c r="C13" s="151" t="s">
        <v>37</v>
      </c>
      <c r="D13" s="143" t="s">
        <v>14</v>
      </c>
      <c r="E13" s="152" t="n">
        <v>0.805389784946236</v>
      </c>
      <c r="F13" s="152" t="n">
        <v>0.805389784946236</v>
      </c>
      <c r="G13" s="152" t="n">
        <v>0.830589073236132</v>
      </c>
      <c r="H13" s="152" t="n">
        <v>0.843137254901961</v>
      </c>
    </row>
    <row r="14" customFormat="false" ht="14.25" hidden="false" customHeight="false" outlineLevel="0" collapsed="false">
      <c r="A14" s="4" t="n">
        <v>11</v>
      </c>
      <c r="B14" s="143" t="s">
        <v>39</v>
      </c>
      <c r="C14" s="151" t="s">
        <v>40</v>
      </c>
      <c r="D14" s="143" t="s">
        <v>38</v>
      </c>
      <c r="E14" s="152" t="n">
        <v>0.874195632798574</v>
      </c>
      <c r="F14" s="152" t="n">
        <v>0.874195632798574</v>
      </c>
      <c r="G14" s="152" t="n">
        <v>0.908333333333333</v>
      </c>
      <c r="H14" s="152" t="n">
        <v>0.9375</v>
      </c>
    </row>
    <row r="15" customFormat="false" ht="14.25" hidden="false" customHeight="false" outlineLevel="0" collapsed="false">
      <c r="A15" s="4" t="n">
        <v>12</v>
      </c>
      <c r="B15" s="143" t="s">
        <v>41</v>
      </c>
      <c r="C15" s="151" t="s">
        <v>42</v>
      </c>
      <c r="D15" s="143" t="s">
        <v>38</v>
      </c>
      <c r="E15" s="152" t="n">
        <v>0.822055481283422</v>
      </c>
      <c r="F15" s="152" t="n">
        <v>0.822055481283422</v>
      </c>
      <c r="G15" s="152" t="n">
        <v>0.795782792167664</v>
      </c>
      <c r="H15" s="152" t="n">
        <v>0.78125</v>
      </c>
    </row>
    <row r="16" customFormat="false" ht="14.25" hidden="false" customHeight="false" outlineLevel="0" collapsed="false">
      <c r="A16" s="4" t="n">
        <v>13</v>
      </c>
      <c r="B16" s="143" t="s">
        <v>43</v>
      </c>
      <c r="C16" s="151" t="s">
        <v>44</v>
      </c>
      <c r="D16" s="143" t="s">
        <v>14</v>
      </c>
      <c r="E16" s="152" t="n">
        <v>0.883319892473118</v>
      </c>
      <c r="F16" s="152" t="n">
        <v>0.883319892473118</v>
      </c>
      <c r="G16" s="152" t="n">
        <v>0.792857142857143</v>
      </c>
      <c r="H16" s="152" t="n">
        <v>0.973452380952381</v>
      </c>
    </row>
    <row r="17" customFormat="false" ht="14.25" hidden="false" customHeight="false" outlineLevel="0" collapsed="false">
      <c r="A17" s="4" t="n">
        <v>14</v>
      </c>
      <c r="B17" s="143" t="s">
        <v>45</v>
      </c>
      <c r="C17" s="151" t="s">
        <v>46</v>
      </c>
      <c r="D17" s="143" t="s">
        <v>38</v>
      </c>
      <c r="E17" s="152" t="n">
        <v>0.848783422459893</v>
      </c>
      <c r="F17" s="152" t="n">
        <v>0.848783422459893</v>
      </c>
      <c r="G17" s="152" t="n">
        <v>0.769328961191447</v>
      </c>
      <c r="H17" s="152" t="n">
        <v>0.802083333333333</v>
      </c>
    </row>
    <row r="18" customFormat="false" ht="14.25" hidden="false" customHeight="false" outlineLevel="0" collapsed="false">
      <c r="A18" s="4" t="n">
        <v>15</v>
      </c>
      <c r="B18" s="143" t="s">
        <v>47</v>
      </c>
      <c r="C18" s="151" t="s">
        <v>48</v>
      </c>
      <c r="D18" s="143" t="s">
        <v>31</v>
      </c>
      <c r="E18" s="152" t="n">
        <v>0.69109375</v>
      </c>
      <c r="F18" s="152" t="n">
        <v>0.69109375</v>
      </c>
      <c r="G18" s="152" t="n">
        <v>0.854166666666667</v>
      </c>
      <c r="H18" s="152" t="n">
        <v>0.845238095238095</v>
      </c>
    </row>
    <row r="19" customFormat="false" ht="14.25" hidden="false" customHeight="false" outlineLevel="0" collapsed="false">
      <c r="A19" s="4" t="n">
        <v>16</v>
      </c>
      <c r="B19" s="143" t="s">
        <v>49</v>
      </c>
      <c r="C19" s="151" t="s">
        <v>50</v>
      </c>
      <c r="D19" s="143" t="s">
        <v>14</v>
      </c>
      <c r="E19" s="152" t="n">
        <v>0.939018817204301</v>
      </c>
      <c r="F19" s="152" t="n">
        <v>0.939018817204301</v>
      </c>
      <c r="G19" s="152" t="n">
        <v>0.84863782051282</v>
      </c>
      <c r="H19" s="152" t="n">
        <v>0.776143790849673</v>
      </c>
    </row>
    <row r="20" customFormat="false" ht="14.25" hidden="false" customHeight="false" outlineLevel="0" collapsed="false">
      <c r="A20" s="4" t="n">
        <v>17</v>
      </c>
      <c r="B20" s="143" t="s">
        <v>51</v>
      </c>
      <c r="C20" s="151" t="s">
        <v>52</v>
      </c>
      <c r="D20" s="143" t="s">
        <v>31</v>
      </c>
      <c r="E20" s="152" t="n">
        <v>0.957447916666667</v>
      </c>
      <c r="F20" s="152" t="n">
        <v>0.957447916666667</v>
      </c>
      <c r="G20" s="152" t="n">
        <v>0.715277777777778</v>
      </c>
      <c r="H20" s="152" t="n">
        <v>0.732670807453416</v>
      </c>
    </row>
    <row r="21" customFormat="false" ht="14.25" hidden="false" customHeight="false" outlineLevel="0" collapsed="false">
      <c r="A21" s="4" t="n">
        <v>18</v>
      </c>
      <c r="B21" s="143" t="s">
        <v>54</v>
      </c>
      <c r="C21" s="151" t="s">
        <v>55</v>
      </c>
      <c r="D21" s="143" t="s">
        <v>14</v>
      </c>
      <c r="E21" s="152" t="n">
        <v>0.840241935483871</v>
      </c>
      <c r="F21" s="152" t="n">
        <v>0.840241935483871</v>
      </c>
      <c r="G21" s="152" t="n">
        <v>0.853002450980392</v>
      </c>
      <c r="H21" s="152" t="n">
        <v>0.923208534621578</v>
      </c>
    </row>
    <row r="22" customFormat="false" ht="14.25" hidden="false" customHeight="false" outlineLevel="0" collapsed="false">
      <c r="A22" s="4" t="n">
        <v>19</v>
      </c>
      <c r="B22" s="143" t="s">
        <v>56</v>
      </c>
      <c r="C22" s="151" t="s">
        <v>57</v>
      </c>
      <c r="D22" s="143" t="s">
        <v>14</v>
      </c>
      <c r="E22" s="152" t="n">
        <v>0.904005376344086</v>
      </c>
      <c r="F22" s="152" t="n">
        <v>0.904005376344086</v>
      </c>
      <c r="G22" s="152" t="n">
        <v>0.827777777777778</v>
      </c>
      <c r="H22" s="152" t="n">
        <v>0.930555555555556</v>
      </c>
    </row>
    <row r="23" customFormat="false" ht="14.25" hidden="false" customHeight="false" outlineLevel="0" collapsed="false">
      <c r="A23" s="4" t="n">
        <v>20</v>
      </c>
      <c r="B23" s="143" t="s">
        <v>58</v>
      </c>
      <c r="C23" s="151" t="s">
        <v>59</v>
      </c>
      <c r="D23" s="143" t="s">
        <v>38</v>
      </c>
      <c r="E23" s="152" t="n">
        <v>0.873608511586453</v>
      </c>
      <c r="F23" s="152" t="n">
        <v>0.873608511586453</v>
      </c>
      <c r="G23" s="152" t="n">
        <v>0.740873015873016</v>
      </c>
      <c r="H23" s="152" t="n">
        <v>0.758605072463768</v>
      </c>
    </row>
    <row r="24" customFormat="false" ht="14.25" hidden="false" customHeight="false" outlineLevel="0" collapsed="false">
      <c r="A24" s="4" t="n">
        <v>21</v>
      </c>
      <c r="B24" s="143" t="s">
        <v>60</v>
      </c>
      <c r="C24" s="151" t="s">
        <v>61</v>
      </c>
      <c r="D24" s="143" t="s">
        <v>38</v>
      </c>
      <c r="E24" s="152" t="n">
        <v>0.906018270944742</v>
      </c>
      <c r="F24" s="152" t="n">
        <v>0.906018270944742</v>
      </c>
      <c r="G24" s="152" t="n">
        <v>0.901587301587301</v>
      </c>
      <c r="H24" s="152" t="n">
        <v>0.860507246376812</v>
      </c>
    </row>
    <row r="25" customFormat="false" ht="14.25" hidden="false" customHeight="false" outlineLevel="0" collapsed="false">
      <c r="A25" s="4" t="n">
        <v>22</v>
      </c>
      <c r="B25" s="143" t="s">
        <v>62</v>
      </c>
      <c r="C25" s="151" t="s">
        <v>63</v>
      </c>
      <c r="D25" s="143" t="s">
        <v>14</v>
      </c>
      <c r="E25" s="152" t="n">
        <v>0.817755376344086</v>
      </c>
      <c r="F25" s="152" t="n">
        <v>0.817755376344086</v>
      </c>
      <c r="G25" s="152" t="n">
        <v>0.820189950980392</v>
      </c>
      <c r="H25" s="152" t="n">
        <v>0.898809523809524</v>
      </c>
    </row>
    <row r="26" customFormat="false" ht="14.25" hidden="false" customHeight="false" outlineLevel="0" collapsed="false">
      <c r="A26" s="4" t="n">
        <v>23</v>
      </c>
      <c r="B26" s="143" t="s">
        <v>64</v>
      </c>
      <c r="C26" s="151" t="s">
        <v>65</v>
      </c>
      <c r="D26" s="143" t="s">
        <v>38</v>
      </c>
      <c r="E26" s="152" t="n">
        <v>0.968627450980392</v>
      </c>
      <c r="F26" s="152" t="n">
        <v>0.968627450980392</v>
      </c>
      <c r="G26" s="152" t="n">
        <v>0.863495318872822</v>
      </c>
      <c r="H26" s="152" t="n">
        <v>0.90625</v>
      </c>
    </row>
    <row r="27" customFormat="false" ht="14.25" hidden="false" customHeight="false" outlineLevel="0" collapsed="false">
      <c r="A27" s="4" t="n">
        <v>24</v>
      </c>
      <c r="B27" s="143" t="s">
        <v>66</v>
      </c>
      <c r="C27" s="151" t="s">
        <v>67</v>
      </c>
      <c r="D27" s="143" t="s">
        <v>14</v>
      </c>
      <c r="E27" s="152" t="n">
        <v>0.876344086021505</v>
      </c>
      <c r="F27" s="152" t="n">
        <v>0.876344086021505</v>
      </c>
      <c r="G27" s="152" t="n">
        <v>0.891292735042735</v>
      </c>
      <c r="H27" s="152" t="n">
        <v>0.935253267973856</v>
      </c>
    </row>
    <row r="28" customFormat="false" ht="14.25" hidden="false" customHeight="false" outlineLevel="0" collapsed="false">
      <c r="A28" s="4" t="n">
        <v>25</v>
      </c>
      <c r="B28" s="143" t="s">
        <v>68</v>
      </c>
      <c r="C28" s="151" t="s">
        <v>69</v>
      </c>
      <c r="D28" s="143" t="s">
        <v>38</v>
      </c>
      <c r="E28" s="152" t="n">
        <v>0.916131907308378</v>
      </c>
      <c r="F28" s="152" t="n">
        <v>0.916131907308378</v>
      </c>
      <c r="G28" s="152" t="n">
        <v>0.878191856452726</v>
      </c>
      <c r="H28" s="152" t="n">
        <v>0.881594202898551</v>
      </c>
    </row>
    <row r="29" customFormat="false" ht="14.25" hidden="false" customHeight="false" outlineLevel="0" collapsed="false">
      <c r="A29" s="4" t="n">
        <v>26</v>
      </c>
      <c r="B29" s="143" t="s">
        <v>70</v>
      </c>
      <c r="C29" s="151" t="s">
        <v>71</v>
      </c>
      <c r="D29" s="143" t="s">
        <v>31</v>
      </c>
      <c r="E29" s="152" t="n">
        <v>0.946875</v>
      </c>
      <c r="F29" s="152" t="n">
        <v>0.946875</v>
      </c>
      <c r="G29" s="152" t="n">
        <v>0.979166666666667</v>
      </c>
      <c r="H29" s="152" t="n">
        <v>0.940652173913044</v>
      </c>
    </row>
    <row r="30" customFormat="false" ht="14.25" hidden="false" customHeight="false" outlineLevel="0" collapsed="false">
      <c r="A30" s="4" t="n">
        <v>27</v>
      </c>
      <c r="B30" s="143" t="s">
        <v>72</v>
      </c>
      <c r="C30" s="151" t="s">
        <v>73</v>
      </c>
      <c r="D30" s="143" t="s">
        <v>38</v>
      </c>
      <c r="E30" s="152" t="n">
        <v>0.888840240641711</v>
      </c>
      <c r="F30" s="152" t="n">
        <v>0.888840240641711</v>
      </c>
      <c r="G30" s="152" t="n">
        <v>0.828590215980719</v>
      </c>
      <c r="H30" s="152" t="n">
        <v>0.916666666666667</v>
      </c>
    </row>
    <row r="31" customFormat="false" ht="14.25" hidden="false" customHeight="false" outlineLevel="0" collapsed="false">
      <c r="A31" s="4" t="n">
        <v>28</v>
      </c>
      <c r="B31" s="143" t="s">
        <v>74</v>
      </c>
      <c r="C31" s="151" t="s">
        <v>75</v>
      </c>
      <c r="D31" s="143" t="s">
        <v>14</v>
      </c>
      <c r="E31" s="152" t="n">
        <v>0.851370967741935</v>
      </c>
      <c r="F31" s="152" t="n">
        <v>0.851370967741935</v>
      </c>
      <c r="G31" s="152" t="n">
        <v>0.673008578431373</v>
      </c>
      <c r="H31" s="152" t="n">
        <v>0.791537267080745</v>
      </c>
    </row>
    <row r="32" customFormat="false" ht="14.25" hidden="false" customHeight="false" outlineLevel="0" collapsed="false">
      <c r="A32" s="4" t="n">
        <v>29</v>
      </c>
      <c r="B32" s="143" t="s">
        <v>76</v>
      </c>
      <c r="C32" s="151" t="s">
        <v>77</v>
      </c>
      <c r="D32" s="143" t="s">
        <v>31</v>
      </c>
      <c r="E32" s="152" t="n">
        <v>0.924635416666667</v>
      </c>
      <c r="F32" s="152" t="n">
        <v>0.924635416666667</v>
      </c>
      <c r="G32" s="152" t="n">
        <v>0.921920289855072</v>
      </c>
      <c r="H32" s="152" t="n">
        <v>0.901387163561077</v>
      </c>
    </row>
    <row r="33" customFormat="false" ht="14.25" hidden="false" customHeight="false" outlineLevel="0" collapsed="false">
      <c r="A33" s="4" t="n">
        <v>1</v>
      </c>
      <c r="B33" s="143" t="s">
        <v>78</v>
      </c>
      <c r="C33" s="151" t="s">
        <v>79</v>
      </c>
      <c r="D33" s="143" t="s">
        <v>14</v>
      </c>
      <c r="E33" s="152" t="n">
        <v>0.834018817204301</v>
      </c>
      <c r="F33" s="152" t="n">
        <v>0.834018817204301</v>
      </c>
      <c r="G33" s="152" t="n">
        <v>0.835714285714286</v>
      </c>
      <c r="H33" s="152" t="n">
        <v>0.838638716356108</v>
      </c>
    </row>
    <row r="34" customFormat="false" ht="14.25" hidden="false" customHeight="false" outlineLevel="0" collapsed="false">
      <c r="A34" s="4" t="n">
        <v>2</v>
      </c>
      <c r="B34" s="143" t="s">
        <v>80</v>
      </c>
      <c r="C34" s="151" t="s">
        <v>81</v>
      </c>
      <c r="D34" s="143" t="s">
        <v>14</v>
      </c>
      <c r="E34" s="152" t="n">
        <v>0.840120967741935</v>
      </c>
      <c r="F34" s="152" t="n">
        <v>0.840120967741935</v>
      </c>
      <c r="G34" s="152" t="n">
        <v>0.664285714285714</v>
      </c>
      <c r="H34" s="152" t="n">
        <v>0.782004830917874</v>
      </c>
    </row>
    <row r="35" customFormat="false" ht="14.25" hidden="false" customHeight="false" outlineLevel="0" collapsed="false">
      <c r="A35" s="4" t="n">
        <v>3</v>
      </c>
      <c r="B35" s="143" t="s">
        <v>82</v>
      </c>
      <c r="C35" s="151" t="s">
        <v>83</v>
      </c>
      <c r="D35" s="143" t="s">
        <v>38</v>
      </c>
      <c r="E35" s="152" t="n">
        <v>0.839559937611408</v>
      </c>
      <c r="F35" s="152" t="n">
        <v>0.839559937611408</v>
      </c>
      <c r="G35" s="152" t="n">
        <v>0.860852311939268</v>
      </c>
      <c r="H35" s="152" t="n">
        <v>0.786107660455486</v>
      </c>
    </row>
    <row r="36" customFormat="false" ht="14.25" hidden="false" customHeight="false" outlineLevel="0" collapsed="false">
      <c r="A36" s="4" t="n">
        <v>4</v>
      </c>
      <c r="B36" s="143" t="s">
        <v>84</v>
      </c>
      <c r="C36" s="151" t="s">
        <v>85</v>
      </c>
      <c r="D36" s="143" t="s">
        <v>38</v>
      </c>
      <c r="E36" s="152" t="n">
        <v>0.876752450980392</v>
      </c>
      <c r="F36" s="152" t="n">
        <v>0.876752450980392</v>
      </c>
      <c r="G36" s="152" t="n">
        <v>0.925606769867754</v>
      </c>
      <c r="H36" s="152" t="n">
        <v>0.875</v>
      </c>
    </row>
    <row r="37" customFormat="false" ht="14.25" hidden="false" customHeight="false" outlineLevel="0" collapsed="false">
      <c r="A37" s="4" t="n">
        <v>5</v>
      </c>
      <c r="B37" s="143" t="s">
        <v>86</v>
      </c>
      <c r="C37" s="151" t="s">
        <v>87</v>
      </c>
      <c r="D37" s="143" t="s">
        <v>14</v>
      </c>
      <c r="E37" s="152" t="n">
        <v>0.962768817204301</v>
      </c>
      <c r="F37" s="152" t="n">
        <v>0.962768817204301</v>
      </c>
      <c r="G37" s="152" t="n">
        <v>0.909722222222222</v>
      </c>
      <c r="H37" s="152" t="n">
        <v>0.884575569358178</v>
      </c>
    </row>
    <row r="38" customFormat="false" ht="14.25" hidden="false" customHeight="false" outlineLevel="0" collapsed="false">
      <c r="A38" s="4" t="n">
        <v>6</v>
      </c>
      <c r="B38" s="143" t="s">
        <v>88</v>
      </c>
      <c r="C38" s="151" t="s">
        <v>89</v>
      </c>
      <c r="D38" s="143" t="s">
        <v>38</v>
      </c>
      <c r="E38" s="152" t="n">
        <v>0.861847147950089</v>
      </c>
      <c r="F38" s="152" t="n">
        <v>0.861847147950089</v>
      </c>
      <c r="G38" s="152" t="n">
        <v>0.815654851684263</v>
      </c>
      <c r="H38" s="152" t="n">
        <v>0.858193277310924</v>
      </c>
    </row>
    <row r="39" customFormat="false" ht="14.25" hidden="false" customHeight="false" outlineLevel="0" collapsed="false">
      <c r="A39" s="4" t="n">
        <v>7</v>
      </c>
      <c r="B39" s="143" t="s">
        <v>90</v>
      </c>
      <c r="C39" s="151" t="s">
        <v>91</v>
      </c>
      <c r="D39" s="143" t="s">
        <v>14</v>
      </c>
      <c r="E39" s="152" t="n">
        <v>0.844704301075269</v>
      </c>
      <c r="F39" s="152" t="n">
        <v>0.844704301075269</v>
      </c>
      <c r="G39" s="152" t="n">
        <v>0.786611519607843</v>
      </c>
      <c r="H39" s="152" t="n">
        <v>0.86425983436853</v>
      </c>
    </row>
    <row r="40" customFormat="false" ht="14.25" hidden="false" customHeight="false" outlineLevel="0" collapsed="false">
      <c r="A40" s="4" t="n">
        <v>8</v>
      </c>
      <c r="B40" s="143" t="s">
        <v>92</v>
      </c>
      <c r="C40" s="151" t="s">
        <v>93</v>
      </c>
      <c r="D40" s="143" t="s">
        <v>31</v>
      </c>
      <c r="E40" s="152" t="n">
        <v>0.978333333333333</v>
      </c>
      <c r="F40" s="152" t="n">
        <v>0.978333333333333</v>
      </c>
      <c r="G40" s="152" t="n">
        <v>0.957142857142857</v>
      </c>
      <c r="H40" s="152" t="n">
        <v>0.951190476190476</v>
      </c>
    </row>
    <row r="41" customFormat="false" ht="14.25" hidden="false" customHeight="false" outlineLevel="0" collapsed="false">
      <c r="A41" s="4" t="n">
        <v>9</v>
      </c>
      <c r="B41" s="143" t="s">
        <v>94</v>
      </c>
      <c r="C41" s="151" t="s">
        <v>95</v>
      </c>
      <c r="D41" s="143" t="s">
        <v>38</v>
      </c>
      <c r="E41" s="152" t="n">
        <v>0.691682263814617</v>
      </c>
      <c r="F41" s="152" t="n">
        <v>0.691682263814617</v>
      </c>
      <c r="G41" s="152" t="n">
        <v>0.82662037037037</v>
      </c>
      <c r="H41" s="152" t="n">
        <v>0.857638888888889</v>
      </c>
    </row>
    <row r="42" customFormat="false" ht="14.25" hidden="false" customHeight="false" outlineLevel="0" collapsed="false">
      <c r="A42" s="4" t="n">
        <v>10</v>
      </c>
      <c r="B42" s="143" t="s">
        <v>96</v>
      </c>
      <c r="C42" s="151" t="s">
        <v>97</v>
      </c>
      <c r="D42" s="143" t="s">
        <v>31</v>
      </c>
      <c r="E42" s="152" t="n">
        <v>0.930729166666667</v>
      </c>
      <c r="F42" s="152" t="n">
        <v>0.930729166666667</v>
      </c>
      <c r="G42" s="152" t="n">
        <v>0.86</v>
      </c>
      <c r="H42" s="152" t="n">
        <v>0.925595238095238</v>
      </c>
    </row>
    <row r="43" customFormat="false" ht="14.25" hidden="false" customHeight="false" outlineLevel="0" collapsed="false">
      <c r="A43" s="4" t="n">
        <v>11</v>
      </c>
      <c r="B43" s="143" t="s">
        <v>98</v>
      </c>
      <c r="C43" s="151" t="s">
        <v>99</v>
      </c>
      <c r="D43" s="143" t="s">
        <v>14</v>
      </c>
      <c r="E43" s="152" t="n">
        <v>0.862486559139785</v>
      </c>
      <c r="F43" s="152" t="n">
        <v>0.862486559139785</v>
      </c>
      <c r="G43" s="152" t="n">
        <v>0.847855392156863</v>
      </c>
      <c r="H43" s="152" t="n">
        <v>0.844591097308488</v>
      </c>
    </row>
    <row r="44" customFormat="false" ht="14.25" hidden="false" customHeight="false" outlineLevel="0" collapsed="false">
      <c r="A44" s="4" t="n">
        <v>12</v>
      </c>
      <c r="B44" s="143" t="s">
        <v>100</v>
      </c>
      <c r="C44" s="151" t="s">
        <v>101</v>
      </c>
      <c r="D44" s="143" t="s">
        <v>31</v>
      </c>
      <c r="E44" s="152" t="n">
        <v>0.921302083333333</v>
      </c>
      <c r="F44" s="152" t="n">
        <v>0.921302083333333</v>
      </c>
      <c r="G44" s="152" t="n">
        <v>0.901666666666667</v>
      </c>
      <c r="H44" s="152" t="n">
        <v>0.894642857142857</v>
      </c>
    </row>
    <row r="45" customFormat="false" ht="14.25" hidden="false" customHeight="false" outlineLevel="0" collapsed="false">
      <c r="A45" s="4" t="n">
        <v>13</v>
      </c>
      <c r="B45" s="143" t="s">
        <v>102</v>
      </c>
      <c r="C45" s="151" t="s">
        <v>103</v>
      </c>
      <c r="D45" s="143" t="s">
        <v>38</v>
      </c>
      <c r="E45" s="152" t="n">
        <v>0.958958333333333</v>
      </c>
      <c r="F45" s="152" t="n">
        <v>0.958958333333333</v>
      </c>
      <c r="G45" s="152" t="n">
        <v>0.95625</v>
      </c>
      <c r="H45" s="152" t="n">
        <v>0.965277777777778</v>
      </c>
    </row>
    <row r="46" customFormat="false" ht="14.25" hidden="false" customHeight="false" outlineLevel="0" collapsed="false">
      <c r="A46" s="4" t="n">
        <v>14</v>
      </c>
      <c r="B46" s="143" t="s">
        <v>104</v>
      </c>
      <c r="C46" s="151" t="s">
        <v>105</v>
      </c>
      <c r="D46" s="143" t="s">
        <v>14</v>
      </c>
      <c r="E46" s="152" t="n">
        <v>0.951518817204301</v>
      </c>
      <c r="F46" s="152" t="n">
        <v>0.951518817204301</v>
      </c>
      <c r="G46" s="152" t="n">
        <v>0.952777777777778</v>
      </c>
      <c r="H46" s="152" t="n">
        <v>0.945277777777778</v>
      </c>
    </row>
    <row r="47" customFormat="false" ht="14.25" hidden="false" customHeight="false" outlineLevel="0" collapsed="false">
      <c r="A47" s="4" t="n">
        <v>15</v>
      </c>
      <c r="B47" s="143" t="s">
        <v>106</v>
      </c>
      <c r="C47" s="151" t="s">
        <v>107</v>
      </c>
      <c r="D47" s="143" t="s">
        <v>14</v>
      </c>
      <c r="E47" s="152" t="n">
        <v>0.887069892473118</v>
      </c>
      <c r="F47" s="152" t="n">
        <v>0.887069892473118</v>
      </c>
      <c r="G47" s="152" t="n">
        <v>0.898611111111111</v>
      </c>
      <c r="H47" s="152" t="n">
        <v>0.941527777777778</v>
      </c>
    </row>
    <row r="48" customFormat="false" ht="14.25" hidden="false" customHeight="false" outlineLevel="0" collapsed="false">
      <c r="A48" s="4" t="n">
        <v>16</v>
      </c>
      <c r="B48" s="143" t="s">
        <v>108</v>
      </c>
      <c r="C48" s="151" t="s">
        <v>109</v>
      </c>
      <c r="D48" s="143" t="s">
        <v>38</v>
      </c>
      <c r="E48" s="152" t="n">
        <v>0.81975935828877</v>
      </c>
      <c r="F48" s="152" t="n">
        <v>0.81975935828877</v>
      </c>
      <c r="G48" s="152" t="n">
        <v>0.773691239316239</v>
      </c>
      <c r="H48" s="152" t="n">
        <v>0.25</v>
      </c>
    </row>
    <row r="49" customFormat="false" ht="14.25" hidden="false" customHeight="false" outlineLevel="0" collapsed="false">
      <c r="A49" s="4" t="n">
        <v>17</v>
      </c>
      <c r="B49" s="143" t="s">
        <v>110</v>
      </c>
      <c r="C49" s="151" t="s">
        <v>111</v>
      </c>
      <c r="D49" s="143" t="s">
        <v>31</v>
      </c>
      <c r="E49" s="152" t="n">
        <v>0.866302083333333</v>
      </c>
      <c r="F49" s="152" t="n">
        <v>0.866302083333333</v>
      </c>
      <c r="G49" s="152" t="n">
        <v>0.796245421245421</v>
      </c>
      <c r="H49" s="152" t="n">
        <v>0.809383753501401</v>
      </c>
    </row>
    <row r="50" customFormat="false" ht="14.25" hidden="false" customHeight="false" outlineLevel="0" collapsed="false">
      <c r="A50" s="4" t="n">
        <v>18</v>
      </c>
      <c r="B50" s="143" t="s">
        <v>112</v>
      </c>
      <c r="C50" s="151" t="s">
        <v>113</v>
      </c>
      <c r="D50" s="143" t="s">
        <v>14</v>
      </c>
      <c r="E50" s="152" t="n">
        <v>0.868037634408602</v>
      </c>
      <c r="F50" s="152" t="n">
        <v>0.868037634408602</v>
      </c>
      <c r="G50" s="152" t="n">
        <v>0.843055555555556</v>
      </c>
      <c r="H50" s="152" t="n">
        <v>0.867149758454106</v>
      </c>
    </row>
    <row r="51" customFormat="false" ht="14.25" hidden="false" customHeight="false" outlineLevel="0" collapsed="false">
      <c r="A51" s="4" t="n">
        <v>19</v>
      </c>
      <c r="B51" s="143" t="s">
        <v>114</v>
      </c>
      <c r="C51" s="151" t="s">
        <v>115</v>
      </c>
      <c r="D51" s="143" t="s">
        <v>38</v>
      </c>
      <c r="E51" s="152" t="n">
        <v>0.896903966131907</v>
      </c>
      <c r="F51" s="152" t="n">
        <v>0.896903966131907</v>
      </c>
      <c r="G51" s="152" t="n">
        <v>0.92337962962963</v>
      </c>
      <c r="H51" s="152" t="n">
        <v>0.902777777777778</v>
      </c>
    </row>
    <row r="52" customFormat="false" ht="14.25" hidden="false" customHeight="false" outlineLevel="0" collapsed="false">
      <c r="A52" s="4" t="n">
        <v>20</v>
      </c>
      <c r="B52" s="143" t="s">
        <v>116</v>
      </c>
      <c r="C52" s="151" t="s">
        <v>117</v>
      </c>
      <c r="D52" s="143" t="s">
        <v>31</v>
      </c>
      <c r="E52" s="152" t="n">
        <v>0.860989583333333</v>
      </c>
      <c r="F52" s="152" t="n">
        <v>0.860989583333333</v>
      </c>
      <c r="G52" s="152" t="n">
        <v>0.843236714975845</v>
      </c>
      <c r="H52" s="152" t="n">
        <v>0.853260869565217</v>
      </c>
    </row>
    <row r="53" customFormat="false" ht="14.25" hidden="false" customHeight="false" outlineLevel="0" collapsed="false">
      <c r="A53" s="4" t="n">
        <v>21</v>
      </c>
      <c r="B53" s="143" t="s">
        <v>118</v>
      </c>
      <c r="C53" s="151" t="s">
        <v>119</v>
      </c>
      <c r="D53" s="143" t="s">
        <v>14</v>
      </c>
      <c r="E53" s="152" t="n">
        <v>0.826370967741936</v>
      </c>
      <c r="F53" s="152" t="n">
        <v>0.826370967741936</v>
      </c>
      <c r="G53" s="152" t="n">
        <v>0.679348747285344</v>
      </c>
      <c r="H53" s="152" t="n">
        <v>0.739583333333334</v>
      </c>
    </row>
    <row r="54" customFormat="false" ht="14.25" hidden="false" customHeight="false" outlineLevel="0" collapsed="false">
      <c r="A54" s="4" t="n">
        <v>22</v>
      </c>
      <c r="B54" s="143" t="s">
        <v>120</v>
      </c>
      <c r="C54" s="151" t="s">
        <v>121</v>
      </c>
      <c r="D54" s="143" t="s">
        <v>38</v>
      </c>
      <c r="E54" s="152" t="n">
        <v>0.940776515151515</v>
      </c>
      <c r="F54" s="152" t="n">
        <v>0.940776515151515</v>
      </c>
      <c r="G54" s="152" t="n">
        <v>0.930608974358974</v>
      </c>
      <c r="H54" s="152" t="n">
        <v>0.903390522875817</v>
      </c>
    </row>
    <row r="55" customFormat="false" ht="14.25" hidden="false" customHeight="false" outlineLevel="0" collapsed="false">
      <c r="A55" s="4" t="n">
        <v>23</v>
      </c>
      <c r="B55" s="143" t="s">
        <v>122</v>
      </c>
      <c r="C55" s="151" t="s">
        <v>123</v>
      </c>
      <c r="D55" s="143" t="s">
        <v>38</v>
      </c>
      <c r="E55" s="152" t="n">
        <v>0.8356873885918</v>
      </c>
      <c r="F55" s="152" t="n">
        <v>0.8356873885918</v>
      </c>
      <c r="G55" s="152" t="n">
        <v>0.779761904761905</v>
      </c>
      <c r="H55" s="152" t="n">
        <v>0.807518115942029</v>
      </c>
    </row>
    <row r="56" customFormat="false" ht="14.25" hidden="false" customHeight="false" outlineLevel="0" collapsed="false">
      <c r="A56" s="4" t="n">
        <v>24</v>
      </c>
      <c r="B56" s="143" t="s">
        <v>124</v>
      </c>
      <c r="C56" s="151" t="s">
        <v>125</v>
      </c>
      <c r="D56" s="143" t="s">
        <v>38</v>
      </c>
      <c r="E56" s="152" t="n">
        <v>0.844555481283422</v>
      </c>
      <c r="F56" s="152" t="n">
        <v>0.844555481283422</v>
      </c>
      <c r="G56" s="152" t="n">
        <v>0.856276709401709</v>
      </c>
      <c r="H56" s="152" t="n">
        <v>0.855392156862745</v>
      </c>
    </row>
    <row r="57" customFormat="false" ht="14.25" hidden="false" customHeight="false" outlineLevel="0" collapsed="false">
      <c r="A57" s="4" t="n">
        <v>25</v>
      </c>
      <c r="B57" s="143" t="s">
        <v>126</v>
      </c>
      <c r="C57" s="151" t="s">
        <v>127</v>
      </c>
      <c r="D57" s="143" t="s">
        <v>31</v>
      </c>
      <c r="E57" s="152" t="n">
        <v>0.851458333333333</v>
      </c>
      <c r="F57" s="152" t="n">
        <v>0.851458333333333</v>
      </c>
      <c r="G57" s="152" t="n">
        <v>0.86237922705314</v>
      </c>
      <c r="H57" s="152" t="n">
        <v>0.938836050724638</v>
      </c>
    </row>
    <row r="58" customFormat="false" ht="14.25" hidden="false" customHeight="false" outlineLevel="0" collapsed="false">
      <c r="A58" s="4" t="n">
        <v>26</v>
      </c>
      <c r="B58" s="143" t="s">
        <v>128</v>
      </c>
      <c r="C58" s="151" t="s">
        <v>129</v>
      </c>
      <c r="D58" s="143" t="s">
        <v>38</v>
      </c>
      <c r="E58" s="152" t="n">
        <v>0.846851604278075</v>
      </c>
      <c r="F58" s="152" t="n">
        <v>0.846851604278075</v>
      </c>
      <c r="G58" s="152" t="n">
        <v>0.885800890404471</v>
      </c>
      <c r="H58" s="152" t="n">
        <v>0.869958592132505</v>
      </c>
    </row>
    <row r="59" customFormat="false" ht="14.25" hidden="false" customHeight="false" outlineLevel="0" collapsed="false">
      <c r="A59" s="4" t="n">
        <v>27</v>
      </c>
      <c r="B59" s="143" t="s">
        <v>130</v>
      </c>
      <c r="C59" s="151" t="s">
        <v>131</v>
      </c>
      <c r="D59" s="143" t="s">
        <v>14</v>
      </c>
      <c r="E59" s="152" t="n">
        <v>0.864838709677419</v>
      </c>
      <c r="F59" s="152" t="n">
        <v>0.864838709677419</v>
      </c>
      <c r="G59" s="152" t="n">
        <v>0.848809523809524</v>
      </c>
      <c r="H59" s="152" t="n">
        <v>0.84472049689441</v>
      </c>
    </row>
    <row r="60" customFormat="false" ht="14.25" hidden="false" customHeight="false" outlineLevel="0" collapsed="false">
      <c r="A60" s="4" t="n">
        <v>28</v>
      </c>
      <c r="B60" s="143" t="s">
        <v>132</v>
      </c>
      <c r="C60" s="151" t="s">
        <v>133</v>
      </c>
      <c r="D60" s="143" t="s">
        <v>31</v>
      </c>
      <c r="E60" s="152" t="n">
        <v>0.70484375</v>
      </c>
      <c r="F60" s="152" t="n">
        <v>0.70484375</v>
      </c>
      <c r="G60" s="152" t="n">
        <v>0.88452380952381</v>
      </c>
      <c r="H60" s="152" t="n">
        <v>0.955357142857143</v>
      </c>
    </row>
    <row r="61" customFormat="false" ht="14.25" hidden="false" customHeight="false" outlineLevel="0" collapsed="false">
      <c r="A61" s="4" t="n">
        <v>29</v>
      </c>
      <c r="B61" s="143" t="s">
        <v>134</v>
      </c>
      <c r="C61" s="151" t="s">
        <v>135</v>
      </c>
      <c r="D61" s="143" t="s">
        <v>31</v>
      </c>
      <c r="E61" s="152" t="n">
        <v>0.908541666666667</v>
      </c>
      <c r="F61" s="152" t="n">
        <v>0.908541666666667</v>
      </c>
      <c r="G61" s="152" t="n">
        <v>0.869047619047619</v>
      </c>
      <c r="H61" s="152" t="n">
        <v>0.850919384057971</v>
      </c>
    </row>
    <row r="62" customFormat="false" ht="14.25" hidden="false" customHeight="false" outlineLevel="0" collapsed="false">
      <c r="A62" s="4" t="n">
        <v>30</v>
      </c>
      <c r="B62" s="143" t="s">
        <v>136</v>
      </c>
      <c r="C62" s="151" t="s">
        <v>137</v>
      </c>
      <c r="D62" s="143" t="s">
        <v>14</v>
      </c>
      <c r="E62" s="152" t="n">
        <v>0.913185483870968</v>
      </c>
      <c r="F62" s="152" t="n">
        <v>0.913185483870968</v>
      </c>
      <c r="G62" s="152" t="n">
        <v>0.883333333333333</v>
      </c>
      <c r="H62" s="152" t="n">
        <v>0.928571428571429</v>
      </c>
    </row>
    <row r="63" customFormat="false" ht="14.25" hidden="false" customHeight="false" outlineLevel="0" collapsed="false">
      <c r="A63" s="4" t="n">
        <v>31</v>
      </c>
      <c r="B63" s="143" t="s">
        <v>138</v>
      </c>
      <c r="C63" s="151" t="s">
        <v>139</v>
      </c>
      <c r="D63" s="143" t="s">
        <v>14</v>
      </c>
      <c r="E63" s="152" t="n">
        <v>0.886236559139785</v>
      </c>
      <c r="F63" s="152" t="n">
        <v>0.886236559139785</v>
      </c>
      <c r="G63" s="152" t="n">
        <v>0.936008759733037</v>
      </c>
      <c r="H63" s="152" t="n">
        <v>0.885416666666667</v>
      </c>
    </row>
    <row r="64" customFormat="false" ht="14.25" hidden="false" customHeight="false" outlineLevel="0" collapsed="false">
      <c r="A64" s="4" t="n">
        <v>32</v>
      </c>
      <c r="B64" s="143" t="s">
        <v>140</v>
      </c>
      <c r="C64" s="151" t="s">
        <v>141</v>
      </c>
      <c r="D64" s="143" t="s">
        <v>14</v>
      </c>
      <c r="E64" s="152" t="n">
        <v>0.841505376344086</v>
      </c>
      <c r="F64" s="152" t="n">
        <v>0.841505376344086</v>
      </c>
      <c r="G64" s="152" t="n">
        <v>0.849172008547008</v>
      </c>
      <c r="H64" s="152" t="n">
        <v>0.93452380952381</v>
      </c>
    </row>
    <row r="65" customFormat="false" ht="14.25" hidden="false" customHeight="false" outlineLevel="0" collapsed="false">
      <c r="A65" s="4" t="n">
        <v>33</v>
      </c>
      <c r="B65" s="143" t="s">
        <v>142</v>
      </c>
      <c r="C65" s="151" t="s">
        <v>143</v>
      </c>
      <c r="D65" s="143" t="s">
        <v>38</v>
      </c>
      <c r="E65" s="152" t="n">
        <v>0.889294786096257</v>
      </c>
      <c r="F65" s="152" t="n">
        <v>0.889294786096257</v>
      </c>
      <c r="G65" s="152" t="n">
        <v>0.943253968253968</v>
      </c>
      <c r="H65" s="152" t="n">
        <v>0.886625258799172</v>
      </c>
    </row>
    <row r="66" customFormat="false" ht="14.25" hidden="false" customHeight="false" outlineLevel="0" collapsed="false">
      <c r="A66" s="4" t="n">
        <v>34</v>
      </c>
      <c r="B66" s="143" t="s">
        <v>144</v>
      </c>
      <c r="C66" s="151" t="s">
        <v>145</v>
      </c>
      <c r="D66" s="143" t="s">
        <v>14</v>
      </c>
      <c r="E66" s="152" t="n">
        <v>0.905954301075269</v>
      </c>
      <c r="F66" s="152" t="n">
        <v>0.905954301075269</v>
      </c>
      <c r="G66" s="152" t="n">
        <v>0.826014957264957</v>
      </c>
      <c r="H66" s="152" t="n">
        <v>0.963235294117647</v>
      </c>
    </row>
    <row r="67" customFormat="false" ht="14.25" hidden="false" customHeight="false" outlineLevel="0" collapsed="false">
      <c r="A67" s="4" t="n">
        <v>35</v>
      </c>
      <c r="B67" s="143" t="s">
        <v>146</v>
      </c>
      <c r="C67" s="151" t="s">
        <v>147</v>
      </c>
      <c r="D67" s="143" t="s">
        <v>31</v>
      </c>
      <c r="E67" s="152" t="n">
        <v>0.72921875</v>
      </c>
      <c r="F67" s="152" t="n">
        <v>0.72921875</v>
      </c>
      <c r="G67" s="152" t="n">
        <v>0.78482905982906</v>
      </c>
      <c r="H67" s="152" t="n">
        <v>0.793504901960784</v>
      </c>
    </row>
    <row r="68" customFormat="false" ht="14.25" hidden="false" customHeight="false" outlineLevel="0" collapsed="false">
      <c r="A68" s="4" t="n">
        <v>36</v>
      </c>
      <c r="B68" s="143" t="s">
        <v>148</v>
      </c>
      <c r="C68" s="151" t="s">
        <v>149</v>
      </c>
      <c r="D68" s="143" t="s">
        <v>14</v>
      </c>
      <c r="E68" s="152" t="n">
        <v>0.730658602150538</v>
      </c>
      <c r="F68" s="152" t="n">
        <v>0.730658602150538</v>
      </c>
      <c r="G68" s="152" t="n">
        <v>0.838888888888889</v>
      </c>
      <c r="H68" s="152" t="n">
        <v>0.860833333333333</v>
      </c>
    </row>
    <row r="69" customFormat="false" ht="14.25" hidden="false" customHeight="false" outlineLevel="0" collapsed="false">
      <c r="A69" s="4" t="n">
        <v>37</v>
      </c>
      <c r="B69" s="143" t="s">
        <v>150</v>
      </c>
      <c r="C69" s="151" t="s">
        <v>151</v>
      </c>
      <c r="D69" s="143" t="s">
        <v>38</v>
      </c>
      <c r="E69" s="152" t="n">
        <v>0.879881907308378</v>
      </c>
      <c r="F69" s="152" t="n">
        <v>0.879881907308378</v>
      </c>
      <c r="G69" s="152" t="n">
        <v>0.213888888888889</v>
      </c>
      <c r="H69" s="152" t="e">
        <f aca="false">#VALUE!</f>
        <v>#VALUE!</v>
      </c>
    </row>
    <row r="70" customFormat="false" ht="14.25" hidden="false" customHeight="false" outlineLevel="0" collapsed="false">
      <c r="A70" s="4" t="n">
        <v>38</v>
      </c>
      <c r="B70" s="143" t="s">
        <v>152</v>
      </c>
      <c r="C70" s="151" t="s">
        <v>153</v>
      </c>
      <c r="D70" s="143" t="s">
        <v>38</v>
      </c>
      <c r="E70" s="152" t="n">
        <v>0.942234848484848</v>
      </c>
      <c r="F70" s="152" t="n">
        <v>0.942234848484848</v>
      </c>
      <c r="G70" s="152" t="n">
        <v>0.938613764594157</v>
      </c>
      <c r="H70" s="152" t="n">
        <v>0.983333333333333</v>
      </c>
    </row>
    <row r="71" customFormat="false" ht="14.25" hidden="false" customHeight="false" outlineLevel="0" collapsed="false">
      <c r="A71" s="4" t="n">
        <v>39</v>
      </c>
      <c r="B71" s="143" t="s">
        <v>154</v>
      </c>
      <c r="C71" s="151" t="s">
        <v>155</v>
      </c>
      <c r="D71" s="143" t="s">
        <v>38</v>
      </c>
      <c r="E71" s="152" t="n">
        <v>0.682932263814617</v>
      </c>
      <c r="F71" s="152" t="n">
        <v>0.682932263814617</v>
      </c>
      <c r="G71" s="152" t="n">
        <v>0.854139957264957</v>
      </c>
      <c r="H71" s="152" t="n">
        <v>0.86172385620915</v>
      </c>
    </row>
    <row r="72" customFormat="false" ht="14.25" hidden="false" customHeight="false" outlineLevel="0" collapsed="false">
      <c r="A72" s="4" t="n">
        <v>40</v>
      </c>
      <c r="B72" s="143" t="s">
        <v>156</v>
      </c>
      <c r="C72" s="151" t="s">
        <v>157</v>
      </c>
      <c r="D72" s="143" t="s">
        <v>14</v>
      </c>
      <c r="E72" s="152" t="n">
        <v>0.800537634408602</v>
      </c>
      <c r="F72" s="152" t="n">
        <v>0.800537634408602</v>
      </c>
      <c r="G72" s="152" t="n">
        <v>0.713888888888889</v>
      </c>
      <c r="H72" s="152" t="n">
        <v>0.816169772256729</v>
      </c>
    </row>
    <row r="73" customFormat="false" ht="14.25" hidden="false" customHeight="false" outlineLevel="0" collapsed="false">
      <c r="A73" s="4" t="n">
        <v>41</v>
      </c>
      <c r="B73" s="143" t="s">
        <v>158</v>
      </c>
      <c r="C73" s="151" t="s">
        <v>159</v>
      </c>
      <c r="D73" s="143" t="s">
        <v>31</v>
      </c>
      <c r="E73" s="152" t="n">
        <v>0.856770833333333</v>
      </c>
      <c r="F73" s="152" t="n">
        <v>0.856770833333333</v>
      </c>
      <c r="G73" s="152" t="n">
        <v>0.951648351648352</v>
      </c>
      <c r="H73" s="152" t="n">
        <v>0.980555555555555</v>
      </c>
    </row>
    <row r="74" customFormat="false" ht="14.25" hidden="false" customHeight="false" outlineLevel="0" collapsed="false">
      <c r="A74" s="4" t="n">
        <v>42</v>
      </c>
      <c r="B74" s="143" t="s">
        <v>160</v>
      </c>
      <c r="C74" s="151" t="s">
        <v>161</v>
      </c>
      <c r="D74" s="143" t="s">
        <v>14</v>
      </c>
      <c r="E74" s="152" t="n">
        <v>0.936935483870968</v>
      </c>
      <c r="F74" s="152" t="n">
        <v>0.936935483870968</v>
      </c>
      <c r="G74" s="152" t="n">
        <v>0.884722222222222</v>
      </c>
      <c r="H74" s="152" t="e">
        <f aca="false">#VALUE!</f>
        <v>#VALUE!</v>
      </c>
    </row>
    <row r="75" customFormat="false" ht="14.25" hidden="false" customHeight="false" outlineLevel="0" collapsed="false">
      <c r="A75" s="4" t="n">
        <v>43</v>
      </c>
      <c r="B75" s="143" t="s">
        <v>162</v>
      </c>
      <c r="C75" s="151" t="s">
        <v>163</v>
      </c>
      <c r="D75" s="143" t="s">
        <v>38</v>
      </c>
      <c r="E75" s="152" t="n">
        <v>0.978333333333333</v>
      </c>
      <c r="F75" s="152" t="n">
        <v>0.978333333333333</v>
      </c>
      <c r="G75" s="152" t="n">
        <v>0.89719982078853</v>
      </c>
      <c r="H75" s="152" t="n">
        <v>0.895833333333333</v>
      </c>
    </row>
    <row r="76" customFormat="false" ht="14.25" hidden="false" customHeight="false" outlineLevel="0" collapsed="false">
      <c r="A76" s="4" t="n">
        <v>44</v>
      </c>
      <c r="B76" s="143" t="s">
        <v>164</v>
      </c>
      <c r="C76" s="151" t="s">
        <v>165</v>
      </c>
      <c r="D76" s="143" t="s">
        <v>38</v>
      </c>
      <c r="E76" s="152" t="n">
        <v>0.868987299465241</v>
      </c>
      <c r="F76" s="152" t="n">
        <v>0.868987299465241</v>
      </c>
      <c r="G76" s="152" t="n">
        <v>0.862060041407867</v>
      </c>
      <c r="H76" s="152" t="n">
        <v>0.84416149068323</v>
      </c>
    </row>
    <row r="77" customFormat="false" ht="14.25" hidden="false" customHeight="false" outlineLevel="0" collapsed="false">
      <c r="A77" s="4" t="n">
        <v>45</v>
      </c>
      <c r="B77" s="143" t="s">
        <v>166</v>
      </c>
      <c r="C77" s="151" t="s">
        <v>167</v>
      </c>
      <c r="D77" s="143" t="s">
        <v>31</v>
      </c>
      <c r="E77" s="152" t="n">
        <v>0.96609375</v>
      </c>
      <c r="F77" s="152" t="n">
        <v>0.96609375</v>
      </c>
      <c r="G77" s="152" t="n">
        <v>0.896092796092796</v>
      </c>
      <c r="H77" s="152" t="n">
        <v>0.985714285714286</v>
      </c>
    </row>
    <row r="78" customFormat="false" ht="14.25" hidden="false" customHeight="false" outlineLevel="0" collapsed="false">
      <c r="A78" s="4" t="n">
        <v>46</v>
      </c>
      <c r="B78" s="143" t="s">
        <v>168</v>
      </c>
      <c r="C78" s="151" t="s">
        <v>169</v>
      </c>
      <c r="D78" s="143" t="s">
        <v>31</v>
      </c>
      <c r="E78" s="152" t="n">
        <v>0.773645833333333</v>
      </c>
      <c r="F78" s="152" t="n">
        <v>0.773645833333333</v>
      </c>
      <c r="G78" s="152" t="n">
        <v>0.820763305322129</v>
      </c>
      <c r="H78" s="152" t="n">
        <v>0.863194444444444</v>
      </c>
    </row>
    <row r="79" customFormat="false" ht="14.25" hidden="false" customHeight="false" outlineLevel="0" collapsed="false">
      <c r="A79" s="4" t="n">
        <v>47</v>
      </c>
      <c r="B79" s="143" t="s">
        <v>170</v>
      </c>
      <c r="C79" s="151" t="s">
        <v>171</v>
      </c>
      <c r="D79" s="143" t="s">
        <v>31</v>
      </c>
      <c r="E79" s="152" t="n">
        <v>0.936354166666666</v>
      </c>
      <c r="F79" s="152" t="n">
        <v>0.936354166666666</v>
      </c>
      <c r="G79" s="152" t="n">
        <v>0.932142857142857</v>
      </c>
      <c r="H79" s="152" t="n">
        <v>0.955797101449275</v>
      </c>
    </row>
    <row r="80" customFormat="false" ht="14.25" hidden="false" customHeight="false" outlineLevel="0" collapsed="false">
      <c r="A80" s="4" t="n">
        <v>48</v>
      </c>
      <c r="B80" s="143" t="s">
        <v>172</v>
      </c>
      <c r="C80" s="151" t="s">
        <v>173</v>
      </c>
      <c r="D80" s="143" t="s">
        <v>31</v>
      </c>
      <c r="E80" s="152" t="n">
        <v>0.950520833333333</v>
      </c>
      <c r="F80" s="152" t="n">
        <v>0.950520833333333</v>
      </c>
      <c r="G80" s="152" t="n">
        <v>0.803864734299517</v>
      </c>
      <c r="H80" s="152" t="n">
        <v>0.857815734989648</v>
      </c>
    </row>
    <row r="81" customFormat="false" ht="14.25" hidden="false" customHeight="false" outlineLevel="0" collapsed="false">
      <c r="A81" s="4" t="n">
        <v>49</v>
      </c>
      <c r="B81" s="143" t="s">
        <v>174</v>
      </c>
      <c r="C81" s="151" t="s">
        <v>175</v>
      </c>
      <c r="D81" s="143" t="s">
        <v>31</v>
      </c>
      <c r="E81" s="152" t="n">
        <v>0.843489583333333</v>
      </c>
      <c r="F81" s="152" t="n">
        <v>0.843489583333333</v>
      </c>
      <c r="G81" s="152" t="n">
        <v>0.843012422360248</v>
      </c>
      <c r="H81" s="152" t="n">
        <v>0.917179089026915</v>
      </c>
    </row>
    <row r="82" customFormat="false" ht="14.25" hidden="false" customHeight="false" outlineLevel="0" collapsed="false">
      <c r="A82" s="4" t="n">
        <v>50</v>
      </c>
      <c r="B82" s="143" t="s">
        <v>176</v>
      </c>
      <c r="C82" s="151" t="s">
        <v>177</v>
      </c>
      <c r="D82" s="143" t="s">
        <v>38</v>
      </c>
      <c r="E82" s="152" t="n">
        <v>0.867297237076649</v>
      </c>
      <c r="F82" s="152" t="n">
        <v>0.867297237076649</v>
      </c>
      <c r="G82" s="152" t="n">
        <v>0.845272435897436</v>
      </c>
      <c r="H82" s="152" t="n">
        <v>0.890114379084968</v>
      </c>
    </row>
    <row r="83" customFormat="false" ht="14.25" hidden="false" customHeight="false" outlineLevel="0" collapsed="false">
      <c r="A83" s="4" t="n">
        <v>51</v>
      </c>
      <c r="B83" s="143" t="s">
        <v>178</v>
      </c>
      <c r="C83" s="151" t="s">
        <v>179</v>
      </c>
      <c r="D83" s="143" t="s">
        <v>31</v>
      </c>
      <c r="E83" s="152" t="n">
        <v>0.963020833333333</v>
      </c>
      <c r="F83" s="152" t="n">
        <v>0.963020833333333</v>
      </c>
      <c r="G83" s="152" t="n">
        <v>0.947802197802198</v>
      </c>
      <c r="H83" s="152" t="n">
        <v>0.981547619047619</v>
      </c>
    </row>
    <row r="84" customFormat="false" ht="14.25" hidden="false" customHeight="false" outlineLevel="0" collapsed="false">
      <c r="A84" s="4" t="n">
        <v>52</v>
      </c>
      <c r="B84" s="143" t="s">
        <v>180</v>
      </c>
      <c r="C84" s="151" t="s">
        <v>181</v>
      </c>
      <c r="D84" s="143" t="s">
        <v>31</v>
      </c>
      <c r="E84" s="152" t="n">
        <v>0.75421875</v>
      </c>
      <c r="F84" s="152" t="n">
        <v>0.75421875</v>
      </c>
      <c r="G84" s="152" t="n">
        <v>0.817934782608696</v>
      </c>
      <c r="H84" s="152" t="n">
        <v>0.755848861283644</v>
      </c>
    </row>
    <row r="85" customFormat="false" ht="14.25" hidden="false" customHeight="false" outlineLevel="0" collapsed="false">
      <c r="A85" s="4" t="n">
        <v>53</v>
      </c>
      <c r="B85" s="143" t="s">
        <v>182</v>
      </c>
      <c r="C85" s="151" t="s">
        <v>183</v>
      </c>
      <c r="D85" s="143" t="s">
        <v>14</v>
      </c>
      <c r="E85" s="152" t="n">
        <v>0.886102150537634</v>
      </c>
      <c r="F85" s="152" t="n">
        <v>0.886102150537634</v>
      </c>
      <c r="G85" s="152" t="n">
        <v>0.882738095238095</v>
      </c>
      <c r="H85" s="152" t="n">
        <v>0.916666666666667</v>
      </c>
    </row>
    <row r="86" customFormat="false" ht="14.25" hidden="false" customHeight="false" outlineLevel="0" collapsed="false">
      <c r="A86" s="4" t="n">
        <v>54</v>
      </c>
      <c r="B86" s="143" t="s">
        <v>184</v>
      </c>
      <c r="C86" s="151" t="s">
        <v>185</v>
      </c>
      <c r="D86" s="143" t="s">
        <v>14</v>
      </c>
      <c r="E86" s="152" t="n">
        <v>0.818575268817204</v>
      </c>
      <c r="F86" s="152" t="n">
        <v>0.818575268817204</v>
      </c>
      <c r="G86" s="152" t="n">
        <v>0.858333333333333</v>
      </c>
      <c r="H86" s="152" t="n">
        <v>0.860119047619048</v>
      </c>
    </row>
    <row r="87" customFormat="false" ht="14.25" hidden="false" customHeight="false" outlineLevel="0" collapsed="false">
      <c r="A87" s="4" t="n">
        <v>55</v>
      </c>
      <c r="B87" s="143" t="s">
        <v>186</v>
      </c>
      <c r="C87" s="151" t="s">
        <v>187</v>
      </c>
      <c r="D87" s="143" t="s">
        <v>31</v>
      </c>
      <c r="E87" s="152" t="n">
        <v>0.907708333333333</v>
      </c>
      <c r="F87" s="152" t="n">
        <v>0.907708333333333</v>
      </c>
      <c r="G87" s="152" t="n">
        <v>0.986111111111111</v>
      </c>
      <c r="H87" s="152" t="n">
        <v>0.9034375</v>
      </c>
    </row>
    <row r="88" customFormat="false" ht="14.25" hidden="false" customHeight="false" outlineLevel="0" collapsed="false">
      <c r="A88" s="4" t="n">
        <v>56</v>
      </c>
      <c r="B88" s="143" t="s">
        <v>188</v>
      </c>
      <c r="C88" s="151" t="s">
        <v>189</v>
      </c>
      <c r="D88" s="143" t="s">
        <v>14</v>
      </c>
      <c r="E88" s="152" t="n">
        <v>0.851653225806452</v>
      </c>
      <c r="F88" s="152" t="n">
        <v>0.851653225806452</v>
      </c>
      <c r="G88" s="152" t="n">
        <v>0.918055555555556</v>
      </c>
      <c r="H88" s="152" t="n">
        <v>0.881666666666667</v>
      </c>
    </row>
    <row r="89" customFormat="false" ht="14.25" hidden="false" customHeight="false" outlineLevel="0" collapsed="false">
      <c r="A89" s="4" t="n">
        <v>57</v>
      </c>
      <c r="B89" s="143" t="s">
        <v>190</v>
      </c>
      <c r="C89" s="151" t="s">
        <v>191</v>
      </c>
      <c r="D89" s="143" t="s">
        <v>38</v>
      </c>
      <c r="E89" s="152" t="n">
        <v>0.981818181818182</v>
      </c>
      <c r="F89" s="152" t="n">
        <v>0.981818181818182</v>
      </c>
      <c r="G89" s="152" t="n">
        <v>0.916426282051282</v>
      </c>
      <c r="H89" s="152" t="n">
        <v>0.970833333333333</v>
      </c>
    </row>
    <row r="90" customFormat="false" ht="14.25" hidden="false" customHeight="false" outlineLevel="0" collapsed="false">
      <c r="A90" s="4" t="n">
        <v>58</v>
      </c>
      <c r="B90" s="143" t="s">
        <v>192</v>
      </c>
      <c r="C90" s="151" t="s">
        <v>193</v>
      </c>
      <c r="D90" s="143" t="s">
        <v>31</v>
      </c>
      <c r="E90" s="152" t="n">
        <v>0.931875</v>
      </c>
      <c r="F90" s="152" t="n">
        <v>0.931875</v>
      </c>
      <c r="G90" s="152" t="n">
        <v>0.938095238095238</v>
      </c>
      <c r="H90" s="152" t="n">
        <v>0.886723602484472</v>
      </c>
    </row>
    <row r="91" customFormat="false" ht="14.25" hidden="false" customHeight="false" outlineLevel="0" collapsed="false">
      <c r="A91" s="4" t="n">
        <v>59</v>
      </c>
      <c r="B91" s="143" t="s">
        <v>194</v>
      </c>
      <c r="C91" s="151" t="s">
        <v>195</v>
      </c>
      <c r="D91" s="143" t="s">
        <v>14</v>
      </c>
      <c r="E91" s="152" t="n">
        <v>0.832755376344086</v>
      </c>
      <c r="F91" s="152" t="n">
        <v>0.832755376344086</v>
      </c>
      <c r="G91" s="152" t="n">
        <v>0.798611111111111</v>
      </c>
      <c r="H91" s="152" t="n">
        <v>0.867149758454106</v>
      </c>
    </row>
    <row r="92" customFormat="false" ht="14.25" hidden="false" customHeight="false" outlineLevel="0" collapsed="false">
      <c r="A92" s="4" t="n">
        <v>60</v>
      </c>
      <c r="B92" s="143" t="s">
        <v>196</v>
      </c>
      <c r="C92" s="151" t="s">
        <v>197</v>
      </c>
      <c r="D92" s="143" t="s">
        <v>14</v>
      </c>
      <c r="E92" s="152" t="n">
        <v>0.747352150537634</v>
      </c>
      <c r="F92" s="152" t="n">
        <v>0.747352150537634</v>
      </c>
      <c r="G92" s="152" t="n">
        <v>0.728571428571429</v>
      </c>
      <c r="H92" s="152" t="n">
        <v>0.919270833333333</v>
      </c>
    </row>
    <row r="93" customFormat="false" ht="14.25" hidden="false" customHeight="false" outlineLevel="0" collapsed="false">
      <c r="A93" s="4" t="n">
        <v>61</v>
      </c>
      <c r="B93" s="143" t="s">
        <v>199</v>
      </c>
      <c r="C93" s="151" t="s">
        <v>200</v>
      </c>
      <c r="D93" s="143" t="s">
        <v>14</v>
      </c>
      <c r="E93" s="152" t="n">
        <v>0.901653225806452</v>
      </c>
      <c r="F93" s="152" t="n">
        <v>0.901653225806452</v>
      </c>
      <c r="G93" s="152" t="n">
        <v>0.825614316239316</v>
      </c>
      <c r="H93" s="152" t="n">
        <v>0.89358660130719</v>
      </c>
    </row>
    <row r="94" customFormat="false" ht="14.25" hidden="false" customHeight="false" outlineLevel="0" collapsed="false">
      <c r="A94" s="4" t="n">
        <v>62</v>
      </c>
      <c r="B94" s="143" t="s">
        <v>201</v>
      </c>
      <c r="C94" s="151" t="s">
        <v>202</v>
      </c>
      <c r="D94" s="143" t="s">
        <v>14</v>
      </c>
      <c r="E94" s="152" t="n">
        <v>0.612177419354839</v>
      </c>
      <c r="F94" s="152" t="n">
        <v>0.612177419354839</v>
      </c>
      <c r="G94" s="152" t="n">
        <v>0.746607905982906</v>
      </c>
      <c r="H94" s="152" t="n">
        <v>0.775385154061625</v>
      </c>
    </row>
    <row r="95" customFormat="false" ht="14.25" hidden="false" customHeight="false" outlineLevel="0" collapsed="false">
      <c r="A95" s="4" t="n">
        <v>63</v>
      </c>
      <c r="B95" s="143" t="s">
        <v>203</v>
      </c>
      <c r="C95" s="151" t="s">
        <v>204</v>
      </c>
      <c r="D95" s="143" t="s">
        <v>38</v>
      </c>
      <c r="E95" s="152" t="n">
        <v>0.539375</v>
      </c>
      <c r="F95" s="152" t="n">
        <v>0.539375</v>
      </c>
      <c r="G95" s="152" t="n">
        <v>0.772569444444444</v>
      </c>
      <c r="H95" s="152" t="n">
        <v>0.938025210084034</v>
      </c>
    </row>
    <row r="96" customFormat="false" ht="14.25" hidden="false" customHeight="false" outlineLevel="0" collapsed="false">
      <c r="A96" s="4" t="n">
        <v>64</v>
      </c>
      <c r="B96" s="143" t="s">
        <v>205</v>
      </c>
      <c r="C96" s="151" t="s">
        <v>206</v>
      </c>
      <c r="D96" s="143" t="s">
        <v>31</v>
      </c>
      <c r="E96" s="152" t="n">
        <v>0.747604166666667</v>
      </c>
      <c r="F96" s="152" t="n">
        <v>0.747604166666667</v>
      </c>
      <c r="G96" s="152" t="n">
        <v>0.895531400966184</v>
      </c>
      <c r="H96" s="152" t="n">
        <v>0.793607660455487</v>
      </c>
    </row>
    <row r="97" customFormat="false" ht="14.25" hidden="false" customHeight="false" outlineLevel="0" collapsed="false">
      <c r="A97" s="4" t="n">
        <v>65</v>
      </c>
      <c r="B97" s="143" t="s">
        <v>207</v>
      </c>
      <c r="C97" s="151" t="s">
        <v>208</v>
      </c>
      <c r="D97" s="143" t="s">
        <v>14</v>
      </c>
      <c r="E97" s="152" t="n">
        <v>0.861518817204301</v>
      </c>
      <c r="F97" s="152" t="n">
        <v>0.861518817204301</v>
      </c>
      <c r="G97" s="152" t="n">
        <v>0.920833333333333</v>
      </c>
      <c r="H97" s="152" t="n">
        <v>0.901785714285714</v>
      </c>
    </row>
    <row r="98" customFormat="false" ht="14.25" hidden="false" customHeight="false" outlineLevel="0" collapsed="false">
      <c r="A98" s="4" t="n">
        <v>66</v>
      </c>
      <c r="B98" s="143" t="s">
        <v>209</v>
      </c>
      <c r="C98" s="151" t="s">
        <v>210</v>
      </c>
      <c r="D98" s="143" t="s">
        <v>38</v>
      </c>
      <c r="E98" s="152" t="n">
        <v>0.96764705882353</v>
      </c>
      <c r="F98" s="152" t="n">
        <v>0.96764705882353</v>
      </c>
      <c r="G98" s="152" t="n">
        <v>0.989285714285714</v>
      </c>
      <c r="H98" s="152" t="n">
        <v>0.993333333333333</v>
      </c>
    </row>
    <row r="99" customFormat="false" ht="14.25" hidden="false" customHeight="false" outlineLevel="0" collapsed="false">
      <c r="A99" s="4" t="n">
        <v>67</v>
      </c>
      <c r="B99" s="143" t="s">
        <v>211</v>
      </c>
      <c r="C99" s="151" t="s">
        <v>212</v>
      </c>
      <c r="D99" s="143" t="s">
        <v>31</v>
      </c>
      <c r="E99" s="152" t="n">
        <v>0.915260416666667</v>
      </c>
      <c r="F99" s="152" t="n">
        <v>0.915260416666667</v>
      </c>
      <c r="G99" s="152" t="n">
        <v>0.897408963585434</v>
      </c>
      <c r="H99" s="152" t="n">
        <v>0.959265010351967</v>
      </c>
    </row>
    <row r="100" customFormat="false" ht="14.25" hidden="false" customHeight="false" outlineLevel="0" collapsed="false">
      <c r="A100" s="4" t="n">
        <v>68</v>
      </c>
      <c r="B100" s="143" t="s">
        <v>213</v>
      </c>
      <c r="C100" s="151" t="s">
        <v>214</v>
      </c>
      <c r="D100" s="143" t="s">
        <v>38</v>
      </c>
      <c r="E100" s="152" t="n">
        <v>0.961761363636364</v>
      </c>
      <c r="F100" s="152" t="n">
        <v>0.961761363636364</v>
      </c>
      <c r="G100" s="152" t="n">
        <v>0.950595238095238</v>
      </c>
      <c r="H100" s="152" t="n">
        <v>0.9375</v>
      </c>
    </row>
    <row r="101" customFormat="false" ht="14.25" hidden="false" customHeight="false" outlineLevel="0" collapsed="false">
      <c r="A101" s="4" t="n">
        <v>69</v>
      </c>
      <c r="B101" s="143" t="s">
        <v>215</v>
      </c>
      <c r="C101" s="151" t="s">
        <v>216</v>
      </c>
      <c r="D101" s="143" t="s">
        <v>31</v>
      </c>
      <c r="E101" s="152" t="n">
        <v>0.918541666666667</v>
      </c>
      <c r="F101" s="152" t="n">
        <v>0.918541666666667</v>
      </c>
      <c r="G101" s="152" t="n">
        <v>0.804395604395604</v>
      </c>
      <c r="H101" s="152" t="n">
        <v>0.927696078431373</v>
      </c>
    </row>
    <row r="102" customFormat="false" ht="14.25" hidden="false" customHeight="false" outlineLevel="0" collapsed="false">
      <c r="A102" s="4" t="n">
        <v>70</v>
      </c>
      <c r="B102" s="143" t="s">
        <v>217</v>
      </c>
      <c r="C102" s="151" t="s">
        <v>218</v>
      </c>
      <c r="D102" s="143" t="s">
        <v>38</v>
      </c>
      <c r="E102" s="152" t="n">
        <v>0.921965240641711</v>
      </c>
      <c r="F102" s="152" t="n">
        <v>0.921965240641711</v>
      </c>
      <c r="G102" s="152" t="n">
        <v>0.865144230769231</v>
      </c>
      <c r="H102" s="152" t="n">
        <v>0.917279411764706</v>
      </c>
    </row>
    <row r="103" customFormat="false" ht="14.25" hidden="false" customHeight="false" outlineLevel="0" collapsed="false">
      <c r="A103" s="4" t="n">
        <v>71</v>
      </c>
      <c r="B103" s="143" t="s">
        <v>219</v>
      </c>
      <c r="C103" s="151" t="s">
        <v>220</v>
      </c>
      <c r="D103" s="143" t="s">
        <v>14</v>
      </c>
      <c r="E103" s="152" t="n">
        <v>0.873172043010753</v>
      </c>
      <c r="F103" s="152" t="n">
        <v>0.873172043010753</v>
      </c>
      <c r="G103" s="152" t="n">
        <v>0.817092131724485</v>
      </c>
      <c r="H103" s="152" t="n">
        <v>0.924938725490196</v>
      </c>
    </row>
    <row r="104" customFormat="false" ht="14.25" hidden="false" customHeight="false" outlineLevel="0" collapsed="false">
      <c r="A104" s="4" t="n">
        <v>1</v>
      </c>
      <c r="B104" s="143" t="s">
        <v>221</v>
      </c>
      <c r="C104" s="151" t="s">
        <v>222</v>
      </c>
      <c r="D104" s="143" t="s">
        <v>31</v>
      </c>
      <c r="E104" s="152" t="n">
        <v>0.866822916666667</v>
      </c>
      <c r="F104" s="152" t="n">
        <v>0.866822916666667</v>
      </c>
      <c r="G104" s="152" t="n">
        <v>0.951388888888889</v>
      </c>
      <c r="H104" s="152" t="n">
        <v>0.859601449275362</v>
      </c>
    </row>
    <row r="105" customFormat="false" ht="14.25" hidden="false" customHeight="false" outlineLevel="0" collapsed="false">
      <c r="A105" s="4" t="n">
        <v>2</v>
      </c>
      <c r="B105" s="143" t="s">
        <v>223</v>
      </c>
      <c r="C105" s="151" t="s">
        <v>224</v>
      </c>
      <c r="D105" s="143" t="s">
        <v>31</v>
      </c>
      <c r="E105" s="152" t="n">
        <v>0.941354166666667</v>
      </c>
      <c r="F105" s="152" t="n">
        <v>0.941354166666667</v>
      </c>
      <c r="G105" s="152" t="n">
        <v>0.907264957264957</v>
      </c>
      <c r="H105" s="152" t="n">
        <v>0.977310924369748</v>
      </c>
    </row>
    <row r="106" customFormat="false" ht="14.25" hidden="false" customHeight="false" outlineLevel="0" collapsed="false">
      <c r="A106" s="4" t="n">
        <v>3</v>
      </c>
      <c r="B106" s="143" t="s">
        <v>225</v>
      </c>
      <c r="C106" s="151" t="s">
        <v>226</v>
      </c>
      <c r="D106" s="143" t="s">
        <v>14</v>
      </c>
      <c r="E106" s="152" t="n">
        <v>0.888319892473118</v>
      </c>
      <c r="F106" s="152" t="n">
        <v>0.888319892473118</v>
      </c>
      <c r="G106" s="152" t="n">
        <v>0.829945054945055</v>
      </c>
      <c r="H106" s="152" t="n">
        <v>0.926120448179272</v>
      </c>
    </row>
    <row r="107" customFormat="false" ht="14.25" hidden="false" customHeight="false" outlineLevel="0" collapsed="false">
      <c r="A107" s="4" t="n">
        <v>4</v>
      </c>
      <c r="B107" s="143" t="s">
        <v>227</v>
      </c>
      <c r="C107" s="151" t="s">
        <v>228</v>
      </c>
      <c r="D107" s="143" t="s">
        <v>14</v>
      </c>
      <c r="E107" s="152" t="n">
        <v>0.939852150537634</v>
      </c>
      <c r="F107" s="152" t="n">
        <v>0.939852150537634</v>
      </c>
      <c r="G107" s="152" t="n">
        <v>0.889713064713065</v>
      </c>
      <c r="H107" s="152" t="n">
        <v>0.989583333333333</v>
      </c>
    </row>
    <row r="108" customFormat="false" ht="14.25" hidden="false" customHeight="false" outlineLevel="0" collapsed="false">
      <c r="A108" s="4" t="n">
        <v>5</v>
      </c>
      <c r="B108" s="143" t="s">
        <v>229</v>
      </c>
      <c r="C108" s="151" t="s">
        <v>230</v>
      </c>
      <c r="D108" s="143" t="s">
        <v>14</v>
      </c>
      <c r="E108" s="152" t="n">
        <v>0.904005376344086</v>
      </c>
      <c r="F108" s="152" t="n">
        <v>0.904005376344086</v>
      </c>
      <c r="G108" s="152" t="n">
        <v>0.913888888888889</v>
      </c>
      <c r="H108" s="152" t="n">
        <v>0.972222222222222</v>
      </c>
    </row>
    <row r="109" customFormat="false" ht="14.25" hidden="false" customHeight="false" outlineLevel="0" collapsed="false">
      <c r="A109" s="4" t="n">
        <v>6</v>
      </c>
      <c r="B109" s="143" t="s">
        <v>231</v>
      </c>
      <c r="C109" s="151" t="s">
        <v>232</v>
      </c>
      <c r="D109" s="143" t="s">
        <v>31</v>
      </c>
      <c r="E109" s="152" t="n">
        <v>0.882083333333333</v>
      </c>
      <c r="F109" s="152" t="n">
        <v>0.882083333333333</v>
      </c>
      <c r="G109" s="152" t="n">
        <v>0.856862745098039</v>
      </c>
      <c r="H109" s="152" t="n">
        <v>0.925625</v>
      </c>
    </row>
    <row r="110" customFormat="false" ht="14.25" hidden="false" customHeight="false" outlineLevel="0" collapsed="false">
      <c r="A110" s="4" t="n">
        <v>7</v>
      </c>
      <c r="B110" s="143" t="s">
        <v>233</v>
      </c>
      <c r="C110" s="151" t="s">
        <v>234</v>
      </c>
      <c r="D110" s="143" t="s">
        <v>31</v>
      </c>
      <c r="E110" s="152" t="n">
        <v>0.88015625</v>
      </c>
      <c r="F110" s="152" t="n">
        <v>0.88015625</v>
      </c>
      <c r="G110" s="152" t="n">
        <v>0.858516483516483</v>
      </c>
      <c r="H110" s="152" t="n">
        <v>0.949404761904762</v>
      </c>
    </row>
    <row r="111" customFormat="false" ht="14.25" hidden="false" customHeight="false" outlineLevel="0" collapsed="false">
      <c r="A111" s="4" t="n">
        <v>8</v>
      </c>
      <c r="B111" s="143" t="s">
        <v>235</v>
      </c>
      <c r="C111" s="151" t="s">
        <v>236</v>
      </c>
      <c r="D111" s="143" t="s">
        <v>38</v>
      </c>
      <c r="E111" s="152" t="n">
        <v>0.957945632798574</v>
      </c>
      <c r="F111" s="152" t="n">
        <v>0.957945632798574</v>
      </c>
      <c r="G111" s="152" t="n">
        <v>0.916880341880342</v>
      </c>
      <c r="H111" s="152" t="n">
        <v>0.96875</v>
      </c>
    </row>
    <row r="112" customFormat="false" ht="14.25" hidden="false" customHeight="false" outlineLevel="0" collapsed="false">
      <c r="A112" s="4" t="n">
        <v>9</v>
      </c>
      <c r="B112" s="143" t="s">
        <v>237</v>
      </c>
      <c r="C112" s="151" t="s">
        <v>238</v>
      </c>
      <c r="D112" s="143" t="s">
        <v>38</v>
      </c>
      <c r="E112" s="152" t="n">
        <v>0.668155080213904</v>
      </c>
      <c r="F112" s="152" t="n">
        <v>0.668155080213904</v>
      </c>
      <c r="G112" s="152" t="n">
        <v>0.763112547756623</v>
      </c>
      <c r="H112" s="152" t="n">
        <v>0.795595238095238</v>
      </c>
    </row>
    <row r="113" customFormat="false" ht="14.25" hidden="false" customHeight="false" outlineLevel="0" collapsed="false">
      <c r="A113" s="4" t="n">
        <v>10</v>
      </c>
      <c r="B113" s="143" t="s">
        <v>239</v>
      </c>
      <c r="C113" s="151" t="s">
        <v>240</v>
      </c>
      <c r="D113" s="143" t="s">
        <v>38</v>
      </c>
      <c r="E113" s="152" t="n">
        <v>0.952438725490196</v>
      </c>
      <c r="F113" s="152" t="n">
        <v>0.952438725490196</v>
      </c>
      <c r="G113" s="152" t="n">
        <v>0.933333333333333</v>
      </c>
      <c r="H113" s="152" t="n">
        <v>0.960791925465839</v>
      </c>
    </row>
    <row r="114" customFormat="false" ht="14.25" hidden="false" customHeight="false" outlineLevel="0" collapsed="false">
      <c r="A114" s="4" t="n">
        <v>11</v>
      </c>
      <c r="B114" s="143" t="s">
        <v>241</v>
      </c>
      <c r="C114" s="151" t="s">
        <v>242</v>
      </c>
      <c r="D114" s="143" t="s">
        <v>38</v>
      </c>
      <c r="E114" s="152" t="n">
        <v>0.890809937611408</v>
      </c>
      <c r="F114" s="152" t="n">
        <v>0.890809937611408</v>
      </c>
      <c r="G114" s="152" t="n">
        <v>0.82575344952796</v>
      </c>
      <c r="H114" s="152" t="n">
        <v>0.822844202898551</v>
      </c>
    </row>
    <row r="115" customFormat="false" ht="14.25" hidden="false" customHeight="false" outlineLevel="0" collapsed="false">
      <c r="A115" s="4" t="n">
        <v>12</v>
      </c>
      <c r="B115" s="143" t="s">
        <v>243</v>
      </c>
      <c r="C115" s="151" t="s">
        <v>244</v>
      </c>
      <c r="D115" s="143" t="s">
        <v>14</v>
      </c>
      <c r="E115" s="152" t="n">
        <v>0.917620967741935</v>
      </c>
      <c r="F115" s="152" t="n">
        <v>0.917620967741935</v>
      </c>
      <c r="G115" s="152" t="n">
        <v>0.878445512820513</v>
      </c>
      <c r="H115" s="152" t="n">
        <v>0.959803921568627</v>
      </c>
    </row>
    <row r="116" customFormat="false" ht="14.25" hidden="false" customHeight="false" outlineLevel="0" collapsed="false">
      <c r="A116" s="4" t="n">
        <v>13</v>
      </c>
      <c r="B116" s="143" t="s">
        <v>245</v>
      </c>
      <c r="C116" s="151" t="s">
        <v>246</v>
      </c>
      <c r="D116" s="143" t="s">
        <v>38</v>
      </c>
      <c r="E116" s="152" t="n">
        <v>0.950241755793226</v>
      </c>
      <c r="F116" s="152" t="n">
        <v>0.950241755793226</v>
      </c>
      <c r="G116" s="152" t="n">
        <v>0.982291666666667</v>
      </c>
      <c r="H116" s="152" t="n">
        <v>0.976470588235294</v>
      </c>
    </row>
    <row r="117" customFormat="false" ht="14.25" hidden="false" customHeight="false" outlineLevel="0" collapsed="false">
      <c r="A117" s="4" t="n">
        <v>14</v>
      </c>
      <c r="B117" s="143" t="s">
        <v>247</v>
      </c>
      <c r="C117" s="151" t="s">
        <v>248</v>
      </c>
      <c r="D117" s="143" t="s">
        <v>38</v>
      </c>
      <c r="E117" s="152" t="n">
        <v>0.923215240641711</v>
      </c>
      <c r="F117" s="152" t="n">
        <v>0.923215240641711</v>
      </c>
      <c r="G117" s="152" t="n">
        <v>0.731245686680469</v>
      </c>
      <c r="H117" s="152" t="n">
        <v>0.802991718426501</v>
      </c>
    </row>
    <row r="118" customFormat="false" ht="14.25" hidden="false" customHeight="false" outlineLevel="0" collapsed="false">
      <c r="A118" s="4" t="n">
        <v>15</v>
      </c>
      <c r="B118" s="143" t="s">
        <v>249</v>
      </c>
      <c r="C118" s="151" t="s">
        <v>250</v>
      </c>
      <c r="D118" s="143" t="s">
        <v>38</v>
      </c>
      <c r="E118" s="152" t="n">
        <v>0.832585784313726</v>
      </c>
      <c r="F118" s="152" t="n">
        <v>0.832585784313726</v>
      </c>
      <c r="G118" s="152" t="n">
        <v>0.866859203126931</v>
      </c>
      <c r="H118" s="152" t="n">
        <v>0.84375</v>
      </c>
    </row>
    <row r="119" customFormat="false" ht="14.25" hidden="false" customHeight="false" outlineLevel="0" collapsed="false">
      <c r="A119" s="4" t="n">
        <v>16</v>
      </c>
      <c r="B119" s="143" t="s">
        <v>251</v>
      </c>
      <c r="C119" s="151" t="s">
        <v>252</v>
      </c>
      <c r="D119" s="143" t="s">
        <v>31</v>
      </c>
      <c r="E119" s="152" t="n">
        <v>0.916822916666667</v>
      </c>
      <c r="F119" s="152" t="n">
        <v>0.916822916666667</v>
      </c>
      <c r="G119" s="152" t="n">
        <v>0.912849142506005</v>
      </c>
      <c r="H119" s="152" t="n">
        <v>0.991071428571429</v>
      </c>
    </row>
    <row r="120" customFormat="false" ht="14.25" hidden="false" customHeight="false" outlineLevel="0" collapsed="false">
      <c r="A120" s="4" t="n">
        <v>17</v>
      </c>
      <c r="B120" s="143" t="s">
        <v>253</v>
      </c>
      <c r="C120" s="151" t="s">
        <v>254</v>
      </c>
      <c r="D120" s="143" t="s">
        <v>38</v>
      </c>
      <c r="E120" s="152" t="n">
        <v>0.61875</v>
      </c>
      <c r="F120" s="152" t="n">
        <v>0.61875</v>
      </c>
      <c r="G120" s="152" t="n">
        <v>0.864583333333333</v>
      </c>
      <c r="H120" s="152" t="n">
        <v>0.991596638655462</v>
      </c>
    </row>
    <row r="121" customFormat="false" ht="14.25" hidden="false" customHeight="false" outlineLevel="0" collapsed="false">
      <c r="A121" s="4" t="n">
        <v>18</v>
      </c>
      <c r="B121" s="143" t="s">
        <v>255</v>
      </c>
      <c r="C121" s="151" t="s">
        <v>256</v>
      </c>
      <c r="D121" s="143" t="s">
        <v>31</v>
      </c>
      <c r="E121" s="152" t="n">
        <v>0.82</v>
      </c>
      <c r="F121" s="152" t="n">
        <v>0.82</v>
      </c>
      <c r="G121" s="152" t="n">
        <v>0.861666666666667</v>
      </c>
      <c r="H121" s="152" t="n">
        <v>0.834679089026915</v>
      </c>
    </row>
    <row r="122" customFormat="false" ht="14.25" hidden="false" customHeight="false" outlineLevel="0" collapsed="false">
      <c r="A122" s="4" t="n">
        <v>19</v>
      </c>
      <c r="B122" s="143" t="s">
        <v>257</v>
      </c>
      <c r="C122" s="151" t="s">
        <v>258</v>
      </c>
      <c r="D122" s="143" t="s">
        <v>31</v>
      </c>
      <c r="E122" s="152" t="n">
        <v>0.800104166666667</v>
      </c>
      <c r="F122" s="152" t="n">
        <v>0.800104166666667</v>
      </c>
      <c r="G122" s="152" t="n">
        <v>0.832528011204482</v>
      </c>
      <c r="H122" s="152" t="n">
        <v>0.92962962962963</v>
      </c>
    </row>
    <row r="123" customFormat="false" ht="14.25" hidden="false" customHeight="false" outlineLevel="0" collapsed="false">
      <c r="A123" s="4" t="n">
        <v>20</v>
      </c>
      <c r="B123" s="143" t="s">
        <v>259</v>
      </c>
      <c r="C123" s="151" t="s">
        <v>260</v>
      </c>
      <c r="D123" s="143" t="s">
        <v>14</v>
      </c>
      <c r="E123" s="152" t="n">
        <v>0.888454301075269</v>
      </c>
      <c r="F123" s="152" t="n">
        <v>0.888454301075269</v>
      </c>
      <c r="G123" s="152" t="n">
        <v>0.847836538461538</v>
      </c>
      <c r="H123" s="152" t="n">
        <v>0.910334967320262</v>
      </c>
    </row>
    <row r="124" customFormat="false" ht="14.25" hidden="false" customHeight="false" outlineLevel="0" collapsed="false">
      <c r="A124" s="4" t="n">
        <v>21</v>
      </c>
      <c r="B124" s="143" t="s">
        <v>261</v>
      </c>
      <c r="C124" s="151" t="s">
        <v>262</v>
      </c>
      <c r="D124" s="143" t="s">
        <v>31</v>
      </c>
      <c r="E124" s="152" t="n">
        <v>0.878541666666667</v>
      </c>
      <c r="F124" s="152" t="n">
        <v>0.878541666666667</v>
      </c>
      <c r="G124" s="152" t="n">
        <v>0.858333333333333</v>
      </c>
      <c r="H124" s="152" t="n">
        <v>0.898628364389234</v>
      </c>
    </row>
    <row r="125" customFormat="false" ht="14.25" hidden="false" customHeight="false" outlineLevel="0" collapsed="false">
      <c r="A125" s="4" t="n">
        <v>22</v>
      </c>
      <c r="B125" s="143" t="s">
        <v>263</v>
      </c>
      <c r="C125" s="151" t="s">
        <v>264</v>
      </c>
      <c r="D125" s="143" t="s">
        <v>31</v>
      </c>
      <c r="E125" s="152" t="n">
        <v>0.937708333333333</v>
      </c>
      <c r="F125" s="152" t="n">
        <v>0.937708333333333</v>
      </c>
      <c r="G125" s="152" t="n">
        <v>0.915534420289855</v>
      </c>
      <c r="H125" s="152" t="n">
        <v>0.975625</v>
      </c>
    </row>
    <row r="126" customFormat="false" ht="14.25" hidden="false" customHeight="false" outlineLevel="0" collapsed="false">
      <c r="A126" s="4" t="n">
        <v>23</v>
      </c>
      <c r="B126" s="143" t="s">
        <v>265</v>
      </c>
      <c r="C126" s="151" t="s">
        <v>266</v>
      </c>
      <c r="D126" s="143" t="s">
        <v>31</v>
      </c>
      <c r="E126" s="152" t="n">
        <v>0.9696875</v>
      </c>
      <c r="F126" s="152" t="n">
        <v>0.9696875</v>
      </c>
      <c r="G126" s="152" t="n">
        <v>0.953571428571429</v>
      </c>
      <c r="H126" s="152" t="n">
        <v>0.913562091503268</v>
      </c>
    </row>
    <row r="127" customFormat="false" ht="14.25" hidden="false" customHeight="false" outlineLevel="0" collapsed="false">
      <c r="A127" s="4" t="n">
        <v>24</v>
      </c>
      <c r="B127" s="143" t="s">
        <v>267</v>
      </c>
      <c r="C127" s="151" t="s">
        <v>268</v>
      </c>
      <c r="D127" s="143" t="s">
        <v>14</v>
      </c>
      <c r="E127" s="152" t="n">
        <v>0.847338709677419</v>
      </c>
      <c r="F127" s="152" t="n">
        <v>0.847338709677419</v>
      </c>
      <c r="G127" s="152" t="n">
        <v>0.738590718081819</v>
      </c>
      <c r="H127" s="152" t="n">
        <v>0.84375</v>
      </c>
    </row>
    <row r="128" customFormat="false" ht="14.25" hidden="false" customHeight="false" outlineLevel="0" collapsed="false">
      <c r="A128" s="4" t="n">
        <v>25</v>
      </c>
      <c r="B128" s="143" t="s">
        <v>269</v>
      </c>
      <c r="C128" s="151" t="s">
        <v>270</v>
      </c>
      <c r="D128" s="143" t="s">
        <v>38</v>
      </c>
      <c r="E128" s="152" t="n">
        <v>0.983333333333333</v>
      </c>
      <c r="F128" s="152" t="n">
        <v>0.983333333333333</v>
      </c>
      <c r="G128" s="152" t="n">
        <v>0.948611111111111</v>
      </c>
      <c r="H128" s="152" t="n">
        <v>0.993055555555556</v>
      </c>
    </row>
    <row r="129" customFormat="false" ht="14.25" hidden="false" customHeight="false" outlineLevel="0" collapsed="false">
      <c r="A129" s="4" t="n">
        <v>26</v>
      </c>
      <c r="B129" s="143" t="s">
        <v>271</v>
      </c>
      <c r="C129" s="151" t="s">
        <v>272</v>
      </c>
      <c r="D129" s="143" t="s">
        <v>38</v>
      </c>
      <c r="E129" s="152" t="n">
        <v>0.804049688057041</v>
      </c>
      <c r="F129" s="152" t="n">
        <v>0.804049688057041</v>
      </c>
      <c r="G129" s="152" t="n">
        <v>0.729813664596273</v>
      </c>
      <c r="H129" s="152" t="n">
        <v>0.833229813664596</v>
      </c>
    </row>
    <row r="130" customFormat="false" ht="14.25" hidden="false" customHeight="false" outlineLevel="0" collapsed="false">
      <c r="A130" s="4" t="n">
        <v>27</v>
      </c>
      <c r="B130" s="143" t="s">
        <v>273</v>
      </c>
      <c r="C130" s="151" t="s">
        <v>274</v>
      </c>
      <c r="D130" s="143" t="s">
        <v>31</v>
      </c>
      <c r="E130" s="152" t="n">
        <v>0.89828125</v>
      </c>
      <c r="F130" s="152" t="n">
        <v>0.89828125</v>
      </c>
      <c r="G130" s="152" t="n">
        <v>0.883394380648069</v>
      </c>
      <c r="H130" s="152" t="n">
        <v>0.921666666666667</v>
      </c>
    </row>
    <row r="131" customFormat="false" ht="14.25" hidden="false" customHeight="false" outlineLevel="0" collapsed="false">
      <c r="A131" s="4" t="n">
        <v>28</v>
      </c>
      <c r="B131" s="143" t="s">
        <v>275</v>
      </c>
      <c r="C131" s="151" t="s">
        <v>276</v>
      </c>
      <c r="D131" s="143" t="s">
        <v>31</v>
      </c>
      <c r="E131" s="152" t="n">
        <v>0.709739583333333</v>
      </c>
      <c r="F131" s="152" t="n">
        <v>0.709739583333333</v>
      </c>
      <c r="G131" s="152" t="n">
        <v>0.884035409035409</v>
      </c>
      <c r="H131" s="152" t="n">
        <v>0.930357142857143</v>
      </c>
    </row>
    <row r="132" customFormat="false" ht="14.25" hidden="false" customHeight="false" outlineLevel="0" collapsed="false">
      <c r="A132" s="4" t="n">
        <v>29</v>
      </c>
      <c r="B132" s="143" t="s">
        <v>277</v>
      </c>
      <c r="C132" s="151" t="s">
        <v>278</v>
      </c>
      <c r="D132" s="143" t="s">
        <v>38</v>
      </c>
      <c r="E132" s="152" t="n">
        <v>0.923570632798574</v>
      </c>
      <c r="F132" s="152" t="n">
        <v>0.923570632798574</v>
      </c>
      <c r="G132" s="152" t="n">
        <v>0.889850427350427</v>
      </c>
      <c r="H132" s="152" t="n">
        <v>0.961805555555556</v>
      </c>
    </row>
    <row r="133" customFormat="false" ht="14.25" hidden="false" customHeight="false" outlineLevel="0" collapsed="false">
      <c r="A133" s="4" t="n">
        <v>30</v>
      </c>
      <c r="B133" s="143" t="s">
        <v>279</v>
      </c>
      <c r="C133" s="151" t="s">
        <v>280</v>
      </c>
      <c r="D133" s="143" t="s">
        <v>14</v>
      </c>
      <c r="E133" s="152" t="n">
        <v>0.828037634408602</v>
      </c>
      <c r="F133" s="152" t="n">
        <v>0.828037634408602</v>
      </c>
      <c r="G133" s="152" t="n">
        <v>0.827811079525948</v>
      </c>
      <c r="H133" s="152" t="n">
        <v>0.920138888888889</v>
      </c>
    </row>
    <row r="134" customFormat="false" ht="14.25" hidden="false" customHeight="false" outlineLevel="0" collapsed="false">
      <c r="A134" s="4" t="n">
        <v>31</v>
      </c>
      <c r="B134" s="143" t="s">
        <v>281</v>
      </c>
      <c r="C134" s="151" t="s">
        <v>282</v>
      </c>
      <c r="D134" s="143" t="s">
        <v>38</v>
      </c>
      <c r="E134" s="152" t="n">
        <v>0.822263814616756</v>
      </c>
      <c r="F134" s="152" t="n">
        <v>0.822263814616756</v>
      </c>
      <c r="G134" s="152" t="n">
        <v>0.842460317460317</v>
      </c>
      <c r="H134" s="152" t="n">
        <v>0.800573671497585</v>
      </c>
    </row>
    <row r="135" customFormat="false" ht="14.25" hidden="false" customHeight="false" outlineLevel="0" collapsed="false">
      <c r="A135" s="4" t="n">
        <v>32</v>
      </c>
      <c r="B135" s="143" t="s">
        <v>283</v>
      </c>
      <c r="C135" s="151" t="s">
        <v>284</v>
      </c>
      <c r="D135" s="143" t="s">
        <v>14</v>
      </c>
      <c r="E135" s="152" t="n">
        <v>0.819018817204301</v>
      </c>
      <c r="F135" s="152" t="n">
        <v>0.819018817204301</v>
      </c>
      <c r="G135" s="152" t="n">
        <v>0.865785256410256</v>
      </c>
      <c r="H135" s="152" t="n">
        <v>0.944444444444444</v>
      </c>
    </row>
    <row r="136" customFormat="false" ht="14.25" hidden="false" customHeight="false" outlineLevel="0" collapsed="false">
      <c r="A136" s="4" t="n">
        <v>33</v>
      </c>
      <c r="B136" s="143" t="s">
        <v>285</v>
      </c>
      <c r="C136" s="151" t="s">
        <v>286</v>
      </c>
      <c r="D136" s="143" t="s">
        <v>14</v>
      </c>
      <c r="E136" s="152" t="n">
        <v>0.897056451612903</v>
      </c>
      <c r="F136" s="152" t="n">
        <v>0.897056451612903</v>
      </c>
      <c r="G136" s="152" t="n">
        <v>0.89496009545828</v>
      </c>
      <c r="H136" s="152" t="n">
        <v>0.753472222222222</v>
      </c>
    </row>
    <row r="137" customFormat="false" ht="14.25" hidden="false" customHeight="false" outlineLevel="0" collapsed="false">
      <c r="A137" s="4" t="n">
        <v>34</v>
      </c>
      <c r="B137" s="143" t="s">
        <v>287</v>
      </c>
      <c r="C137" s="151" t="s">
        <v>288</v>
      </c>
      <c r="D137" s="143" t="s">
        <v>38</v>
      </c>
      <c r="E137" s="152" t="n">
        <v>0.67488747771836</v>
      </c>
      <c r="F137" s="152" t="n">
        <v>0.67488747771836</v>
      </c>
      <c r="G137" s="152" t="n">
        <v>0.721902923810426</v>
      </c>
      <c r="H137" s="152" t="n">
        <v>0.76237922705314</v>
      </c>
    </row>
    <row r="138" customFormat="false" ht="14.25" hidden="false" customHeight="false" outlineLevel="0" collapsed="false">
      <c r="A138" s="4" t="n">
        <v>35</v>
      </c>
      <c r="B138" s="143" t="s">
        <v>289</v>
      </c>
      <c r="C138" s="151" t="s">
        <v>290</v>
      </c>
      <c r="D138" s="143" t="s">
        <v>31</v>
      </c>
      <c r="E138" s="152" t="n">
        <v>0.829895833333333</v>
      </c>
      <c r="F138" s="152" t="n">
        <v>0.829895833333333</v>
      </c>
      <c r="G138" s="152" t="n">
        <v>0.896920289855072</v>
      </c>
      <c r="H138" s="152" t="n">
        <v>0.858845755693582</v>
      </c>
    </row>
    <row r="139" customFormat="false" ht="14.25" hidden="false" customHeight="false" outlineLevel="0" collapsed="false">
      <c r="A139" s="4" t="n">
        <v>36</v>
      </c>
      <c r="B139" s="143" t="s">
        <v>291</v>
      </c>
      <c r="C139" s="151" t="s">
        <v>292</v>
      </c>
      <c r="D139" s="143" t="s">
        <v>31</v>
      </c>
      <c r="E139" s="152" t="n">
        <v>0.918177083333333</v>
      </c>
      <c r="F139" s="152" t="n">
        <v>0.918177083333333</v>
      </c>
      <c r="G139" s="152" t="n">
        <v>0.993055555555556</v>
      </c>
      <c r="H139" s="152" t="n">
        <v>1</v>
      </c>
    </row>
    <row r="140" customFormat="false" ht="14.25" hidden="false" customHeight="false" outlineLevel="0" collapsed="false">
      <c r="A140" s="4" t="n">
        <v>37</v>
      </c>
      <c r="B140" s="143" t="s">
        <v>293</v>
      </c>
      <c r="C140" s="151" t="s">
        <v>294</v>
      </c>
      <c r="D140" s="143" t="s">
        <v>38</v>
      </c>
      <c r="E140" s="152" t="n">
        <v>0.876487299465241</v>
      </c>
      <c r="F140" s="152" t="n">
        <v>0.876487299465241</v>
      </c>
      <c r="G140" s="152" t="n">
        <v>0.882505341880342</v>
      </c>
      <c r="H140" s="152" t="n">
        <v>0.920751633986928</v>
      </c>
    </row>
    <row r="141" customFormat="false" ht="14.25" hidden="false" customHeight="false" outlineLevel="0" collapsed="false">
      <c r="A141" s="4" t="n">
        <v>38</v>
      </c>
      <c r="B141" s="143" t="s">
        <v>295</v>
      </c>
      <c r="C141" s="151" t="s">
        <v>296</v>
      </c>
      <c r="D141" s="143" t="s">
        <v>38</v>
      </c>
      <c r="E141" s="152" t="n">
        <v>0.919408422459893</v>
      </c>
      <c r="F141" s="152" t="n">
        <v>0.919408422459893</v>
      </c>
      <c r="G141" s="152" t="n">
        <v>0.861030982905983</v>
      </c>
      <c r="H141" s="152" t="n">
        <v>0.934027777777778</v>
      </c>
    </row>
    <row r="142" customFormat="false" ht="14.25" hidden="false" customHeight="false" outlineLevel="0" collapsed="false">
      <c r="A142" s="4" t="n">
        <v>39</v>
      </c>
      <c r="B142" s="143" t="s">
        <v>297</v>
      </c>
      <c r="C142" s="151" t="s">
        <v>298</v>
      </c>
      <c r="D142" s="143" t="s">
        <v>14</v>
      </c>
      <c r="E142" s="152" t="n">
        <v>0.909153225806451</v>
      </c>
      <c r="F142" s="152" t="n">
        <v>0.909153225806451</v>
      </c>
      <c r="G142" s="152" t="n">
        <v>0.873835784313726</v>
      </c>
      <c r="H142" s="152" t="n">
        <v>0.9140625</v>
      </c>
    </row>
    <row r="143" customFormat="false" ht="14.25" hidden="false" customHeight="false" outlineLevel="0" collapsed="false">
      <c r="A143" s="4" t="n">
        <v>40</v>
      </c>
      <c r="B143" s="143" t="s">
        <v>299</v>
      </c>
      <c r="C143" s="151" t="s">
        <v>300</v>
      </c>
      <c r="D143" s="143" t="s">
        <v>31</v>
      </c>
      <c r="E143" s="152" t="n">
        <v>0.793697916666667</v>
      </c>
      <c r="F143" s="152" t="n">
        <v>0.793697916666667</v>
      </c>
      <c r="G143" s="152" t="n">
        <v>0.841575091575092</v>
      </c>
      <c r="H143" s="152" t="n">
        <v>0.942261904761905</v>
      </c>
    </row>
    <row r="144" customFormat="false" ht="14.25" hidden="false" customHeight="false" outlineLevel="0" collapsed="false">
      <c r="A144" s="4" t="n">
        <v>41</v>
      </c>
      <c r="B144" s="143" t="s">
        <v>301</v>
      </c>
      <c r="C144" s="151" t="s">
        <v>302</v>
      </c>
      <c r="D144" s="143" t="s">
        <v>38</v>
      </c>
      <c r="E144" s="152" t="n">
        <v>0.92170008912656</v>
      </c>
      <c r="F144" s="152" t="n">
        <v>0.92170008912656</v>
      </c>
      <c r="G144" s="152" t="n">
        <v>0.916898148148148</v>
      </c>
      <c r="H144" s="152" t="n">
        <v>0.920138888888889</v>
      </c>
    </row>
    <row r="145" customFormat="false" ht="14.25" hidden="false" customHeight="false" outlineLevel="0" collapsed="false">
      <c r="A145" s="4" t="n">
        <v>42</v>
      </c>
      <c r="B145" s="143" t="s">
        <v>303</v>
      </c>
      <c r="C145" s="151" t="s">
        <v>304</v>
      </c>
      <c r="D145" s="143" t="s">
        <v>38</v>
      </c>
      <c r="E145" s="152" t="n">
        <v>0.937585784313725</v>
      </c>
      <c r="F145" s="152" t="n">
        <v>0.937585784313725</v>
      </c>
      <c r="G145" s="152" t="n">
        <v>0.894965277777778</v>
      </c>
      <c r="H145" s="152" t="n">
        <v>0.928768115942029</v>
      </c>
    </row>
    <row r="146" customFormat="false" ht="14.25" hidden="false" customHeight="false" outlineLevel="0" collapsed="false">
      <c r="A146" s="4" t="n">
        <v>43</v>
      </c>
      <c r="B146" s="143" t="s">
        <v>305</v>
      </c>
      <c r="C146" s="151" t="s">
        <v>306</v>
      </c>
      <c r="D146" s="143" t="s">
        <v>38</v>
      </c>
      <c r="E146" s="152" t="n">
        <v>0.862263814616756</v>
      </c>
      <c r="F146" s="152" t="n">
        <v>0.862263814616756</v>
      </c>
      <c r="G146" s="152" t="n">
        <v>0.851086956521739</v>
      </c>
      <c r="H146" s="152" t="n">
        <v>0.836464803312629</v>
      </c>
    </row>
    <row r="147" customFormat="false" ht="14.25" hidden="false" customHeight="false" outlineLevel="0" collapsed="false">
      <c r="A147" s="4" t="n">
        <v>44</v>
      </c>
      <c r="B147" s="143" t="s">
        <v>307</v>
      </c>
      <c r="C147" s="151" t="s">
        <v>308</v>
      </c>
      <c r="D147" s="143" t="s">
        <v>38</v>
      </c>
      <c r="E147" s="152" t="n">
        <v>0.823869206773618</v>
      </c>
      <c r="F147" s="152" t="n">
        <v>0.823869206773618</v>
      </c>
      <c r="G147" s="152" t="n">
        <v>0.827518978605935</v>
      </c>
      <c r="H147" s="152" t="n">
        <v>0.7375</v>
      </c>
    </row>
    <row r="148" customFormat="false" ht="14.25" hidden="false" customHeight="false" outlineLevel="0" collapsed="false">
      <c r="A148" s="4" t="n">
        <v>45</v>
      </c>
      <c r="B148" s="143" t="s">
        <v>309</v>
      </c>
      <c r="C148" s="151" t="s">
        <v>310</v>
      </c>
      <c r="D148" s="143" t="s">
        <v>31</v>
      </c>
      <c r="E148" s="152" t="n">
        <v>0.889895833333333</v>
      </c>
      <c r="F148" s="152" t="n">
        <v>0.889895833333333</v>
      </c>
      <c r="G148" s="152" t="n">
        <v>0.871618818087116</v>
      </c>
      <c r="H148" s="152" t="n">
        <v>0.886666666666667</v>
      </c>
    </row>
    <row r="149" customFormat="false" ht="14.25" hidden="false" customHeight="false" outlineLevel="0" collapsed="false">
      <c r="A149" s="4" t="n">
        <v>46</v>
      </c>
      <c r="B149" s="143" t="s">
        <v>311</v>
      </c>
      <c r="C149" s="151" t="s">
        <v>312</v>
      </c>
      <c r="D149" s="143" t="s">
        <v>31</v>
      </c>
      <c r="E149" s="152" t="n">
        <v>0.9696875</v>
      </c>
      <c r="F149" s="152" t="n">
        <v>0.9696875</v>
      </c>
      <c r="G149" s="152" t="n">
        <v>0.953571428571429</v>
      </c>
      <c r="H149" s="152" t="n">
        <v>0.954084967320262</v>
      </c>
    </row>
    <row r="150" customFormat="false" ht="14.25" hidden="false" customHeight="false" outlineLevel="0" collapsed="false">
      <c r="A150" s="4" t="n">
        <v>47</v>
      </c>
      <c r="B150" s="143" t="s">
        <v>313</v>
      </c>
      <c r="C150" s="151" t="s">
        <v>314</v>
      </c>
      <c r="D150" s="143" t="s">
        <v>14</v>
      </c>
      <c r="E150" s="152" t="n">
        <v>0.931935483870968</v>
      </c>
      <c r="F150" s="152" t="n">
        <v>0.931935483870968</v>
      </c>
      <c r="G150" s="152" t="n">
        <v>0.892628205128205</v>
      </c>
      <c r="H150" s="152" t="n">
        <v>0.945669934640523</v>
      </c>
    </row>
    <row r="151" customFormat="false" ht="14.25" hidden="false" customHeight="false" outlineLevel="0" collapsed="false">
      <c r="A151" s="4" t="n">
        <v>48</v>
      </c>
      <c r="B151" s="143" t="s">
        <v>315</v>
      </c>
      <c r="C151" s="151" t="s">
        <v>316</v>
      </c>
      <c r="D151" s="143" t="s">
        <v>31</v>
      </c>
      <c r="E151" s="152" t="n">
        <v>0.816927083333333</v>
      </c>
      <c r="F151" s="152" t="n">
        <v>0.816927083333333</v>
      </c>
      <c r="G151" s="152" t="n">
        <v>0.880092592592593</v>
      </c>
      <c r="H151" s="152" t="n">
        <v>0.886335784313726</v>
      </c>
    </row>
    <row r="152" customFormat="false" ht="14.25" hidden="false" customHeight="false" outlineLevel="0" collapsed="false">
      <c r="A152" s="4" t="n">
        <v>49</v>
      </c>
      <c r="B152" s="143" t="s">
        <v>317</v>
      </c>
      <c r="C152" s="151" t="s">
        <v>318</v>
      </c>
      <c r="D152" s="143" t="s">
        <v>14</v>
      </c>
      <c r="E152" s="152" t="n">
        <v>0.861102150537634</v>
      </c>
      <c r="F152" s="152" t="n">
        <v>0.861102150537634</v>
      </c>
      <c r="G152" s="152" t="n">
        <v>0.754166666666667</v>
      </c>
      <c r="H152" s="152" t="n">
        <v>0.819444444444444</v>
      </c>
    </row>
    <row r="153" customFormat="false" ht="14.25" hidden="false" customHeight="false" outlineLevel="0" collapsed="false">
      <c r="A153" s="4" t="n">
        <v>50</v>
      </c>
      <c r="B153" s="143" t="s">
        <v>319</v>
      </c>
      <c r="C153" s="151" t="s">
        <v>320</v>
      </c>
      <c r="D153" s="143" t="s">
        <v>31</v>
      </c>
      <c r="E153" s="152" t="n">
        <v>0.90109375</v>
      </c>
      <c r="F153" s="152" t="n">
        <v>0.90109375</v>
      </c>
      <c r="G153" s="152" t="n">
        <v>0.912881562881563</v>
      </c>
      <c r="H153" s="152" t="n">
        <v>0.958928571428571</v>
      </c>
    </row>
    <row r="154" customFormat="false" ht="14.25" hidden="false" customHeight="false" outlineLevel="0" collapsed="false">
      <c r="A154" s="4" t="n">
        <v>51</v>
      </c>
      <c r="B154" s="143" t="s">
        <v>321</v>
      </c>
      <c r="C154" s="151" t="s">
        <v>322</v>
      </c>
      <c r="D154" s="143" t="s">
        <v>14</v>
      </c>
      <c r="E154" s="152" t="n">
        <v>0.819287634408602</v>
      </c>
      <c r="F154" s="152" t="n">
        <v>0.819287634408602</v>
      </c>
      <c r="G154" s="152" t="n">
        <v>0.806944444444444</v>
      </c>
      <c r="H154" s="152" t="n">
        <v>0.871506211180124</v>
      </c>
    </row>
    <row r="155" customFormat="false" ht="14.25" hidden="false" customHeight="false" outlineLevel="0" collapsed="false">
      <c r="A155" s="4" t="n">
        <v>52</v>
      </c>
      <c r="B155" s="143" t="s">
        <v>323</v>
      </c>
      <c r="C155" s="151" t="s">
        <v>324</v>
      </c>
      <c r="D155" s="143" t="s">
        <v>14</v>
      </c>
      <c r="E155" s="152" t="n">
        <v>0.73010752688172</v>
      </c>
      <c r="F155" s="152" t="n">
        <v>0.73010752688172</v>
      </c>
      <c r="G155" s="152" t="n">
        <v>0.809722222222222</v>
      </c>
      <c r="H155" s="152" t="n">
        <v>0.820393374741201</v>
      </c>
    </row>
    <row r="156" customFormat="false" ht="14.25" hidden="false" customHeight="false" outlineLevel="0" collapsed="false">
      <c r="A156" s="4" t="n">
        <v>53</v>
      </c>
      <c r="B156" s="143" t="s">
        <v>325</v>
      </c>
      <c r="C156" s="151" t="s">
        <v>326</v>
      </c>
      <c r="D156" s="143" t="s">
        <v>31</v>
      </c>
      <c r="E156" s="152" t="n">
        <v>0.879583333333333</v>
      </c>
      <c r="F156" s="152" t="n">
        <v>0.879583333333333</v>
      </c>
      <c r="G156" s="152" t="n">
        <v>0.883816425120773</v>
      </c>
      <c r="H156" s="152" t="n">
        <v>0.85444099378882</v>
      </c>
    </row>
    <row r="157" customFormat="false" ht="14.25" hidden="false" customHeight="false" outlineLevel="0" collapsed="false">
      <c r="A157" s="4" t="n">
        <v>54</v>
      </c>
      <c r="B157" s="143" t="s">
        <v>327</v>
      </c>
      <c r="C157" s="151" t="s">
        <v>328</v>
      </c>
      <c r="D157" s="143" t="s">
        <v>14</v>
      </c>
      <c r="E157" s="152" t="n">
        <v>0.824422043010753</v>
      </c>
      <c r="F157" s="152" t="n">
        <v>0.824422043010753</v>
      </c>
      <c r="G157" s="152" t="n">
        <v>0.802777777777778</v>
      </c>
      <c r="H157" s="152" t="n">
        <v>0.860205314009662</v>
      </c>
    </row>
    <row r="158" customFormat="false" ht="14.25" hidden="false" customHeight="false" outlineLevel="0" collapsed="false">
      <c r="A158" s="4" t="n">
        <v>55</v>
      </c>
      <c r="B158" s="143" t="s">
        <v>329</v>
      </c>
      <c r="C158" s="151" t="s">
        <v>330</v>
      </c>
      <c r="D158" s="143" t="s">
        <v>38</v>
      </c>
      <c r="E158" s="152" t="n">
        <v>0.829489750445633</v>
      </c>
      <c r="F158" s="152" t="n">
        <v>0.829489750445633</v>
      </c>
      <c r="G158" s="152" t="n">
        <v>0.884265010351967</v>
      </c>
      <c r="H158" s="152" t="n">
        <v>0.819642857142857</v>
      </c>
    </row>
    <row r="159" customFormat="false" ht="14.25" hidden="false" customHeight="false" outlineLevel="0" collapsed="false">
      <c r="A159" s="4" t="n">
        <v>56</v>
      </c>
      <c r="B159" s="143" t="s">
        <v>331</v>
      </c>
      <c r="C159" s="151" t="s">
        <v>332</v>
      </c>
      <c r="D159" s="143" t="s">
        <v>38</v>
      </c>
      <c r="E159" s="152" t="n">
        <v>0.893840240641711</v>
      </c>
      <c r="F159" s="152" t="n">
        <v>0.893840240641711</v>
      </c>
      <c r="G159" s="152" t="n">
        <v>0.885852311939268</v>
      </c>
      <c r="H159" s="152" t="n">
        <v>0.891455314009662</v>
      </c>
    </row>
    <row r="160" customFormat="false" ht="14.25" hidden="false" customHeight="false" outlineLevel="0" collapsed="false">
      <c r="A160" s="4" t="n">
        <v>57</v>
      </c>
      <c r="B160" s="143" t="s">
        <v>333</v>
      </c>
      <c r="C160" s="151" t="s">
        <v>334</v>
      </c>
      <c r="D160" s="143" t="s">
        <v>38</v>
      </c>
      <c r="E160" s="152" t="n">
        <v>0.883816844919786</v>
      </c>
      <c r="F160" s="152" t="n">
        <v>0.883816844919786</v>
      </c>
      <c r="G160" s="152" t="n">
        <v>0.824278846153846</v>
      </c>
      <c r="H160" s="152" t="n">
        <v>0.858864379084968</v>
      </c>
    </row>
    <row r="161" customFormat="false" ht="14.25" hidden="false" customHeight="false" outlineLevel="0" collapsed="false">
      <c r="A161" s="4" t="n">
        <v>58</v>
      </c>
      <c r="B161" s="143" t="s">
        <v>335</v>
      </c>
      <c r="C161" s="151" t="s">
        <v>336</v>
      </c>
      <c r="D161" s="143" t="s">
        <v>31</v>
      </c>
      <c r="E161" s="152" t="n">
        <v>0.6621875</v>
      </c>
      <c r="F161" s="152" t="n">
        <v>0.6621875</v>
      </c>
      <c r="G161" s="152" t="n">
        <v>0.844200244200244</v>
      </c>
      <c r="H161" s="152" t="n">
        <v>0.836397058823529</v>
      </c>
    </row>
    <row r="162" customFormat="false" ht="14.25" hidden="false" customHeight="false" outlineLevel="0" collapsed="false">
      <c r="A162" s="4" t="n">
        <v>59</v>
      </c>
      <c r="B162" s="143" t="s">
        <v>337</v>
      </c>
      <c r="C162" s="151" t="s">
        <v>338</v>
      </c>
      <c r="D162" s="143" t="s">
        <v>38</v>
      </c>
      <c r="E162" s="152" t="n">
        <v>0.860658422459893</v>
      </c>
      <c r="F162" s="152" t="n">
        <v>0.860658422459893</v>
      </c>
      <c r="G162" s="152" t="n">
        <v>0.810731538992409</v>
      </c>
      <c r="H162" s="152" t="n">
        <v>0.842179089026915</v>
      </c>
    </row>
    <row r="163" customFormat="false" ht="14.25" hidden="false" customHeight="false" outlineLevel="0" collapsed="false">
      <c r="A163" s="4" t="n">
        <v>60</v>
      </c>
      <c r="B163" s="143" t="s">
        <v>339</v>
      </c>
      <c r="C163" s="151" t="s">
        <v>340</v>
      </c>
      <c r="D163" s="143" t="s">
        <v>14</v>
      </c>
      <c r="E163" s="152" t="n">
        <v>0.826088709677419</v>
      </c>
      <c r="F163" s="152" t="n">
        <v>0.826088709677419</v>
      </c>
      <c r="G163" s="152" t="n">
        <v>0.820238095238095</v>
      </c>
      <c r="H163" s="152" t="n">
        <v>0.78125</v>
      </c>
    </row>
    <row r="164" customFormat="false" ht="14.25" hidden="false" customHeight="false" outlineLevel="0" collapsed="false">
      <c r="A164" s="4" t="n">
        <v>61</v>
      </c>
      <c r="B164" s="143" t="s">
        <v>341</v>
      </c>
      <c r="C164" s="151" t="s">
        <v>342</v>
      </c>
      <c r="D164" s="143" t="s">
        <v>31</v>
      </c>
      <c r="E164" s="152" t="n">
        <v>0.9365625</v>
      </c>
      <c r="F164" s="152" t="n">
        <v>0.9365625</v>
      </c>
      <c r="G164" s="152" t="n">
        <v>0.968055555555556</v>
      </c>
      <c r="H164" s="152" t="n">
        <v>0.942857142857143</v>
      </c>
    </row>
    <row r="165" customFormat="false" ht="14.25" hidden="false" customHeight="false" outlineLevel="0" collapsed="false">
      <c r="A165" s="4" t="n">
        <v>62</v>
      </c>
      <c r="B165" s="143" t="s">
        <v>343</v>
      </c>
      <c r="C165" s="151" t="s">
        <v>344</v>
      </c>
      <c r="D165" s="143" t="s">
        <v>31</v>
      </c>
      <c r="E165" s="152" t="n">
        <v>0.974427083333333</v>
      </c>
      <c r="F165" s="152" t="n">
        <v>0.974427083333333</v>
      </c>
      <c r="G165" s="152" t="n">
        <v>0.990476190476191</v>
      </c>
      <c r="H165" s="152" t="n">
        <v>0.982142857142857</v>
      </c>
    </row>
    <row r="166" customFormat="false" ht="14.25" hidden="false" customHeight="false" outlineLevel="0" collapsed="false">
      <c r="A166" s="4" t="n">
        <v>63</v>
      </c>
      <c r="B166" s="143" t="s">
        <v>345</v>
      </c>
      <c r="C166" s="151" t="s">
        <v>346</v>
      </c>
      <c r="D166" s="143" t="s">
        <v>38</v>
      </c>
      <c r="E166" s="152" t="n">
        <v>0.913006907308378</v>
      </c>
      <c r="F166" s="152" t="n">
        <v>0.913006907308378</v>
      </c>
      <c r="G166" s="152" t="n">
        <v>0.85928226363009</v>
      </c>
      <c r="H166" s="152" t="n">
        <v>0.899003623188406</v>
      </c>
    </row>
    <row r="167" customFormat="false" ht="14.25" hidden="false" customHeight="false" outlineLevel="0" collapsed="false">
      <c r="A167" s="4" t="n">
        <v>64</v>
      </c>
      <c r="B167" s="143" t="s">
        <v>347</v>
      </c>
      <c r="C167" s="151" t="s">
        <v>348</v>
      </c>
      <c r="D167" s="143" t="s">
        <v>38</v>
      </c>
      <c r="E167" s="152" t="n">
        <v>0.855028966131907</v>
      </c>
      <c r="F167" s="152" t="n">
        <v>0.855028966131907</v>
      </c>
      <c r="G167" s="152" t="n">
        <v>0.738388543823326</v>
      </c>
      <c r="H167" s="152" t="n">
        <v>0.758303140096618</v>
      </c>
    </row>
    <row r="168" customFormat="false" ht="14.25" hidden="false" customHeight="false" outlineLevel="0" collapsed="false">
      <c r="A168" s="4" t="n">
        <v>1</v>
      </c>
      <c r="B168" s="143" t="s">
        <v>349</v>
      </c>
      <c r="C168" s="151" t="s">
        <v>350</v>
      </c>
      <c r="D168" s="143" t="s">
        <v>14</v>
      </c>
      <c r="E168" s="152" t="n">
        <v>0.772056451612903</v>
      </c>
      <c r="F168" s="152" t="n">
        <v>0.772056451612903</v>
      </c>
      <c r="G168" s="152" t="n">
        <v>0.736312392958666</v>
      </c>
      <c r="H168" s="152" t="n">
        <v>0.84375</v>
      </c>
    </row>
    <row r="169" customFormat="false" ht="14.25" hidden="false" customHeight="false" outlineLevel="0" collapsed="false">
      <c r="A169" s="4" t="n">
        <v>2</v>
      </c>
      <c r="B169" s="143" t="s">
        <v>351</v>
      </c>
      <c r="C169" s="151" t="s">
        <v>352</v>
      </c>
      <c r="D169" s="143" t="s">
        <v>14</v>
      </c>
      <c r="E169" s="152" t="n">
        <v>0.74122311827957</v>
      </c>
      <c r="F169" s="152" t="n">
        <v>0.74122311827957</v>
      </c>
      <c r="G169" s="152" t="n">
        <v>0.620802696078431</v>
      </c>
      <c r="H169" s="152" t="n">
        <v>0.832556935817805</v>
      </c>
    </row>
    <row r="170" customFormat="false" ht="14.25" hidden="false" customHeight="false" outlineLevel="0" collapsed="false">
      <c r="A170" s="4" t="n">
        <v>3</v>
      </c>
      <c r="B170" s="143" t="s">
        <v>353</v>
      </c>
      <c r="C170" s="151" t="s">
        <v>354</v>
      </c>
      <c r="D170" s="143" t="s">
        <v>38</v>
      </c>
      <c r="E170" s="152" t="n">
        <v>0.897945632798574</v>
      </c>
      <c r="F170" s="152" t="n">
        <v>0.897945632798574</v>
      </c>
      <c r="G170" s="152" t="n">
        <v>0.884588675213675</v>
      </c>
      <c r="H170" s="152" t="n">
        <v>0.90906862745098</v>
      </c>
    </row>
    <row r="171" customFormat="false" ht="14.25" hidden="false" customHeight="false" outlineLevel="0" collapsed="false">
      <c r="A171" s="4" t="n">
        <v>4</v>
      </c>
      <c r="B171" s="143" t="s">
        <v>355</v>
      </c>
      <c r="C171" s="151" t="s">
        <v>356</v>
      </c>
      <c r="D171" s="143" t="s">
        <v>38</v>
      </c>
      <c r="E171" s="152" t="n">
        <v>0.902585784313726</v>
      </c>
      <c r="F171" s="152" t="n">
        <v>0.902585784313726</v>
      </c>
      <c r="G171" s="152" t="n">
        <v>0.718650793650794</v>
      </c>
      <c r="H171" s="152" t="n">
        <v>0.87991718426501</v>
      </c>
    </row>
    <row r="172" customFormat="false" ht="14.25" hidden="false" customHeight="false" outlineLevel="0" collapsed="false">
      <c r="A172" s="4" t="n">
        <v>5</v>
      </c>
      <c r="B172" s="143" t="s">
        <v>357</v>
      </c>
      <c r="C172" s="151" t="s">
        <v>358</v>
      </c>
      <c r="D172" s="143" t="s">
        <v>31</v>
      </c>
      <c r="E172" s="152" t="n">
        <v>0.969947916666667</v>
      </c>
      <c r="F172" s="152" t="n">
        <v>0.969947916666667</v>
      </c>
      <c r="G172" s="152" t="n">
        <v>0.924328449328449</v>
      </c>
      <c r="H172" s="152" t="n">
        <v>0.925525210084034</v>
      </c>
    </row>
    <row r="173" customFormat="false" ht="14.25" hidden="false" customHeight="false" outlineLevel="0" collapsed="false">
      <c r="A173" s="4" t="n">
        <v>6</v>
      </c>
      <c r="B173" s="143" t="s">
        <v>359</v>
      </c>
      <c r="C173" s="151" t="s">
        <v>360</v>
      </c>
      <c r="D173" s="143" t="s">
        <v>31</v>
      </c>
      <c r="E173" s="152" t="n">
        <v>0.911875</v>
      </c>
      <c r="F173" s="152" t="n">
        <v>0.911875</v>
      </c>
      <c r="G173" s="152" t="n">
        <v>0.988888888888889</v>
      </c>
      <c r="H173" s="152" t="n">
        <v>0.956231884057971</v>
      </c>
    </row>
    <row r="174" customFormat="false" ht="14.25" hidden="false" customHeight="false" outlineLevel="0" collapsed="false">
      <c r="A174" s="4" t="n">
        <v>7</v>
      </c>
      <c r="B174" s="143" t="s">
        <v>361</v>
      </c>
      <c r="C174" s="151" t="s">
        <v>362</v>
      </c>
      <c r="D174" s="143" t="s">
        <v>38</v>
      </c>
      <c r="E174" s="152" t="n">
        <v>0.857472147950089</v>
      </c>
      <c r="F174" s="152" t="n">
        <v>0.857472147950089</v>
      </c>
      <c r="G174" s="152" t="n">
        <v>0.757801240154181</v>
      </c>
      <c r="H174" s="152" t="n">
        <v>0.708537581699346</v>
      </c>
    </row>
    <row r="175" customFormat="false" ht="14.25" hidden="false" customHeight="false" outlineLevel="0" collapsed="false">
      <c r="A175" s="4" t="n">
        <v>8</v>
      </c>
      <c r="B175" s="143" t="s">
        <v>363</v>
      </c>
      <c r="C175" s="151" t="s">
        <v>364</v>
      </c>
      <c r="D175" s="143" t="s">
        <v>24</v>
      </c>
      <c r="E175" s="152" t="n">
        <v>0.826197916666667</v>
      </c>
      <c r="F175" s="152" t="n">
        <v>0.826197916666667</v>
      </c>
      <c r="G175" s="152" t="n">
        <v>0.918339727195226</v>
      </c>
      <c r="H175" s="152" t="n">
        <v>0.833726708074534</v>
      </c>
    </row>
    <row r="176" customFormat="false" ht="14.25" hidden="false" customHeight="false" outlineLevel="0" collapsed="false">
      <c r="A176" s="4" t="n">
        <v>9</v>
      </c>
      <c r="B176" s="143" t="s">
        <v>365</v>
      </c>
      <c r="C176" s="151" t="s">
        <v>366</v>
      </c>
      <c r="D176" s="143" t="s">
        <v>31</v>
      </c>
      <c r="E176" s="152" t="n">
        <v>0.848229166666667</v>
      </c>
      <c r="F176" s="152" t="n">
        <v>0.848229166666667</v>
      </c>
      <c r="G176" s="152" t="n">
        <v>0.863064713064713</v>
      </c>
      <c r="H176" s="152" t="n">
        <v>0.65843837535014</v>
      </c>
    </row>
    <row r="177" customFormat="false" ht="14.25" hidden="false" customHeight="false" outlineLevel="0" collapsed="false">
      <c r="A177" s="4" t="n">
        <v>10</v>
      </c>
      <c r="B177" s="143" t="s">
        <v>367</v>
      </c>
      <c r="C177" s="151" t="s">
        <v>368</v>
      </c>
      <c r="D177" s="143" t="s">
        <v>31</v>
      </c>
      <c r="E177" s="152" t="n">
        <v>0.912708333333333</v>
      </c>
      <c r="F177" s="152" t="n">
        <v>0.912708333333333</v>
      </c>
      <c r="G177" s="152" t="n">
        <v>0.898792270531401</v>
      </c>
      <c r="H177" s="152" t="n">
        <v>0.826863354037267</v>
      </c>
    </row>
    <row r="178" customFormat="false" ht="14.25" hidden="false" customHeight="false" outlineLevel="0" collapsed="false">
      <c r="A178" s="4" t="n">
        <v>11</v>
      </c>
      <c r="B178" s="143" t="s">
        <v>369</v>
      </c>
      <c r="C178" s="151" t="s">
        <v>370</v>
      </c>
      <c r="D178" s="143" t="s">
        <v>14</v>
      </c>
      <c r="E178" s="152" t="n">
        <v>0.895954301075269</v>
      </c>
      <c r="F178" s="152" t="n">
        <v>0.895954301075269</v>
      </c>
      <c r="G178" s="152" t="n">
        <v>0.908253205128205</v>
      </c>
      <c r="H178" s="152" t="n">
        <v>0.979166666666667</v>
      </c>
    </row>
    <row r="179" customFormat="false" ht="14.25" hidden="false" customHeight="false" outlineLevel="0" collapsed="false">
      <c r="A179" s="4" t="n">
        <v>12</v>
      </c>
      <c r="B179" s="143" t="s">
        <v>371</v>
      </c>
      <c r="C179" s="151" t="s">
        <v>372</v>
      </c>
      <c r="D179" s="143" t="s">
        <v>31</v>
      </c>
      <c r="E179" s="152" t="n">
        <v>0.416510416666667</v>
      </c>
      <c r="F179" s="152" t="n">
        <v>0.416510416666667</v>
      </c>
      <c r="G179" s="152" t="n">
        <v>0</v>
      </c>
      <c r="H179" s="152" t="n">
        <v>0.803333333333333</v>
      </c>
    </row>
    <row r="180" customFormat="false" ht="14.25" hidden="false" customHeight="false" outlineLevel="0" collapsed="false">
      <c r="A180" s="4" t="n">
        <v>13</v>
      </c>
      <c r="B180" s="143" t="s">
        <v>373</v>
      </c>
      <c r="C180" s="151" t="s">
        <v>374</v>
      </c>
      <c r="D180" s="143" t="s">
        <v>38</v>
      </c>
      <c r="E180" s="152" t="n">
        <v>0.952737299465241</v>
      </c>
      <c r="F180" s="152" t="n">
        <v>0.952737299465241</v>
      </c>
      <c r="G180" s="152" t="n">
        <v>0.914285714285714</v>
      </c>
      <c r="H180" s="152" t="n">
        <v>0.955833333333333</v>
      </c>
    </row>
    <row r="181" customFormat="false" ht="14.25" hidden="false" customHeight="false" outlineLevel="0" collapsed="false">
      <c r="A181" s="4" t="n">
        <v>14</v>
      </c>
      <c r="B181" s="143" t="s">
        <v>375</v>
      </c>
      <c r="C181" s="151" t="s">
        <v>376</v>
      </c>
      <c r="D181" s="143" t="s">
        <v>14</v>
      </c>
      <c r="E181" s="152" t="n">
        <v>0.922486559139785</v>
      </c>
      <c r="F181" s="152" t="n">
        <v>0.922486559139785</v>
      </c>
      <c r="G181" s="152" t="n">
        <v>0.955555555555556</v>
      </c>
      <c r="H181" s="152" t="n">
        <v>0.9725</v>
      </c>
    </row>
    <row r="182" customFormat="false" ht="14.25" hidden="false" customHeight="false" outlineLevel="0" collapsed="false">
      <c r="A182" s="4" t="n">
        <v>15</v>
      </c>
      <c r="B182" s="143" t="s">
        <v>377</v>
      </c>
      <c r="C182" s="151" t="s">
        <v>378</v>
      </c>
      <c r="D182" s="143" t="s">
        <v>38</v>
      </c>
      <c r="E182" s="152" t="n">
        <v>0.820621657754011</v>
      </c>
      <c r="F182" s="152" t="n">
        <v>0.820621657754011</v>
      </c>
      <c r="G182" s="152" t="n">
        <v>0.786421670117322</v>
      </c>
      <c r="H182" s="152" t="n">
        <v>0.827777777777778</v>
      </c>
    </row>
    <row r="183" customFormat="false" ht="14.25" hidden="false" customHeight="false" outlineLevel="0" collapsed="false">
      <c r="A183" s="4" t="n">
        <v>16</v>
      </c>
      <c r="B183" s="143" t="s">
        <v>379</v>
      </c>
      <c r="C183" s="151" t="s">
        <v>380</v>
      </c>
      <c r="D183" s="143" t="s">
        <v>38</v>
      </c>
      <c r="E183" s="152" t="n">
        <v>0.855653966131908</v>
      </c>
      <c r="F183" s="152" t="n">
        <v>0.855653966131908</v>
      </c>
      <c r="G183" s="152" t="n">
        <v>0.871554487179487</v>
      </c>
      <c r="H183" s="152" t="n">
        <v>0.906862745098039</v>
      </c>
    </row>
    <row r="184" customFormat="false" ht="14.25" hidden="false" customHeight="false" outlineLevel="0" collapsed="false">
      <c r="A184" s="4" t="n">
        <v>17</v>
      </c>
      <c r="B184" s="143" t="s">
        <v>381</v>
      </c>
      <c r="C184" s="151" t="s">
        <v>382</v>
      </c>
      <c r="D184" s="143" t="s">
        <v>31</v>
      </c>
      <c r="E184" s="152" t="n">
        <v>0.929635416666667</v>
      </c>
      <c r="F184" s="152" t="n">
        <v>0.929635416666667</v>
      </c>
      <c r="G184" s="152" t="n">
        <v>1</v>
      </c>
      <c r="H184" s="152" t="n">
        <v>0.950476190476191</v>
      </c>
    </row>
    <row r="185" customFormat="false" ht="14.25" hidden="false" customHeight="false" outlineLevel="0" collapsed="false">
      <c r="A185" s="4" t="n">
        <v>18</v>
      </c>
      <c r="B185" s="143" t="s">
        <v>383</v>
      </c>
      <c r="C185" s="151" t="s">
        <v>384</v>
      </c>
      <c r="D185" s="143" t="s">
        <v>14</v>
      </c>
      <c r="E185" s="152" t="n">
        <v>0.857620967741936</v>
      </c>
      <c r="F185" s="152" t="n">
        <v>0.857620967741936</v>
      </c>
      <c r="G185" s="152" t="n">
        <v>0.827170868347339</v>
      </c>
      <c r="H185" s="152" t="n">
        <v>0.943452380952381</v>
      </c>
    </row>
    <row r="186" customFormat="false" ht="14.25" hidden="false" customHeight="false" outlineLevel="0" collapsed="false">
      <c r="A186" s="4" t="n">
        <v>19</v>
      </c>
      <c r="B186" s="143" t="s">
        <v>385</v>
      </c>
      <c r="C186" s="151" t="s">
        <v>386</v>
      </c>
      <c r="D186" s="143" t="s">
        <v>31</v>
      </c>
      <c r="E186" s="152" t="n">
        <v>0.961927083333333</v>
      </c>
      <c r="F186" s="152" t="n">
        <v>0.961927083333333</v>
      </c>
      <c r="G186" s="152" t="n">
        <v>0.913949938949939</v>
      </c>
      <c r="H186" s="152" t="n">
        <v>0.90514705882353</v>
      </c>
    </row>
    <row r="187" customFormat="false" ht="14.25" hidden="false" customHeight="false" outlineLevel="0" collapsed="false">
      <c r="A187" s="4" t="n">
        <v>20</v>
      </c>
      <c r="B187" s="143" t="s">
        <v>387</v>
      </c>
      <c r="C187" s="151" t="s">
        <v>388</v>
      </c>
      <c r="D187" s="143" t="s">
        <v>38</v>
      </c>
      <c r="E187" s="152" t="n">
        <v>0.897888814616756</v>
      </c>
      <c r="F187" s="152" t="n">
        <v>0.897888814616756</v>
      </c>
      <c r="G187" s="152" t="n">
        <v>0.8675983436853</v>
      </c>
      <c r="H187" s="152" t="n">
        <v>0.880848861283644</v>
      </c>
    </row>
    <row r="188" customFormat="false" ht="14.25" hidden="false" customHeight="false" outlineLevel="0" collapsed="false">
      <c r="A188" s="4" t="n">
        <v>21</v>
      </c>
      <c r="B188" s="143" t="s">
        <v>389</v>
      </c>
      <c r="C188" s="151" t="s">
        <v>390</v>
      </c>
      <c r="D188" s="143" t="s">
        <v>31</v>
      </c>
      <c r="E188" s="152" t="n">
        <v>0.879375</v>
      </c>
      <c r="F188" s="152" t="n">
        <v>0.879375</v>
      </c>
      <c r="G188" s="152" t="n">
        <v>0.683031400966184</v>
      </c>
      <c r="H188" s="152" t="n">
        <v>0.821325051759834</v>
      </c>
    </row>
    <row r="189" customFormat="false" ht="14.25" hidden="false" customHeight="false" outlineLevel="0" collapsed="false">
      <c r="A189" s="4" t="n">
        <v>22</v>
      </c>
      <c r="B189" s="143" t="s">
        <v>391</v>
      </c>
      <c r="C189" s="151" t="s">
        <v>392</v>
      </c>
      <c r="D189" s="143" t="s">
        <v>31</v>
      </c>
      <c r="E189" s="152" t="n">
        <v>0.581770833333333</v>
      </c>
      <c r="F189" s="152" t="n">
        <v>0.581770833333333</v>
      </c>
      <c r="G189" s="152" t="n">
        <v>0.606349206349206</v>
      </c>
      <c r="H189" s="152" t="n">
        <v>0.855742296918768</v>
      </c>
    </row>
    <row r="190" customFormat="false" ht="14.25" hidden="false" customHeight="false" outlineLevel="0" collapsed="false">
      <c r="A190" s="4" t="n">
        <v>23</v>
      </c>
      <c r="B190" s="143" t="s">
        <v>393</v>
      </c>
      <c r="C190" s="151" t="s">
        <v>394</v>
      </c>
      <c r="D190" s="143" t="s">
        <v>31</v>
      </c>
      <c r="E190" s="152" t="n">
        <v>0.896822916666667</v>
      </c>
      <c r="F190" s="152" t="n">
        <v>0.896822916666667</v>
      </c>
      <c r="G190" s="152" t="n">
        <v>0.838939950980392</v>
      </c>
      <c r="H190" s="152" t="n">
        <v>0.925791925465838</v>
      </c>
    </row>
    <row r="191" customFormat="false" ht="14.25" hidden="false" customHeight="false" outlineLevel="0" collapsed="false">
      <c r="A191" s="4" t="n">
        <v>24</v>
      </c>
      <c r="B191" s="143" t="s">
        <v>395</v>
      </c>
      <c r="C191" s="151" t="s">
        <v>396</v>
      </c>
      <c r="D191" s="143" t="s">
        <v>14</v>
      </c>
      <c r="E191" s="152" t="n">
        <v>0.893319892473118</v>
      </c>
      <c r="F191" s="152" t="n">
        <v>0.893319892473118</v>
      </c>
      <c r="G191" s="152" t="n">
        <v>0.804086538461538</v>
      </c>
      <c r="H191" s="152" t="n">
        <v>0.883169934640523</v>
      </c>
    </row>
    <row r="192" customFormat="false" ht="14.25" hidden="false" customHeight="false" outlineLevel="0" collapsed="false">
      <c r="A192" s="4" t="n">
        <v>25</v>
      </c>
      <c r="B192" s="143" t="s">
        <v>397</v>
      </c>
      <c r="C192" s="151" t="s">
        <v>398</v>
      </c>
      <c r="D192" s="143" t="s">
        <v>31</v>
      </c>
      <c r="E192" s="152" t="n">
        <v>0.93828125</v>
      </c>
      <c r="F192" s="152" t="n">
        <v>0.93828125</v>
      </c>
      <c r="G192" s="152" t="n">
        <v>0.893498168498169</v>
      </c>
      <c r="H192" s="152" t="n">
        <v>0.923202614379085</v>
      </c>
    </row>
    <row r="193" customFormat="false" ht="14.25" hidden="false" customHeight="false" outlineLevel="0" collapsed="false">
      <c r="A193" s="4" t="n">
        <v>26</v>
      </c>
      <c r="B193" s="143" t="s">
        <v>399</v>
      </c>
      <c r="C193" s="151" t="s">
        <v>400</v>
      </c>
      <c r="D193" s="143" t="s">
        <v>24</v>
      </c>
      <c r="E193" s="152" t="n">
        <v>0.966969696969697</v>
      </c>
      <c r="F193" s="152" t="n">
        <v>0.966969696969697</v>
      </c>
      <c r="G193" s="152" t="n">
        <v>0.937337782721543</v>
      </c>
      <c r="H193" s="152" t="n">
        <v>0.94</v>
      </c>
    </row>
    <row r="194" customFormat="false" ht="14.25" hidden="false" customHeight="false" outlineLevel="0" collapsed="false">
      <c r="A194" s="4" t="n">
        <v>27</v>
      </c>
      <c r="B194" s="143" t="s">
        <v>401</v>
      </c>
      <c r="C194" s="151" t="s">
        <v>402</v>
      </c>
      <c r="D194" s="143" t="s">
        <v>31</v>
      </c>
      <c r="E194" s="152" t="n">
        <v>0.986927083333333</v>
      </c>
      <c r="F194" s="152" t="n">
        <v>0.986927083333333</v>
      </c>
      <c r="G194" s="152" t="n">
        <v>0.968772893772894</v>
      </c>
      <c r="H194" s="152" t="n">
        <v>0.967787114845938</v>
      </c>
    </row>
    <row r="195" customFormat="false" ht="14.25" hidden="false" customHeight="false" outlineLevel="0" collapsed="false">
      <c r="A195" s="4" t="n">
        <v>28</v>
      </c>
      <c r="B195" s="143" t="s">
        <v>403</v>
      </c>
      <c r="C195" s="151" t="s">
        <v>404</v>
      </c>
      <c r="D195" s="143" t="s">
        <v>31</v>
      </c>
      <c r="E195" s="152" t="n">
        <v>0.82484375</v>
      </c>
      <c r="F195" s="152" t="n">
        <v>0.82484375</v>
      </c>
      <c r="G195" s="152" t="n">
        <v>0.804000329584312</v>
      </c>
      <c r="H195" s="152" t="n">
        <v>0.885</v>
      </c>
    </row>
    <row r="196" customFormat="false" ht="14.25" hidden="false" customHeight="false" outlineLevel="0" collapsed="false">
      <c r="A196" s="4" t="n">
        <v>29</v>
      </c>
      <c r="B196" s="143" t="s">
        <v>405</v>
      </c>
      <c r="C196" s="151" t="s">
        <v>406</v>
      </c>
      <c r="D196" s="143" t="s">
        <v>31</v>
      </c>
      <c r="E196" s="152" t="n">
        <v>0.870260416666667</v>
      </c>
      <c r="F196" s="152" t="n">
        <v>0.870260416666667</v>
      </c>
      <c r="G196" s="152" t="n">
        <v>0.859420289855072</v>
      </c>
      <c r="H196" s="152" t="n">
        <v>0.866821946169772</v>
      </c>
    </row>
    <row r="197" customFormat="false" ht="14.25" hidden="false" customHeight="false" outlineLevel="0" collapsed="false">
      <c r="A197" s="4" t="n">
        <v>30</v>
      </c>
      <c r="B197" s="143" t="s">
        <v>407</v>
      </c>
      <c r="C197" s="151" t="s">
        <v>408</v>
      </c>
      <c r="D197" s="143" t="s">
        <v>31</v>
      </c>
      <c r="E197" s="152" t="n">
        <v>0.975260416666667</v>
      </c>
      <c r="F197" s="152" t="n">
        <v>0.975260416666667</v>
      </c>
      <c r="G197" s="152" t="n">
        <v>0.906055178481649</v>
      </c>
      <c r="H197" s="152" t="n">
        <v>0.948897058823529</v>
      </c>
    </row>
    <row r="198" customFormat="false" ht="14.25" hidden="false" customHeight="false" outlineLevel="0" collapsed="false">
      <c r="A198" s="4" t="n">
        <v>31</v>
      </c>
      <c r="B198" s="143" t="s">
        <v>409</v>
      </c>
      <c r="C198" s="151" t="s">
        <v>410</v>
      </c>
      <c r="D198" s="143" t="s">
        <v>24</v>
      </c>
      <c r="E198" s="152" t="n">
        <v>0.885744206773619</v>
      </c>
      <c r="F198" s="152" t="n">
        <v>0.885744206773619</v>
      </c>
      <c r="G198" s="152" t="n">
        <v>0.875083095916429</v>
      </c>
      <c r="H198" s="152" t="n">
        <v>0.877696078431373</v>
      </c>
    </row>
    <row r="199" customFormat="false" ht="14.25" hidden="false" customHeight="false" outlineLevel="0" collapsed="false">
      <c r="A199" s="4" t="n">
        <v>32</v>
      </c>
      <c r="B199" s="143" t="s">
        <v>411</v>
      </c>
      <c r="C199" s="151" t="s">
        <v>412</v>
      </c>
      <c r="D199" s="143" t="s">
        <v>31</v>
      </c>
      <c r="E199" s="152" t="n">
        <v>0.754166666666667</v>
      </c>
      <c r="F199" s="152" t="n">
        <v>0.754166666666667</v>
      </c>
      <c r="G199" s="152" t="n">
        <v>0.846214896214896</v>
      </c>
      <c r="H199" s="152" t="n">
        <v>0.942857142857143</v>
      </c>
    </row>
    <row r="200" customFormat="false" ht="14.25" hidden="false" customHeight="false" outlineLevel="0" collapsed="false">
      <c r="A200" s="4" t="n">
        <v>33</v>
      </c>
      <c r="B200" s="143" t="s">
        <v>413</v>
      </c>
      <c r="C200" s="151" t="s">
        <v>414</v>
      </c>
      <c r="D200" s="143" t="s">
        <v>31</v>
      </c>
      <c r="E200" s="152" t="n">
        <v>0.914635416666667</v>
      </c>
      <c r="F200" s="152" t="n">
        <v>0.914635416666667</v>
      </c>
      <c r="G200" s="152" t="n">
        <v>0.866452991452992</v>
      </c>
      <c r="H200" s="152" t="n">
        <v>0.85171568627451</v>
      </c>
    </row>
    <row r="201" customFormat="false" ht="14.25" hidden="false" customHeight="false" outlineLevel="0" collapsed="false">
      <c r="A201" s="4" t="n">
        <v>34</v>
      </c>
      <c r="B201" s="143" t="s">
        <v>415</v>
      </c>
      <c r="C201" s="151" t="s">
        <v>416</v>
      </c>
      <c r="D201" s="143" t="s">
        <v>38</v>
      </c>
      <c r="E201" s="152" t="n">
        <v>0.700441176470588</v>
      </c>
      <c r="F201" s="152" t="n">
        <v>0.700441176470588</v>
      </c>
      <c r="G201" s="152" t="n">
        <v>0.839356884057971</v>
      </c>
      <c r="H201" s="152" t="n">
        <v>0.84048309178744</v>
      </c>
    </row>
    <row r="202" customFormat="false" ht="14.25" hidden="false" customHeight="false" outlineLevel="0" collapsed="false">
      <c r="A202" s="4" t="n">
        <v>35</v>
      </c>
      <c r="B202" s="143" t="s">
        <v>417</v>
      </c>
      <c r="C202" s="151" t="s">
        <v>418</v>
      </c>
      <c r="D202" s="143" t="s">
        <v>24</v>
      </c>
      <c r="E202" s="152" t="n">
        <v>0.855360962566845</v>
      </c>
      <c r="F202" s="152" t="n">
        <v>0.855360962566845</v>
      </c>
      <c r="G202" s="152" t="n">
        <v>0.885977564102564</v>
      </c>
      <c r="H202" s="152" t="n">
        <v>0.894572829131653</v>
      </c>
    </row>
    <row r="203" customFormat="false" ht="14.25" hidden="false" customHeight="false" outlineLevel="0" collapsed="false">
      <c r="A203" s="4" t="n">
        <v>36</v>
      </c>
      <c r="B203" s="143" t="s">
        <v>419</v>
      </c>
      <c r="C203" s="151" t="s">
        <v>420</v>
      </c>
      <c r="D203" s="143" t="s">
        <v>31</v>
      </c>
      <c r="E203" s="152" t="n">
        <v>0.9371875</v>
      </c>
      <c r="F203" s="152" t="n">
        <v>0.9371875</v>
      </c>
      <c r="G203" s="152" t="n">
        <v>0.885221845148316</v>
      </c>
      <c r="H203" s="152" t="n">
        <v>0.976388888888889</v>
      </c>
    </row>
    <row r="204" customFormat="false" ht="14.25" hidden="false" customHeight="false" outlineLevel="0" collapsed="false">
      <c r="A204" s="4" t="n">
        <v>37</v>
      </c>
      <c r="B204" s="143" t="s">
        <v>421</v>
      </c>
      <c r="C204" s="151" t="s">
        <v>422</v>
      </c>
      <c r="D204" s="143" t="s">
        <v>31</v>
      </c>
      <c r="E204" s="152" t="n">
        <v>0.8334375</v>
      </c>
      <c r="F204" s="152" t="n">
        <v>0.8334375</v>
      </c>
      <c r="G204" s="152" t="n">
        <v>0.8225</v>
      </c>
      <c r="H204" s="152" t="n">
        <v>0.786904761904762</v>
      </c>
    </row>
    <row r="205" customFormat="false" ht="14.25" hidden="false" customHeight="false" outlineLevel="0" collapsed="false">
      <c r="A205" s="4" t="n">
        <v>38</v>
      </c>
      <c r="B205" s="143" t="s">
        <v>423</v>
      </c>
      <c r="C205" s="151" t="s">
        <v>424</v>
      </c>
      <c r="D205" s="143" t="s">
        <v>24</v>
      </c>
      <c r="E205" s="152" t="n">
        <v>0.798551693404635</v>
      </c>
      <c r="F205" s="152" t="n">
        <v>0.798551693404635</v>
      </c>
      <c r="G205" s="152" t="n">
        <v>0.69984681372549</v>
      </c>
      <c r="H205" s="152" t="n">
        <v>0.74212962962963</v>
      </c>
    </row>
    <row r="206" customFormat="false" ht="14.25" hidden="false" customHeight="false" outlineLevel="0" collapsed="false">
      <c r="A206" s="4" t="n">
        <v>39</v>
      </c>
      <c r="B206" s="143" t="s">
        <v>425</v>
      </c>
      <c r="C206" s="151" t="s">
        <v>426</v>
      </c>
      <c r="D206" s="143" t="s">
        <v>24</v>
      </c>
      <c r="E206" s="152" t="n">
        <v>0.913097147950089</v>
      </c>
      <c r="F206" s="152" t="n">
        <v>0.913097147950089</v>
      </c>
      <c r="G206" s="152" t="n">
        <v>0.992592592592593</v>
      </c>
      <c r="H206" s="152" t="n">
        <v>0.948144257703081</v>
      </c>
    </row>
    <row r="207" customFormat="false" ht="14.25" hidden="false" customHeight="false" outlineLevel="0" collapsed="false">
      <c r="A207" s="4" t="n">
        <v>40</v>
      </c>
      <c r="B207" s="143" t="s">
        <v>427</v>
      </c>
      <c r="C207" s="151" t="s">
        <v>428</v>
      </c>
      <c r="D207" s="143" t="s">
        <v>24</v>
      </c>
      <c r="E207" s="152" t="n">
        <v>0.710133689839572</v>
      </c>
      <c r="F207" s="152" t="n">
        <v>0.710133689839572</v>
      </c>
      <c r="G207" s="152" t="n">
        <v>0.859805318138652</v>
      </c>
      <c r="H207" s="152" t="n">
        <v>0.797408963585434</v>
      </c>
    </row>
    <row r="208" customFormat="false" ht="14.25" hidden="false" customHeight="false" outlineLevel="0" collapsed="false">
      <c r="A208" s="4" t="n">
        <v>41</v>
      </c>
      <c r="B208" s="143" t="s">
        <v>429</v>
      </c>
      <c r="C208" s="151" t="s">
        <v>430</v>
      </c>
      <c r="D208" s="143" t="s">
        <v>24</v>
      </c>
      <c r="E208" s="152" t="n">
        <v>0.900891265597148</v>
      </c>
      <c r="F208" s="152" t="n">
        <v>0.900891265597148</v>
      </c>
      <c r="G208" s="152" t="n">
        <v>0.91767094017094</v>
      </c>
      <c r="H208" s="152" t="n">
        <v>0.955392156862745</v>
      </c>
    </row>
    <row r="209" customFormat="false" ht="14.25" hidden="false" customHeight="false" outlineLevel="0" collapsed="false">
      <c r="A209" s="4" t="n">
        <v>42</v>
      </c>
      <c r="B209" s="143" t="s">
        <v>431</v>
      </c>
      <c r="C209" s="151" t="s">
        <v>432</v>
      </c>
      <c r="D209" s="143" t="s">
        <v>24</v>
      </c>
      <c r="E209" s="152" t="n">
        <v>0.558676470588235</v>
      </c>
      <c r="F209" s="152" t="n">
        <v>0.558676470588235</v>
      </c>
      <c r="G209" s="152" t="n">
        <v>0.517675688509022</v>
      </c>
      <c r="H209" s="152" t="n">
        <v>0.564985994397759</v>
      </c>
    </row>
    <row r="210" customFormat="false" ht="14.25" hidden="false" customHeight="false" outlineLevel="0" collapsed="false">
      <c r="A210" s="4" t="n">
        <v>43</v>
      </c>
      <c r="B210" s="143" t="s">
        <v>433</v>
      </c>
      <c r="C210" s="151" t="s">
        <v>434</v>
      </c>
      <c r="D210" s="143" t="s">
        <v>24</v>
      </c>
      <c r="E210" s="152" t="n">
        <v>0.839527629233512</v>
      </c>
      <c r="F210" s="152" t="n">
        <v>0.839527629233512</v>
      </c>
      <c r="G210" s="152" t="n">
        <v>0.807046568627451</v>
      </c>
      <c r="H210" s="152" t="n">
        <v>0.920238095238095</v>
      </c>
    </row>
    <row r="211" customFormat="false" ht="14.25" hidden="false" customHeight="false" outlineLevel="0" collapsed="false">
      <c r="A211" s="4" t="n">
        <v>44</v>
      </c>
      <c r="B211" s="143" t="s">
        <v>435</v>
      </c>
      <c r="C211" s="151" t="s">
        <v>436</v>
      </c>
      <c r="D211" s="143" t="s">
        <v>24</v>
      </c>
      <c r="E211" s="152" t="n">
        <v>0.813884408602151</v>
      </c>
      <c r="F211" s="152" t="n">
        <v>0.813884408602151</v>
      </c>
      <c r="G211" s="152" t="n">
        <v>0.643198529411765</v>
      </c>
      <c r="H211" s="152" t="n">
        <v>0.861979166666667</v>
      </c>
    </row>
    <row r="212" customFormat="false" ht="14.25" hidden="false" customHeight="false" outlineLevel="0" collapsed="false">
      <c r="A212" s="4" t="n">
        <v>45</v>
      </c>
      <c r="B212" s="143" t="s">
        <v>437</v>
      </c>
      <c r="C212" s="151" t="s">
        <v>438</v>
      </c>
      <c r="D212" s="143" t="s">
        <v>24</v>
      </c>
      <c r="E212" s="152" t="n">
        <v>0.784791666666667</v>
      </c>
      <c r="F212" s="152" t="n">
        <v>0.784791666666667</v>
      </c>
      <c r="G212" s="152" t="n">
        <v>0.9625</v>
      </c>
      <c r="H212" s="152" t="n">
        <v>0.980625</v>
      </c>
    </row>
    <row r="213" customFormat="false" ht="14.25" hidden="false" customHeight="false" outlineLevel="0" collapsed="false">
      <c r="A213" s="4" t="n">
        <v>46</v>
      </c>
      <c r="B213" s="143" t="s">
        <v>439</v>
      </c>
      <c r="C213" s="151" t="s">
        <v>440</v>
      </c>
      <c r="D213" s="143" t="s">
        <v>24</v>
      </c>
      <c r="E213" s="152" t="n">
        <v>0.83036541889483</v>
      </c>
      <c r="F213" s="152" t="n">
        <v>0.83036541889483</v>
      </c>
      <c r="G213" s="152" t="n">
        <v>0.851041666666667</v>
      </c>
      <c r="H213" s="152" t="n">
        <v>0.827024456521739</v>
      </c>
    </row>
    <row r="214" customFormat="false" ht="14.25" hidden="false" customHeight="false" outlineLevel="0" collapsed="false">
      <c r="A214" s="4" t="n">
        <v>47</v>
      </c>
      <c r="B214" s="143" t="s">
        <v>441</v>
      </c>
      <c r="C214" s="151" t="s">
        <v>442</v>
      </c>
      <c r="D214" s="143" t="s">
        <v>24</v>
      </c>
      <c r="E214" s="152" t="n">
        <v>0.885057932263815</v>
      </c>
      <c r="F214" s="152" t="n">
        <v>0.885057932263815</v>
      </c>
      <c r="G214" s="152" t="n">
        <v>0.910802469135803</v>
      </c>
      <c r="H214" s="152" t="n">
        <v>0.933333333333333</v>
      </c>
    </row>
    <row r="215" customFormat="false" ht="14.25" hidden="false" customHeight="false" outlineLevel="0" collapsed="false">
      <c r="A215" s="4" t="n">
        <v>48</v>
      </c>
      <c r="B215" s="143" t="s">
        <v>443</v>
      </c>
      <c r="C215" s="151" t="s">
        <v>444</v>
      </c>
      <c r="D215" s="143" t="s">
        <v>24</v>
      </c>
      <c r="E215" s="152" t="n">
        <v>0.945984848484848</v>
      </c>
      <c r="F215" s="152" t="n">
        <v>0.945984848484848</v>
      </c>
      <c r="G215" s="152" t="n">
        <v>0.893613485280152</v>
      </c>
      <c r="H215" s="152" t="n">
        <v>0.955287114845938</v>
      </c>
    </row>
    <row r="216" customFormat="false" ht="14.25" hidden="false" customHeight="false" outlineLevel="0" collapsed="false">
      <c r="A216" s="4" t="n">
        <v>49</v>
      </c>
      <c r="B216" s="143" t="s">
        <v>445</v>
      </c>
      <c r="C216" s="151" t="s">
        <v>446</v>
      </c>
      <c r="D216" s="143" t="s">
        <v>24</v>
      </c>
      <c r="E216" s="152" t="n">
        <v>0.84536541889483</v>
      </c>
      <c r="F216" s="152" t="n">
        <v>0.84536541889483</v>
      </c>
      <c r="G216" s="152" t="n">
        <v>0.790833333333333</v>
      </c>
      <c r="H216" s="152" t="n">
        <v>0.804861111111111</v>
      </c>
    </row>
    <row r="217" customFormat="false" ht="14.25" hidden="false" customHeight="false" outlineLevel="0" collapsed="false">
      <c r="A217" s="4" t="n">
        <v>50</v>
      </c>
      <c r="B217" s="143" t="s">
        <v>447</v>
      </c>
      <c r="C217" s="151" t="s">
        <v>448</v>
      </c>
      <c r="D217" s="143" t="s">
        <v>24</v>
      </c>
      <c r="E217" s="152" t="n">
        <v>0.884768270944742</v>
      </c>
      <c r="F217" s="152" t="n">
        <v>0.884768270944742</v>
      </c>
      <c r="G217" s="152" t="n">
        <v>0.857794325656765</v>
      </c>
      <c r="H217" s="152" t="n">
        <v>0.875</v>
      </c>
    </row>
    <row r="218" customFormat="false" ht="14.25" hidden="false" customHeight="false" outlineLevel="0" collapsed="false">
      <c r="A218" s="4" t="n">
        <v>51</v>
      </c>
      <c r="B218" s="143" t="s">
        <v>449</v>
      </c>
      <c r="C218" s="151" t="s">
        <v>450</v>
      </c>
      <c r="D218" s="143" t="s">
        <v>24</v>
      </c>
      <c r="E218" s="152" t="n">
        <v>0.991666666666667</v>
      </c>
      <c r="F218" s="152" t="n">
        <v>0.991666666666667</v>
      </c>
      <c r="G218" s="152" t="n">
        <v>0.963333333333333</v>
      </c>
      <c r="H218" s="152" t="n">
        <v>0.978472222222222</v>
      </c>
    </row>
    <row r="219" customFormat="false" ht="14.25" hidden="false" customHeight="false" outlineLevel="0" collapsed="false">
      <c r="A219" s="4" t="n">
        <v>52</v>
      </c>
      <c r="B219" s="143" t="s">
        <v>451</v>
      </c>
      <c r="C219" s="151" t="s">
        <v>452</v>
      </c>
      <c r="D219" s="143" t="s">
        <v>24</v>
      </c>
      <c r="E219" s="152" t="n">
        <v>0.844540998217469</v>
      </c>
      <c r="F219" s="152" t="n">
        <v>0.844540998217469</v>
      </c>
      <c r="G219" s="152" t="n">
        <v>0.833169934640523</v>
      </c>
      <c r="H219" s="152" t="n">
        <v>0.916961050724638</v>
      </c>
    </row>
    <row r="220" customFormat="false" ht="14.25" hidden="false" customHeight="false" outlineLevel="0" collapsed="false">
      <c r="A220" s="4" t="n">
        <v>53</v>
      </c>
      <c r="B220" s="143" t="s">
        <v>453</v>
      </c>
      <c r="C220" s="151" t="s">
        <v>454</v>
      </c>
      <c r="D220" s="143" t="s">
        <v>24</v>
      </c>
      <c r="E220" s="152" t="n">
        <v>0.847860962566845</v>
      </c>
      <c r="F220" s="152" t="n">
        <v>0.847860962566845</v>
      </c>
      <c r="G220" s="152" t="n">
        <v>0.908549522373052</v>
      </c>
      <c r="H220" s="152" t="n">
        <v>0.930208333333333</v>
      </c>
    </row>
    <row r="221" customFormat="false" ht="14.25" hidden="false" customHeight="false" outlineLevel="0" collapsed="false">
      <c r="A221" s="4" t="n">
        <v>54</v>
      </c>
      <c r="B221" s="143" t="s">
        <v>455</v>
      </c>
      <c r="C221" s="151" t="s">
        <v>456</v>
      </c>
      <c r="D221" s="143" t="s">
        <v>24</v>
      </c>
      <c r="E221" s="152" t="n">
        <v>0.824291443850267</v>
      </c>
      <c r="F221" s="152" t="n">
        <v>0.824291443850267</v>
      </c>
      <c r="G221" s="152" t="n">
        <v>0.885714285714286</v>
      </c>
      <c r="H221" s="152" t="n">
        <v>0.879761904761905</v>
      </c>
    </row>
    <row r="222" customFormat="false" ht="14.25" hidden="false" customHeight="false" outlineLevel="0" collapsed="false">
      <c r="A222" s="4" t="n">
        <v>55</v>
      </c>
      <c r="B222" s="143" t="s">
        <v>457</v>
      </c>
      <c r="C222" s="151" t="s">
        <v>458</v>
      </c>
      <c r="D222" s="143" t="s">
        <v>24</v>
      </c>
      <c r="E222" s="152" t="n">
        <v>0.863088235294118</v>
      </c>
      <c r="F222" s="152" t="n">
        <v>0.863088235294118</v>
      </c>
      <c r="G222" s="152" t="n">
        <v>0.929761904761905</v>
      </c>
      <c r="H222" s="152" t="n">
        <v>0.886904761904762</v>
      </c>
    </row>
    <row r="223" customFormat="false" ht="14.25" hidden="false" customHeight="false" outlineLevel="0" collapsed="false">
      <c r="A223" s="4" t="n">
        <v>56</v>
      </c>
      <c r="B223" s="143" t="s">
        <v>459</v>
      </c>
      <c r="C223" s="151" t="s">
        <v>460</v>
      </c>
      <c r="D223" s="143" t="s">
        <v>24</v>
      </c>
      <c r="E223" s="152" t="n">
        <v>0.881283422459893</v>
      </c>
      <c r="F223" s="152" t="n">
        <v>0.881283422459893</v>
      </c>
      <c r="G223" s="152" t="n">
        <v>0.865476190476191</v>
      </c>
      <c r="H223" s="152" t="n">
        <v>0.584420289855073</v>
      </c>
    </row>
    <row r="224" customFormat="false" ht="14.25" hidden="false" customHeight="false" outlineLevel="0" collapsed="false">
      <c r="A224" s="4" t="n">
        <v>57</v>
      </c>
      <c r="B224" s="143" t="s">
        <v>461</v>
      </c>
      <c r="C224" s="151" t="s">
        <v>462</v>
      </c>
      <c r="D224" s="143" t="s">
        <v>24</v>
      </c>
      <c r="E224" s="152" t="n">
        <v>0.907116755793227</v>
      </c>
      <c r="F224" s="152" t="n">
        <v>0.907116755793227</v>
      </c>
      <c r="G224" s="152" t="n">
        <v>0.76729302832244</v>
      </c>
      <c r="H224" s="152" t="n">
        <v>0.898809523809524</v>
      </c>
    </row>
    <row r="225" customFormat="false" ht="14.25" hidden="false" customHeight="false" outlineLevel="0" collapsed="false">
      <c r="A225" s="4" t="n">
        <v>58</v>
      </c>
      <c r="B225" s="143" t="s">
        <v>463</v>
      </c>
      <c r="C225" s="151" t="s">
        <v>464</v>
      </c>
      <c r="D225" s="143" t="s">
        <v>24</v>
      </c>
      <c r="E225" s="152" t="n">
        <v>0.9525</v>
      </c>
      <c r="F225" s="152" t="n">
        <v>0.9525</v>
      </c>
      <c r="G225" s="152" t="n">
        <v>0.90192559074912</v>
      </c>
      <c r="H225" s="152" t="n">
        <v>0.947619047619048</v>
      </c>
    </row>
    <row r="226" customFormat="false" ht="14.25" hidden="false" customHeight="false" outlineLevel="0" collapsed="false">
      <c r="A226" s="4" t="n">
        <v>59</v>
      </c>
      <c r="B226" s="143" t="s">
        <v>465</v>
      </c>
      <c r="C226" s="151" t="s">
        <v>466</v>
      </c>
      <c r="D226" s="143" t="s">
        <v>24</v>
      </c>
      <c r="E226" s="152" t="n">
        <v>0.837032085561497</v>
      </c>
      <c r="F226" s="152" t="n">
        <v>0.837032085561497</v>
      </c>
      <c r="G226" s="152" t="n">
        <v>0.824928774928775</v>
      </c>
      <c r="H226" s="152" t="n">
        <v>0.898669467787115</v>
      </c>
    </row>
    <row r="227" customFormat="false" ht="14.25" hidden="false" customHeight="false" outlineLevel="0" collapsed="false">
      <c r="A227" s="4" t="n">
        <v>60</v>
      </c>
      <c r="B227" s="143" t="s">
        <v>467</v>
      </c>
      <c r="C227" s="151" t="s">
        <v>468</v>
      </c>
      <c r="D227" s="143" t="s">
        <v>24</v>
      </c>
      <c r="E227" s="152" t="n">
        <v>0.95780303030303</v>
      </c>
      <c r="F227" s="152" t="n">
        <v>0.95780303030303</v>
      </c>
      <c r="G227" s="152" t="n">
        <v>0.870833333333333</v>
      </c>
      <c r="H227" s="152" t="n">
        <v>0.95952380952381</v>
      </c>
    </row>
    <row r="228" customFormat="false" ht="14.25" hidden="false" customHeight="false" outlineLevel="0" collapsed="false">
      <c r="A228" s="4" t="n">
        <v>61</v>
      </c>
      <c r="B228" s="143" t="s">
        <v>469</v>
      </c>
      <c r="C228" s="151" t="s">
        <v>470</v>
      </c>
      <c r="D228" s="143" t="s">
        <v>24</v>
      </c>
      <c r="E228" s="152" t="n">
        <v>0.816430481283422</v>
      </c>
      <c r="F228" s="152" t="n">
        <v>0.816430481283422</v>
      </c>
      <c r="G228" s="152" t="n">
        <v>0.64372032288699</v>
      </c>
      <c r="H228" s="152" t="n">
        <v>0.938025210084034</v>
      </c>
    </row>
    <row r="229" customFormat="false" ht="14.25" hidden="false" customHeight="false" outlineLevel="0" collapsed="false">
      <c r="A229" s="4" t="n">
        <v>62</v>
      </c>
      <c r="B229" s="143" t="s">
        <v>471</v>
      </c>
      <c r="C229" s="151" t="s">
        <v>472</v>
      </c>
      <c r="D229" s="143" t="s">
        <v>24</v>
      </c>
      <c r="E229" s="152" t="n">
        <v>0.802027629233512</v>
      </c>
      <c r="F229" s="152" t="n">
        <v>0.802027629233512</v>
      </c>
      <c r="G229" s="152" t="n">
        <v>0.929897561588738</v>
      </c>
      <c r="H229" s="152" t="n">
        <v>0.959477124183007</v>
      </c>
    </row>
    <row r="230" customFormat="false" ht="14.25" hidden="false" customHeight="false" outlineLevel="0" collapsed="false">
      <c r="A230" s="4" t="n">
        <v>63</v>
      </c>
      <c r="B230" s="143" t="s">
        <v>473</v>
      </c>
      <c r="C230" s="151" t="s">
        <v>474</v>
      </c>
      <c r="D230" s="143" t="s">
        <v>24</v>
      </c>
      <c r="E230" s="152" t="n">
        <v>0.471836007130125</v>
      </c>
      <c r="F230" s="152" t="n">
        <v>0.471836007130125</v>
      </c>
      <c r="G230" s="152" t="n">
        <v>0.875925925925926</v>
      </c>
      <c r="H230" s="152" t="n">
        <v>0.897934173669468</v>
      </c>
    </row>
    <row r="231" customFormat="false" ht="14.25" hidden="false" customHeight="false" outlineLevel="0" collapsed="false">
      <c r="A231" s="4" t="n">
        <v>64</v>
      </c>
      <c r="B231" s="147" t="s">
        <v>569</v>
      </c>
      <c r="C231" s="18" t="s">
        <v>476</v>
      </c>
      <c r="D231" s="108" t="s">
        <v>24</v>
      </c>
      <c r="E231" s="152" t="n">
        <v>0.954545454545455</v>
      </c>
      <c r="F231" s="152" t="n">
        <v>0.954545454545455</v>
      </c>
      <c r="G231" s="152" t="n">
        <v>0.539880952380952</v>
      </c>
      <c r="H231" s="152" t="n">
        <v>0.692934782608696</v>
      </c>
    </row>
  </sheetData>
  <conditionalFormatting sqref="B3">
    <cfRule type="duplicateValues" priority="2" aboveAverage="0" equalAverage="0" bottom="0" percent="0" rank="0" text="" dxfId="66"/>
  </conditionalFormatting>
  <conditionalFormatting sqref="C231">
    <cfRule type="duplicateValues" priority="3" aboveAverage="0" equalAverage="0" bottom="0" percent="0" rank="0" text="" dxfId="67"/>
    <cfRule type="duplicateValues" priority="4" aboveAverage="0" equalAverage="0" bottom="0" percent="0" rank="0" text="" dxfId="68"/>
  </conditionalFormatting>
  <conditionalFormatting sqref="B231">
    <cfRule type="duplicateValues" priority="5" aboveAverage="0" equalAverage="0" bottom="0" percent="0" rank="0" text="" dxfId="6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3" width="10.33"/>
    <col collapsed="false" customWidth="true" hidden="false" outlineLevel="0" max="2" min="2" style="3" width="21.67"/>
    <col collapsed="false" customWidth="true" hidden="false" outlineLevel="0" max="3" min="3" style="27" width="22.78"/>
    <col collapsed="false" customWidth="true" hidden="false" outlineLevel="0" max="5" min="4" style="3" width="12.44"/>
    <col collapsed="false" customWidth="true" hidden="false" outlineLevel="0" max="13" min="6" style="3" width="8.22"/>
    <col collapsed="false" customWidth="true" hidden="false" outlineLevel="0" max="16" min="14" style="3" width="9.55"/>
    <col collapsed="false" customWidth="true" hidden="false" outlineLevel="0" max="27" min="27" style="1" width="8.88"/>
    <col collapsed="false" customWidth="true" hidden="false" outlineLevel="0" max="38" min="38" style="1" width="8.88"/>
    <col collapsed="false" customWidth="true" hidden="false" outlineLevel="0" max="49" min="49" style="1" width="8.88"/>
  </cols>
  <sheetData>
    <row r="1" customFormat="false" ht="14.25" hidden="false" customHeight="false" outlineLevel="0" collapsed="false">
      <c r="B1" s="3" t="n">
        <v>1</v>
      </c>
      <c r="C1" s="27" t="n">
        <v>2</v>
      </c>
      <c r="D1" s="3" t="n">
        <v>3</v>
      </c>
      <c r="E1" s="3" t="n">
        <v>4</v>
      </c>
      <c r="F1" s="3" t="n">
        <v>6</v>
      </c>
      <c r="G1" s="3" t="n">
        <v>7</v>
      </c>
      <c r="H1" s="27" t="n">
        <v>8</v>
      </c>
      <c r="I1" s="3" t="n">
        <v>9</v>
      </c>
      <c r="J1" s="3" t="n">
        <v>10</v>
      </c>
      <c r="K1" s="27" t="n">
        <v>11</v>
      </c>
      <c r="L1" s="3" t="n">
        <v>12</v>
      </c>
      <c r="M1" s="3" t="n">
        <v>13</v>
      </c>
      <c r="Q1" s="27" t="n">
        <v>14</v>
      </c>
      <c r="R1" s="3" t="n">
        <v>15</v>
      </c>
      <c r="S1" s="3" t="n">
        <v>16</v>
      </c>
      <c r="T1" s="27" t="n">
        <v>17</v>
      </c>
      <c r="U1" s="3" t="n">
        <v>18</v>
      </c>
      <c r="V1" s="3" t="n">
        <v>19</v>
      </c>
      <c r="W1" s="27" t="n">
        <v>20</v>
      </c>
      <c r="X1" s="3" t="n">
        <v>21</v>
      </c>
      <c r="AB1" s="27" t="n">
        <v>14</v>
      </c>
      <c r="AC1" s="3" t="n">
        <v>15</v>
      </c>
      <c r="AD1" s="3" t="n">
        <v>16</v>
      </c>
      <c r="AE1" s="27" t="n">
        <v>17</v>
      </c>
      <c r="AF1" s="3" t="n">
        <v>18</v>
      </c>
      <c r="AG1" s="3" t="n">
        <v>19</v>
      </c>
      <c r="AH1" s="27" t="n">
        <v>20</v>
      </c>
      <c r="AI1" s="3" t="n">
        <v>21</v>
      </c>
      <c r="AM1" s="27" t="n">
        <v>14</v>
      </c>
      <c r="AN1" s="3" t="n">
        <v>15</v>
      </c>
      <c r="AO1" s="3" t="n">
        <v>16</v>
      </c>
      <c r="AP1" s="27" t="n">
        <v>17</v>
      </c>
      <c r="AQ1" s="3" t="n">
        <v>18</v>
      </c>
      <c r="AR1" s="3" t="n">
        <v>19</v>
      </c>
      <c r="AS1" s="27" t="n">
        <v>20</v>
      </c>
      <c r="AT1" s="3" t="n">
        <v>21</v>
      </c>
    </row>
    <row r="2" s="27" customFormat="true" ht="21" hidden="false" customHeight="true" outlineLevel="0" collapsed="false">
      <c r="A2" s="153" t="s">
        <v>577</v>
      </c>
      <c r="B2" s="153" t="s">
        <v>578</v>
      </c>
      <c r="C2" s="154" t="s">
        <v>572</v>
      </c>
      <c r="D2" s="153" t="s">
        <v>1</v>
      </c>
      <c r="E2" s="153" t="s">
        <v>2</v>
      </c>
      <c r="F2" s="155" t="s">
        <v>579</v>
      </c>
      <c r="G2" s="155"/>
      <c r="H2" s="155"/>
      <c r="I2" s="155"/>
      <c r="J2" s="155"/>
      <c r="K2" s="155"/>
      <c r="L2" s="155"/>
      <c r="M2" s="156"/>
      <c r="N2" s="157" t="s">
        <v>490</v>
      </c>
      <c r="O2" s="157" t="s">
        <v>580</v>
      </c>
      <c r="P2" s="158" t="s">
        <v>581</v>
      </c>
      <c r="Q2" s="155" t="s">
        <v>582</v>
      </c>
      <c r="R2" s="155"/>
      <c r="S2" s="155"/>
      <c r="T2" s="155"/>
      <c r="U2" s="155"/>
      <c r="V2" s="155"/>
      <c r="W2" s="155"/>
      <c r="X2" s="156"/>
      <c r="Y2" s="157" t="s">
        <v>490</v>
      </c>
      <c r="Z2" s="159" t="s">
        <v>580</v>
      </c>
      <c r="AA2" s="159"/>
      <c r="AB2" s="155" t="s">
        <v>583</v>
      </c>
      <c r="AC2" s="155"/>
      <c r="AD2" s="155"/>
      <c r="AE2" s="155"/>
      <c r="AF2" s="155"/>
      <c r="AG2" s="155"/>
      <c r="AH2" s="155"/>
      <c r="AI2" s="156"/>
      <c r="AJ2" s="157" t="s">
        <v>490</v>
      </c>
      <c r="AK2" s="159" t="s">
        <v>580</v>
      </c>
      <c r="AL2" s="159"/>
      <c r="AM2" s="155" t="s">
        <v>584</v>
      </c>
      <c r="AN2" s="155"/>
      <c r="AO2" s="155"/>
      <c r="AP2" s="155"/>
      <c r="AQ2" s="155"/>
      <c r="AR2" s="155"/>
      <c r="AS2" s="155"/>
      <c r="AT2" s="156"/>
      <c r="AU2" s="157" t="s">
        <v>490</v>
      </c>
      <c r="AV2" s="159" t="s">
        <v>580</v>
      </c>
      <c r="AW2" s="159"/>
    </row>
    <row r="3" s="27" customFormat="true" ht="19.5" hidden="false" customHeight="true" outlineLevel="0" collapsed="false">
      <c r="A3" s="153"/>
      <c r="B3" s="153"/>
      <c r="C3" s="154"/>
      <c r="D3" s="153"/>
      <c r="E3" s="153"/>
      <c r="F3" s="160" t="s">
        <v>14</v>
      </c>
      <c r="G3" s="160" t="s">
        <v>31</v>
      </c>
      <c r="H3" s="160" t="s">
        <v>505</v>
      </c>
      <c r="I3" s="160" t="s">
        <v>506</v>
      </c>
      <c r="J3" s="160" t="s">
        <v>507</v>
      </c>
      <c r="K3" s="160" t="s">
        <v>508</v>
      </c>
      <c r="L3" s="160" t="s">
        <v>509</v>
      </c>
      <c r="M3" s="160" t="s">
        <v>24</v>
      </c>
      <c r="N3" s="157"/>
      <c r="O3" s="157"/>
      <c r="P3" s="158"/>
      <c r="Q3" s="160" t="s">
        <v>14</v>
      </c>
      <c r="R3" s="160" t="s">
        <v>31</v>
      </c>
      <c r="S3" s="160" t="s">
        <v>505</v>
      </c>
      <c r="T3" s="160" t="s">
        <v>506</v>
      </c>
      <c r="U3" s="160" t="s">
        <v>507</v>
      </c>
      <c r="V3" s="160" t="s">
        <v>508</v>
      </c>
      <c r="W3" s="160" t="s">
        <v>509</v>
      </c>
      <c r="X3" s="161" t="s">
        <v>24</v>
      </c>
      <c r="Y3" s="157"/>
      <c r="Z3" s="159"/>
      <c r="AA3" s="159"/>
      <c r="AB3" s="160" t="s">
        <v>14</v>
      </c>
      <c r="AC3" s="160" t="s">
        <v>31</v>
      </c>
      <c r="AD3" s="160" t="s">
        <v>505</v>
      </c>
      <c r="AE3" s="160" t="s">
        <v>506</v>
      </c>
      <c r="AF3" s="160" t="s">
        <v>507</v>
      </c>
      <c r="AG3" s="160" t="s">
        <v>508</v>
      </c>
      <c r="AH3" s="160" t="s">
        <v>509</v>
      </c>
      <c r="AI3" s="161" t="s">
        <v>24</v>
      </c>
      <c r="AJ3" s="157"/>
      <c r="AK3" s="159"/>
      <c r="AL3" s="159"/>
      <c r="AM3" s="160" t="s">
        <v>14</v>
      </c>
      <c r="AN3" s="160" t="s">
        <v>31</v>
      </c>
      <c r="AO3" s="160" t="s">
        <v>505</v>
      </c>
      <c r="AP3" s="160" t="s">
        <v>506</v>
      </c>
      <c r="AQ3" s="160" t="s">
        <v>507</v>
      </c>
      <c r="AR3" s="160" t="s">
        <v>508</v>
      </c>
      <c r="AS3" s="160" t="s">
        <v>509</v>
      </c>
      <c r="AT3" s="161" t="s">
        <v>24</v>
      </c>
      <c r="AU3" s="157"/>
      <c r="AV3" s="159"/>
      <c r="AW3" s="159"/>
    </row>
    <row r="4" customFormat="false" ht="22.5" hidden="false" customHeight="true" outlineLevel="0" collapsed="false">
      <c r="A4" s="162" t="n">
        <v>1</v>
      </c>
      <c r="B4" s="162" t="s">
        <v>15</v>
      </c>
      <c r="C4" s="163" t="s">
        <v>16</v>
      </c>
      <c r="D4" s="162" t="s">
        <v>13</v>
      </c>
      <c r="E4" s="162" t="s">
        <v>14</v>
      </c>
      <c r="F4" s="164" t="n">
        <v>2</v>
      </c>
      <c r="G4" s="164" t="n">
        <v>3.66666666666667</v>
      </c>
      <c r="H4" s="164" t="n">
        <v>3</v>
      </c>
      <c r="I4" s="164" t="n">
        <v>4</v>
      </c>
      <c r="J4" s="164" t="n">
        <v>3</v>
      </c>
      <c r="K4" s="164" t="n">
        <v>3</v>
      </c>
      <c r="L4" s="162"/>
      <c r="M4" s="162"/>
      <c r="N4" s="165" t="n">
        <f aca="false">Capstones!$F4+Capstones!$G4+Capstones!$H4+Capstones!$I4+Capstones!$J4+Capstones!$K4</f>
        <v>18.6666666666667</v>
      </c>
      <c r="O4" s="165" t="n">
        <f aca="false">Capstones!$N4/30*100</f>
        <v>62.2222222222222</v>
      </c>
      <c r="P4" s="165" t="n">
        <f aca="false">Capstones!$O4*0.6</f>
        <v>37.3333333333333</v>
      </c>
      <c r="Q4" s="164" t="n">
        <v>5</v>
      </c>
      <c r="R4" s="164" t="n">
        <v>4</v>
      </c>
      <c r="S4" s="164"/>
      <c r="T4" s="164" t="n">
        <v>4</v>
      </c>
      <c r="U4" s="164"/>
      <c r="V4" s="164" t="n">
        <v>5</v>
      </c>
      <c r="W4" s="164" t="n">
        <v>5</v>
      </c>
      <c r="X4" s="164" t="n">
        <v>4.5</v>
      </c>
      <c r="Y4" s="165" t="n">
        <f aca="false">Capstones!$Q4+Capstones!$R4+Capstones!$T4+Capstones!$V4+Capstones!$W4</f>
        <v>23</v>
      </c>
      <c r="Z4" s="165" t="n">
        <f aca="false">Capstones!$Y4/25*100</f>
        <v>92</v>
      </c>
      <c r="AA4" s="165" t="n">
        <f aca="false">Capstones!$Z4*0.6</f>
        <v>55.2</v>
      </c>
      <c r="AB4" s="164"/>
      <c r="AC4" s="164" t="n">
        <v>5</v>
      </c>
      <c r="AD4" s="164" t="n">
        <v>5</v>
      </c>
      <c r="AE4" s="164" t="n">
        <v>4</v>
      </c>
      <c r="AF4" s="164" t="n">
        <v>4</v>
      </c>
      <c r="AG4" s="164" t="n">
        <v>5</v>
      </c>
      <c r="AH4" s="164" t="n">
        <v>5</v>
      </c>
      <c r="AI4" s="164" t="n">
        <v>5</v>
      </c>
      <c r="AJ4" s="166" t="n">
        <f aca="false">AC4+AD4+AE4+AF4+AG4+AH4</f>
        <v>28</v>
      </c>
      <c r="AK4" s="166" t="n">
        <f aca="false">AJ4/30*100</f>
        <v>93.3333333333333</v>
      </c>
      <c r="AL4" s="166" t="n">
        <f aca="false">AK4*0.6</f>
        <v>56</v>
      </c>
      <c r="AM4" s="164" t="n">
        <v>4</v>
      </c>
      <c r="AN4" s="164" t="n">
        <v>5</v>
      </c>
      <c r="AO4" s="164"/>
      <c r="AP4" s="164"/>
      <c r="AQ4" s="164"/>
      <c r="AR4" s="164" t="n">
        <v>4</v>
      </c>
      <c r="AS4" s="164"/>
      <c r="AT4" s="164" t="n">
        <v>5</v>
      </c>
      <c r="AU4" s="166" t="n">
        <f aca="false">AM4+AN4+AR4</f>
        <v>13</v>
      </c>
      <c r="AV4" s="166" t="n">
        <f aca="false">AU4/15*100</f>
        <v>86.6666666666667</v>
      </c>
      <c r="AW4" s="166" t="n">
        <f aca="false">AV4*0.6</f>
        <v>52</v>
      </c>
    </row>
    <row r="5" customFormat="false" ht="22.5" hidden="false" customHeight="true" outlineLevel="0" collapsed="false">
      <c r="A5" s="58" t="n">
        <v>2</v>
      </c>
      <c r="B5" s="58" t="s">
        <v>18</v>
      </c>
      <c r="C5" s="167" t="s">
        <v>19</v>
      </c>
      <c r="D5" s="58" t="s">
        <v>17</v>
      </c>
      <c r="E5" s="58" t="s">
        <v>14</v>
      </c>
      <c r="F5" s="129" t="n">
        <v>1</v>
      </c>
      <c r="G5" s="129" t="n">
        <v>3.66666666666667</v>
      </c>
      <c r="H5" s="129" t="n">
        <v>1</v>
      </c>
      <c r="I5" s="129" t="n">
        <v>3</v>
      </c>
      <c r="J5" s="129" t="n">
        <v>4</v>
      </c>
      <c r="K5" s="129" t="n">
        <v>2</v>
      </c>
      <c r="L5" s="58"/>
      <c r="M5" s="58"/>
      <c r="N5" s="166" t="n">
        <f aca="false">Capstones!$F5+Capstones!$G5+Capstones!$H5+Capstones!$I5+Capstones!$J5+Capstones!$K5</f>
        <v>14.6666666666667</v>
      </c>
      <c r="O5" s="166" t="n">
        <f aca="false">Capstones!$N5/30*100</f>
        <v>48.8888888888889</v>
      </c>
      <c r="P5" s="166" t="n">
        <f aca="false">Capstones!$O5*0.6</f>
        <v>29.3333333333333</v>
      </c>
      <c r="Q5" s="129" t="n">
        <v>4</v>
      </c>
      <c r="R5" s="129" t="n">
        <v>4</v>
      </c>
      <c r="S5" s="129"/>
      <c r="T5" s="129" t="n">
        <v>5</v>
      </c>
      <c r="U5" s="129"/>
      <c r="V5" s="129" t="n">
        <v>4</v>
      </c>
      <c r="W5" s="129" t="n">
        <v>4</v>
      </c>
      <c r="X5" s="129" t="n">
        <v>4</v>
      </c>
      <c r="Y5" s="166" t="n">
        <f aca="false">Capstones!$Q5+Capstones!$R5+Capstones!$T5+Capstones!$V5+Capstones!$W5</f>
        <v>21</v>
      </c>
      <c r="Z5" s="165" t="n">
        <f aca="false">Capstones!$Y5/25*100</f>
        <v>84</v>
      </c>
      <c r="AA5" s="166" t="n">
        <f aca="false">Capstones!$Z5*0.6</f>
        <v>50.4</v>
      </c>
      <c r="AB5" s="129"/>
      <c r="AC5" s="58" t="n">
        <v>3</v>
      </c>
      <c r="AD5" s="58" t="n">
        <v>3</v>
      </c>
      <c r="AE5" s="58" t="n">
        <v>2</v>
      </c>
      <c r="AF5" s="58" t="n">
        <v>3</v>
      </c>
      <c r="AG5" s="58" t="n">
        <v>3</v>
      </c>
      <c r="AH5" s="58" t="n">
        <v>3</v>
      </c>
      <c r="AI5" s="58" t="n">
        <v>3</v>
      </c>
      <c r="AJ5" s="166" t="n">
        <f aca="false">AC5+AD5+AE5+AF5+AG5+AH5</f>
        <v>17</v>
      </c>
      <c r="AK5" s="166" t="n">
        <f aca="false">AJ5/30*100</f>
        <v>56.6666666666667</v>
      </c>
      <c r="AL5" s="166" t="n">
        <f aca="false">AK5*0.6</f>
        <v>34</v>
      </c>
      <c r="AM5" s="58" t="n">
        <v>0</v>
      </c>
      <c r="AN5" s="58" t="n">
        <v>0</v>
      </c>
      <c r="AO5" s="129"/>
      <c r="AP5" s="129"/>
      <c r="AQ5" s="129"/>
      <c r="AR5" s="58" t="n">
        <v>0</v>
      </c>
      <c r="AS5" s="129"/>
      <c r="AT5" s="58" t="n">
        <v>0</v>
      </c>
      <c r="AU5" s="166" t="n">
        <f aca="false">Capstones!$Q5+Capstones!$R5+Capstones!$T5+Capstones!$V5+Capstones!$W5</f>
        <v>21</v>
      </c>
      <c r="AV5" s="166" t="n">
        <f aca="false">Capstones!$Y5/30*100</f>
        <v>70</v>
      </c>
      <c r="AW5" s="166" t="n">
        <f aca="false">Capstones!$Z5*0.6</f>
        <v>50.4</v>
      </c>
    </row>
    <row r="6" customFormat="false" ht="22.5" hidden="false" customHeight="true" outlineLevel="0" collapsed="false">
      <c r="A6" s="162" t="n">
        <v>3</v>
      </c>
      <c r="B6" s="162" t="s">
        <v>20</v>
      </c>
      <c r="C6" s="163" t="s">
        <v>21</v>
      </c>
      <c r="D6" s="162" t="s">
        <v>13</v>
      </c>
      <c r="E6" s="162" t="s">
        <v>14</v>
      </c>
      <c r="F6" s="164" t="n">
        <v>3</v>
      </c>
      <c r="G6" s="164" t="n">
        <v>4</v>
      </c>
      <c r="H6" s="164" t="n">
        <v>4</v>
      </c>
      <c r="I6" s="164" t="n">
        <v>3</v>
      </c>
      <c r="J6" s="164" t="n">
        <v>4</v>
      </c>
      <c r="K6" s="164" t="n">
        <v>2</v>
      </c>
      <c r="L6" s="162"/>
      <c r="M6" s="162"/>
      <c r="N6" s="165" t="n">
        <f aca="false">Capstones!$F6+Capstones!$G6+Capstones!$H6+Capstones!$I6+Capstones!$J6+Capstones!$K6</f>
        <v>20</v>
      </c>
      <c r="O6" s="165" t="n">
        <f aca="false">Capstones!$N6/30*100</f>
        <v>66.6666666666667</v>
      </c>
      <c r="P6" s="165" t="n">
        <f aca="false">Capstones!$O6*0.6</f>
        <v>40</v>
      </c>
      <c r="Q6" s="164" t="n">
        <v>4</v>
      </c>
      <c r="R6" s="164" t="n">
        <v>4</v>
      </c>
      <c r="S6" s="164"/>
      <c r="T6" s="164" t="n">
        <v>4</v>
      </c>
      <c r="U6" s="164"/>
      <c r="V6" s="164" t="n">
        <v>4</v>
      </c>
      <c r="W6" s="164" t="n">
        <v>4</v>
      </c>
      <c r="X6" s="164" t="n">
        <v>4</v>
      </c>
      <c r="Y6" s="165" t="n">
        <f aca="false">Capstones!$Q6+Capstones!$R6+Capstones!$T6+Capstones!$V6+Capstones!$W6</f>
        <v>20</v>
      </c>
      <c r="Z6" s="165" t="n">
        <f aca="false">Capstones!$Y6/25*100</f>
        <v>80</v>
      </c>
      <c r="AA6" s="165" t="n">
        <f aca="false">Capstones!$Z6*0.6</f>
        <v>48</v>
      </c>
      <c r="AB6" s="164"/>
      <c r="AC6" s="162" t="n">
        <v>4</v>
      </c>
      <c r="AD6" s="162" t="n">
        <v>3</v>
      </c>
      <c r="AE6" s="162" t="n">
        <v>3</v>
      </c>
      <c r="AF6" s="162" t="n">
        <v>3</v>
      </c>
      <c r="AG6" s="162" t="n">
        <v>3</v>
      </c>
      <c r="AH6" s="162" t="n">
        <v>4</v>
      </c>
      <c r="AI6" s="162" t="n">
        <v>4</v>
      </c>
      <c r="AJ6" s="166" t="n">
        <f aca="false">AC6+AD6+AE6+AF6+AG6+AH6</f>
        <v>20</v>
      </c>
      <c r="AK6" s="166" t="n">
        <f aca="false">AJ6/30*100</f>
        <v>66.6666666666667</v>
      </c>
      <c r="AL6" s="166" t="n">
        <f aca="false">AK6*0.6</f>
        <v>40</v>
      </c>
      <c r="AM6" s="162" t="n">
        <v>0</v>
      </c>
      <c r="AN6" s="162" t="n">
        <v>0</v>
      </c>
      <c r="AO6" s="164"/>
      <c r="AP6" s="164"/>
      <c r="AQ6" s="164"/>
      <c r="AR6" s="162" t="n">
        <v>0</v>
      </c>
      <c r="AS6" s="164"/>
      <c r="AT6" s="162" t="n">
        <v>0</v>
      </c>
      <c r="AU6" s="166" t="n">
        <f aca="false">Capstones!$Q6+Capstones!$R6+Capstones!$T6+Capstones!$V6+Capstones!$W6</f>
        <v>20</v>
      </c>
      <c r="AV6" s="166" t="n">
        <f aca="false">Capstones!$Y6/30*100</f>
        <v>66.6666666666667</v>
      </c>
      <c r="AW6" s="166" t="n">
        <f aca="false">Capstones!$Z6*0.6</f>
        <v>48</v>
      </c>
    </row>
    <row r="7" customFormat="false" ht="22.5" hidden="false" customHeight="true" outlineLevel="0" collapsed="false">
      <c r="A7" s="58" t="n">
        <v>4</v>
      </c>
      <c r="B7" s="58" t="s">
        <v>22</v>
      </c>
      <c r="C7" s="167" t="s">
        <v>23</v>
      </c>
      <c r="D7" s="58" t="s">
        <v>17</v>
      </c>
      <c r="E7" s="58" t="s">
        <v>14</v>
      </c>
      <c r="F7" s="129" t="n">
        <v>3</v>
      </c>
      <c r="G7" s="129" t="n">
        <v>4</v>
      </c>
      <c r="H7" s="129" t="n">
        <v>4</v>
      </c>
      <c r="I7" s="129" t="n">
        <v>3</v>
      </c>
      <c r="J7" s="129" t="n">
        <v>4</v>
      </c>
      <c r="K7" s="129" t="n">
        <v>2</v>
      </c>
      <c r="L7" s="58"/>
      <c r="M7" s="58"/>
      <c r="N7" s="166" t="n">
        <f aca="false">Capstones!$F7+Capstones!$G7+Capstones!$H7+Capstones!$I7+Capstones!$J7+Capstones!$K7</f>
        <v>20</v>
      </c>
      <c r="O7" s="166" t="n">
        <f aca="false">Capstones!$N7/30*100</f>
        <v>66.6666666666667</v>
      </c>
      <c r="P7" s="166" t="n">
        <f aca="false">Capstones!$O7*0.6</f>
        <v>40</v>
      </c>
      <c r="Q7" s="129" t="n">
        <v>4</v>
      </c>
      <c r="R7" s="129" t="n">
        <v>4.66666666666667</v>
      </c>
      <c r="S7" s="129"/>
      <c r="T7" s="129" t="n">
        <v>4</v>
      </c>
      <c r="U7" s="129"/>
      <c r="V7" s="129" t="n">
        <v>4.33333333333333</v>
      </c>
      <c r="W7" s="168" t="n">
        <v>5</v>
      </c>
      <c r="X7" s="168" t="n">
        <v>4</v>
      </c>
      <c r="Y7" s="166" t="n">
        <f aca="false">Capstones!$Q7+Capstones!$R7+Capstones!$T7+Capstones!$V7+Capstones!$W7</f>
        <v>22</v>
      </c>
      <c r="Z7" s="165" t="n">
        <f aca="false">Capstones!$Y7/25*100</f>
        <v>88</v>
      </c>
      <c r="AA7" s="166" t="n">
        <f aca="false">Capstones!$Z7*0.6</f>
        <v>52.8</v>
      </c>
      <c r="AB7" s="129"/>
      <c r="AC7" s="58" t="n">
        <v>2</v>
      </c>
      <c r="AD7" s="58" t="n">
        <v>2</v>
      </c>
      <c r="AE7" s="58" t="n">
        <v>2</v>
      </c>
      <c r="AF7" s="58" t="n">
        <v>2</v>
      </c>
      <c r="AG7" s="58" t="n">
        <v>2</v>
      </c>
      <c r="AH7" s="58" t="n">
        <v>3</v>
      </c>
      <c r="AI7" s="58" t="n">
        <v>3</v>
      </c>
      <c r="AJ7" s="166" t="n">
        <f aca="false">AC7+AD7+AE7+AF7+AG7+AH7</f>
        <v>13</v>
      </c>
      <c r="AK7" s="166" t="n">
        <f aca="false">AJ7/30*100</f>
        <v>43.3333333333333</v>
      </c>
      <c r="AL7" s="166" t="n">
        <f aca="false">AK7*0.6</f>
        <v>26</v>
      </c>
      <c r="AM7" s="58" t="n">
        <v>0</v>
      </c>
      <c r="AN7" s="58" t="n">
        <v>0</v>
      </c>
      <c r="AO7" s="129"/>
      <c r="AP7" s="129"/>
      <c r="AQ7" s="129"/>
      <c r="AR7" s="58" t="n">
        <v>0</v>
      </c>
      <c r="AS7" s="168"/>
      <c r="AT7" s="58" t="n">
        <v>0</v>
      </c>
      <c r="AU7" s="166" t="n">
        <f aca="false">Capstones!$Q7+Capstones!$R7+Capstones!$T7+Capstones!$V7+Capstones!$W7</f>
        <v>22</v>
      </c>
      <c r="AV7" s="166" t="n">
        <f aca="false">Capstones!$Y7/30*100</f>
        <v>73.3333333333333</v>
      </c>
      <c r="AW7" s="166" t="n">
        <f aca="false">Capstones!$Z7*0.6</f>
        <v>52.8</v>
      </c>
    </row>
    <row r="8" customFormat="false" ht="22.5" hidden="false" customHeight="true" outlineLevel="0" collapsed="false">
      <c r="A8" s="162" t="n">
        <v>5</v>
      </c>
      <c r="B8" s="162" t="s">
        <v>25</v>
      </c>
      <c r="C8" s="163" t="s">
        <v>26</v>
      </c>
      <c r="D8" s="162" t="s">
        <v>17</v>
      </c>
      <c r="E8" s="162" t="s">
        <v>24</v>
      </c>
      <c r="F8" s="164" t="n">
        <v>0</v>
      </c>
      <c r="G8" s="164" t="s">
        <v>511</v>
      </c>
      <c r="H8" s="164" t="n">
        <v>0</v>
      </c>
      <c r="I8" s="164" t="n">
        <v>0</v>
      </c>
      <c r="J8" s="164" t="n">
        <v>0</v>
      </c>
      <c r="K8" s="164" t="n">
        <v>0</v>
      </c>
      <c r="L8" s="162"/>
      <c r="M8" s="162"/>
      <c r="N8" s="165" t="n">
        <f aca="false">Capstones!$F8+Capstones!$G8+Capstones!$H8+Capstones!$I8+Capstones!$J8+Capstones!$K8</f>
        <v>0</v>
      </c>
      <c r="O8" s="165" t="n">
        <f aca="false">Capstones!$N8/30*100</f>
        <v>0</v>
      </c>
      <c r="P8" s="165" t="n">
        <f aca="false">Capstones!$O8*0.6</f>
        <v>0</v>
      </c>
      <c r="Q8" s="164" t="n">
        <v>0</v>
      </c>
      <c r="R8" s="164" t="n">
        <v>0</v>
      </c>
      <c r="S8" s="164"/>
      <c r="T8" s="162" t="n">
        <v>0</v>
      </c>
      <c r="U8" s="164"/>
      <c r="V8" s="164" t="n">
        <v>0</v>
      </c>
      <c r="W8" s="162" t="n">
        <v>0</v>
      </c>
      <c r="X8" s="164" t="n">
        <v>3</v>
      </c>
      <c r="Y8" s="165" t="n">
        <f aca="false">Capstones!$Q8+Capstones!$R8+Capstones!$T8+Capstones!$V8+Capstones!$W8</f>
        <v>0</v>
      </c>
      <c r="Z8" s="165" t="n">
        <f aca="false">Capstones!$Y8/25*100</f>
        <v>0</v>
      </c>
      <c r="AA8" s="165" t="n">
        <f aca="false">Capstones!$Z8*0.6</f>
        <v>0</v>
      </c>
      <c r="AB8" s="164"/>
      <c r="AC8" s="162" t="n">
        <v>0</v>
      </c>
      <c r="AD8" s="162" t="n">
        <v>0</v>
      </c>
      <c r="AE8" s="162" t="n">
        <v>0</v>
      </c>
      <c r="AF8" s="162" t="n">
        <v>0</v>
      </c>
      <c r="AG8" s="162" t="n">
        <v>0</v>
      </c>
      <c r="AH8" s="162" t="n">
        <v>0</v>
      </c>
      <c r="AI8" s="162" t="n">
        <v>0</v>
      </c>
      <c r="AJ8" s="166" t="n">
        <f aca="false">AC8+AD8+AE8+AF8+AG8+AH8</f>
        <v>0</v>
      </c>
      <c r="AK8" s="166" t="n">
        <f aca="false">AJ8/30*100</f>
        <v>0</v>
      </c>
      <c r="AL8" s="166" t="n">
        <f aca="false">AK8*0.6</f>
        <v>0</v>
      </c>
      <c r="AM8" s="162" t="n">
        <v>0</v>
      </c>
      <c r="AN8" s="162" t="n">
        <v>0</v>
      </c>
      <c r="AO8" s="164"/>
      <c r="AP8" s="164"/>
      <c r="AQ8" s="164"/>
      <c r="AR8" s="162" t="n">
        <v>0</v>
      </c>
      <c r="AS8" s="164"/>
      <c r="AT8" s="162" t="n">
        <v>0</v>
      </c>
      <c r="AU8" s="166" t="n">
        <f aca="false">Capstones!$Q8+Capstones!$R8+Capstones!$T8+Capstones!$V8+Capstones!$W8</f>
        <v>0</v>
      </c>
      <c r="AV8" s="166" t="n">
        <f aca="false">Capstones!$Y8/30*100</f>
        <v>0</v>
      </c>
      <c r="AW8" s="166" t="n">
        <f aca="false">Capstones!$Z8*0.6</f>
        <v>0</v>
      </c>
    </row>
    <row r="9" customFormat="false" ht="22.5" hidden="false" customHeight="true" outlineLevel="0" collapsed="false">
      <c r="A9" s="58" t="n">
        <v>6</v>
      </c>
      <c r="B9" s="58" t="s">
        <v>27</v>
      </c>
      <c r="C9" s="167" t="s">
        <v>28</v>
      </c>
      <c r="D9" s="58" t="s">
        <v>17</v>
      </c>
      <c r="E9" s="58" t="s">
        <v>14</v>
      </c>
      <c r="F9" s="129" t="n">
        <v>4</v>
      </c>
      <c r="G9" s="129" t="n">
        <v>4</v>
      </c>
      <c r="H9" s="129" t="n">
        <v>4</v>
      </c>
      <c r="I9" s="129" t="n">
        <v>3</v>
      </c>
      <c r="J9" s="129" t="n">
        <v>4</v>
      </c>
      <c r="K9" s="129" t="n">
        <v>3</v>
      </c>
      <c r="L9" s="58"/>
      <c r="M9" s="58"/>
      <c r="N9" s="166" t="n">
        <f aca="false">Capstones!$F9+Capstones!$G9+Capstones!$H9+Capstones!$I9+Capstones!$J9+Capstones!$K9</f>
        <v>22</v>
      </c>
      <c r="O9" s="166" t="n">
        <f aca="false">Capstones!$N9/30*100</f>
        <v>73.3333333333333</v>
      </c>
      <c r="P9" s="166" t="n">
        <f aca="false">Capstones!$O9*0.6</f>
        <v>44</v>
      </c>
      <c r="Q9" s="129" t="n">
        <v>4</v>
      </c>
      <c r="R9" s="129" t="n">
        <v>4.33333333333333</v>
      </c>
      <c r="S9" s="129"/>
      <c r="T9" s="129" t="n">
        <v>5</v>
      </c>
      <c r="U9" s="129"/>
      <c r="V9" s="129" t="n">
        <v>5</v>
      </c>
      <c r="W9" s="129" t="n">
        <v>5</v>
      </c>
      <c r="X9" s="129" t="n">
        <v>5</v>
      </c>
      <c r="Y9" s="166" t="n">
        <f aca="false">Capstones!$Q9+Capstones!$R9+Capstones!$T9+Capstones!$V9+Capstones!$W9</f>
        <v>23.3333333333333</v>
      </c>
      <c r="Z9" s="165" t="n">
        <f aca="false">Capstones!$Y9/25*100</f>
        <v>93.3333333333333</v>
      </c>
      <c r="AA9" s="166" t="n">
        <f aca="false">Capstones!$Z9*0.6</f>
        <v>56</v>
      </c>
      <c r="AB9" s="129"/>
      <c r="AC9" s="129" t="n">
        <v>5</v>
      </c>
      <c r="AD9" s="129" t="n">
        <v>4</v>
      </c>
      <c r="AE9" s="129" t="n">
        <v>4</v>
      </c>
      <c r="AF9" s="129" t="n">
        <v>4</v>
      </c>
      <c r="AG9" s="129" t="n">
        <v>5</v>
      </c>
      <c r="AH9" s="129" t="n">
        <v>5</v>
      </c>
      <c r="AI9" s="129" t="n">
        <v>5</v>
      </c>
      <c r="AJ9" s="166" t="n">
        <f aca="false">AC9+AD9+AE9+AF9+AG9+AH9</f>
        <v>27</v>
      </c>
      <c r="AK9" s="166" t="n">
        <f aca="false">AJ9/30*100</f>
        <v>90</v>
      </c>
      <c r="AL9" s="166" t="n">
        <f aca="false">AK9*0.6</f>
        <v>54</v>
      </c>
      <c r="AM9" s="129" t="n">
        <v>3.66666666666667</v>
      </c>
      <c r="AN9" s="129" t="n">
        <v>4.5</v>
      </c>
      <c r="AO9" s="129"/>
      <c r="AP9" s="129"/>
      <c r="AQ9" s="129"/>
      <c r="AR9" s="129" t="n">
        <v>4.25</v>
      </c>
      <c r="AS9" s="129"/>
      <c r="AT9" s="129" t="n">
        <v>5</v>
      </c>
      <c r="AU9" s="166" t="n">
        <f aca="false">Capstones!$Q9+Capstones!$R9+Capstones!$T9+Capstones!$V9+Capstones!$W9</f>
        <v>23.3333333333333</v>
      </c>
      <c r="AV9" s="166" t="n">
        <f aca="false">Capstones!$Y9/30*100</f>
        <v>77.7777777777778</v>
      </c>
      <c r="AW9" s="166" t="n">
        <f aca="false">Capstones!$Z9*0.6</f>
        <v>56</v>
      </c>
    </row>
    <row r="10" customFormat="false" ht="22.5" hidden="false" customHeight="true" outlineLevel="0" collapsed="false">
      <c r="A10" s="162" t="n">
        <v>7</v>
      </c>
      <c r="B10" s="162" t="s">
        <v>29</v>
      </c>
      <c r="C10" s="163" t="s">
        <v>30</v>
      </c>
      <c r="D10" s="162" t="s">
        <v>17</v>
      </c>
      <c r="E10" s="162" t="s">
        <v>14</v>
      </c>
      <c r="F10" s="164" t="n">
        <v>3</v>
      </c>
      <c r="G10" s="164" t="n">
        <v>4</v>
      </c>
      <c r="H10" s="164" t="n">
        <v>3</v>
      </c>
      <c r="I10" s="164" t="n">
        <v>3</v>
      </c>
      <c r="J10" s="164" t="n">
        <v>4</v>
      </c>
      <c r="K10" s="164" t="n">
        <v>2</v>
      </c>
      <c r="L10" s="162"/>
      <c r="M10" s="162"/>
      <c r="N10" s="165" t="n">
        <f aca="false">Capstones!$F10+Capstones!$G10+Capstones!$H10+Capstones!$I10+Capstones!$J10+Capstones!$K10</f>
        <v>19</v>
      </c>
      <c r="O10" s="165" t="n">
        <f aca="false">Capstones!$N10/30*100</f>
        <v>63.3333333333333</v>
      </c>
      <c r="P10" s="165" t="n">
        <f aca="false">Capstones!$O10*0.6</f>
        <v>38</v>
      </c>
      <c r="Q10" s="164" t="n">
        <v>5</v>
      </c>
      <c r="R10" s="164" t="n">
        <v>5</v>
      </c>
      <c r="S10" s="164"/>
      <c r="T10" s="164" t="n">
        <v>5</v>
      </c>
      <c r="U10" s="164"/>
      <c r="V10" s="164" t="n">
        <v>4.66666666666667</v>
      </c>
      <c r="W10" s="164" t="n">
        <v>5</v>
      </c>
      <c r="X10" s="164" t="n">
        <v>4.5</v>
      </c>
      <c r="Y10" s="165" t="n">
        <f aca="false">Capstones!$Q10+Capstones!$R10+Capstones!$T10+Capstones!$V10+Capstones!$W10</f>
        <v>24.6666666666667</v>
      </c>
      <c r="Z10" s="165" t="n">
        <f aca="false">Capstones!$Y10/25*100</f>
        <v>98.6666666666667</v>
      </c>
      <c r="AA10" s="165" t="n">
        <f aca="false">Capstones!$Z10*0.6</f>
        <v>59.2</v>
      </c>
      <c r="AB10" s="164"/>
      <c r="AC10" s="162" t="n">
        <v>4</v>
      </c>
      <c r="AD10" s="162" t="n">
        <v>4</v>
      </c>
      <c r="AE10" s="162" t="n">
        <v>4</v>
      </c>
      <c r="AF10" s="162" t="n">
        <v>4</v>
      </c>
      <c r="AG10" s="162" t="n">
        <v>4</v>
      </c>
      <c r="AH10" s="162" t="n">
        <v>4</v>
      </c>
      <c r="AI10" s="162" t="n">
        <v>4</v>
      </c>
      <c r="AJ10" s="166" t="n">
        <f aca="false">AC10+AD10+AE10+AF10+AG10+AH10</f>
        <v>24</v>
      </c>
      <c r="AK10" s="166" t="n">
        <f aca="false">AJ10/30*100</f>
        <v>80</v>
      </c>
      <c r="AL10" s="166" t="n">
        <f aca="false">AK10*0.6</f>
        <v>48</v>
      </c>
      <c r="AM10" s="162" t="n">
        <v>0</v>
      </c>
      <c r="AN10" s="162" t="n">
        <v>0</v>
      </c>
      <c r="AO10" s="164"/>
      <c r="AP10" s="164"/>
      <c r="AQ10" s="164"/>
      <c r="AR10" s="162" t="n">
        <v>0</v>
      </c>
      <c r="AS10" s="164"/>
      <c r="AT10" s="162" t="n">
        <v>0</v>
      </c>
      <c r="AU10" s="166" t="n">
        <f aca="false">Capstones!$Q10+Capstones!$R10+Capstones!$T10+Capstones!$V10+Capstones!$W10</f>
        <v>24.6666666666667</v>
      </c>
      <c r="AV10" s="166" t="n">
        <f aca="false">Capstones!$Y10/30*100</f>
        <v>82.2222222222222</v>
      </c>
      <c r="AW10" s="166" t="n">
        <f aca="false">Capstones!$Z10*0.6</f>
        <v>59.2</v>
      </c>
    </row>
    <row r="11" customFormat="false" ht="22.5" hidden="false" customHeight="true" outlineLevel="0" collapsed="false">
      <c r="A11" s="58" t="n">
        <v>8</v>
      </c>
      <c r="B11" s="58" t="s">
        <v>32</v>
      </c>
      <c r="C11" s="167" t="s">
        <v>33</v>
      </c>
      <c r="D11" s="58" t="s">
        <v>17</v>
      </c>
      <c r="E11" s="58" t="s">
        <v>31</v>
      </c>
      <c r="F11" s="129" t="n">
        <v>3</v>
      </c>
      <c r="G11" s="129" t="n">
        <v>2.66666666666667</v>
      </c>
      <c r="H11" s="129" t="n">
        <v>5</v>
      </c>
      <c r="I11" s="129" t="n">
        <v>3</v>
      </c>
      <c r="J11" s="129" t="n">
        <v>3</v>
      </c>
      <c r="K11" s="129" t="n">
        <v>2</v>
      </c>
      <c r="L11" s="58"/>
      <c r="M11" s="58"/>
      <c r="N11" s="166" t="n">
        <f aca="false">Capstones!$F11+Capstones!$G11+Capstones!$H11+Capstones!$I11+Capstones!$J11+Capstones!$K11</f>
        <v>18.6666666666667</v>
      </c>
      <c r="O11" s="166" t="n">
        <f aca="false">Capstones!$N11/30*100</f>
        <v>62.2222222222222</v>
      </c>
      <c r="P11" s="166" t="n">
        <f aca="false">Capstones!$O11*0.6</f>
        <v>37.3333333333333</v>
      </c>
      <c r="Q11" s="129" t="n">
        <v>4</v>
      </c>
      <c r="R11" s="129" t="n">
        <v>4</v>
      </c>
      <c r="S11" s="129"/>
      <c r="T11" s="129" t="n">
        <v>4</v>
      </c>
      <c r="U11" s="129"/>
      <c r="V11" s="129" t="n">
        <v>4.66666666666667</v>
      </c>
      <c r="W11" s="129" t="n">
        <v>4</v>
      </c>
      <c r="X11" s="129" t="n">
        <v>4</v>
      </c>
      <c r="Y11" s="166" t="n">
        <f aca="false">Capstones!$Q11+Capstones!$R11+Capstones!$T11+Capstones!$V11+Capstones!$W11</f>
        <v>20.6666666666667</v>
      </c>
      <c r="Z11" s="165" t="n">
        <f aca="false">Capstones!$Y11/25*100</f>
        <v>82.6666666666667</v>
      </c>
      <c r="AA11" s="166" t="n">
        <f aca="false">Capstones!$Z11*0.6</f>
        <v>49.6</v>
      </c>
      <c r="AB11" s="129"/>
      <c r="AC11" s="129" t="n">
        <v>3</v>
      </c>
      <c r="AD11" s="129" t="n">
        <v>2.5</v>
      </c>
      <c r="AE11" s="129" t="n">
        <v>2.5</v>
      </c>
      <c r="AF11" s="129" t="n">
        <v>2.5</v>
      </c>
      <c r="AG11" s="129" t="n">
        <v>3</v>
      </c>
      <c r="AH11" s="129" t="n">
        <v>3</v>
      </c>
      <c r="AI11" s="129" t="n">
        <v>2.5</v>
      </c>
      <c r="AJ11" s="166" t="n">
        <f aca="false">AC11+AD11+AE11+AF11+AG11+AH11</f>
        <v>16.5</v>
      </c>
      <c r="AK11" s="166" t="n">
        <f aca="false">AJ11/30*100</f>
        <v>55</v>
      </c>
      <c r="AL11" s="166" t="n">
        <f aca="false">AK11*0.6</f>
        <v>33</v>
      </c>
      <c r="AM11" s="129" t="n">
        <v>4</v>
      </c>
      <c r="AN11" s="129" t="n">
        <v>4</v>
      </c>
      <c r="AO11" s="129"/>
      <c r="AP11" s="129"/>
      <c r="AQ11" s="129"/>
      <c r="AR11" s="129" t="n">
        <v>4.125</v>
      </c>
      <c r="AS11" s="129"/>
      <c r="AT11" s="129" t="n">
        <v>4.5</v>
      </c>
      <c r="AU11" s="166" t="n">
        <f aca="false">Capstones!$Q11+Capstones!$R11+Capstones!$T11+Capstones!$V11+Capstones!$W11</f>
        <v>20.6666666666667</v>
      </c>
      <c r="AV11" s="166" t="n">
        <f aca="false">Capstones!$Y11/30*100</f>
        <v>68.8888888888889</v>
      </c>
      <c r="AW11" s="166" t="n">
        <f aca="false">Capstones!$Z11*0.6</f>
        <v>49.6</v>
      </c>
    </row>
    <row r="12" customFormat="false" ht="22.5" hidden="false" customHeight="true" outlineLevel="0" collapsed="false">
      <c r="A12" s="162" t="n">
        <v>9</v>
      </c>
      <c r="B12" s="162" t="s">
        <v>34</v>
      </c>
      <c r="C12" s="163" t="s">
        <v>35</v>
      </c>
      <c r="D12" s="162" t="s">
        <v>13</v>
      </c>
      <c r="E12" s="162" t="s">
        <v>14</v>
      </c>
      <c r="F12" s="164" t="n">
        <v>2</v>
      </c>
      <c r="G12" s="164" t="n">
        <v>4</v>
      </c>
      <c r="H12" s="164" t="n">
        <v>3</v>
      </c>
      <c r="I12" s="164" t="n">
        <v>3</v>
      </c>
      <c r="J12" s="164" t="n">
        <v>3</v>
      </c>
      <c r="K12" s="164" t="n">
        <v>2</v>
      </c>
      <c r="L12" s="162"/>
      <c r="M12" s="162"/>
      <c r="N12" s="165" t="n">
        <f aca="false">Capstones!$F12+Capstones!$G12+Capstones!$H12+Capstones!$I12+Capstones!$J12+Capstones!$K12</f>
        <v>17</v>
      </c>
      <c r="O12" s="165" t="n">
        <f aca="false">Capstones!$N12/30*100</f>
        <v>56.6666666666667</v>
      </c>
      <c r="P12" s="165" t="n">
        <f aca="false">Capstones!$O12*0.6</f>
        <v>34</v>
      </c>
      <c r="Q12" s="164" t="n">
        <v>4</v>
      </c>
      <c r="R12" s="164" t="n">
        <v>4</v>
      </c>
      <c r="S12" s="164"/>
      <c r="T12" s="164" t="n">
        <v>4</v>
      </c>
      <c r="U12" s="164"/>
      <c r="V12" s="164" t="n">
        <v>4.33333333333333</v>
      </c>
      <c r="W12" s="164" t="n">
        <v>5</v>
      </c>
      <c r="X12" s="164" t="n">
        <v>4</v>
      </c>
      <c r="Y12" s="165" t="n">
        <f aca="false">Capstones!$Q12+Capstones!$R12+Capstones!$T12+Capstones!$V12+Capstones!$W12</f>
        <v>21.3333333333333</v>
      </c>
      <c r="Z12" s="165" t="n">
        <f aca="false">Capstones!$Y12/25*100</f>
        <v>85.3333333333333</v>
      </c>
      <c r="AA12" s="165" t="n">
        <f aca="false">Capstones!$Z12*0.6</f>
        <v>51.2</v>
      </c>
      <c r="AB12" s="164"/>
      <c r="AC12" s="164" t="n">
        <v>4</v>
      </c>
      <c r="AD12" s="164" t="n">
        <v>3</v>
      </c>
      <c r="AE12" s="164" t="n">
        <v>3</v>
      </c>
      <c r="AF12" s="164" t="n">
        <v>4</v>
      </c>
      <c r="AG12" s="164" t="n">
        <v>4</v>
      </c>
      <c r="AH12" s="164" t="n">
        <v>4</v>
      </c>
      <c r="AI12" s="164" t="n">
        <v>4</v>
      </c>
      <c r="AJ12" s="166" t="n">
        <f aca="false">AC12+AD12+AE12+AF12+AG12+AH12</f>
        <v>22</v>
      </c>
      <c r="AK12" s="166" t="n">
        <f aca="false">AJ12/30*100</f>
        <v>73.3333333333333</v>
      </c>
      <c r="AL12" s="166" t="n">
        <f aca="false">AK12*0.6</f>
        <v>44</v>
      </c>
      <c r="AM12" s="164" t="n">
        <v>3.5</v>
      </c>
      <c r="AN12" s="164" t="n">
        <v>3.5</v>
      </c>
      <c r="AO12" s="164"/>
      <c r="AP12" s="164"/>
      <c r="AQ12" s="164"/>
      <c r="AR12" s="164" t="n">
        <v>3.5</v>
      </c>
      <c r="AS12" s="164"/>
      <c r="AT12" s="164" t="n">
        <v>3</v>
      </c>
      <c r="AU12" s="166" t="n">
        <f aca="false">Capstones!$Q12+Capstones!$R12+Capstones!$T12+Capstones!$V12+Capstones!$W12</f>
        <v>21.3333333333333</v>
      </c>
      <c r="AV12" s="166" t="n">
        <f aca="false">Capstones!$Y12/30*100</f>
        <v>71.1111111111111</v>
      </c>
      <c r="AW12" s="166" t="n">
        <f aca="false">Capstones!$Z12*0.6</f>
        <v>51.2</v>
      </c>
    </row>
    <row r="13" customFormat="false" ht="22.5" hidden="false" customHeight="true" outlineLevel="0" collapsed="false">
      <c r="A13" s="58" t="n">
        <v>10</v>
      </c>
      <c r="B13" s="58" t="s">
        <v>36</v>
      </c>
      <c r="C13" s="167" t="s">
        <v>37</v>
      </c>
      <c r="D13" s="58" t="s">
        <v>17</v>
      </c>
      <c r="E13" s="58" t="s">
        <v>14</v>
      </c>
      <c r="F13" s="129" t="n">
        <v>4</v>
      </c>
      <c r="G13" s="129" t="n">
        <v>4</v>
      </c>
      <c r="H13" s="129" t="n">
        <v>4</v>
      </c>
      <c r="I13" s="129" t="n">
        <v>4</v>
      </c>
      <c r="J13" s="129" t="n">
        <v>4</v>
      </c>
      <c r="K13" s="129" t="n">
        <v>4</v>
      </c>
      <c r="L13" s="58"/>
      <c r="M13" s="58"/>
      <c r="N13" s="166" t="n">
        <f aca="false">Capstones!$F13+Capstones!$G13+Capstones!$H13+Capstones!$I13+Capstones!$J13+Capstones!$K13</f>
        <v>24</v>
      </c>
      <c r="O13" s="166" t="n">
        <f aca="false">Capstones!$N13/30*100</f>
        <v>80</v>
      </c>
      <c r="P13" s="166" t="n">
        <f aca="false">Capstones!$O13*0.6</f>
        <v>48</v>
      </c>
      <c r="Q13" s="129" t="n">
        <v>4</v>
      </c>
      <c r="R13" s="129" t="n">
        <v>4.66666666666667</v>
      </c>
      <c r="S13" s="129"/>
      <c r="T13" s="129" t="n">
        <v>4</v>
      </c>
      <c r="U13" s="129"/>
      <c r="V13" s="129" t="n">
        <v>4.66666666666667</v>
      </c>
      <c r="W13" s="129" t="n">
        <v>5</v>
      </c>
      <c r="X13" s="129" t="n">
        <v>4.5</v>
      </c>
      <c r="Y13" s="166" t="n">
        <f aca="false">Capstones!$Q13+Capstones!$R13+Capstones!$T13+Capstones!$V13+Capstones!$W13</f>
        <v>22.3333333333333</v>
      </c>
      <c r="Z13" s="165" t="n">
        <f aca="false">Capstones!$Y13/25*100</f>
        <v>89.3333333333333</v>
      </c>
      <c r="AA13" s="166" t="n">
        <f aca="false">Capstones!$Z13*0.6</f>
        <v>53.6</v>
      </c>
      <c r="AB13" s="129"/>
      <c r="AC13" s="129" t="n">
        <v>3</v>
      </c>
      <c r="AD13" s="129" t="n">
        <v>4</v>
      </c>
      <c r="AE13" s="129" t="n">
        <v>4</v>
      </c>
      <c r="AF13" s="129" t="n">
        <v>4</v>
      </c>
      <c r="AG13" s="129" t="n">
        <v>4</v>
      </c>
      <c r="AH13" s="129" t="n">
        <v>5</v>
      </c>
      <c r="AI13" s="129" t="n">
        <v>5</v>
      </c>
      <c r="AJ13" s="166" t="n">
        <f aca="false">AC13+AD13+AE13+AF13+AG13+AH13</f>
        <v>24</v>
      </c>
      <c r="AK13" s="166" t="n">
        <f aca="false">AJ13/30*100</f>
        <v>80</v>
      </c>
      <c r="AL13" s="166" t="n">
        <f aca="false">AK13*0.6</f>
        <v>48</v>
      </c>
      <c r="AM13" s="129" t="n">
        <v>4.33333333333333</v>
      </c>
      <c r="AN13" s="129" t="n">
        <v>5</v>
      </c>
      <c r="AO13" s="129"/>
      <c r="AP13" s="129"/>
      <c r="AQ13" s="129"/>
      <c r="AR13" s="129" t="n">
        <v>4.5</v>
      </c>
      <c r="AS13" s="129"/>
      <c r="AT13" s="129" t="n">
        <v>4</v>
      </c>
      <c r="AU13" s="166" t="n">
        <f aca="false">Capstones!$Q13+Capstones!$R13+Capstones!$T13+Capstones!$V13+Capstones!$W13</f>
        <v>22.3333333333333</v>
      </c>
      <c r="AV13" s="166" t="n">
        <f aca="false">Capstones!$Y13/30*100</f>
        <v>74.4444444444445</v>
      </c>
      <c r="AW13" s="166" t="n">
        <f aca="false">Capstones!$Z13*0.6</f>
        <v>53.6</v>
      </c>
    </row>
    <row r="14" customFormat="false" ht="22.5" hidden="false" customHeight="true" outlineLevel="0" collapsed="false">
      <c r="A14" s="162" t="n">
        <v>11</v>
      </c>
      <c r="B14" s="162" t="s">
        <v>39</v>
      </c>
      <c r="C14" s="163" t="s">
        <v>40</v>
      </c>
      <c r="D14" s="162" t="s">
        <v>17</v>
      </c>
      <c r="E14" s="162" t="s">
        <v>38</v>
      </c>
      <c r="F14" s="164" t="n">
        <v>2.5</v>
      </c>
      <c r="G14" s="164" t="n">
        <v>3</v>
      </c>
      <c r="H14" s="164" t="n">
        <v>3</v>
      </c>
      <c r="I14" s="164" t="n">
        <v>2.5</v>
      </c>
      <c r="J14" s="164" t="n">
        <v>3</v>
      </c>
      <c r="K14" s="164" t="n">
        <v>2.5</v>
      </c>
      <c r="L14" s="162"/>
      <c r="M14" s="162"/>
      <c r="N14" s="165" t="n">
        <f aca="false">Capstones!$F14+Capstones!$G14+Capstones!$H14+Capstones!$I14+Capstones!$J14+Capstones!$K14</f>
        <v>16.5</v>
      </c>
      <c r="O14" s="165" t="n">
        <f aca="false">Capstones!$N14/30*100</f>
        <v>55</v>
      </c>
      <c r="P14" s="165" t="n">
        <f aca="false">Capstones!$O14*0.6</f>
        <v>33</v>
      </c>
      <c r="Q14" s="164" t="n">
        <v>4</v>
      </c>
      <c r="R14" s="164" t="n">
        <v>4.66666666666667</v>
      </c>
      <c r="S14" s="164"/>
      <c r="T14" s="164" t="n">
        <v>5</v>
      </c>
      <c r="U14" s="164"/>
      <c r="V14" s="164" t="n">
        <v>4</v>
      </c>
      <c r="W14" s="164" t="n">
        <v>3</v>
      </c>
      <c r="X14" s="164" t="n">
        <v>4</v>
      </c>
      <c r="Y14" s="165" t="n">
        <f aca="false">Capstones!$Q14+Capstones!$R14+Capstones!$T14+Capstones!$V14+Capstones!$W14</f>
        <v>20.6666666666667</v>
      </c>
      <c r="Z14" s="165" t="n">
        <f aca="false">Capstones!$Y14/25*100</f>
        <v>82.6666666666667</v>
      </c>
      <c r="AA14" s="165" t="n">
        <f aca="false">Capstones!$Z14*0.6</f>
        <v>49.6</v>
      </c>
      <c r="AB14" s="164"/>
      <c r="AC14" s="164" t="n">
        <v>4</v>
      </c>
      <c r="AD14" s="164" t="n">
        <v>0</v>
      </c>
      <c r="AE14" s="164" t="n">
        <v>3.5</v>
      </c>
      <c r="AF14" s="164" t="n">
        <v>4</v>
      </c>
      <c r="AG14" s="164" t="n">
        <v>4</v>
      </c>
      <c r="AH14" s="164" t="n">
        <v>4</v>
      </c>
      <c r="AI14" s="164" t="n">
        <v>4</v>
      </c>
      <c r="AJ14" s="166" t="n">
        <f aca="false">AC14+AD14+AE14+AF14+AG14+AH14</f>
        <v>19.5</v>
      </c>
      <c r="AK14" s="166" t="n">
        <f aca="false">AJ14/30*100</f>
        <v>65</v>
      </c>
      <c r="AL14" s="166" t="n">
        <f aca="false">AK14*0.6</f>
        <v>39</v>
      </c>
      <c r="AM14" s="164" t="n">
        <v>2.66666666666667</v>
      </c>
      <c r="AN14" s="164" t="n">
        <v>2</v>
      </c>
      <c r="AO14" s="164"/>
      <c r="AP14" s="164"/>
      <c r="AQ14" s="164"/>
      <c r="AR14" s="164" t="n">
        <v>2.75</v>
      </c>
      <c r="AS14" s="164"/>
      <c r="AT14" s="164" t="n">
        <v>3</v>
      </c>
      <c r="AU14" s="166" t="n">
        <f aca="false">Capstones!$Q14+Capstones!$R14+Capstones!$T14+Capstones!$V14+Capstones!$W14</f>
        <v>20.6666666666667</v>
      </c>
      <c r="AV14" s="166" t="n">
        <f aca="false">Capstones!$Y14/30*100</f>
        <v>68.8888888888889</v>
      </c>
      <c r="AW14" s="166" t="n">
        <f aca="false">Capstones!$Z14*0.6</f>
        <v>49.6</v>
      </c>
    </row>
    <row r="15" customFormat="false" ht="22.5" hidden="false" customHeight="true" outlineLevel="0" collapsed="false">
      <c r="A15" s="58" t="n">
        <v>12</v>
      </c>
      <c r="B15" s="58" t="s">
        <v>41</v>
      </c>
      <c r="C15" s="167" t="s">
        <v>42</v>
      </c>
      <c r="D15" s="58" t="s">
        <v>17</v>
      </c>
      <c r="E15" s="58" t="s">
        <v>38</v>
      </c>
      <c r="F15" s="129" t="n">
        <v>3</v>
      </c>
      <c r="G15" s="129" t="n">
        <v>2.66666666666667</v>
      </c>
      <c r="H15" s="129" t="n">
        <v>3</v>
      </c>
      <c r="I15" s="129" t="n">
        <v>2.5</v>
      </c>
      <c r="J15" s="129" t="n">
        <v>3</v>
      </c>
      <c r="K15" s="129" t="n">
        <v>3</v>
      </c>
      <c r="L15" s="58"/>
      <c r="M15" s="58"/>
      <c r="N15" s="166" t="n">
        <f aca="false">Capstones!$F15+Capstones!$G15+Capstones!$H15+Capstones!$I15+Capstones!$J15+Capstones!$K15</f>
        <v>17.1666666666667</v>
      </c>
      <c r="O15" s="166" t="n">
        <f aca="false">Capstones!$N15/30*100</f>
        <v>57.2222222222222</v>
      </c>
      <c r="P15" s="166" t="n">
        <f aca="false">Capstones!$O15*0.6</f>
        <v>34.3333333333333</v>
      </c>
      <c r="Q15" s="129" t="n">
        <v>5</v>
      </c>
      <c r="R15" s="129" t="n">
        <v>4.66666666666667</v>
      </c>
      <c r="S15" s="129"/>
      <c r="T15" s="129" t="n">
        <v>4</v>
      </c>
      <c r="U15" s="129"/>
      <c r="V15" s="129" t="n">
        <v>3.66666666666667</v>
      </c>
      <c r="W15" s="129" t="n">
        <v>4</v>
      </c>
      <c r="X15" s="129" t="n">
        <v>4</v>
      </c>
      <c r="Y15" s="166" t="n">
        <f aca="false">Capstones!$Q15+Capstones!$R15+Capstones!$T15+Capstones!$V15+Capstones!$W15</f>
        <v>21.3333333333333</v>
      </c>
      <c r="Z15" s="165" t="n">
        <f aca="false">Capstones!$Y15/25*100</f>
        <v>85.3333333333334</v>
      </c>
      <c r="AA15" s="166" t="n">
        <f aca="false">Capstones!$Z15*0.6</f>
        <v>51.2</v>
      </c>
      <c r="AB15" s="129"/>
      <c r="AC15" s="129" t="n">
        <v>4</v>
      </c>
      <c r="AD15" s="129" t="n">
        <v>0</v>
      </c>
      <c r="AE15" s="129" t="n">
        <v>4</v>
      </c>
      <c r="AF15" s="129" t="n">
        <v>4</v>
      </c>
      <c r="AG15" s="129" t="n">
        <v>4</v>
      </c>
      <c r="AH15" s="129" t="n">
        <v>4</v>
      </c>
      <c r="AI15" s="129" t="n">
        <v>4</v>
      </c>
      <c r="AJ15" s="166" t="n">
        <f aca="false">AC15+AD15+AE15+AF15+AG15+AH15</f>
        <v>20</v>
      </c>
      <c r="AK15" s="166" t="n">
        <f aca="false">AJ15/30*100</f>
        <v>66.6666666666667</v>
      </c>
      <c r="AL15" s="166" t="n">
        <f aca="false">AK15*0.6</f>
        <v>40</v>
      </c>
      <c r="AM15" s="129" t="n">
        <v>3.5</v>
      </c>
      <c r="AN15" s="129" t="n">
        <v>2.75</v>
      </c>
      <c r="AO15" s="129"/>
      <c r="AP15" s="129"/>
      <c r="AQ15" s="129"/>
      <c r="AR15" s="129" t="n">
        <v>3.5</v>
      </c>
      <c r="AS15" s="129"/>
      <c r="AT15" s="129" t="n">
        <v>3</v>
      </c>
      <c r="AU15" s="166" t="n">
        <f aca="false">Capstones!$Q15+Capstones!$R15+Capstones!$T15+Capstones!$V15+Capstones!$W15</f>
        <v>21.3333333333333</v>
      </c>
      <c r="AV15" s="166" t="n">
        <f aca="false">Capstones!$Y15/30*100</f>
        <v>71.1111111111111</v>
      </c>
      <c r="AW15" s="166" t="n">
        <f aca="false">Capstones!$Z15*0.6</f>
        <v>51.2</v>
      </c>
    </row>
    <row r="16" customFormat="false" ht="22.5" hidden="false" customHeight="true" outlineLevel="0" collapsed="false">
      <c r="A16" s="162" t="n">
        <v>13</v>
      </c>
      <c r="B16" s="162" t="s">
        <v>43</v>
      </c>
      <c r="C16" s="163" t="s">
        <v>44</v>
      </c>
      <c r="D16" s="162" t="s">
        <v>17</v>
      </c>
      <c r="E16" s="162" t="s">
        <v>14</v>
      </c>
      <c r="F16" s="164" t="n">
        <v>2</v>
      </c>
      <c r="G16" s="164" t="n">
        <v>3.66666666666667</v>
      </c>
      <c r="H16" s="164" t="n">
        <v>3</v>
      </c>
      <c r="I16" s="164" t="n">
        <v>2</v>
      </c>
      <c r="J16" s="164" t="n">
        <v>4</v>
      </c>
      <c r="K16" s="164" t="n">
        <v>2</v>
      </c>
      <c r="L16" s="162"/>
      <c r="M16" s="162"/>
      <c r="N16" s="165" t="n">
        <f aca="false">Capstones!$F16+Capstones!$G16+Capstones!$H16+Capstones!$I16+Capstones!$J16+Capstones!$K16</f>
        <v>16.6666666666667</v>
      </c>
      <c r="O16" s="165" t="n">
        <f aca="false">Capstones!$N16/30*100</f>
        <v>55.5555555555556</v>
      </c>
      <c r="P16" s="165" t="n">
        <f aca="false">Capstones!$O16*0.6</f>
        <v>33.3333333333333</v>
      </c>
      <c r="Q16" s="164" t="n">
        <v>4</v>
      </c>
      <c r="R16" s="164" t="n">
        <v>4</v>
      </c>
      <c r="S16" s="164"/>
      <c r="T16" s="164" t="n">
        <v>4</v>
      </c>
      <c r="U16" s="164"/>
      <c r="V16" s="164" t="n">
        <v>4</v>
      </c>
      <c r="W16" s="164" t="n">
        <v>4</v>
      </c>
      <c r="X16" s="164" t="n">
        <v>4</v>
      </c>
      <c r="Y16" s="165" t="n">
        <f aca="false">Capstones!$Q16+Capstones!$R16+Capstones!$T16+Capstones!$V16+Capstones!$W16</f>
        <v>20</v>
      </c>
      <c r="Z16" s="165" t="n">
        <f aca="false">Capstones!$Y16/25*100</f>
        <v>80</v>
      </c>
      <c r="AA16" s="165" t="n">
        <f aca="false">Capstones!$Z16*0.6</f>
        <v>48</v>
      </c>
      <c r="AB16" s="164"/>
      <c r="AC16" s="162" t="n">
        <v>3</v>
      </c>
      <c r="AD16" s="162" t="n">
        <v>3</v>
      </c>
      <c r="AE16" s="162" t="n">
        <v>3</v>
      </c>
      <c r="AF16" s="162" t="n">
        <v>3</v>
      </c>
      <c r="AG16" s="162" t="n">
        <v>4</v>
      </c>
      <c r="AH16" s="162" t="n">
        <v>4</v>
      </c>
      <c r="AI16" s="162" t="n">
        <v>4</v>
      </c>
      <c r="AJ16" s="166" t="n">
        <f aca="false">AC16+AD16+AE16+AF16+AG16+AH16</f>
        <v>20</v>
      </c>
      <c r="AK16" s="166" t="n">
        <f aca="false">AJ16/30*100</f>
        <v>66.6666666666667</v>
      </c>
      <c r="AL16" s="166" t="n">
        <f aca="false">AK16*0.6</f>
        <v>40</v>
      </c>
      <c r="AM16" s="162" t="n">
        <v>0</v>
      </c>
      <c r="AN16" s="162" t="n">
        <v>0</v>
      </c>
      <c r="AO16" s="164"/>
      <c r="AP16" s="164"/>
      <c r="AQ16" s="164"/>
      <c r="AR16" s="162" t="n">
        <v>0</v>
      </c>
      <c r="AS16" s="164"/>
      <c r="AT16" s="162" t="n">
        <v>0</v>
      </c>
      <c r="AU16" s="166" t="n">
        <f aca="false">Capstones!$Q16+Capstones!$R16+Capstones!$T16+Capstones!$V16+Capstones!$W16</f>
        <v>20</v>
      </c>
      <c r="AV16" s="166" t="n">
        <f aca="false">Capstones!$Y16/30*100</f>
        <v>66.6666666666667</v>
      </c>
      <c r="AW16" s="166" t="n">
        <f aca="false">Capstones!$Z16*0.6</f>
        <v>48</v>
      </c>
    </row>
    <row r="17" customFormat="false" ht="22.5" hidden="false" customHeight="true" outlineLevel="0" collapsed="false">
      <c r="A17" s="58" t="n">
        <v>14</v>
      </c>
      <c r="B17" s="58" t="s">
        <v>45</v>
      </c>
      <c r="C17" s="167" t="s">
        <v>46</v>
      </c>
      <c r="D17" s="58" t="s">
        <v>13</v>
      </c>
      <c r="E17" s="58" t="s">
        <v>38</v>
      </c>
      <c r="F17" s="129" t="n">
        <v>3</v>
      </c>
      <c r="G17" s="129" t="n">
        <v>3.33333333333333</v>
      </c>
      <c r="H17" s="129" t="n">
        <v>3</v>
      </c>
      <c r="I17" s="129" t="n">
        <v>3</v>
      </c>
      <c r="J17" s="129" t="n">
        <v>2.5</v>
      </c>
      <c r="K17" s="129" t="n">
        <v>2.5</v>
      </c>
      <c r="L17" s="58"/>
      <c r="M17" s="58"/>
      <c r="N17" s="166" t="n">
        <f aca="false">Capstones!$F17+Capstones!$G17+Capstones!$H17+Capstones!$I17+Capstones!$J17+Capstones!$K17</f>
        <v>17.3333333333333</v>
      </c>
      <c r="O17" s="166" t="n">
        <f aca="false">Capstones!$N17/30*100</f>
        <v>57.7777777777778</v>
      </c>
      <c r="P17" s="166" t="n">
        <f aca="false">Capstones!$O17*0.6</f>
        <v>34.6666666666667</v>
      </c>
      <c r="Q17" s="129" t="n">
        <v>4</v>
      </c>
      <c r="R17" s="129" t="n">
        <v>4</v>
      </c>
      <c r="S17" s="129"/>
      <c r="T17" s="129" t="n">
        <v>5</v>
      </c>
      <c r="U17" s="129"/>
      <c r="V17" s="129" t="n">
        <v>5</v>
      </c>
      <c r="W17" s="129" t="n">
        <v>0</v>
      </c>
      <c r="X17" s="129" t="n">
        <v>4</v>
      </c>
      <c r="Y17" s="166" t="n">
        <f aca="false">Capstones!$Q17+Capstones!$R17+Capstones!$T17+Capstones!$V17+Capstones!$W17</f>
        <v>18</v>
      </c>
      <c r="Z17" s="165" t="n">
        <f aca="false">Capstones!$Y17/25*100</f>
        <v>72</v>
      </c>
      <c r="AA17" s="166" t="n">
        <f aca="false">Capstones!$Z17*0.6</f>
        <v>43.2</v>
      </c>
      <c r="AB17" s="129"/>
      <c r="AC17" s="129" t="n">
        <v>3.5</v>
      </c>
      <c r="AD17" s="129" t="n">
        <v>0</v>
      </c>
      <c r="AE17" s="129" t="n">
        <v>3</v>
      </c>
      <c r="AF17" s="129" t="n">
        <v>3.5</v>
      </c>
      <c r="AG17" s="129" t="n">
        <v>4</v>
      </c>
      <c r="AH17" s="129" t="n">
        <v>4</v>
      </c>
      <c r="AI17" s="129" t="n">
        <v>4</v>
      </c>
      <c r="AJ17" s="166" t="n">
        <f aca="false">AC17+AD17+AE17+AF17+AG17+AH17</f>
        <v>18</v>
      </c>
      <c r="AK17" s="166" t="n">
        <f aca="false">AJ17/30*100</f>
        <v>60</v>
      </c>
      <c r="AL17" s="166" t="n">
        <f aca="false">AK17*0.6</f>
        <v>36</v>
      </c>
      <c r="AM17" s="129" t="n">
        <v>3.5</v>
      </c>
      <c r="AN17" s="129" t="n">
        <v>3.75</v>
      </c>
      <c r="AO17" s="129"/>
      <c r="AP17" s="129"/>
      <c r="AQ17" s="129"/>
      <c r="AR17" s="129" t="n">
        <v>3.5</v>
      </c>
      <c r="AS17" s="129"/>
      <c r="AT17" s="129" t="n">
        <v>3.5</v>
      </c>
      <c r="AU17" s="166" t="n">
        <f aca="false">Capstones!$Q17+Capstones!$R17+Capstones!$T17+Capstones!$V17+Capstones!$W17</f>
        <v>18</v>
      </c>
      <c r="AV17" s="166" t="n">
        <f aca="false">Capstones!$Y17/30*100</f>
        <v>60</v>
      </c>
      <c r="AW17" s="166" t="n">
        <f aca="false">Capstones!$Z17*0.6</f>
        <v>43.2</v>
      </c>
    </row>
    <row r="18" customFormat="false" ht="22.5" hidden="false" customHeight="true" outlineLevel="0" collapsed="false">
      <c r="A18" s="162" t="n">
        <v>15</v>
      </c>
      <c r="B18" s="162" t="s">
        <v>47</v>
      </c>
      <c r="C18" s="163" t="s">
        <v>48</v>
      </c>
      <c r="D18" s="162" t="s">
        <v>13</v>
      </c>
      <c r="E18" s="162" t="s">
        <v>31</v>
      </c>
      <c r="F18" s="164" t="n">
        <v>3</v>
      </c>
      <c r="G18" s="164" t="n">
        <v>2.66666666666667</v>
      </c>
      <c r="H18" s="164" t="n">
        <v>4</v>
      </c>
      <c r="I18" s="164" t="n">
        <v>4</v>
      </c>
      <c r="J18" s="164" t="n">
        <v>4</v>
      </c>
      <c r="K18" s="164" t="n">
        <v>2</v>
      </c>
      <c r="L18" s="162"/>
      <c r="M18" s="162"/>
      <c r="N18" s="165" t="n">
        <f aca="false">Capstones!$F18+Capstones!$G18+Capstones!$H18+Capstones!$I18+Capstones!$J18+Capstones!$K18</f>
        <v>19.6666666666667</v>
      </c>
      <c r="O18" s="165" t="n">
        <f aca="false">Capstones!$N18/30*100</f>
        <v>65.5555555555555</v>
      </c>
      <c r="P18" s="165" t="n">
        <f aca="false">Capstones!$O18*0.6</f>
        <v>39.3333333333333</v>
      </c>
      <c r="Q18" s="164" t="n">
        <v>4</v>
      </c>
      <c r="R18" s="164" t="n">
        <v>4</v>
      </c>
      <c r="S18" s="164"/>
      <c r="T18" s="164" t="n">
        <v>4</v>
      </c>
      <c r="U18" s="164"/>
      <c r="V18" s="164" t="n">
        <v>4</v>
      </c>
      <c r="W18" s="164" t="n">
        <v>3</v>
      </c>
      <c r="X18" s="164" t="n">
        <v>4</v>
      </c>
      <c r="Y18" s="165" t="n">
        <f aca="false">Capstones!$Q18+Capstones!$R18+Capstones!$T18+Capstones!$V18+Capstones!$W18</f>
        <v>19</v>
      </c>
      <c r="Z18" s="165" t="n">
        <f aca="false">Capstones!$Y18/25*100</f>
        <v>76</v>
      </c>
      <c r="AA18" s="165" t="n">
        <f aca="false">Capstones!$Z18*0.6</f>
        <v>45.6</v>
      </c>
      <c r="AB18" s="164"/>
      <c r="AC18" s="164" t="n">
        <v>4</v>
      </c>
      <c r="AD18" s="164" t="n">
        <v>3</v>
      </c>
      <c r="AE18" s="164" t="n">
        <v>3</v>
      </c>
      <c r="AF18" s="164" t="n">
        <v>4</v>
      </c>
      <c r="AG18" s="164" t="n">
        <v>4</v>
      </c>
      <c r="AH18" s="164" t="n">
        <v>4</v>
      </c>
      <c r="AI18" s="164" t="n">
        <v>4</v>
      </c>
      <c r="AJ18" s="166" t="n">
        <f aca="false">AC18+AD18+AE18+AF18+AG18+AH18</f>
        <v>22</v>
      </c>
      <c r="AK18" s="166" t="n">
        <f aca="false">AJ18/30*100</f>
        <v>73.3333333333333</v>
      </c>
      <c r="AL18" s="166" t="n">
        <f aca="false">AK18*0.6</f>
        <v>44</v>
      </c>
      <c r="AM18" s="164" t="n">
        <v>4.33333333333333</v>
      </c>
      <c r="AN18" s="164" t="n">
        <v>3</v>
      </c>
      <c r="AO18" s="164"/>
      <c r="AP18" s="164"/>
      <c r="AQ18" s="164"/>
      <c r="AR18" s="164" t="n">
        <v>4.75</v>
      </c>
      <c r="AS18" s="164"/>
      <c r="AT18" s="164" t="n">
        <v>3</v>
      </c>
      <c r="AU18" s="166" t="n">
        <f aca="false">Capstones!$Q18+Capstones!$R18+Capstones!$T18+Capstones!$V18+Capstones!$W18</f>
        <v>19</v>
      </c>
      <c r="AV18" s="166" t="n">
        <f aca="false">Capstones!$Y18/30*100</f>
        <v>63.3333333333333</v>
      </c>
      <c r="AW18" s="166" t="n">
        <f aca="false">Capstones!$Z18*0.6</f>
        <v>45.6</v>
      </c>
    </row>
    <row r="19" customFormat="false" ht="22.5" hidden="false" customHeight="true" outlineLevel="0" collapsed="false">
      <c r="A19" s="58" t="n">
        <v>16</v>
      </c>
      <c r="B19" s="58" t="s">
        <v>49</v>
      </c>
      <c r="C19" s="167" t="s">
        <v>50</v>
      </c>
      <c r="D19" s="58" t="s">
        <v>17</v>
      </c>
      <c r="E19" s="58" t="s">
        <v>14</v>
      </c>
      <c r="F19" s="129" t="n">
        <v>2</v>
      </c>
      <c r="G19" s="129" t="n">
        <v>3</v>
      </c>
      <c r="H19" s="129" t="n">
        <v>4</v>
      </c>
      <c r="I19" s="129" t="n">
        <v>2</v>
      </c>
      <c r="J19" s="129" t="n">
        <v>4</v>
      </c>
      <c r="K19" s="129" t="n">
        <v>2</v>
      </c>
      <c r="L19" s="58"/>
      <c r="M19" s="58"/>
      <c r="N19" s="166" t="n">
        <f aca="false">Capstones!$F19+Capstones!$G19+Capstones!$H19+Capstones!$I19+Capstones!$J19+Capstones!$K19</f>
        <v>17</v>
      </c>
      <c r="O19" s="166" t="n">
        <f aca="false">Capstones!$N19/30*100</f>
        <v>56.6666666666667</v>
      </c>
      <c r="P19" s="166" t="n">
        <f aca="false">Capstones!$O19*0.6</f>
        <v>34</v>
      </c>
      <c r="Q19" s="129" t="n">
        <v>4</v>
      </c>
      <c r="R19" s="129" t="n">
        <v>4</v>
      </c>
      <c r="S19" s="129"/>
      <c r="T19" s="129" t="n">
        <v>3</v>
      </c>
      <c r="U19" s="129"/>
      <c r="V19" s="129" t="n">
        <v>3.66666666666667</v>
      </c>
      <c r="W19" s="129" t="n">
        <v>4</v>
      </c>
      <c r="X19" s="129" t="n">
        <v>4</v>
      </c>
      <c r="Y19" s="166" t="n">
        <f aca="false">Capstones!$Q19+Capstones!$R19+Capstones!$T19+Capstones!$V19+Capstones!$W19</f>
        <v>18.6666666666667</v>
      </c>
      <c r="Z19" s="165" t="n">
        <f aca="false">Capstones!$Y19/25*100</f>
        <v>74.6666666666667</v>
      </c>
      <c r="AA19" s="166" t="n">
        <f aca="false">Capstones!$Z19*0.6</f>
        <v>44.8</v>
      </c>
      <c r="AB19" s="129"/>
      <c r="AC19" s="129" t="n">
        <v>3</v>
      </c>
      <c r="AD19" s="129" t="n">
        <v>2</v>
      </c>
      <c r="AE19" s="129" t="n">
        <v>3</v>
      </c>
      <c r="AF19" s="129" t="n">
        <v>2</v>
      </c>
      <c r="AG19" s="129" t="n">
        <v>4</v>
      </c>
      <c r="AH19" s="129" t="n">
        <v>5</v>
      </c>
      <c r="AI19" s="129" t="n">
        <v>4</v>
      </c>
      <c r="AJ19" s="166" t="n">
        <f aca="false">AC19+AD19+AE19+AF19+AG19+AH19</f>
        <v>19</v>
      </c>
      <c r="AK19" s="166" t="n">
        <f aca="false">AJ19/30*100</f>
        <v>63.3333333333333</v>
      </c>
      <c r="AL19" s="166" t="n">
        <f aca="false">AK19*0.6</f>
        <v>38</v>
      </c>
      <c r="AM19" s="129" t="n">
        <v>4</v>
      </c>
      <c r="AN19" s="129" t="n">
        <v>4</v>
      </c>
      <c r="AO19" s="129"/>
      <c r="AP19" s="129"/>
      <c r="AQ19" s="129"/>
      <c r="AR19" s="129" t="n">
        <v>4</v>
      </c>
      <c r="AS19" s="129"/>
      <c r="AT19" s="129" t="n">
        <v>4</v>
      </c>
      <c r="AU19" s="166" t="n">
        <f aca="false">Capstones!$Q19+Capstones!$R19+Capstones!$T19+Capstones!$V19+Capstones!$W19</f>
        <v>18.6666666666667</v>
      </c>
      <c r="AV19" s="166" t="n">
        <f aca="false">Capstones!$Y19/30*100</f>
        <v>62.2222222222222</v>
      </c>
      <c r="AW19" s="166" t="n">
        <f aca="false">Capstones!$Z19*0.6</f>
        <v>44.8</v>
      </c>
    </row>
    <row r="20" customFormat="false" ht="22.5" hidden="false" customHeight="true" outlineLevel="0" collapsed="false">
      <c r="A20" s="162" t="n">
        <v>17</v>
      </c>
      <c r="B20" s="162" t="s">
        <v>51</v>
      </c>
      <c r="C20" s="163" t="s">
        <v>52</v>
      </c>
      <c r="D20" s="162" t="s">
        <v>13</v>
      </c>
      <c r="E20" s="162" t="s">
        <v>31</v>
      </c>
      <c r="F20" s="164" t="n">
        <v>4</v>
      </c>
      <c r="G20" s="164" t="n">
        <v>2.66666666666667</v>
      </c>
      <c r="H20" s="164" t="n">
        <v>4</v>
      </c>
      <c r="I20" s="164" t="n">
        <v>3</v>
      </c>
      <c r="J20" s="164" t="n">
        <v>3</v>
      </c>
      <c r="K20" s="164" t="n">
        <v>3</v>
      </c>
      <c r="L20" s="162"/>
      <c r="M20" s="162"/>
      <c r="N20" s="165" t="n">
        <f aca="false">Capstones!$F20+Capstones!$G20+Capstones!$H20+Capstones!$I20+Capstones!$J20+Capstones!$K20</f>
        <v>19.6666666666667</v>
      </c>
      <c r="O20" s="165" t="n">
        <f aca="false">Capstones!$N20/30*100</f>
        <v>65.5555555555555</v>
      </c>
      <c r="P20" s="165" t="n">
        <f aca="false">Capstones!$O20*0.6</f>
        <v>39.3333333333333</v>
      </c>
      <c r="Q20" s="164" t="n">
        <v>4</v>
      </c>
      <c r="R20" s="164" t="n">
        <v>4</v>
      </c>
      <c r="S20" s="164"/>
      <c r="T20" s="164" t="n">
        <v>4</v>
      </c>
      <c r="U20" s="164"/>
      <c r="V20" s="164" t="n">
        <v>4.66666666666667</v>
      </c>
      <c r="W20" s="164" t="n">
        <v>5</v>
      </c>
      <c r="X20" s="164" t="n">
        <v>4</v>
      </c>
      <c r="Y20" s="165" t="n">
        <f aca="false">Capstones!$Q20+Capstones!$R20+Capstones!$T20+Capstones!$V20+Capstones!$W20</f>
        <v>21.6666666666667</v>
      </c>
      <c r="Z20" s="165" t="n">
        <f aca="false">Capstones!$Y20/25*100</f>
        <v>86.6666666666667</v>
      </c>
      <c r="AA20" s="165" t="n">
        <f aca="false">Capstones!$Z20*0.6</f>
        <v>52</v>
      </c>
      <c r="AB20" s="164"/>
      <c r="AC20" s="162" t="n">
        <v>4</v>
      </c>
      <c r="AD20" s="162" t="n">
        <v>5</v>
      </c>
      <c r="AE20" s="162" t="n">
        <v>4</v>
      </c>
      <c r="AF20" s="162" t="n">
        <v>5</v>
      </c>
      <c r="AG20" s="162" t="n">
        <v>5</v>
      </c>
      <c r="AH20" s="162" t="n">
        <v>5</v>
      </c>
      <c r="AI20" s="162" t="n">
        <v>5</v>
      </c>
      <c r="AJ20" s="166" t="n">
        <f aca="false">AC20+AD20+AE20+AF20+AG20+AH20</f>
        <v>28</v>
      </c>
      <c r="AK20" s="166" t="n">
        <f aca="false">AJ20/30*100</f>
        <v>93.3333333333333</v>
      </c>
      <c r="AL20" s="166" t="n">
        <f aca="false">AK20*0.6</f>
        <v>56</v>
      </c>
      <c r="AM20" s="162" t="n">
        <v>0</v>
      </c>
      <c r="AN20" s="162" t="n">
        <v>0</v>
      </c>
      <c r="AO20" s="164"/>
      <c r="AP20" s="164"/>
      <c r="AQ20" s="164"/>
      <c r="AR20" s="162" t="n">
        <v>0</v>
      </c>
      <c r="AS20" s="164"/>
      <c r="AT20" s="162" t="n">
        <v>0</v>
      </c>
      <c r="AU20" s="166" t="n">
        <f aca="false">Capstones!$Q20+Capstones!$R20+Capstones!$T20+Capstones!$V20+Capstones!$W20</f>
        <v>21.6666666666667</v>
      </c>
      <c r="AV20" s="166" t="n">
        <f aca="false">Capstones!$Y20/30*100</f>
        <v>72.2222222222222</v>
      </c>
      <c r="AW20" s="166" t="n">
        <f aca="false">Capstones!$Z20*0.6</f>
        <v>52</v>
      </c>
    </row>
    <row r="21" customFormat="false" ht="22.5" hidden="false" customHeight="true" outlineLevel="0" collapsed="false">
      <c r="A21" s="58" t="n">
        <v>18</v>
      </c>
      <c r="B21" s="58" t="s">
        <v>54</v>
      </c>
      <c r="C21" s="167" t="s">
        <v>55</v>
      </c>
      <c r="D21" s="58" t="s">
        <v>53</v>
      </c>
      <c r="E21" s="58" t="s">
        <v>14</v>
      </c>
      <c r="F21" s="129" t="n">
        <v>2</v>
      </c>
      <c r="G21" s="129" t="n">
        <v>4</v>
      </c>
      <c r="H21" s="129" t="n">
        <v>5</v>
      </c>
      <c r="I21" s="129" t="n">
        <v>4</v>
      </c>
      <c r="J21" s="129" t="n">
        <v>4</v>
      </c>
      <c r="K21" s="129" t="n">
        <v>2</v>
      </c>
      <c r="L21" s="58"/>
      <c r="M21" s="58"/>
      <c r="N21" s="166" t="n">
        <f aca="false">Capstones!$F21+Capstones!$G21+Capstones!$H21+Capstones!$I21+Capstones!$J21+Capstones!$K21</f>
        <v>21</v>
      </c>
      <c r="O21" s="166" t="n">
        <f aca="false">Capstones!$N21/30*100</f>
        <v>70</v>
      </c>
      <c r="P21" s="166" t="n">
        <f aca="false">Capstones!$O21*0.6</f>
        <v>42</v>
      </c>
      <c r="Q21" s="129" t="n">
        <v>4</v>
      </c>
      <c r="R21" s="129" t="n">
        <v>4.33333333333333</v>
      </c>
      <c r="S21" s="129"/>
      <c r="T21" s="129" t="n">
        <v>4</v>
      </c>
      <c r="U21" s="129"/>
      <c r="V21" s="129" t="n">
        <v>4</v>
      </c>
      <c r="W21" s="129" t="n">
        <v>4</v>
      </c>
      <c r="X21" s="129" t="n">
        <v>4</v>
      </c>
      <c r="Y21" s="166" t="n">
        <f aca="false">Capstones!$Q21+Capstones!$R21+Capstones!$T21+Capstones!$V21+Capstones!$W21</f>
        <v>20.3333333333333</v>
      </c>
      <c r="Z21" s="165" t="n">
        <f aca="false">Capstones!$Y21/25*100</f>
        <v>81.3333333333333</v>
      </c>
      <c r="AA21" s="166" t="n">
        <f aca="false">Capstones!$Z21*0.6</f>
        <v>48.8</v>
      </c>
      <c r="AB21" s="129"/>
      <c r="AC21" s="58" t="n">
        <v>5</v>
      </c>
      <c r="AD21" s="58" t="n">
        <v>5</v>
      </c>
      <c r="AE21" s="58" t="n">
        <v>5</v>
      </c>
      <c r="AF21" s="58" t="n">
        <v>5</v>
      </c>
      <c r="AG21" s="58" t="n">
        <v>5</v>
      </c>
      <c r="AH21" s="58" t="n">
        <v>5</v>
      </c>
      <c r="AI21" s="58" t="n">
        <v>5</v>
      </c>
      <c r="AJ21" s="166" t="n">
        <f aca="false">AC21+AD21+AE21+AF21+AG21+AH21</f>
        <v>30</v>
      </c>
      <c r="AK21" s="166" t="n">
        <f aca="false">AJ21/30*100</f>
        <v>100</v>
      </c>
      <c r="AL21" s="166" t="n">
        <f aca="false">AK21*0.6</f>
        <v>60</v>
      </c>
      <c r="AM21" s="58" t="n">
        <v>0</v>
      </c>
      <c r="AN21" s="58" t="n">
        <v>0</v>
      </c>
      <c r="AO21" s="129"/>
      <c r="AP21" s="129"/>
      <c r="AQ21" s="129"/>
      <c r="AR21" s="58" t="n">
        <v>0</v>
      </c>
      <c r="AS21" s="129"/>
      <c r="AT21" s="58" t="n">
        <v>0</v>
      </c>
      <c r="AU21" s="166" t="n">
        <f aca="false">Capstones!$Q21+Capstones!$R21+Capstones!$T21+Capstones!$V21+Capstones!$W21</f>
        <v>20.3333333333333</v>
      </c>
      <c r="AV21" s="166" t="n">
        <f aca="false">Capstones!$Y21/30*100</f>
        <v>67.7777777777778</v>
      </c>
      <c r="AW21" s="166" t="n">
        <f aca="false">Capstones!$Z21*0.6</f>
        <v>48.8</v>
      </c>
    </row>
    <row r="22" customFormat="false" ht="22.5" hidden="false" customHeight="true" outlineLevel="0" collapsed="false">
      <c r="A22" s="162" t="n">
        <v>19</v>
      </c>
      <c r="B22" s="162" t="s">
        <v>56</v>
      </c>
      <c r="C22" s="163" t="s">
        <v>57</v>
      </c>
      <c r="D22" s="162" t="s">
        <v>13</v>
      </c>
      <c r="E22" s="162" t="s">
        <v>14</v>
      </c>
      <c r="F22" s="164" t="n">
        <v>2</v>
      </c>
      <c r="G22" s="164" t="n">
        <v>4</v>
      </c>
      <c r="H22" s="164" t="n">
        <v>4</v>
      </c>
      <c r="I22" s="164" t="n">
        <v>3</v>
      </c>
      <c r="J22" s="164" t="n">
        <v>4</v>
      </c>
      <c r="K22" s="164" t="n">
        <v>2</v>
      </c>
      <c r="L22" s="162"/>
      <c r="M22" s="162"/>
      <c r="N22" s="165" t="n">
        <f aca="false">Capstones!$F22+Capstones!$G22+Capstones!$H22+Capstones!$I22+Capstones!$J22+Capstones!$K22</f>
        <v>19</v>
      </c>
      <c r="O22" s="165" t="n">
        <f aca="false">Capstones!$N22/30*100</f>
        <v>63.3333333333333</v>
      </c>
      <c r="P22" s="165" t="n">
        <f aca="false">Capstones!$O22*0.6</f>
        <v>38</v>
      </c>
      <c r="Q22" s="164" t="n">
        <v>5</v>
      </c>
      <c r="R22" s="164" t="n">
        <v>4.66666666666667</v>
      </c>
      <c r="S22" s="164"/>
      <c r="T22" s="164" t="n">
        <v>5</v>
      </c>
      <c r="U22" s="164"/>
      <c r="V22" s="164" t="n">
        <v>4.66666666666667</v>
      </c>
      <c r="W22" s="164" t="n">
        <v>5</v>
      </c>
      <c r="X22" s="164" t="n">
        <v>4.5</v>
      </c>
      <c r="Y22" s="165" t="n">
        <f aca="false">Capstones!$Q22+Capstones!$R22+Capstones!$T22+Capstones!$V22+Capstones!$W22</f>
        <v>24.3333333333333</v>
      </c>
      <c r="Z22" s="165" t="n">
        <f aca="false">Capstones!$Y22/25*100</f>
        <v>97.3333333333333</v>
      </c>
      <c r="AA22" s="165" t="n">
        <f aca="false">Capstones!$Z22*0.6</f>
        <v>58.4</v>
      </c>
      <c r="AB22" s="164"/>
      <c r="AC22" s="164" t="n">
        <v>5</v>
      </c>
      <c r="AD22" s="164" t="n">
        <v>4</v>
      </c>
      <c r="AE22" s="164" t="n">
        <v>5</v>
      </c>
      <c r="AF22" s="164" t="n">
        <v>4</v>
      </c>
      <c r="AG22" s="164" t="n">
        <v>4</v>
      </c>
      <c r="AH22" s="164" t="n">
        <v>5</v>
      </c>
      <c r="AI22" s="164" t="n">
        <v>5</v>
      </c>
      <c r="AJ22" s="166" t="n">
        <f aca="false">AC22+AD22+AE22+AF22+AG22+AH22</f>
        <v>27</v>
      </c>
      <c r="AK22" s="166" t="n">
        <f aca="false">AJ22/30*100</f>
        <v>90</v>
      </c>
      <c r="AL22" s="166" t="n">
        <f aca="false">AK22*0.6</f>
        <v>54</v>
      </c>
      <c r="AM22" s="164" t="n">
        <v>4.33333333333333</v>
      </c>
      <c r="AN22" s="164" t="n">
        <v>3.75</v>
      </c>
      <c r="AO22" s="164"/>
      <c r="AP22" s="164"/>
      <c r="AQ22" s="164"/>
      <c r="AR22" s="164" t="n">
        <v>4.75</v>
      </c>
      <c r="AS22" s="164"/>
      <c r="AT22" s="164" t="n">
        <v>3.5</v>
      </c>
      <c r="AU22" s="166" t="n">
        <f aca="false">Capstones!$Q22+Capstones!$R22+Capstones!$T22+Capstones!$V22+Capstones!$W22</f>
        <v>24.3333333333333</v>
      </c>
      <c r="AV22" s="166" t="n">
        <f aca="false">Capstones!$Y22/30*100</f>
        <v>81.1111111111111</v>
      </c>
      <c r="AW22" s="166" t="n">
        <f aca="false">Capstones!$Z22*0.6</f>
        <v>58.4</v>
      </c>
    </row>
    <row r="23" customFormat="false" ht="22.5" hidden="false" customHeight="true" outlineLevel="0" collapsed="false">
      <c r="A23" s="58" t="n">
        <v>20</v>
      </c>
      <c r="B23" s="58" t="s">
        <v>58</v>
      </c>
      <c r="C23" s="167" t="s">
        <v>59</v>
      </c>
      <c r="D23" s="58" t="s">
        <v>17</v>
      </c>
      <c r="E23" s="58" t="s">
        <v>38</v>
      </c>
      <c r="F23" s="129" t="n">
        <v>3</v>
      </c>
      <c r="G23" s="129" t="n">
        <v>2.5</v>
      </c>
      <c r="H23" s="129" t="n">
        <v>3</v>
      </c>
      <c r="I23" s="129" t="n">
        <v>2.5</v>
      </c>
      <c r="J23" s="129" t="n">
        <v>2</v>
      </c>
      <c r="K23" s="129" t="n">
        <v>2.5</v>
      </c>
      <c r="L23" s="58"/>
      <c r="M23" s="58"/>
      <c r="N23" s="166" t="n">
        <f aca="false">Capstones!$F23+Capstones!$G23+Capstones!$H23+Capstones!$I23+Capstones!$J23+Capstones!$K23</f>
        <v>15.5</v>
      </c>
      <c r="O23" s="166" t="n">
        <f aca="false">Capstones!$N23/30*100</f>
        <v>51.6666666666667</v>
      </c>
      <c r="P23" s="166" t="n">
        <f aca="false">Capstones!$O23*0.6</f>
        <v>31</v>
      </c>
      <c r="Q23" s="129" t="n">
        <v>4</v>
      </c>
      <c r="R23" s="129" t="n">
        <v>4</v>
      </c>
      <c r="S23" s="129"/>
      <c r="T23" s="129" t="n">
        <v>4</v>
      </c>
      <c r="U23" s="129"/>
      <c r="V23" s="129" t="n">
        <v>4.66666666666667</v>
      </c>
      <c r="W23" s="129" t="n">
        <v>4</v>
      </c>
      <c r="X23" s="129" t="n">
        <v>4</v>
      </c>
      <c r="Y23" s="166" t="n">
        <f aca="false">Capstones!$Q23+Capstones!$R23+Capstones!$T23+Capstones!$V23+Capstones!$W23</f>
        <v>20.6666666666667</v>
      </c>
      <c r="Z23" s="165" t="n">
        <f aca="false">Capstones!$Y23/25*100</f>
        <v>82.6666666666667</v>
      </c>
      <c r="AA23" s="166" t="n">
        <f aca="false">Capstones!$Z23*0.6</f>
        <v>49.6</v>
      </c>
      <c r="AB23" s="129"/>
      <c r="AC23" s="129" t="n">
        <v>5</v>
      </c>
      <c r="AD23" s="129" t="n">
        <v>3</v>
      </c>
      <c r="AE23" s="129" t="n">
        <v>5</v>
      </c>
      <c r="AF23" s="129" t="n">
        <v>5</v>
      </c>
      <c r="AG23" s="129" t="n">
        <v>5</v>
      </c>
      <c r="AH23" s="129" t="n">
        <v>5</v>
      </c>
      <c r="AI23" s="129" t="n">
        <v>5</v>
      </c>
      <c r="AJ23" s="166" t="n">
        <f aca="false">AC23+AD23+AE23+AF23+AG23+AH23</f>
        <v>28</v>
      </c>
      <c r="AK23" s="166" t="n">
        <f aca="false">AJ23/30*100</f>
        <v>93.3333333333333</v>
      </c>
      <c r="AL23" s="166" t="n">
        <f aca="false">AK23*0.6</f>
        <v>56</v>
      </c>
      <c r="AM23" s="129" t="n">
        <v>4</v>
      </c>
      <c r="AN23" s="129" t="n">
        <v>4.375</v>
      </c>
      <c r="AO23" s="129"/>
      <c r="AP23" s="129"/>
      <c r="AQ23" s="129"/>
      <c r="AR23" s="129" t="n">
        <v>4.125</v>
      </c>
      <c r="AS23" s="129"/>
      <c r="AT23" s="129" t="n">
        <v>4.5</v>
      </c>
      <c r="AU23" s="166" t="n">
        <f aca="false">Capstones!$Q23+Capstones!$R23+Capstones!$T23+Capstones!$V23+Capstones!$W23</f>
        <v>20.6666666666667</v>
      </c>
      <c r="AV23" s="166" t="n">
        <f aca="false">Capstones!$Y23/30*100</f>
        <v>68.8888888888889</v>
      </c>
      <c r="AW23" s="166" t="n">
        <f aca="false">Capstones!$Z23*0.6</f>
        <v>49.6</v>
      </c>
    </row>
    <row r="24" customFormat="false" ht="22.5" hidden="false" customHeight="true" outlineLevel="0" collapsed="false">
      <c r="A24" s="162" t="n">
        <v>21</v>
      </c>
      <c r="B24" s="162" t="s">
        <v>60</v>
      </c>
      <c r="C24" s="163" t="s">
        <v>61</v>
      </c>
      <c r="D24" s="162" t="s">
        <v>17</v>
      </c>
      <c r="E24" s="162" t="s">
        <v>38</v>
      </c>
      <c r="F24" s="164" t="n">
        <v>3.5</v>
      </c>
      <c r="G24" s="164" t="n">
        <v>2.66666666666667</v>
      </c>
      <c r="H24" s="164" t="n">
        <v>3</v>
      </c>
      <c r="I24" s="164" t="n">
        <v>2.5</v>
      </c>
      <c r="J24" s="164" t="n">
        <v>3</v>
      </c>
      <c r="K24" s="164" t="n">
        <v>2.5</v>
      </c>
      <c r="L24" s="162"/>
      <c r="M24" s="162"/>
      <c r="N24" s="165" t="n">
        <f aca="false">Capstones!$F24+Capstones!$G24+Capstones!$H24+Capstones!$I24+Capstones!$J24+Capstones!$K24</f>
        <v>17.1666666666667</v>
      </c>
      <c r="O24" s="165" t="n">
        <f aca="false">Capstones!$N24/30*100</f>
        <v>57.2222222222222</v>
      </c>
      <c r="P24" s="165" t="n">
        <f aca="false">Capstones!$O24*0.6</f>
        <v>34.3333333333333</v>
      </c>
      <c r="Q24" s="164" t="n">
        <v>4</v>
      </c>
      <c r="R24" s="164" t="n">
        <v>4</v>
      </c>
      <c r="S24" s="164"/>
      <c r="T24" s="164" t="n">
        <v>4</v>
      </c>
      <c r="U24" s="164"/>
      <c r="V24" s="164" t="n">
        <v>4.66666666666667</v>
      </c>
      <c r="W24" s="164" t="n">
        <v>4</v>
      </c>
      <c r="X24" s="164" t="n">
        <v>4</v>
      </c>
      <c r="Y24" s="165" t="n">
        <f aca="false">Capstones!$Q24+Capstones!$R24+Capstones!$T24+Capstones!$V24+Capstones!$W24</f>
        <v>20.6666666666667</v>
      </c>
      <c r="Z24" s="165" t="n">
        <f aca="false">Capstones!$Y24/25*100</f>
        <v>82.6666666666667</v>
      </c>
      <c r="AA24" s="165" t="n">
        <f aca="false">Capstones!$Z24*0.6</f>
        <v>49.6</v>
      </c>
      <c r="AB24" s="164"/>
      <c r="AC24" s="164" t="n">
        <v>3</v>
      </c>
      <c r="AD24" s="164" t="n">
        <v>0</v>
      </c>
      <c r="AE24" s="164" t="n">
        <v>3</v>
      </c>
      <c r="AF24" s="164" t="n">
        <v>3</v>
      </c>
      <c r="AG24" s="164" t="n">
        <v>3</v>
      </c>
      <c r="AH24" s="164" t="n">
        <v>3</v>
      </c>
      <c r="AI24" s="164" t="n">
        <v>4</v>
      </c>
      <c r="AJ24" s="166" t="n">
        <f aca="false">AC24+AD24+AE24+AF24+AG24+AH24</f>
        <v>15</v>
      </c>
      <c r="AK24" s="166" t="n">
        <f aca="false">AJ24/30*100</f>
        <v>50</v>
      </c>
      <c r="AL24" s="166" t="n">
        <f aca="false">AK24*0.6</f>
        <v>30</v>
      </c>
      <c r="AM24" s="164" t="n">
        <v>3</v>
      </c>
      <c r="AN24" s="164" t="n">
        <v>3</v>
      </c>
      <c r="AO24" s="164"/>
      <c r="AP24" s="164"/>
      <c r="AQ24" s="164"/>
      <c r="AR24" s="164" t="n">
        <v>3</v>
      </c>
      <c r="AS24" s="164"/>
      <c r="AT24" s="164" t="n">
        <v>3</v>
      </c>
      <c r="AU24" s="166" t="n">
        <f aca="false">Capstones!$Q24+Capstones!$R24+Capstones!$T24+Capstones!$V24+Capstones!$W24</f>
        <v>20.6666666666667</v>
      </c>
      <c r="AV24" s="166" t="n">
        <f aca="false">Capstones!$Y24/30*100</f>
        <v>68.8888888888889</v>
      </c>
      <c r="AW24" s="166" t="n">
        <f aca="false">Capstones!$Z24*0.6</f>
        <v>49.6</v>
      </c>
    </row>
    <row r="25" customFormat="false" ht="22.5" hidden="false" customHeight="true" outlineLevel="0" collapsed="false">
      <c r="A25" s="58" t="n">
        <v>22</v>
      </c>
      <c r="B25" s="58" t="s">
        <v>62</v>
      </c>
      <c r="C25" s="167" t="s">
        <v>63</v>
      </c>
      <c r="D25" s="58" t="s">
        <v>17</v>
      </c>
      <c r="E25" s="58" t="s">
        <v>14</v>
      </c>
      <c r="F25" s="129" t="n">
        <v>2</v>
      </c>
      <c r="G25" s="129" t="n">
        <v>4</v>
      </c>
      <c r="H25" s="129" t="n">
        <v>4</v>
      </c>
      <c r="I25" s="129" t="n">
        <v>2</v>
      </c>
      <c r="J25" s="129" t="n">
        <v>3</v>
      </c>
      <c r="K25" s="129" t="n">
        <v>3</v>
      </c>
      <c r="L25" s="58"/>
      <c r="M25" s="58"/>
      <c r="N25" s="166" t="n">
        <f aca="false">Capstones!$F25+Capstones!$G25+Capstones!$H25+Capstones!$I25+Capstones!$J25+Capstones!$K25</f>
        <v>18</v>
      </c>
      <c r="O25" s="166" t="n">
        <f aca="false">Capstones!$N25/30*100</f>
        <v>60</v>
      </c>
      <c r="P25" s="166" t="n">
        <f aca="false">Capstones!$O25*0.6</f>
        <v>36</v>
      </c>
      <c r="Q25" s="129" t="n">
        <v>5</v>
      </c>
      <c r="R25" s="129" t="n">
        <v>4</v>
      </c>
      <c r="S25" s="129"/>
      <c r="T25" s="129" t="n">
        <v>4</v>
      </c>
      <c r="U25" s="129"/>
      <c r="V25" s="129" t="n">
        <v>4</v>
      </c>
      <c r="W25" s="129" t="n">
        <v>5</v>
      </c>
      <c r="X25" s="129" t="n">
        <v>4</v>
      </c>
      <c r="Y25" s="166" t="n">
        <f aca="false">Capstones!$Q25+Capstones!$R25+Capstones!$T25+Capstones!$V25+Capstones!$W25</f>
        <v>22</v>
      </c>
      <c r="Z25" s="165" t="n">
        <f aca="false">Capstones!$Y25/25*100</f>
        <v>88</v>
      </c>
      <c r="AA25" s="166" t="n">
        <f aca="false">Capstones!$Z25*0.6</f>
        <v>52.8</v>
      </c>
      <c r="AB25" s="129"/>
      <c r="AC25" s="58" t="n">
        <v>3</v>
      </c>
      <c r="AD25" s="58" t="n">
        <v>4</v>
      </c>
      <c r="AE25" s="58" t="n">
        <v>3</v>
      </c>
      <c r="AF25" s="58" t="n">
        <v>4</v>
      </c>
      <c r="AG25" s="58" t="n">
        <v>4</v>
      </c>
      <c r="AH25" s="58" t="n">
        <v>5</v>
      </c>
      <c r="AI25" s="58" t="n">
        <v>5</v>
      </c>
      <c r="AJ25" s="166" t="n">
        <f aca="false">AC25+AD25+AE25+AF25+AG25+AH25</f>
        <v>23</v>
      </c>
      <c r="AK25" s="166" t="n">
        <f aca="false">AJ25/30*100</f>
        <v>76.6666666666667</v>
      </c>
      <c r="AL25" s="166" t="n">
        <f aca="false">AK25*0.6</f>
        <v>46</v>
      </c>
      <c r="AM25" s="58" t="n">
        <v>0</v>
      </c>
      <c r="AN25" s="58" t="n">
        <v>0</v>
      </c>
      <c r="AO25" s="129"/>
      <c r="AP25" s="129"/>
      <c r="AQ25" s="129"/>
      <c r="AR25" s="58" t="n">
        <v>0</v>
      </c>
      <c r="AS25" s="129"/>
      <c r="AT25" s="58" t="n">
        <v>0</v>
      </c>
      <c r="AU25" s="166" t="n">
        <f aca="false">Capstones!$Q25+Capstones!$R25+Capstones!$T25+Capstones!$V25+Capstones!$W25</f>
        <v>22</v>
      </c>
      <c r="AV25" s="166" t="n">
        <f aca="false">Capstones!$Y25/30*100</f>
        <v>73.3333333333333</v>
      </c>
      <c r="AW25" s="166" t="n">
        <f aca="false">Capstones!$Z25*0.6</f>
        <v>52.8</v>
      </c>
    </row>
    <row r="26" customFormat="false" ht="22.5" hidden="false" customHeight="true" outlineLevel="0" collapsed="false">
      <c r="A26" s="162" t="n">
        <v>23</v>
      </c>
      <c r="B26" s="162" t="s">
        <v>64</v>
      </c>
      <c r="C26" s="163" t="s">
        <v>65</v>
      </c>
      <c r="D26" s="162" t="s">
        <v>17</v>
      </c>
      <c r="E26" s="162" t="s">
        <v>38</v>
      </c>
      <c r="F26" s="164" t="n">
        <v>2</v>
      </c>
      <c r="G26" s="164" t="n">
        <v>2</v>
      </c>
      <c r="H26" s="164" t="n">
        <v>2</v>
      </c>
      <c r="I26" s="164" t="n">
        <v>2</v>
      </c>
      <c r="J26" s="164" t="n">
        <v>2</v>
      </c>
      <c r="K26" s="164" t="n">
        <v>2</v>
      </c>
      <c r="L26" s="162"/>
      <c r="M26" s="162"/>
      <c r="N26" s="165" t="n">
        <f aca="false">Capstones!$F26+Capstones!$G26+Capstones!$H26+Capstones!$I26+Capstones!$J26+Capstones!$K26</f>
        <v>12</v>
      </c>
      <c r="O26" s="165" t="n">
        <f aca="false">Capstones!$N26/30*100</f>
        <v>40</v>
      </c>
      <c r="P26" s="165" t="n">
        <f aca="false">Capstones!$O26*0.6</f>
        <v>24</v>
      </c>
      <c r="Q26" s="164" t="n">
        <v>3</v>
      </c>
      <c r="R26" s="164" t="n">
        <v>3</v>
      </c>
      <c r="S26" s="164"/>
      <c r="T26" s="164" t="n">
        <v>3</v>
      </c>
      <c r="U26" s="164"/>
      <c r="V26" s="164" t="n">
        <v>3</v>
      </c>
      <c r="W26" s="164" t="n">
        <v>3</v>
      </c>
      <c r="X26" s="164" t="n">
        <v>3</v>
      </c>
      <c r="Y26" s="165" t="n">
        <f aca="false">Capstones!$Q26+Capstones!$R26+Capstones!$T26+Capstones!$V26+Capstones!$W26</f>
        <v>15</v>
      </c>
      <c r="Z26" s="165" t="n">
        <f aca="false">Capstones!$Y26/25*100</f>
        <v>60</v>
      </c>
      <c r="AA26" s="165" t="n">
        <f aca="false">Capstones!$Z26*0.6</f>
        <v>36</v>
      </c>
      <c r="AB26" s="164"/>
      <c r="AC26" s="164" t="n">
        <v>4</v>
      </c>
      <c r="AD26" s="164" t="n">
        <v>0</v>
      </c>
      <c r="AE26" s="164" t="n">
        <v>4</v>
      </c>
      <c r="AF26" s="164" t="n">
        <v>5</v>
      </c>
      <c r="AG26" s="164" t="n">
        <v>4</v>
      </c>
      <c r="AH26" s="164" t="n">
        <v>5</v>
      </c>
      <c r="AI26" s="164" t="n">
        <v>5</v>
      </c>
      <c r="AJ26" s="166" t="n">
        <f aca="false">AC26+AD26+AE26+AF26+AG26+AH26</f>
        <v>22</v>
      </c>
      <c r="AK26" s="166" t="n">
        <f aca="false">AJ26/30*100</f>
        <v>73.3333333333333</v>
      </c>
      <c r="AL26" s="166" t="n">
        <f aca="false">AK26*0.6</f>
        <v>44</v>
      </c>
      <c r="AM26" s="164" t="n">
        <v>4.33333333333333</v>
      </c>
      <c r="AN26" s="164" t="n">
        <v>3</v>
      </c>
      <c r="AO26" s="164"/>
      <c r="AP26" s="164"/>
      <c r="AQ26" s="164"/>
      <c r="AR26" s="164" t="n">
        <v>4.25</v>
      </c>
      <c r="AS26" s="164"/>
      <c r="AT26" s="164" t="n">
        <v>2.5</v>
      </c>
      <c r="AU26" s="166" t="n">
        <f aca="false">Capstones!$Q26+Capstones!$R26+Capstones!$T26+Capstones!$V26+Capstones!$W26</f>
        <v>15</v>
      </c>
      <c r="AV26" s="166" t="n">
        <f aca="false">Capstones!$Y26/30*100</f>
        <v>50</v>
      </c>
      <c r="AW26" s="166" t="n">
        <f aca="false">Capstones!$Z26*0.6</f>
        <v>36</v>
      </c>
    </row>
    <row r="27" customFormat="false" ht="22.5" hidden="false" customHeight="true" outlineLevel="0" collapsed="false">
      <c r="A27" s="58" t="n">
        <v>24</v>
      </c>
      <c r="B27" s="58" t="s">
        <v>66</v>
      </c>
      <c r="C27" s="167" t="s">
        <v>67</v>
      </c>
      <c r="D27" s="58" t="s">
        <v>17</v>
      </c>
      <c r="E27" s="58" t="s">
        <v>14</v>
      </c>
      <c r="F27" s="129" t="n">
        <v>2</v>
      </c>
      <c r="G27" s="129" t="n">
        <v>4</v>
      </c>
      <c r="H27" s="129" t="n">
        <v>2</v>
      </c>
      <c r="I27" s="129" t="n">
        <v>3</v>
      </c>
      <c r="J27" s="129" t="n">
        <v>2</v>
      </c>
      <c r="K27" s="129" t="n">
        <v>2</v>
      </c>
      <c r="L27" s="58"/>
      <c r="M27" s="58"/>
      <c r="N27" s="166" t="n">
        <f aca="false">Capstones!$F27+Capstones!$G27+Capstones!$H27+Capstones!$I27+Capstones!$J27+Capstones!$K27</f>
        <v>15</v>
      </c>
      <c r="O27" s="166" t="n">
        <f aca="false">Capstones!$N27/30*100</f>
        <v>50</v>
      </c>
      <c r="P27" s="166" t="n">
        <f aca="false">Capstones!$O27*0.6</f>
        <v>30</v>
      </c>
      <c r="Q27" s="129" t="n">
        <v>4</v>
      </c>
      <c r="R27" s="129" t="n">
        <v>4</v>
      </c>
      <c r="S27" s="129"/>
      <c r="T27" s="129" t="n">
        <v>4</v>
      </c>
      <c r="U27" s="129"/>
      <c r="V27" s="129" t="n">
        <v>4.33333333333333</v>
      </c>
      <c r="W27" s="129" t="n">
        <v>4</v>
      </c>
      <c r="X27" s="129" t="n">
        <v>4</v>
      </c>
      <c r="Y27" s="166" t="n">
        <f aca="false">Capstones!$Q27+Capstones!$R27+Capstones!$T27+Capstones!$V27+Capstones!$W27</f>
        <v>20.3333333333333</v>
      </c>
      <c r="Z27" s="165" t="n">
        <f aca="false">Capstones!$Y27/25*100</f>
        <v>81.3333333333333</v>
      </c>
      <c r="AA27" s="166" t="n">
        <f aca="false">Capstones!$Z27*0.6</f>
        <v>48.8</v>
      </c>
      <c r="AB27" s="129"/>
      <c r="AC27" s="129" t="n">
        <v>4</v>
      </c>
      <c r="AD27" s="129" t="n">
        <v>4</v>
      </c>
      <c r="AE27" s="129" t="n">
        <v>4</v>
      </c>
      <c r="AF27" s="129" t="n">
        <v>4</v>
      </c>
      <c r="AG27" s="129" t="n">
        <v>4</v>
      </c>
      <c r="AH27" s="129" t="n">
        <v>3</v>
      </c>
      <c r="AI27" s="129" t="n">
        <v>3</v>
      </c>
      <c r="AJ27" s="166" t="n">
        <f aca="false">AC27+AD27+AE27+AF27+AG27+AH27</f>
        <v>23</v>
      </c>
      <c r="AK27" s="166" t="n">
        <f aca="false">AJ27/30*100</f>
        <v>76.6666666666667</v>
      </c>
      <c r="AL27" s="166" t="n">
        <f aca="false">AK27*0.6</f>
        <v>46</v>
      </c>
      <c r="AM27" s="129" t="n">
        <v>4</v>
      </c>
      <c r="AN27" s="129" t="n">
        <v>4</v>
      </c>
      <c r="AO27" s="129"/>
      <c r="AP27" s="129"/>
      <c r="AQ27" s="129"/>
      <c r="AR27" s="129" t="n">
        <v>4</v>
      </c>
      <c r="AS27" s="129"/>
      <c r="AT27" s="129" t="n">
        <v>4</v>
      </c>
      <c r="AU27" s="166" t="n">
        <f aca="false">Capstones!$Q27+Capstones!$R27+Capstones!$T27+Capstones!$V27+Capstones!$W27</f>
        <v>20.3333333333333</v>
      </c>
      <c r="AV27" s="166" t="n">
        <f aca="false">Capstones!$Y27/30*100</f>
        <v>67.7777777777778</v>
      </c>
      <c r="AW27" s="166" t="n">
        <f aca="false">Capstones!$Z27*0.6</f>
        <v>48.8</v>
      </c>
    </row>
    <row r="28" customFormat="false" ht="22.5" hidden="false" customHeight="true" outlineLevel="0" collapsed="false">
      <c r="A28" s="162" t="n">
        <v>25</v>
      </c>
      <c r="B28" s="162" t="s">
        <v>68</v>
      </c>
      <c r="C28" s="163" t="s">
        <v>69</v>
      </c>
      <c r="D28" s="162" t="s">
        <v>17</v>
      </c>
      <c r="E28" s="162" t="s">
        <v>38</v>
      </c>
      <c r="F28" s="164" t="n">
        <v>3</v>
      </c>
      <c r="G28" s="164" t="n">
        <v>3</v>
      </c>
      <c r="H28" s="164" t="n">
        <v>3.5</v>
      </c>
      <c r="I28" s="164" t="n">
        <v>3</v>
      </c>
      <c r="J28" s="164" t="n">
        <v>3.5</v>
      </c>
      <c r="K28" s="164" t="n">
        <v>3</v>
      </c>
      <c r="L28" s="162"/>
      <c r="M28" s="162"/>
      <c r="N28" s="165" t="n">
        <f aca="false">Capstones!$F28+Capstones!$G28+Capstones!$H28+Capstones!$I28+Capstones!$J28+Capstones!$K28</f>
        <v>19</v>
      </c>
      <c r="O28" s="165" t="n">
        <f aca="false">Capstones!$N28/30*100</f>
        <v>63.3333333333333</v>
      </c>
      <c r="P28" s="165" t="n">
        <f aca="false">Capstones!$O28*0.6</f>
        <v>38</v>
      </c>
      <c r="Q28" s="164" t="n">
        <v>4</v>
      </c>
      <c r="R28" s="164" t="n">
        <v>4</v>
      </c>
      <c r="S28" s="164"/>
      <c r="T28" s="164" t="n">
        <v>4</v>
      </c>
      <c r="U28" s="164"/>
      <c r="V28" s="164" t="n">
        <v>4</v>
      </c>
      <c r="W28" s="164" t="n">
        <v>4</v>
      </c>
      <c r="X28" s="164" t="n">
        <v>4</v>
      </c>
      <c r="Y28" s="165" t="n">
        <f aca="false">Capstones!$Q28+Capstones!$R28+Capstones!$T28+Capstones!$V28+Capstones!$W28</f>
        <v>20</v>
      </c>
      <c r="Z28" s="165" t="n">
        <f aca="false">Capstones!$Y28/25*100</f>
        <v>80</v>
      </c>
      <c r="AA28" s="165" t="n">
        <f aca="false">Capstones!$Z28*0.6</f>
        <v>48</v>
      </c>
      <c r="AB28" s="164"/>
      <c r="AC28" s="164" t="n">
        <v>3</v>
      </c>
      <c r="AD28" s="164" t="n">
        <v>0</v>
      </c>
      <c r="AE28" s="164" t="n">
        <v>3.5</v>
      </c>
      <c r="AF28" s="164" t="n">
        <v>3.5</v>
      </c>
      <c r="AG28" s="164" t="n">
        <v>3</v>
      </c>
      <c r="AH28" s="164" t="n">
        <v>4</v>
      </c>
      <c r="AI28" s="164" t="n">
        <v>4</v>
      </c>
      <c r="AJ28" s="166" t="n">
        <f aca="false">AC28+AD28+AE28+AF28+AG28+AH28</f>
        <v>17</v>
      </c>
      <c r="AK28" s="166" t="n">
        <f aca="false">AJ28/30*100</f>
        <v>56.6666666666667</v>
      </c>
      <c r="AL28" s="166" t="n">
        <f aca="false">AK28*0.6</f>
        <v>34</v>
      </c>
      <c r="AM28" s="164" t="n">
        <v>2.16666666666667</v>
      </c>
      <c r="AN28" s="164" t="n">
        <v>2</v>
      </c>
      <c r="AO28" s="164"/>
      <c r="AP28" s="164"/>
      <c r="AQ28" s="164"/>
      <c r="AR28" s="164" t="n">
        <v>2.125</v>
      </c>
      <c r="AS28" s="164"/>
      <c r="AT28" s="164" t="n">
        <v>2.5</v>
      </c>
      <c r="AU28" s="166" t="n">
        <f aca="false">Capstones!$Q28+Capstones!$R28+Capstones!$T28+Capstones!$V28+Capstones!$W28</f>
        <v>20</v>
      </c>
      <c r="AV28" s="166" t="n">
        <f aca="false">Capstones!$Y28/30*100</f>
        <v>66.6666666666667</v>
      </c>
      <c r="AW28" s="166" t="n">
        <f aca="false">Capstones!$Z28*0.6</f>
        <v>48</v>
      </c>
    </row>
    <row r="29" customFormat="false" ht="22.5" hidden="false" customHeight="true" outlineLevel="0" collapsed="false">
      <c r="A29" s="58" t="n">
        <v>26</v>
      </c>
      <c r="B29" s="58" t="s">
        <v>70</v>
      </c>
      <c r="C29" s="167" t="s">
        <v>71</v>
      </c>
      <c r="D29" s="58" t="s">
        <v>13</v>
      </c>
      <c r="E29" s="58" t="s">
        <v>31</v>
      </c>
      <c r="F29" s="129" t="n">
        <v>4</v>
      </c>
      <c r="G29" s="129" t="n">
        <v>4</v>
      </c>
      <c r="H29" s="129" t="n">
        <v>4</v>
      </c>
      <c r="I29" s="129" t="n">
        <v>3</v>
      </c>
      <c r="J29" s="129" t="n">
        <v>4</v>
      </c>
      <c r="K29" s="129" t="n">
        <v>3</v>
      </c>
      <c r="L29" s="58"/>
      <c r="M29" s="58"/>
      <c r="N29" s="166" t="n">
        <f aca="false">Capstones!$F29+Capstones!$G29+Capstones!$H29+Capstones!$I29+Capstones!$J29+Capstones!$K29</f>
        <v>22</v>
      </c>
      <c r="O29" s="166" t="n">
        <f aca="false">Capstones!$N29/30*100</f>
        <v>73.3333333333333</v>
      </c>
      <c r="P29" s="166" t="n">
        <f aca="false">Capstones!$O29*0.6</f>
        <v>44</v>
      </c>
      <c r="Q29" s="129" t="n">
        <v>4</v>
      </c>
      <c r="R29" s="129" t="n">
        <v>5</v>
      </c>
      <c r="S29" s="129"/>
      <c r="T29" s="129" t="n">
        <v>5</v>
      </c>
      <c r="U29" s="129"/>
      <c r="V29" s="129" t="n">
        <v>4.33333333333333</v>
      </c>
      <c r="W29" s="129" t="n">
        <v>4</v>
      </c>
      <c r="X29" s="129" t="n">
        <v>4.5</v>
      </c>
      <c r="Y29" s="166" t="n">
        <f aca="false">Capstones!$Q29+Capstones!$R29+Capstones!$T29+Capstones!$V29+Capstones!$W29</f>
        <v>22.3333333333333</v>
      </c>
      <c r="Z29" s="165" t="n">
        <f aca="false">Capstones!$Y29/25*100</f>
        <v>89.3333333333333</v>
      </c>
      <c r="AA29" s="166" t="n">
        <f aca="false">Capstones!$Z29*0.6</f>
        <v>53.6</v>
      </c>
      <c r="AB29" s="129"/>
      <c r="AC29" s="58" t="n">
        <v>4</v>
      </c>
      <c r="AD29" s="58" t="n">
        <v>4</v>
      </c>
      <c r="AE29" s="58" t="n">
        <v>3</v>
      </c>
      <c r="AF29" s="58" t="n">
        <v>4</v>
      </c>
      <c r="AG29" s="58" t="n">
        <v>5</v>
      </c>
      <c r="AH29" s="58" t="n">
        <v>3</v>
      </c>
      <c r="AI29" s="58" t="n">
        <v>4</v>
      </c>
      <c r="AJ29" s="166" t="n">
        <f aca="false">AC29+AD29+AE29+AF29+AG29+AH29</f>
        <v>23</v>
      </c>
      <c r="AK29" s="166" t="n">
        <f aca="false">AJ29/30*100</f>
        <v>76.6666666666667</v>
      </c>
      <c r="AL29" s="166" t="n">
        <f aca="false">AK29*0.6</f>
        <v>46</v>
      </c>
      <c r="AM29" s="58" t="n">
        <v>0</v>
      </c>
      <c r="AN29" s="58" t="n">
        <v>0</v>
      </c>
      <c r="AO29" s="129"/>
      <c r="AP29" s="129"/>
      <c r="AQ29" s="129"/>
      <c r="AR29" s="58" t="n">
        <v>0</v>
      </c>
      <c r="AS29" s="129"/>
      <c r="AT29" s="58" t="n">
        <v>0</v>
      </c>
      <c r="AU29" s="166" t="n">
        <f aca="false">Capstones!$Q29+Capstones!$R29+Capstones!$T29+Capstones!$V29+Capstones!$W29</f>
        <v>22.3333333333333</v>
      </c>
      <c r="AV29" s="166" t="n">
        <f aca="false">Capstones!$Y29/30*100</f>
        <v>74.4444444444444</v>
      </c>
      <c r="AW29" s="166" t="n">
        <f aca="false">Capstones!$Z29*0.6</f>
        <v>53.6</v>
      </c>
    </row>
    <row r="30" customFormat="false" ht="22.5" hidden="false" customHeight="true" outlineLevel="0" collapsed="false">
      <c r="A30" s="162" t="n">
        <v>27</v>
      </c>
      <c r="B30" s="162" t="s">
        <v>72</v>
      </c>
      <c r="C30" s="163" t="s">
        <v>73</v>
      </c>
      <c r="D30" s="162" t="s">
        <v>17</v>
      </c>
      <c r="E30" s="162" t="s">
        <v>38</v>
      </c>
      <c r="F30" s="164" t="n">
        <v>3</v>
      </c>
      <c r="G30" s="164" t="n">
        <v>2.83333333333333</v>
      </c>
      <c r="H30" s="164" t="n">
        <v>2.5</v>
      </c>
      <c r="I30" s="164" t="n">
        <v>3.5</v>
      </c>
      <c r="J30" s="164" t="n">
        <v>3</v>
      </c>
      <c r="K30" s="164" t="n">
        <v>3</v>
      </c>
      <c r="L30" s="162"/>
      <c r="M30" s="162"/>
      <c r="N30" s="165" t="n">
        <f aca="false">Capstones!$F30+Capstones!$G30+Capstones!$H30+Capstones!$I30+Capstones!$J30+Capstones!$K30</f>
        <v>17.8333333333333</v>
      </c>
      <c r="O30" s="165" t="n">
        <f aca="false">Capstones!$N30/30*100</f>
        <v>59.4444444444445</v>
      </c>
      <c r="P30" s="165" t="n">
        <f aca="false">Capstones!$O30*0.6</f>
        <v>35.6666666666667</v>
      </c>
      <c r="Q30" s="164" t="n">
        <v>4</v>
      </c>
      <c r="R30" s="164" t="n">
        <v>4.33333333333333</v>
      </c>
      <c r="S30" s="164"/>
      <c r="T30" s="164" t="n">
        <v>5</v>
      </c>
      <c r="U30" s="164"/>
      <c r="V30" s="164" t="n">
        <v>5</v>
      </c>
      <c r="W30" s="164" t="n">
        <v>5</v>
      </c>
      <c r="X30" s="164" t="n">
        <v>4.5</v>
      </c>
      <c r="Y30" s="165" t="n">
        <f aca="false">Capstones!$Q30+Capstones!$R30+Capstones!$T30+Capstones!$V30+Capstones!$W30</f>
        <v>23.3333333333333</v>
      </c>
      <c r="Z30" s="165" t="n">
        <f aca="false">Capstones!$Y30/25*100</f>
        <v>93.3333333333333</v>
      </c>
      <c r="AA30" s="165" t="n">
        <f aca="false">Capstones!$Z30*0.6</f>
        <v>56</v>
      </c>
      <c r="AB30" s="164"/>
      <c r="AC30" s="164" t="n">
        <v>4.5</v>
      </c>
      <c r="AD30" s="164" t="n">
        <v>5</v>
      </c>
      <c r="AE30" s="164" t="n">
        <v>4</v>
      </c>
      <c r="AF30" s="164" t="n">
        <v>4</v>
      </c>
      <c r="AG30" s="164" t="n">
        <v>4</v>
      </c>
      <c r="AH30" s="164" t="n">
        <v>4.5</v>
      </c>
      <c r="AI30" s="164" t="n">
        <v>4.5</v>
      </c>
      <c r="AJ30" s="166" t="n">
        <f aca="false">AC30+AD30+AE30+AF30+AG30+AH30</f>
        <v>26</v>
      </c>
      <c r="AK30" s="166" t="n">
        <f aca="false">AJ30/30*100</f>
        <v>86.6666666666667</v>
      </c>
      <c r="AL30" s="166" t="n">
        <f aca="false">AK30*0.6</f>
        <v>52</v>
      </c>
      <c r="AM30" s="164" t="n">
        <v>4.33333333333333</v>
      </c>
      <c r="AN30" s="164" t="n">
        <v>3.75</v>
      </c>
      <c r="AO30" s="164"/>
      <c r="AP30" s="164"/>
      <c r="AQ30" s="164"/>
      <c r="AR30" s="164" t="n">
        <v>4.25</v>
      </c>
      <c r="AS30" s="164"/>
      <c r="AT30" s="164" t="n">
        <v>4</v>
      </c>
      <c r="AU30" s="166" t="n">
        <f aca="false">Capstones!$Q30+Capstones!$R30+Capstones!$T30+Capstones!$V30+Capstones!$W30</f>
        <v>23.3333333333333</v>
      </c>
      <c r="AV30" s="166" t="n">
        <f aca="false">Capstones!$Y30/30*100</f>
        <v>77.7777777777778</v>
      </c>
      <c r="AW30" s="166" t="n">
        <f aca="false">Capstones!$Z30*0.6</f>
        <v>56</v>
      </c>
    </row>
    <row r="31" customFormat="false" ht="22.5" hidden="false" customHeight="true" outlineLevel="0" collapsed="false">
      <c r="A31" s="58" t="n">
        <v>28</v>
      </c>
      <c r="B31" s="58" t="s">
        <v>74</v>
      </c>
      <c r="C31" s="167" t="s">
        <v>75</v>
      </c>
      <c r="D31" s="58" t="s">
        <v>17</v>
      </c>
      <c r="E31" s="58" t="s">
        <v>14</v>
      </c>
      <c r="F31" s="129" t="n">
        <v>4</v>
      </c>
      <c r="G31" s="129" t="n">
        <v>4</v>
      </c>
      <c r="H31" s="129" t="n">
        <v>4</v>
      </c>
      <c r="I31" s="129" t="n">
        <v>3</v>
      </c>
      <c r="J31" s="129" t="n">
        <v>4</v>
      </c>
      <c r="K31" s="129" t="n">
        <v>3</v>
      </c>
      <c r="L31" s="58"/>
      <c r="M31" s="58"/>
      <c r="N31" s="166" t="n">
        <f aca="false">Capstones!$F31+Capstones!$G31+Capstones!$H31+Capstones!$I31+Capstones!$J31+Capstones!$K31</f>
        <v>22</v>
      </c>
      <c r="O31" s="166" t="n">
        <f aca="false">Capstones!$N31/30*100</f>
        <v>73.3333333333333</v>
      </c>
      <c r="P31" s="166" t="n">
        <f aca="false">Capstones!$O31*0.6</f>
        <v>44</v>
      </c>
      <c r="Q31" s="129" t="n">
        <v>5</v>
      </c>
      <c r="R31" s="129" t="n">
        <v>4</v>
      </c>
      <c r="S31" s="129"/>
      <c r="T31" s="129" t="n">
        <v>4</v>
      </c>
      <c r="U31" s="129"/>
      <c r="V31" s="129" t="n">
        <v>4</v>
      </c>
      <c r="W31" s="129" t="n">
        <v>4</v>
      </c>
      <c r="X31" s="129" t="n">
        <v>4.5</v>
      </c>
      <c r="Y31" s="166" t="n">
        <f aca="false">Capstones!$Q31+Capstones!$R31+Capstones!$T31+Capstones!$V31+Capstones!$W31</f>
        <v>21</v>
      </c>
      <c r="Z31" s="165" t="n">
        <f aca="false">Capstones!$Y31/25*100</f>
        <v>84</v>
      </c>
      <c r="AA31" s="166" t="n">
        <f aca="false">Capstones!$Z31*0.6</f>
        <v>50.4</v>
      </c>
      <c r="AB31" s="129"/>
      <c r="AC31" s="58" t="n">
        <v>4</v>
      </c>
      <c r="AD31" s="58" t="n">
        <v>4</v>
      </c>
      <c r="AE31" s="58" t="n">
        <v>4</v>
      </c>
      <c r="AF31" s="58" t="n">
        <v>4</v>
      </c>
      <c r="AG31" s="58" t="n">
        <v>4</v>
      </c>
      <c r="AH31" s="58" t="n">
        <v>4</v>
      </c>
      <c r="AI31" s="58" t="n">
        <v>4</v>
      </c>
      <c r="AJ31" s="166" t="n">
        <f aca="false">AC31+AD31+AE31+AF31+AG31+AH31</f>
        <v>24</v>
      </c>
      <c r="AK31" s="166" t="n">
        <f aca="false">AJ31/30*100</f>
        <v>80</v>
      </c>
      <c r="AL31" s="166" t="n">
        <f aca="false">AK31*0.6</f>
        <v>48</v>
      </c>
      <c r="AM31" s="58" t="n">
        <v>0</v>
      </c>
      <c r="AN31" s="58" t="n">
        <v>0</v>
      </c>
      <c r="AO31" s="129"/>
      <c r="AP31" s="129"/>
      <c r="AQ31" s="129"/>
      <c r="AR31" s="58" t="n">
        <v>0</v>
      </c>
      <c r="AS31" s="129"/>
      <c r="AT31" s="58" t="n">
        <v>0</v>
      </c>
      <c r="AU31" s="166" t="n">
        <f aca="false">Capstones!$Q31+Capstones!$R31+Capstones!$T31+Capstones!$V31+Capstones!$W31</f>
        <v>21</v>
      </c>
      <c r="AV31" s="166" t="n">
        <f aca="false">Capstones!$Y31/30*100</f>
        <v>70</v>
      </c>
      <c r="AW31" s="166" t="n">
        <f aca="false">Capstones!$Z31*0.6</f>
        <v>50.4</v>
      </c>
    </row>
    <row r="32" customFormat="false" ht="22.5" hidden="false" customHeight="true" outlineLevel="0" collapsed="false">
      <c r="A32" s="162" t="n">
        <v>29</v>
      </c>
      <c r="B32" s="162" t="s">
        <v>76</v>
      </c>
      <c r="C32" s="163" t="s">
        <v>77</v>
      </c>
      <c r="D32" s="162" t="s">
        <v>17</v>
      </c>
      <c r="E32" s="162" t="s">
        <v>31</v>
      </c>
      <c r="F32" s="164" t="n">
        <v>2</v>
      </c>
      <c r="G32" s="164" t="n">
        <v>3</v>
      </c>
      <c r="H32" s="164" t="n">
        <v>3</v>
      </c>
      <c r="I32" s="164" t="n">
        <v>2</v>
      </c>
      <c r="J32" s="164" t="n">
        <v>4</v>
      </c>
      <c r="K32" s="164" t="n">
        <v>2</v>
      </c>
      <c r="L32" s="162"/>
      <c r="M32" s="162"/>
      <c r="N32" s="165" t="n">
        <f aca="false">Capstones!$F32+Capstones!$G32+Capstones!$H32+Capstones!$I32+Capstones!$J32+Capstones!$K32</f>
        <v>16</v>
      </c>
      <c r="O32" s="165" t="n">
        <f aca="false">Capstones!$N32/30*100</f>
        <v>53.3333333333333</v>
      </c>
      <c r="P32" s="165" t="n">
        <f aca="false">Capstones!$O32*0.6</f>
        <v>32</v>
      </c>
      <c r="Q32" s="164" t="n">
        <v>2</v>
      </c>
      <c r="R32" s="164" t="n">
        <v>3</v>
      </c>
      <c r="S32" s="164"/>
      <c r="T32" s="164" t="n">
        <v>2</v>
      </c>
      <c r="U32" s="164"/>
      <c r="V32" s="164" t="n">
        <v>2.33333333333333</v>
      </c>
      <c r="W32" s="164" t="n">
        <v>3</v>
      </c>
      <c r="X32" s="164" t="n">
        <v>3</v>
      </c>
      <c r="Y32" s="165" t="n">
        <f aca="false">Capstones!$Q32+Capstones!$R32+Capstones!$T32+Capstones!$V32+Capstones!$W32</f>
        <v>12.3333333333333</v>
      </c>
      <c r="Z32" s="165" t="n">
        <f aca="false">Capstones!$Y32/25*100</f>
        <v>49.3333333333333</v>
      </c>
      <c r="AA32" s="165" t="n">
        <f aca="false">Capstones!$Z32*0.6</f>
        <v>29.6</v>
      </c>
      <c r="AB32" s="164"/>
      <c r="AC32" s="162" t="n">
        <v>4</v>
      </c>
      <c r="AD32" s="162" t="n">
        <v>3</v>
      </c>
      <c r="AE32" s="162" t="n">
        <v>3</v>
      </c>
      <c r="AF32" s="162" t="n">
        <v>3</v>
      </c>
      <c r="AG32" s="162" t="n">
        <v>4</v>
      </c>
      <c r="AH32" s="162" t="n">
        <v>4</v>
      </c>
      <c r="AI32" s="162" t="n">
        <v>5</v>
      </c>
      <c r="AJ32" s="166" t="n">
        <f aca="false">AC32+AD32+AE32+AF32+AG32+AH32</f>
        <v>21</v>
      </c>
      <c r="AK32" s="166" t="n">
        <f aca="false">AJ32/30*100</f>
        <v>70</v>
      </c>
      <c r="AL32" s="166" t="n">
        <f aca="false">AK32*0.6</f>
        <v>42</v>
      </c>
      <c r="AM32" s="162" t="n">
        <v>0</v>
      </c>
      <c r="AN32" s="162" t="n">
        <v>0</v>
      </c>
      <c r="AO32" s="164"/>
      <c r="AP32" s="164"/>
      <c r="AQ32" s="164"/>
      <c r="AR32" s="162" t="n">
        <v>0</v>
      </c>
      <c r="AS32" s="164"/>
      <c r="AT32" s="162" t="n">
        <v>0</v>
      </c>
      <c r="AU32" s="166" t="n">
        <f aca="false">Capstones!$Q32+Capstones!$R32+Capstones!$T32+Capstones!$V32+Capstones!$W32</f>
        <v>12.3333333333333</v>
      </c>
      <c r="AV32" s="166" t="n">
        <f aca="false">Capstones!$Y32/30*100</f>
        <v>41.1111111111111</v>
      </c>
      <c r="AW32" s="166" t="n">
        <f aca="false">Capstones!$Z32*0.6</f>
        <v>29.6</v>
      </c>
    </row>
    <row r="33" customFormat="false" ht="22.5" hidden="false" customHeight="true" outlineLevel="0" collapsed="false">
      <c r="A33" s="58" t="n">
        <v>30</v>
      </c>
      <c r="B33" s="58" t="s">
        <v>78</v>
      </c>
      <c r="C33" s="167" t="s">
        <v>79</v>
      </c>
      <c r="D33" s="58" t="s">
        <v>17</v>
      </c>
      <c r="E33" s="58" t="s">
        <v>14</v>
      </c>
      <c r="F33" s="129" t="n">
        <v>2</v>
      </c>
      <c r="G33" s="129" t="n">
        <v>3.66666666666667</v>
      </c>
      <c r="H33" s="129" t="n">
        <v>2</v>
      </c>
      <c r="I33" s="129" t="n">
        <v>2</v>
      </c>
      <c r="J33" s="129" t="n">
        <v>3</v>
      </c>
      <c r="K33" s="129" t="n">
        <v>2</v>
      </c>
      <c r="L33" s="58"/>
      <c r="M33" s="58"/>
      <c r="N33" s="166" t="n">
        <f aca="false">Capstones!$F33+Capstones!$G33+Capstones!$H33+Capstones!$I33+Capstones!$J33+Capstones!$K33</f>
        <v>14.6666666666667</v>
      </c>
      <c r="O33" s="166" t="n">
        <f aca="false">Capstones!$N33/30*100</f>
        <v>48.8888888888889</v>
      </c>
      <c r="P33" s="166" t="n">
        <f aca="false">Capstones!$O33*0.6</f>
        <v>29.3333333333333</v>
      </c>
      <c r="Q33" s="129" t="n">
        <v>4</v>
      </c>
      <c r="R33" s="129" t="n">
        <v>4</v>
      </c>
      <c r="S33" s="129"/>
      <c r="T33" s="129" t="n">
        <v>4</v>
      </c>
      <c r="U33" s="129"/>
      <c r="V33" s="129" t="n">
        <v>4</v>
      </c>
      <c r="W33" s="129" t="n">
        <v>3</v>
      </c>
      <c r="X33" s="129" t="n">
        <v>4</v>
      </c>
      <c r="Y33" s="166" t="n">
        <f aca="false">Capstones!$Q33+Capstones!$R33+Capstones!$T33+Capstones!$V33+Capstones!$W33</f>
        <v>19</v>
      </c>
      <c r="Z33" s="165" t="n">
        <f aca="false">Capstones!$Y33/25*100</f>
        <v>76</v>
      </c>
      <c r="AA33" s="166" t="n">
        <f aca="false">Capstones!$Z33*0.6</f>
        <v>45.6</v>
      </c>
      <c r="AB33" s="129"/>
      <c r="AC33" s="58" t="n">
        <v>3</v>
      </c>
      <c r="AD33" s="58" t="n">
        <v>3</v>
      </c>
      <c r="AE33" s="58" t="n">
        <v>3</v>
      </c>
      <c r="AF33" s="58" t="n">
        <v>3</v>
      </c>
      <c r="AG33" s="58" t="n">
        <v>3</v>
      </c>
      <c r="AH33" s="58" t="n">
        <v>4</v>
      </c>
      <c r="AI33" s="58" t="n">
        <v>2</v>
      </c>
      <c r="AJ33" s="166" t="n">
        <f aca="false">AC33+AD33+AE33+AF33+AG33+AH33</f>
        <v>19</v>
      </c>
      <c r="AK33" s="166" t="n">
        <f aca="false">AJ33/30*100</f>
        <v>63.3333333333333</v>
      </c>
      <c r="AL33" s="166" t="n">
        <f aca="false">AK33*0.6</f>
        <v>38</v>
      </c>
      <c r="AM33" s="58" t="n">
        <v>0</v>
      </c>
      <c r="AN33" s="58" t="n">
        <v>0</v>
      </c>
      <c r="AO33" s="129"/>
      <c r="AP33" s="129"/>
      <c r="AQ33" s="129"/>
      <c r="AR33" s="58" t="n">
        <v>0</v>
      </c>
      <c r="AS33" s="129"/>
      <c r="AT33" s="58" t="n">
        <v>0</v>
      </c>
      <c r="AU33" s="166" t="n">
        <f aca="false">Capstones!$Q33+Capstones!$R33+Capstones!$T33+Capstones!$V33+Capstones!$W33</f>
        <v>19</v>
      </c>
      <c r="AV33" s="166" t="n">
        <f aca="false">Capstones!$Y33/30*100</f>
        <v>63.3333333333333</v>
      </c>
      <c r="AW33" s="166" t="n">
        <f aca="false">Capstones!$Z33*0.6</f>
        <v>45.6</v>
      </c>
    </row>
    <row r="34" customFormat="false" ht="22.5" hidden="false" customHeight="true" outlineLevel="0" collapsed="false">
      <c r="A34" s="162" t="n">
        <v>31</v>
      </c>
      <c r="B34" s="162" t="s">
        <v>80</v>
      </c>
      <c r="C34" s="163" t="s">
        <v>81</v>
      </c>
      <c r="D34" s="162" t="s">
        <v>17</v>
      </c>
      <c r="E34" s="162" t="s">
        <v>14</v>
      </c>
      <c r="F34" s="164" t="n">
        <v>2</v>
      </c>
      <c r="G34" s="164" t="n">
        <v>3</v>
      </c>
      <c r="H34" s="164" t="n">
        <v>2</v>
      </c>
      <c r="I34" s="164" t="n">
        <v>2</v>
      </c>
      <c r="J34" s="164" t="n">
        <v>2</v>
      </c>
      <c r="K34" s="164" t="n">
        <v>1</v>
      </c>
      <c r="L34" s="162"/>
      <c r="M34" s="162"/>
      <c r="N34" s="165" t="n">
        <f aca="false">Capstones!$F34+Capstones!$G34+Capstones!$H34+Capstones!$I34+Capstones!$J34+Capstones!$K34</f>
        <v>12</v>
      </c>
      <c r="O34" s="165" t="n">
        <f aca="false">Capstones!$N34/30*100</f>
        <v>40</v>
      </c>
      <c r="P34" s="165" t="n">
        <f aca="false">Capstones!$O34*0.6</f>
        <v>24</v>
      </c>
      <c r="Q34" s="164" t="n">
        <v>4</v>
      </c>
      <c r="R34" s="164" t="n">
        <v>4</v>
      </c>
      <c r="S34" s="164"/>
      <c r="T34" s="164" t="n">
        <v>4</v>
      </c>
      <c r="U34" s="164"/>
      <c r="V34" s="164" t="n">
        <v>4</v>
      </c>
      <c r="W34" s="164" t="n">
        <v>3</v>
      </c>
      <c r="X34" s="164" t="n">
        <v>4</v>
      </c>
      <c r="Y34" s="165" t="n">
        <f aca="false">Capstones!$Q34+Capstones!$R34+Capstones!$T34+Capstones!$V34+Capstones!$W34</f>
        <v>19</v>
      </c>
      <c r="Z34" s="165" t="n">
        <f aca="false">Capstones!$Y34/25*100</f>
        <v>76</v>
      </c>
      <c r="AA34" s="165" t="n">
        <f aca="false">Capstones!$Z34*0.6</f>
        <v>45.6</v>
      </c>
      <c r="AB34" s="164"/>
      <c r="AC34" s="162" t="n">
        <v>3</v>
      </c>
      <c r="AD34" s="162" t="n">
        <v>3</v>
      </c>
      <c r="AE34" s="162" t="n">
        <v>2</v>
      </c>
      <c r="AF34" s="162" t="n">
        <v>4</v>
      </c>
      <c r="AG34" s="162" t="n">
        <v>4</v>
      </c>
      <c r="AH34" s="162" t="n">
        <v>3</v>
      </c>
      <c r="AI34" s="162" t="n">
        <v>3</v>
      </c>
      <c r="AJ34" s="166" t="n">
        <f aca="false">AC34+AD34+AE34+AF34+AG34+AH34</f>
        <v>19</v>
      </c>
      <c r="AK34" s="166" t="n">
        <f aca="false">AJ34/30*100</f>
        <v>63.3333333333333</v>
      </c>
      <c r="AL34" s="166" t="n">
        <f aca="false">AK34*0.6</f>
        <v>38</v>
      </c>
      <c r="AM34" s="162" t="n">
        <v>0</v>
      </c>
      <c r="AN34" s="162" t="n">
        <v>0</v>
      </c>
      <c r="AO34" s="164"/>
      <c r="AP34" s="164"/>
      <c r="AQ34" s="164"/>
      <c r="AR34" s="162" t="n">
        <v>0</v>
      </c>
      <c r="AS34" s="164"/>
      <c r="AT34" s="162" t="n">
        <v>0</v>
      </c>
      <c r="AU34" s="166" t="n">
        <f aca="false">Capstones!$Q34+Capstones!$R34+Capstones!$T34+Capstones!$V34+Capstones!$W34</f>
        <v>19</v>
      </c>
      <c r="AV34" s="166" t="n">
        <f aca="false">Capstones!$Y34/30*100</f>
        <v>63.3333333333333</v>
      </c>
      <c r="AW34" s="166" t="n">
        <f aca="false">Capstones!$Z34*0.6</f>
        <v>45.6</v>
      </c>
    </row>
    <row r="35" customFormat="false" ht="22.5" hidden="false" customHeight="true" outlineLevel="0" collapsed="false">
      <c r="A35" s="58" t="n">
        <v>32</v>
      </c>
      <c r="B35" s="58" t="s">
        <v>82</v>
      </c>
      <c r="C35" s="167" t="s">
        <v>83</v>
      </c>
      <c r="D35" s="58" t="s">
        <v>13</v>
      </c>
      <c r="E35" s="58" t="s">
        <v>38</v>
      </c>
      <c r="F35" s="129" t="n">
        <v>2</v>
      </c>
      <c r="G35" s="129" t="n">
        <v>2.83333333333333</v>
      </c>
      <c r="H35" s="129" t="n">
        <v>2</v>
      </c>
      <c r="I35" s="129" t="n">
        <v>2</v>
      </c>
      <c r="J35" s="129" t="n">
        <v>3</v>
      </c>
      <c r="K35" s="129" t="n">
        <v>2</v>
      </c>
      <c r="L35" s="58"/>
      <c r="M35" s="58"/>
      <c r="N35" s="166" t="n">
        <f aca="false">Capstones!$F35+Capstones!$G35+Capstones!$H35+Capstones!$I35+Capstones!$J35+Capstones!$K35</f>
        <v>13.8333333333333</v>
      </c>
      <c r="O35" s="166" t="n">
        <f aca="false">Capstones!$N35/30*100</f>
        <v>46.1111111111111</v>
      </c>
      <c r="P35" s="166" t="n">
        <f aca="false">Capstones!$O35*0.6</f>
        <v>27.6666666666667</v>
      </c>
      <c r="Q35" s="129" t="n">
        <v>4</v>
      </c>
      <c r="R35" s="129" t="n">
        <v>4</v>
      </c>
      <c r="S35" s="129"/>
      <c r="T35" s="129" t="n">
        <v>4</v>
      </c>
      <c r="U35" s="129"/>
      <c r="V35" s="129" t="n">
        <v>4.66666666666667</v>
      </c>
      <c r="W35" s="129" t="n">
        <v>4</v>
      </c>
      <c r="X35" s="129" t="n">
        <v>4.5</v>
      </c>
      <c r="Y35" s="166" t="n">
        <f aca="false">Capstones!$Q35+Capstones!$R35+Capstones!$T35+Capstones!$V35+Capstones!$W35</f>
        <v>20.6666666666667</v>
      </c>
      <c r="Z35" s="165" t="n">
        <f aca="false">Capstones!$Y35/25*100</f>
        <v>82.6666666666667</v>
      </c>
      <c r="AA35" s="166" t="n">
        <f aca="false">Capstones!$Z35*0.6</f>
        <v>49.6</v>
      </c>
      <c r="AB35" s="129"/>
      <c r="AC35" s="58" t="n">
        <v>4</v>
      </c>
      <c r="AD35" s="58" t="n">
        <v>3</v>
      </c>
      <c r="AE35" s="58" t="n">
        <v>5</v>
      </c>
      <c r="AF35" s="58" t="n">
        <v>5</v>
      </c>
      <c r="AG35" s="58" t="n">
        <v>4</v>
      </c>
      <c r="AH35" s="58" t="n">
        <v>5</v>
      </c>
      <c r="AI35" s="58" t="n">
        <v>5</v>
      </c>
      <c r="AJ35" s="166" t="n">
        <f aca="false">AC35+AD35+AE35+AF35+AG35+AH35</f>
        <v>26</v>
      </c>
      <c r="AK35" s="166" t="n">
        <f aca="false">AJ35/30*100</f>
        <v>86.6666666666667</v>
      </c>
      <c r="AL35" s="166" t="n">
        <f aca="false">AK35*0.6</f>
        <v>52</v>
      </c>
      <c r="AM35" s="58" t="n">
        <v>0</v>
      </c>
      <c r="AN35" s="58" t="n">
        <v>0</v>
      </c>
      <c r="AO35" s="129"/>
      <c r="AP35" s="129"/>
      <c r="AQ35" s="129"/>
      <c r="AR35" s="58" t="n">
        <v>0</v>
      </c>
      <c r="AS35" s="129"/>
      <c r="AT35" s="58" t="n">
        <v>0</v>
      </c>
      <c r="AU35" s="166" t="n">
        <f aca="false">Capstones!$Q35+Capstones!$R35+Capstones!$T35+Capstones!$V35+Capstones!$W35</f>
        <v>20.6666666666667</v>
      </c>
      <c r="AV35" s="166" t="n">
        <f aca="false">Capstones!$Y35/30*100</f>
        <v>68.8888888888889</v>
      </c>
      <c r="AW35" s="166" t="n">
        <f aca="false">Capstones!$Z35*0.6</f>
        <v>49.6</v>
      </c>
    </row>
    <row r="36" customFormat="false" ht="22.5" hidden="false" customHeight="true" outlineLevel="0" collapsed="false">
      <c r="A36" s="162" t="n">
        <v>33</v>
      </c>
      <c r="B36" s="162" t="s">
        <v>84</v>
      </c>
      <c r="C36" s="163" t="s">
        <v>85</v>
      </c>
      <c r="D36" s="162" t="s">
        <v>13</v>
      </c>
      <c r="E36" s="162" t="s">
        <v>38</v>
      </c>
      <c r="F36" s="164" t="n">
        <v>3</v>
      </c>
      <c r="G36" s="164" t="n">
        <v>2.16666666666667</v>
      </c>
      <c r="H36" s="164" t="n">
        <v>2.5</v>
      </c>
      <c r="I36" s="164" t="n">
        <v>2</v>
      </c>
      <c r="J36" s="164" t="n">
        <v>2.5</v>
      </c>
      <c r="K36" s="164" t="n">
        <v>2</v>
      </c>
      <c r="L36" s="162"/>
      <c r="M36" s="162"/>
      <c r="N36" s="165" t="n">
        <f aca="false">Capstones!$F36+Capstones!$G36+Capstones!$H36+Capstones!$I36+Capstones!$J36+Capstones!$K36</f>
        <v>14.1666666666667</v>
      </c>
      <c r="O36" s="165" t="n">
        <f aca="false">Capstones!$N36/30*100</f>
        <v>47.2222222222222</v>
      </c>
      <c r="P36" s="165" t="n">
        <f aca="false">Capstones!$O36*0.6</f>
        <v>28.3333333333333</v>
      </c>
      <c r="Q36" s="164" t="n">
        <v>4</v>
      </c>
      <c r="R36" s="164" t="n">
        <v>4</v>
      </c>
      <c r="S36" s="164"/>
      <c r="T36" s="164" t="n">
        <v>4</v>
      </c>
      <c r="U36" s="164"/>
      <c r="V36" s="164" t="n">
        <v>4</v>
      </c>
      <c r="W36" s="164" t="n">
        <v>4</v>
      </c>
      <c r="X36" s="164" t="n">
        <v>4</v>
      </c>
      <c r="Y36" s="165" t="n">
        <f aca="false">Capstones!$Q36+Capstones!$R36+Capstones!$T36+Capstones!$V36+Capstones!$W36</f>
        <v>20</v>
      </c>
      <c r="Z36" s="165" t="n">
        <f aca="false">Capstones!$Y36/25*100</f>
        <v>80</v>
      </c>
      <c r="AA36" s="165" t="n">
        <f aca="false">Capstones!$Z36*0.6</f>
        <v>48</v>
      </c>
      <c r="AB36" s="164"/>
      <c r="AC36" s="164" t="n">
        <v>3.5</v>
      </c>
      <c r="AD36" s="164" t="n">
        <v>5</v>
      </c>
      <c r="AE36" s="164" t="n">
        <v>3</v>
      </c>
      <c r="AF36" s="164" t="n">
        <v>3</v>
      </c>
      <c r="AG36" s="164" t="n">
        <v>3.5</v>
      </c>
      <c r="AH36" s="164" t="n">
        <v>4</v>
      </c>
      <c r="AI36" s="164" t="n">
        <v>4.5</v>
      </c>
      <c r="AJ36" s="166" t="n">
        <f aca="false">AC36+AD36+AE36+AF36+AG36+AH36</f>
        <v>22</v>
      </c>
      <c r="AK36" s="166" t="n">
        <f aca="false">AJ36/30*100</f>
        <v>73.3333333333333</v>
      </c>
      <c r="AL36" s="166" t="n">
        <f aca="false">AK36*0.6</f>
        <v>44</v>
      </c>
      <c r="AM36" s="164" t="n">
        <v>4.33333333333333</v>
      </c>
      <c r="AN36" s="164" t="n">
        <v>3</v>
      </c>
      <c r="AO36" s="164"/>
      <c r="AP36" s="164"/>
      <c r="AQ36" s="164"/>
      <c r="AR36" s="164" t="n">
        <v>4.25</v>
      </c>
      <c r="AS36" s="164"/>
      <c r="AT36" s="164" t="n">
        <v>3</v>
      </c>
      <c r="AU36" s="166" t="n">
        <f aca="false">Capstones!$Q36+Capstones!$R36+Capstones!$T36+Capstones!$V36+Capstones!$W36</f>
        <v>20</v>
      </c>
      <c r="AV36" s="166" t="n">
        <f aca="false">Capstones!$Y36/30*100</f>
        <v>66.6666666666667</v>
      </c>
      <c r="AW36" s="166" t="n">
        <f aca="false">Capstones!$Z36*0.6</f>
        <v>48</v>
      </c>
    </row>
    <row r="37" customFormat="false" ht="22.5" hidden="false" customHeight="true" outlineLevel="0" collapsed="false">
      <c r="A37" s="58" t="n">
        <v>34</v>
      </c>
      <c r="B37" s="58" t="s">
        <v>86</v>
      </c>
      <c r="C37" s="167" t="s">
        <v>87</v>
      </c>
      <c r="D37" s="58" t="s">
        <v>13</v>
      </c>
      <c r="E37" s="58" t="s">
        <v>14</v>
      </c>
      <c r="F37" s="129" t="n">
        <v>2</v>
      </c>
      <c r="G37" s="129" t="n">
        <v>4</v>
      </c>
      <c r="H37" s="129" t="n">
        <v>4</v>
      </c>
      <c r="I37" s="129" t="n">
        <v>4</v>
      </c>
      <c r="J37" s="129" t="n">
        <v>4</v>
      </c>
      <c r="K37" s="129" t="n">
        <v>3</v>
      </c>
      <c r="L37" s="58"/>
      <c r="M37" s="58"/>
      <c r="N37" s="166" t="n">
        <f aca="false">Capstones!$F37+Capstones!$G37+Capstones!$H37+Capstones!$I37+Capstones!$J37+Capstones!$K37</f>
        <v>21</v>
      </c>
      <c r="O37" s="166" t="n">
        <f aca="false">Capstones!$N37/30*100</f>
        <v>70</v>
      </c>
      <c r="P37" s="166" t="n">
        <f aca="false">Capstones!$O37*0.6</f>
        <v>42</v>
      </c>
      <c r="Q37" s="129" t="n">
        <v>4</v>
      </c>
      <c r="R37" s="129" t="n">
        <v>4.33333333333333</v>
      </c>
      <c r="S37" s="129"/>
      <c r="T37" s="129" t="n">
        <v>5</v>
      </c>
      <c r="U37" s="129"/>
      <c r="V37" s="129" t="n">
        <v>5</v>
      </c>
      <c r="W37" s="129" t="n">
        <v>5</v>
      </c>
      <c r="X37" s="129" t="n">
        <v>5</v>
      </c>
      <c r="Y37" s="166" t="n">
        <f aca="false">Capstones!$Q37+Capstones!$R37+Capstones!$T37+Capstones!$V37+Capstones!$W37</f>
        <v>23.3333333333333</v>
      </c>
      <c r="Z37" s="165" t="n">
        <f aca="false">Capstones!$Y37/25*100</f>
        <v>93.3333333333333</v>
      </c>
      <c r="AA37" s="166" t="n">
        <f aca="false">Capstones!$Z37*0.6</f>
        <v>56</v>
      </c>
      <c r="AB37" s="129"/>
      <c r="AC37" s="58" t="n">
        <v>5</v>
      </c>
      <c r="AD37" s="58" t="n">
        <v>5</v>
      </c>
      <c r="AE37" s="58" t="n">
        <v>5</v>
      </c>
      <c r="AF37" s="58" t="n">
        <v>5</v>
      </c>
      <c r="AG37" s="58" t="n">
        <v>5</v>
      </c>
      <c r="AH37" s="58" t="n">
        <v>5</v>
      </c>
      <c r="AI37" s="58" t="n">
        <v>5</v>
      </c>
      <c r="AJ37" s="166" t="n">
        <f aca="false">AC37+AD37+AE37+AF37+AG37+AH37</f>
        <v>30</v>
      </c>
      <c r="AK37" s="166" t="n">
        <f aca="false">AJ37/30*100</f>
        <v>100</v>
      </c>
      <c r="AL37" s="166" t="n">
        <f aca="false">AK37*0.6</f>
        <v>60</v>
      </c>
      <c r="AM37" s="58" t="n">
        <v>0</v>
      </c>
      <c r="AN37" s="58" t="n">
        <v>0</v>
      </c>
      <c r="AO37" s="129"/>
      <c r="AP37" s="129"/>
      <c r="AQ37" s="129"/>
      <c r="AR37" s="58" t="n">
        <v>0</v>
      </c>
      <c r="AS37" s="129"/>
      <c r="AT37" s="58" t="n">
        <v>0</v>
      </c>
      <c r="AU37" s="166" t="n">
        <f aca="false">Capstones!$Q37+Capstones!$R37+Capstones!$T37+Capstones!$V37+Capstones!$W37</f>
        <v>23.3333333333333</v>
      </c>
      <c r="AV37" s="166" t="n">
        <f aca="false">Capstones!$Y37/30*100</f>
        <v>77.7777777777778</v>
      </c>
      <c r="AW37" s="166" t="n">
        <f aca="false">Capstones!$Z37*0.6</f>
        <v>56</v>
      </c>
    </row>
    <row r="38" customFormat="false" ht="22.5" hidden="false" customHeight="true" outlineLevel="0" collapsed="false">
      <c r="A38" s="162" t="n">
        <v>35</v>
      </c>
      <c r="B38" s="162" t="s">
        <v>88</v>
      </c>
      <c r="C38" s="163" t="s">
        <v>89</v>
      </c>
      <c r="D38" s="162" t="s">
        <v>17</v>
      </c>
      <c r="E38" s="162" t="s">
        <v>38</v>
      </c>
      <c r="F38" s="164" t="n">
        <v>3</v>
      </c>
      <c r="G38" s="164" t="n">
        <v>2.83333333333333</v>
      </c>
      <c r="H38" s="164" t="n">
        <v>2.5</v>
      </c>
      <c r="I38" s="164" t="n">
        <v>2.5</v>
      </c>
      <c r="J38" s="164" t="n">
        <v>2.5</v>
      </c>
      <c r="K38" s="164" t="n">
        <v>3</v>
      </c>
      <c r="L38" s="162"/>
      <c r="M38" s="162"/>
      <c r="N38" s="165" t="n">
        <f aca="false">Capstones!$F38+Capstones!$G38+Capstones!$H38+Capstones!$I38+Capstones!$J38+Capstones!$K38</f>
        <v>16.3333333333333</v>
      </c>
      <c r="O38" s="165" t="n">
        <f aca="false">Capstones!$N38/30*100</f>
        <v>54.4444444444444</v>
      </c>
      <c r="P38" s="165" t="n">
        <f aca="false">Capstones!$O38*0.6</f>
        <v>32.6666666666667</v>
      </c>
      <c r="Q38" s="164" t="n">
        <v>4</v>
      </c>
      <c r="R38" s="164" t="n">
        <v>4</v>
      </c>
      <c r="S38" s="164"/>
      <c r="T38" s="164" t="n">
        <v>4</v>
      </c>
      <c r="U38" s="164"/>
      <c r="V38" s="164" t="n">
        <v>4.33333333333333</v>
      </c>
      <c r="W38" s="164" t="n">
        <v>4</v>
      </c>
      <c r="X38" s="164" t="n">
        <v>4</v>
      </c>
      <c r="Y38" s="165" t="n">
        <f aca="false">Capstones!$Q38+Capstones!$R38+Capstones!$T38+Capstones!$V38+Capstones!$W38</f>
        <v>20.3333333333333</v>
      </c>
      <c r="Z38" s="165" t="n">
        <f aca="false">Capstones!$Y38/25*100</f>
        <v>81.3333333333333</v>
      </c>
      <c r="AA38" s="165" t="n">
        <f aca="false">Capstones!$Z38*0.6</f>
        <v>48.8</v>
      </c>
      <c r="AB38" s="164"/>
      <c r="AC38" s="164" t="n">
        <v>2</v>
      </c>
      <c r="AD38" s="164" t="n">
        <v>4</v>
      </c>
      <c r="AE38" s="164" t="n">
        <v>1</v>
      </c>
      <c r="AF38" s="164" t="n">
        <v>1</v>
      </c>
      <c r="AG38" s="164" t="n">
        <v>3</v>
      </c>
      <c r="AH38" s="164" t="n">
        <v>4</v>
      </c>
      <c r="AI38" s="164" t="n">
        <v>4</v>
      </c>
      <c r="AJ38" s="166" t="n">
        <f aca="false">AC38+AD38+AE38+AF38+AG38+AH38</f>
        <v>15</v>
      </c>
      <c r="AK38" s="166" t="n">
        <f aca="false">AJ38/30*100</f>
        <v>50</v>
      </c>
      <c r="AL38" s="166" t="n">
        <f aca="false">AK38*0.6</f>
        <v>30</v>
      </c>
      <c r="AM38" s="164" t="n">
        <v>4</v>
      </c>
      <c r="AN38" s="164" t="n">
        <v>5</v>
      </c>
      <c r="AO38" s="164"/>
      <c r="AP38" s="164"/>
      <c r="AQ38" s="164"/>
      <c r="AR38" s="164" t="n">
        <v>3.25</v>
      </c>
      <c r="AS38" s="164"/>
      <c r="AT38" s="164" t="n">
        <v>5</v>
      </c>
      <c r="AU38" s="166" t="n">
        <f aca="false">Capstones!$Q38+Capstones!$R38+Capstones!$T38+Capstones!$V38+Capstones!$W38</f>
        <v>20.3333333333333</v>
      </c>
      <c r="AV38" s="166" t="n">
        <f aca="false">Capstones!$Y38/30*100</f>
        <v>67.7777777777778</v>
      </c>
      <c r="AW38" s="166" t="n">
        <f aca="false">Capstones!$Z38*0.6</f>
        <v>48.8</v>
      </c>
    </row>
    <row r="39" customFormat="false" ht="22.5" hidden="false" customHeight="true" outlineLevel="0" collapsed="false">
      <c r="A39" s="58" t="n">
        <v>36</v>
      </c>
      <c r="B39" s="58" t="s">
        <v>90</v>
      </c>
      <c r="C39" s="167" t="s">
        <v>91</v>
      </c>
      <c r="D39" s="58" t="s">
        <v>17</v>
      </c>
      <c r="E39" s="58" t="s">
        <v>14</v>
      </c>
      <c r="F39" s="129" t="n">
        <v>4</v>
      </c>
      <c r="G39" s="129" t="n">
        <v>3.66666666666667</v>
      </c>
      <c r="H39" s="129" t="n">
        <v>3</v>
      </c>
      <c r="I39" s="129" t="n">
        <v>2</v>
      </c>
      <c r="J39" s="129" t="n">
        <v>3</v>
      </c>
      <c r="K39" s="129" t="n">
        <v>2</v>
      </c>
      <c r="L39" s="58"/>
      <c r="M39" s="58"/>
      <c r="N39" s="166" t="n">
        <f aca="false">Capstones!$F39+Capstones!$G39+Capstones!$H39+Capstones!$I39+Capstones!$J39+Capstones!$K39</f>
        <v>17.6666666666667</v>
      </c>
      <c r="O39" s="166" t="n">
        <f aca="false">Capstones!$N39/30*100</f>
        <v>58.8888888888889</v>
      </c>
      <c r="P39" s="166" t="n">
        <f aca="false">Capstones!$O39*0.6</f>
        <v>35.3333333333333</v>
      </c>
      <c r="Q39" s="129" t="n">
        <v>2</v>
      </c>
      <c r="R39" s="129" t="n">
        <v>2.66666666666667</v>
      </c>
      <c r="S39" s="129"/>
      <c r="T39" s="129" t="n">
        <v>3</v>
      </c>
      <c r="U39" s="129"/>
      <c r="V39" s="129" t="n">
        <v>3</v>
      </c>
      <c r="W39" s="129" t="n">
        <v>3</v>
      </c>
      <c r="X39" s="129" t="n">
        <v>2.5</v>
      </c>
      <c r="Y39" s="166" t="n">
        <f aca="false">Capstones!$Q39+Capstones!$R39+Capstones!$T39+Capstones!$V39+Capstones!$W39</f>
        <v>13.6666666666667</v>
      </c>
      <c r="Z39" s="165" t="n">
        <f aca="false">Capstones!$Y39/25*100</f>
        <v>54.6666666666667</v>
      </c>
      <c r="AA39" s="166" t="n">
        <f aca="false">Capstones!$Z39*0.6</f>
        <v>32.8</v>
      </c>
      <c r="AB39" s="129"/>
      <c r="AC39" s="58" t="n">
        <v>3</v>
      </c>
      <c r="AD39" s="58" t="n">
        <v>3</v>
      </c>
      <c r="AE39" s="58" t="n">
        <v>3</v>
      </c>
      <c r="AF39" s="58" t="n">
        <v>3</v>
      </c>
      <c r="AG39" s="58" t="n">
        <v>3</v>
      </c>
      <c r="AH39" s="58" t="n">
        <v>4</v>
      </c>
      <c r="AI39" s="58" t="n">
        <v>3</v>
      </c>
      <c r="AJ39" s="166" t="n">
        <f aca="false">AC39+AD39+AE39+AF39+AG39+AH39</f>
        <v>19</v>
      </c>
      <c r="AK39" s="166" t="n">
        <f aca="false">AJ39/30*100</f>
        <v>63.3333333333333</v>
      </c>
      <c r="AL39" s="166" t="n">
        <f aca="false">AK39*0.6</f>
        <v>38</v>
      </c>
      <c r="AM39" s="58" t="n">
        <v>0</v>
      </c>
      <c r="AN39" s="58" t="n">
        <v>0</v>
      </c>
      <c r="AO39" s="129"/>
      <c r="AP39" s="129"/>
      <c r="AQ39" s="129"/>
      <c r="AR39" s="58" t="n">
        <v>0</v>
      </c>
      <c r="AS39" s="129"/>
      <c r="AT39" s="58" t="n">
        <v>0</v>
      </c>
      <c r="AU39" s="166" t="n">
        <f aca="false">Capstones!$Q39+Capstones!$R39+Capstones!$T39+Capstones!$V39+Capstones!$W39</f>
        <v>13.6666666666667</v>
      </c>
      <c r="AV39" s="166" t="n">
        <f aca="false">Capstones!$Y39/30*100</f>
        <v>45.5555555555556</v>
      </c>
      <c r="AW39" s="166" t="n">
        <f aca="false">Capstones!$Z39*0.6</f>
        <v>32.8</v>
      </c>
    </row>
    <row r="40" customFormat="false" ht="22.5" hidden="false" customHeight="true" outlineLevel="0" collapsed="false">
      <c r="A40" s="162" t="n">
        <v>37</v>
      </c>
      <c r="B40" s="162" t="s">
        <v>92</v>
      </c>
      <c r="C40" s="163" t="s">
        <v>93</v>
      </c>
      <c r="D40" s="162" t="s">
        <v>17</v>
      </c>
      <c r="E40" s="162" t="s">
        <v>31</v>
      </c>
      <c r="F40" s="164" t="n">
        <v>4</v>
      </c>
      <c r="G40" s="164" t="n">
        <v>3.33333333333333</v>
      </c>
      <c r="H40" s="164" t="n">
        <v>3</v>
      </c>
      <c r="I40" s="164" t="n">
        <v>2</v>
      </c>
      <c r="J40" s="164" t="n">
        <v>3</v>
      </c>
      <c r="K40" s="164" t="n">
        <v>2</v>
      </c>
      <c r="L40" s="162"/>
      <c r="M40" s="162"/>
      <c r="N40" s="165" t="n">
        <f aca="false">Capstones!$F40+Capstones!$G40+Capstones!$H40+Capstones!$I40+Capstones!$J40+Capstones!$K40</f>
        <v>17.3333333333333</v>
      </c>
      <c r="O40" s="165" t="n">
        <f aca="false">Capstones!$N40/30*100</f>
        <v>57.7777777777778</v>
      </c>
      <c r="P40" s="165" t="n">
        <f aca="false">Capstones!$O40*0.6</f>
        <v>34.6666666666667</v>
      </c>
      <c r="Q40" s="164" t="n">
        <v>4</v>
      </c>
      <c r="R40" s="164" t="n">
        <v>4</v>
      </c>
      <c r="S40" s="164"/>
      <c r="T40" s="164" t="n">
        <v>4</v>
      </c>
      <c r="U40" s="164"/>
      <c r="V40" s="164" t="n">
        <v>4</v>
      </c>
      <c r="W40" s="164" t="n">
        <v>4</v>
      </c>
      <c r="X40" s="164" t="n">
        <v>4.5</v>
      </c>
      <c r="Y40" s="165" t="n">
        <f aca="false">Capstones!$Q40+Capstones!$R40+Capstones!$T40+Capstones!$V40+Capstones!$W40</f>
        <v>20</v>
      </c>
      <c r="Z40" s="165" t="n">
        <f aca="false">Capstones!$Y40/25*100</f>
        <v>80</v>
      </c>
      <c r="AA40" s="165" t="n">
        <f aca="false">Capstones!$Z40*0.6</f>
        <v>48</v>
      </c>
      <c r="AB40" s="164"/>
      <c r="AC40" s="164" t="n">
        <v>4</v>
      </c>
      <c r="AD40" s="164" t="n">
        <v>4</v>
      </c>
      <c r="AE40" s="164" t="n">
        <v>4</v>
      </c>
      <c r="AF40" s="164" t="n">
        <v>4</v>
      </c>
      <c r="AG40" s="164" t="n">
        <v>4</v>
      </c>
      <c r="AH40" s="164" t="n">
        <v>4</v>
      </c>
      <c r="AI40" s="164" t="n">
        <v>4</v>
      </c>
      <c r="AJ40" s="166" t="n">
        <f aca="false">AC40+AD40+AE40+AF40+AG40+AH40</f>
        <v>24</v>
      </c>
      <c r="AK40" s="166" t="n">
        <f aca="false">AJ40/30*100</f>
        <v>80</v>
      </c>
      <c r="AL40" s="166" t="n">
        <f aca="false">AK40*0.6</f>
        <v>48</v>
      </c>
      <c r="AM40" s="164" t="n">
        <v>5</v>
      </c>
      <c r="AN40" s="164" t="n">
        <v>5</v>
      </c>
      <c r="AO40" s="164"/>
      <c r="AP40" s="164"/>
      <c r="AQ40" s="164"/>
      <c r="AR40" s="164" t="n">
        <v>5</v>
      </c>
      <c r="AS40" s="164"/>
      <c r="AT40" s="164" t="n">
        <v>5</v>
      </c>
      <c r="AU40" s="166" t="n">
        <f aca="false">Capstones!$Q40+Capstones!$R40+Capstones!$T40+Capstones!$V40+Capstones!$W40</f>
        <v>20</v>
      </c>
      <c r="AV40" s="166" t="n">
        <f aca="false">Capstones!$Y40/30*100</f>
        <v>66.6666666666667</v>
      </c>
      <c r="AW40" s="166" t="n">
        <f aca="false">Capstones!$Z40*0.6</f>
        <v>48</v>
      </c>
    </row>
    <row r="41" customFormat="false" ht="22.5" hidden="false" customHeight="true" outlineLevel="0" collapsed="false">
      <c r="A41" s="58" t="n">
        <v>38</v>
      </c>
      <c r="B41" s="58" t="s">
        <v>94</v>
      </c>
      <c r="C41" s="167" t="s">
        <v>95</v>
      </c>
      <c r="D41" s="58" t="s">
        <v>13</v>
      </c>
      <c r="E41" s="58" t="s">
        <v>38</v>
      </c>
      <c r="F41" s="129" t="n">
        <v>2</v>
      </c>
      <c r="G41" s="129" t="n">
        <v>2.66666666666667</v>
      </c>
      <c r="H41" s="129" t="n">
        <v>2.5</v>
      </c>
      <c r="I41" s="129" t="n">
        <v>2.5</v>
      </c>
      <c r="J41" s="129" t="n">
        <v>2.5</v>
      </c>
      <c r="K41" s="129" t="n">
        <v>2</v>
      </c>
      <c r="L41" s="58"/>
      <c r="M41" s="58"/>
      <c r="N41" s="166" t="n">
        <f aca="false">Capstones!$F41+Capstones!$G41+Capstones!$H41+Capstones!$I41+Capstones!$J41+Capstones!$K41</f>
        <v>14.1666666666667</v>
      </c>
      <c r="O41" s="166" t="n">
        <f aca="false">Capstones!$N41/30*100</f>
        <v>47.2222222222222</v>
      </c>
      <c r="P41" s="166" t="n">
        <f aca="false">Capstones!$O41*0.6</f>
        <v>28.3333333333333</v>
      </c>
      <c r="Q41" s="129" t="n">
        <v>4</v>
      </c>
      <c r="R41" s="129" t="n">
        <v>4</v>
      </c>
      <c r="S41" s="129"/>
      <c r="T41" s="129" t="n">
        <v>4</v>
      </c>
      <c r="U41" s="129"/>
      <c r="V41" s="129" t="n">
        <v>4</v>
      </c>
      <c r="W41" s="129" t="n">
        <v>4</v>
      </c>
      <c r="X41" s="129" t="n">
        <v>4.5</v>
      </c>
      <c r="Y41" s="166" t="n">
        <f aca="false">Capstones!$Q41+Capstones!$R41+Capstones!$T41+Capstones!$V41+Capstones!$W41</f>
        <v>20</v>
      </c>
      <c r="Z41" s="165" t="n">
        <f aca="false">Capstones!$Y41/25*100</f>
        <v>80</v>
      </c>
      <c r="AA41" s="166" t="n">
        <f aca="false">Capstones!$Z41*0.6</f>
        <v>48</v>
      </c>
      <c r="AB41" s="129"/>
      <c r="AC41" s="129" t="n">
        <v>5</v>
      </c>
      <c r="AD41" s="129" t="n">
        <v>0</v>
      </c>
      <c r="AE41" s="129" t="n">
        <v>4</v>
      </c>
      <c r="AF41" s="129" t="n">
        <v>5</v>
      </c>
      <c r="AG41" s="129" t="n">
        <v>4</v>
      </c>
      <c r="AH41" s="129" t="n">
        <v>5</v>
      </c>
      <c r="AI41" s="129" t="n">
        <v>5</v>
      </c>
      <c r="AJ41" s="166" t="n">
        <f aca="false">AC41+AD41+AE41+AF41+AG41+AH41</f>
        <v>23</v>
      </c>
      <c r="AK41" s="166" t="n">
        <f aca="false">AJ41/30*100</f>
        <v>76.6666666666667</v>
      </c>
      <c r="AL41" s="166" t="n">
        <f aca="false">AK41*0.6</f>
        <v>46</v>
      </c>
      <c r="AM41" s="129" t="n">
        <v>4.33333333333333</v>
      </c>
      <c r="AN41" s="129" t="n">
        <v>3.25</v>
      </c>
      <c r="AO41" s="129"/>
      <c r="AP41" s="129"/>
      <c r="AQ41" s="129"/>
      <c r="AR41" s="129" t="n">
        <v>4.75</v>
      </c>
      <c r="AS41" s="129"/>
      <c r="AT41" s="129" t="n">
        <v>2.5</v>
      </c>
      <c r="AU41" s="166" t="n">
        <f aca="false">Capstones!$Q41+Capstones!$R41+Capstones!$T41+Capstones!$V41+Capstones!$W41</f>
        <v>20</v>
      </c>
      <c r="AV41" s="166" t="n">
        <f aca="false">Capstones!$Y41/30*100</f>
        <v>66.6666666666667</v>
      </c>
      <c r="AW41" s="166" t="n">
        <f aca="false">Capstones!$Z41*0.6</f>
        <v>48</v>
      </c>
    </row>
    <row r="42" customFormat="false" ht="22.5" hidden="false" customHeight="true" outlineLevel="0" collapsed="false">
      <c r="A42" s="162" t="n">
        <v>39</v>
      </c>
      <c r="B42" s="162" t="s">
        <v>96</v>
      </c>
      <c r="C42" s="163" t="s">
        <v>97</v>
      </c>
      <c r="D42" s="162" t="s">
        <v>13</v>
      </c>
      <c r="E42" s="162" t="s">
        <v>31</v>
      </c>
      <c r="F42" s="164" t="n">
        <v>5</v>
      </c>
      <c r="G42" s="164" t="n">
        <v>4</v>
      </c>
      <c r="H42" s="164" t="n">
        <v>5</v>
      </c>
      <c r="I42" s="164" t="n">
        <v>3</v>
      </c>
      <c r="J42" s="164" t="n">
        <v>3</v>
      </c>
      <c r="K42" s="164" t="n">
        <v>4</v>
      </c>
      <c r="L42" s="162"/>
      <c r="M42" s="162"/>
      <c r="N42" s="165" t="n">
        <f aca="false">Capstones!$F42+Capstones!$G42+Capstones!$H42+Capstones!$I42+Capstones!$J42+Capstones!$K42</f>
        <v>24</v>
      </c>
      <c r="O42" s="165" t="n">
        <f aca="false">Capstones!$N42/30*100</f>
        <v>80</v>
      </c>
      <c r="P42" s="165" t="n">
        <f aca="false">Capstones!$O42*0.6</f>
        <v>48</v>
      </c>
      <c r="Q42" s="164" t="n">
        <v>4</v>
      </c>
      <c r="R42" s="164" t="n">
        <v>4</v>
      </c>
      <c r="S42" s="164"/>
      <c r="T42" s="164" t="n">
        <v>4</v>
      </c>
      <c r="U42" s="164"/>
      <c r="V42" s="164" t="n">
        <v>4</v>
      </c>
      <c r="W42" s="164" t="n">
        <v>5</v>
      </c>
      <c r="X42" s="164" t="n">
        <v>4.5</v>
      </c>
      <c r="Y42" s="165" t="n">
        <f aca="false">Capstones!$Q42+Capstones!$R42+Capstones!$T42+Capstones!$V42+Capstones!$W42</f>
        <v>21</v>
      </c>
      <c r="Z42" s="165" t="n">
        <f aca="false">Capstones!$Y42/25*100</f>
        <v>84</v>
      </c>
      <c r="AA42" s="165" t="n">
        <f aca="false">Capstones!$Z42*0.6</f>
        <v>50.4</v>
      </c>
      <c r="AB42" s="164"/>
      <c r="AC42" s="164" t="n">
        <v>4</v>
      </c>
      <c r="AD42" s="164" t="n">
        <v>4.5</v>
      </c>
      <c r="AE42" s="164" t="n">
        <v>4</v>
      </c>
      <c r="AF42" s="164" t="n">
        <v>5</v>
      </c>
      <c r="AG42" s="164" t="n">
        <v>4</v>
      </c>
      <c r="AH42" s="164" t="n">
        <v>5</v>
      </c>
      <c r="AI42" s="164" t="n">
        <v>5</v>
      </c>
      <c r="AJ42" s="166" t="n">
        <f aca="false">AC42+AD42+AE42+AF42+AG42+AH42</f>
        <v>26.5</v>
      </c>
      <c r="AK42" s="166" t="n">
        <f aca="false">AJ42/30*100</f>
        <v>88.3333333333333</v>
      </c>
      <c r="AL42" s="166" t="n">
        <f aca="false">AK42*0.6</f>
        <v>53</v>
      </c>
      <c r="AM42" s="164" t="n">
        <v>3</v>
      </c>
      <c r="AN42" s="164" t="n">
        <v>3.75</v>
      </c>
      <c r="AO42" s="164"/>
      <c r="AP42" s="164"/>
      <c r="AQ42" s="164"/>
      <c r="AR42" s="164" t="n">
        <v>3.25</v>
      </c>
      <c r="AS42" s="164"/>
      <c r="AT42" s="164" t="n">
        <v>3</v>
      </c>
      <c r="AU42" s="166" t="n">
        <f aca="false">Capstones!$Q42+Capstones!$R42+Capstones!$T42+Capstones!$V42+Capstones!$W42</f>
        <v>21</v>
      </c>
      <c r="AV42" s="166" t="n">
        <f aca="false">Capstones!$Y42/30*100</f>
        <v>70</v>
      </c>
      <c r="AW42" s="166" t="n">
        <f aca="false">Capstones!$Z42*0.6</f>
        <v>50.4</v>
      </c>
    </row>
    <row r="43" customFormat="false" ht="22.5" hidden="false" customHeight="true" outlineLevel="0" collapsed="false">
      <c r="A43" s="58" t="n">
        <v>40</v>
      </c>
      <c r="B43" s="58" t="s">
        <v>98</v>
      </c>
      <c r="C43" s="167" t="s">
        <v>99</v>
      </c>
      <c r="D43" s="58" t="s">
        <v>17</v>
      </c>
      <c r="E43" s="58" t="s">
        <v>14</v>
      </c>
      <c r="F43" s="129" t="n">
        <v>4</v>
      </c>
      <c r="G43" s="129" t="n">
        <v>4</v>
      </c>
      <c r="H43" s="129" t="n">
        <v>2</v>
      </c>
      <c r="I43" s="129" t="n">
        <v>2</v>
      </c>
      <c r="J43" s="129" t="n">
        <v>4</v>
      </c>
      <c r="K43" s="129" t="n">
        <v>3</v>
      </c>
      <c r="L43" s="58"/>
      <c r="M43" s="58"/>
      <c r="N43" s="166" t="n">
        <f aca="false">Capstones!$F43+Capstones!$G43+Capstones!$H43+Capstones!$I43+Capstones!$J43+Capstones!$K43</f>
        <v>19</v>
      </c>
      <c r="O43" s="166" t="n">
        <f aca="false">Capstones!$N43/30*100</f>
        <v>63.3333333333333</v>
      </c>
      <c r="P43" s="166" t="n">
        <f aca="false">Capstones!$O43*0.6</f>
        <v>38</v>
      </c>
      <c r="Q43" s="129" t="n">
        <v>4</v>
      </c>
      <c r="R43" s="129" t="n">
        <v>4</v>
      </c>
      <c r="S43" s="129"/>
      <c r="T43" s="129" t="n">
        <v>4</v>
      </c>
      <c r="U43" s="129"/>
      <c r="V43" s="129" t="n">
        <v>4.33333333333333</v>
      </c>
      <c r="W43" s="129" t="n">
        <v>4</v>
      </c>
      <c r="X43" s="129" t="n">
        <v>4.5</v>
      </c>
      <c r="Y43" s="166" t="n">
        <f aca="false">Capstones!$Q43+Capstones!$R43+Capstones!$T43+Capstones!$V43+Capstones!$W43</f>
        <v>20.3333333333333</v>
      </c>
      <c r="Z43" s="165" t="n">
        <f aca="false">Capstones!$Y43/25*100</f>
        <v>81.3333333333333</v>
      </c>
      <c r="AA43" s="166" t="n">
        <f aca="false">Capstones!$Z43*0.6</f>
        <v>48.8</v>
      </c>
      <c r="AB43" s="129"/>
      <c r="AC43" s="129" t="n">
        <v>3</v>
      </c>
      <c r="AD43" s="129" t="n">
        <v>3</v>
      </c>
      <c r="AE43" s="129" t="n">
        <v>2</v>
      </c>
      <c r="AF43" s="129" t="n">
        <v>3</v>
      </c>
      <c r="AG43" s="129" t="n">
        <v>4</v>
      </c>
      <c r="AH43" s="129" t="n">
        <v>4</v>
      </c>
      <c r="AI43" s="129" t="n">
        <v>4</v>
      </c>
      <c r="AJ43" s="166" t="n">
        <f aca="false">AC43+AD43+AE43+AF43+AG43+AH43</f>
        <v>19</v>
      </c>
      <c r="AK43" s="166" t="n">
        <f aca="false">AJ43/30*100</f>
        <v>63.3333333333333</v>
      </c>
      <c r="AL43" s="166" t="n">
        <f aca="false">AK43*0.6</f>
        <v>38</v>
      </c>
      <c r="AM43" s="129" t="n">
        <v>2</v>
      </c>
      <c r="AN43" s="129" t="n">
        <v>2</v>
      </c>
      <c r="AO43" s="129"/>
      <c r="AP43" s="129"/>
      <c r="AQ43" s="129"/>
      <c r="AR43" s="129" t="n">
        <v>3</v>
      </c>
      <c r="AS43" s="129"/>
      <c r="AT43" s="129" t="n">
        <v>3</v>
      </c>
      <c r="AU43" s="166" t="n">
        <f aca="false">Capstones!$Q43+Capstones!$R43+Capstones!$T43+Capstones!$V43+Capstones!$W43</f>
        <v>20.3333333333333</v>
      </c>
      <c r="AV43" s="166" t="n">
        <f aca="false">Capstones!$Y43/30*100</f>
        <v>67.7777777777778</v>
      </c>
      <c r="AW43" s="166" t="n">
        <f aca="false">Capstones!$Z43*0.6</f>
        <v>48.8</v>
      </c>
    </row>
    <row r="44" customFormat="false" ht="22.5" hidden="false" customHeight="true" outlineLevel="0" collapsed="false">
      <c r="A44" s="162" t="n">
        <v>41</v>
      </c>
      <c r="B44" s="162" t="s">
        <v>100</v>
      </c>
      <c r="C44" s="163" t="s">
        <v>101</v>
      </c>
      <c r="D44" s="162" t="s">
        <v>13</v>
      </c>
      <c r="E44" s="162" t="s">
        <v>31</v>
      </c>
      <c r="F44" s="164" t="n">
        <v>4</v>
      </c>
      <c r="G44" s="164" t="n">
        <v>3.66666666666667</v>
      </c>
      <c r="H44" s="164" t="n">
        <v>4</v>
      </c>
      <c r="I44" s="164" t="n">
        <v>3</v>
      </c>
      <c r="J44" s="164" t="n">
        <v>3</v>
      </c>
      <c r="K44" s="164" t="n">
        <v>3</v>
      </c>
      <c r="L44" s="162"/>
      <c r="M44" s="162"/>
      <c r="N44" s="165" t="n">
        <f aca="false">Capstones!$F44+Capstones!$G44+Capstones!$H44+Capstones!$I44+Capstones!$J44+Capstones!$K44</f>
        <v>20.6666666666667</v>
      </c>
      <c r="O44" s="165" t="n">
        <f aca="false">Capstones!$N44/30*100</f>
        <v>68.8888888888889</v>
      </c>
      <c r="P44" s="165" t="n">
        <f aca="false">Capstones!$O44*0.6</f>
        <v>41.3333333333333</v>
      </c>
      <c r="Q44" s="164" t="n">
        <v>4</v>
      </c>
      <c r="R44" s="164" t="n">
        <v>4</v>
      </c>
      <c r="S44" s="164"/>
      <c r="T44" s="164" t="n">
        <v>4</v>
      </c>
      <c r="U44" s="164"/>
      <c r="V44" s="164" t="n">
        <v>4</v>
      </c>
      <c r="W44" s="164" t="n">
        <v>4</v>
      </c>
      <c r="X44" s="164" t="n">
        <v>4.5</v>
      </c>
      <c r="Y44" s="165" t="n">
        <f aca="false">Capstones!$Q44+Capstones!$R44+Capstones!$T44+Capstones!$V44+Capstones!$W44</f>
        <v>20</v>
      </c>
      <c r="Z44" s="165" t="n">
        <f aca="false">Capstones!$Y44/25*100</f>
        <v>80</v>
      </c>
      <c r="AA44" s="165" t="n">
        <f aca="false">Capstones!$Z44*0.6</f>
        <v>48</v>
      </c>
      <c r="AB44" s="164"/>
      <c r="AC44" s="164" t="n">
        <v>4</v>
      </c>
      <c r="AD44" s="164" t="n">
        <v>3</v>
      </c>
      <c r="AE44" s="164" t="n">
        <v>4</v>
      </c>
      <c r="AF44" s="164" t="n">
        <v>4</v>
      </c>
      <c r="AG44" s="164" t="n">
        <v>5</v>
      </c>
      <c r="AH44" s="164" t="n">
        <v>4</v>
      </c>
      <c r="AI44" s="164" t="n">
        <v>4</v>
      </c>
      <c r="AJ44" s="166" t="n">
        <f aca="false">AC44+AD44+AE44+AF44+AG44+AH44</f>
        <v>24</v>
      </c>
      <c r="AK44" s="166" t="n">
        <f aca="false">AJ44/30*100</f>
        <v>80</v>
      </c>
      <c r="AL44" s="166" t="n">
        <f aca="false">AK44*0.6</f>
        <v>48</v>
      </c>
      <c r="AM44" s="164" t="n">
        <v>3</v>
      </c>
      <c r="AN44" s="164" t="n">
        <v>3</v>
      </c>
      <c r="AO44" s="164"/>
      <c r="AP44" s="164"/>
      <c r="AQ44" s="164"/>
      <c r="AR44" s="164" t="n">
        <v>3.25</v>
      </c>
      <c r="AS44" s="164"/>
      <c r="AT44" s="164" t="n">
        <v>3</v>
      </c>
      <c r="AU44" s="166" t="n">
        <f aca="false">Capstones!$Q44+Capstones!$R44+Capstones!$T44+Capstones!$V44+Capstones!$W44</f>
        <v>20</v>
      </c>
      <c r="AV44" s="166" t="n">
        <f aca="false">Capstones!$Y44/30*100</f>
        <v>66.6666666666667</v>
      </c>
      <c r="AW44" s="166" t="n">
        <f aca="false">Capstones!$Z44*0.6</f>
        <v>48</v>
      </c>
    </row>
    <row r="45" customFormat="false" ht="22.5" hidden="false" customHeight="true" outlineLevel="0" collapsed="false">
      <c r="A45" s="58" t="n">
        <v>42</v>
      </c>
      <c r="B45" s="58" t="s">
        <v>102</v>
      </c>
      <c r="C45" s="167" t="s">
        <v>103</v>
      </c>
      <c r="D45" s="58" t="s">
        <v>13</v>
      </c>
      <c r="E45" s="58" t="s">
        <v>38</v>
      </c>
      <c r="F45" s="129" t="n">
        <v>2</v>
      </c>
      <c r="G45" s="129" t="n">
        <v>2.33333333333333</v>
      </c>
      <c r="H45" s="129" t="n">
        <v>2.5</v>
      </c>
      <c r="I45" s="129" t="n">
        <v>2</v>
      </c>
      <c r="J45" s="129" t="n">
        <v>2.5</v>
      </c>
      <c r="K45" s="129" t="n">
        <v>2.5</v>
      </c>
      <c r="L45" s="58"/>
      <c r="M45" s="58"/>
      <c r="N45" s="166" t="n">
        <f aca="false">Capstones!$F45+Capstones!$G45+Capstones!$H45+Capstones!$I45+Capstones!$J45+Capstones!$K45</f>
        <v>13.8333333333333</v>
      </c>
      <c r="O45" s="166" t="n">
        <f aca="false">Capstones!$N45/30*100</f>
        <v>46.1111111111111</v>
      </c>
      <c r="P45" s="166" t="n">
        <f aca="false">Capstones!$O45*0.6</f>
        <v>27.6666666666667</v>
      </c>
      <c r="Q45" s="129" t="n">
        <v>4</v>
      </c>
      <c r="R45" s="129" t="n">
        <v>4</v>
      </c>
      <c r="S45" s="129"/>
      <c r="T45" s="129" t="n">
        <v>4</v>
      </c>
      <c r="U45" s="129"/>
      <c r="V45" s="129" t="n">
        <v>4.33333333333333</v>
      </c>
      <c r="W45" s="129" t="n">
        <v>4</v>
      </c>
      <c r="X45" s="129" t="n">
        <v>4</v>
      </c>
      <c r="Y45" s="166" t="n">
        <f aca="false">Capstones!$Q45+Capstones!$R45+Capstones!$T45+Capstones!$V45+Capstones!$W45</f>
        <v>20.3333333333333</v>
      </c>
      <c r="Z45" s="165" t="n">
        <f aca="false">Capstones!$Y45/25*100</f>
        <v>81.3333333333333</v>
      </c>
      <c r="AA45" s="166" t="n">
        <f aca="false">Capstones!$Z45*0.6</f>
        <v>48.8</v>
      </c>
      <c r="AB45" s="129"/>
      <c r="AC45" s="129" t="n">
        <v>5</v>
      </c>
      <c r="AD45" s="129" t="n">
        <v>0</v>
      </c>
      <c r="AE45" s="129" t="n">
        <v>5</v>
      </c>
      <c r="AF45" s="129" t="n">
        <v>5</v>
      </c>
      <c r="AG45" s="129" t="n">
        <v>4</v>
      </c>
      <c r="AH45" s="129" t="n">
        <v>5</v>
      </c>
      <c r="AI45" s="129" t="n">
        <v>5</v>
      </c>
      <c r="AJ45" s="166" t="n">
        <f aca="false">AC45+AD45+AE45+AF45+AG45+AH45</f>
        <v>24</v>
      </c>
      <c r="AK45" s="166" t="n">
        <f aca="false">AJ45/30*100</f>
        <v>80</v>
      </c>
      <c r="AL45" s="166" t="n">
        <f aca="false">AK45*0.6</f>
        <v>48</v>
      </c>
      <c r="AM45" s="129" t="n">
        <v>3</v>
      </c>
      <c r="AN45" s="129" t="n">
        <v>2.75</v>
      </c>
      <c r="AO45" s="129"/>
      <c r="AP45" s="129"/>
      <c r="AQ45" s="129"/>
      <c r="AR45" s="129" t="n">
        <v>3.25</v>
      </c>
      <c r="AS45" s="129"/>
      <c r="AT45" s="129" t="n">
        <v>2.5</v>
      </c>
      <c r="AU45" s="166" t="n">
        <f aca="false">Capstones!$Q45+Capstones!$R45+Capstones!$T45+Capstones!$V45+Capstones!$W45</f>
        <v>20.3333333333333</v>
      </c>
      <c r="AV45" s="166" t="n">
        <f aca="false">Capstones!$Y45/30*100</f>
        <v>67.7777777777778</v>
      </c>
      <c r="AW45" s="166" t="n">
        <f aca="false">Capstones!$Z45*0.6</f>
        <v>48.8</v>
      </c>
    </row>
    <row r="46" customFormat="false" ht="22.5" hidden="false" customHeight="true" outlineLevel="0" collapsed="false">
      <c r="A46" s="162" t="n">
        <v>43</v>
      </c>
      <c r="B46" s="162" t="s">
        <v>104</v>
      </c>
      <c r="C46" s="163" t="s">
        <v>105</v>
      </c>
      <c r="D46" s="162" t="s">
        <v>17</v>
      </c>
      <c r="E46" s="162" t="s">
        <v>14</v>
      </c>
      <c r="F46" s="164" t="n">
        <v>5</v>
      </c>
      <c r="G46" s="164" t="n">
        <v>4</v>
      </c>
      <c r="H46" s="164" t="n">
        <v>3</v>
      </c>
      <c r="I46" s="164" t="n">
        <v>4</v>
      </c>
      <c r="J46" s="164" t="n">
        <v>4</v>
      </c>
      <c r="K46" s="164" t="n">
        <v>2</v>
      </c>
      <c r="L46" s="162"/>
      <c r="M46" s="162"/>
      <c r="N46" s="165" t="n">
        <f aca="false">Capstones!$F46+Capstones!$G46+Capstones!$H46+Capstones!$I46+Capstones!$J46+Capstones!$K46</f>
        <v>22</v>
      </c>
      <c r="O46" s="165" t="n">
        <f aca="false">Capstones!$N46/30*100</f>
        <v>73.3333333333333</v>
      </c>
      <c r="P46" s="165" t="n">
        <f aca="false">Capstones!$O46*0.6</f>
        <v>44</v>
      </c>
      <c r="Q46" s="164" t="n">
        <v>4</v>
      </c>
      <c r="R46" s="164" t="n">
        <v>4</v>
      </c>
      <c r="S46" s="164"/>
      <c r="T46" s="164" t="n">
        <v>3</v>
      </c>
      <c r="U46" s="164"/>
      <c r="V46" s="164" t="n">
        <v>3.66666666666667</v>
      </c>
      <c r="W46" s="164" t="n">
        <v>4</v>
      </c>
      <c r="X46" s="164" t="n">
        <v>3.5</v>
      </c>
      <c r="Y46" s="165" t="n">
        <f aca="false">Capstones!$Q46+Capstones!$R46+Capstones!$T46+Capstones!$V46+Capstones!$W46</f>
        <v>18.6666666666667</v>
      </c>
      <c r="Z46" s="165" t="n">
        <f aca="false">Capstones!$Y46/25*100</f>
        <v>74.6666666666667</v>
      </c>
      <c r="AA46" s="165" t="n">
        <f aca="false">Capstones!$Z46*0.6</f>
        <v>44.8</v>
      </c>
      <c r="AB46" s="164"/>
      <c r="AC46" s="164" t="n">
        <v>3</v>
      </c>
      <c r="AD46" s="164" t="n">
        <v>4</v>
      </c>
      <c r="AE46" s="164" t="n">
        <v>4</v>
      </c>
      <c r="AF46" s="164" t="n">
        <v>3</v>
      </c>
      <c r="AG46" s="164" t="n">
        <v>3</v>
      </c>
      <c r="AH46" s="164" t="n">
        <v>5</v>
      </c>
      <c r="AI46" s="164" t="n">
        <v>5</v>
      </c>
      <c r="AJ46" s="166" t="n">
        <f aca="false">AC46+AD46+AE46+AF46+AG46+AH46</f>
        <v>22</v>
      </c>
      <c r="AK46" s="166" t="n">
        <f aca="false">AJ46/30*100</f>
        <v>73.3333333333333</v>
      </c>
      <c r="AL46" s="166" t="n">
        <f aca="false">AK46*0.6</f>
        <v>44</v>
      </c>
      <c r="AM46" s="164" t="n">
        <v>4.66666666666667</v>
      </c>
      <c r="AN46" s="164" t="n">
        <v>5</v>
      </c>
      <c r="AO46" s="164"/>
      <c r="AP46" s="164"/>
      <c r="AQ46" s="164"/>
      <c r="AR46" s="164" t="n">
        <v>5</v>
      </c>
      <c r="AS46" s="164"/>
      <c r="AT46" s="164" t="n">
        <v>5</v>
      </c>
      <c r="AU46" s="166" t="n">
        <f aca="false">Capstones!$Q46+Capstones!$R46+Capstones!$T46+Capstones!$V46+Capstones!$W46</f>
        <v>18.6666666666667</v>
      </c>
      <c r="AV46" s="166" t="n">
        <f aca="false">Capstones!$Y46/30*100</f>
        <v>62.2222222222222</v>
      </c>
      <c r="AW46" s="166" t="n">
        <f aca="false">Capstones!$Z46*0.6</f>
        <v>44.8</v>
      </c>
    </row>
    <row r="47" customFormat="false" ht="22.5" hidden="false" customHeight="true" outlineLevel="0" collapsed="false">
      <c r="A47" s="58" t="n">
        <v>44</v>
      </c>
      <c r="B47" s="58" t="s">
        <v>106</v>
      </c>
      <c r="C47" s="167" t="s">
        <v>107</v>
      </c>
      <c r="D47" s="58" t="s">
        <v>13</v>
      </c>
      <c r="E47" s="58" t="s">
        <v>14</v>
      </c>
      <c r="F47" s="129" t="n">
        <v>2</v>
      </c>
      <c r="G47" s="129" t="n">
        <v>3.33333333333333</v>
      </c>
      <c r="H47" s="129" t="n">
        <v>4</v>
      </c>
      <c r="I47" s="129" t="n">
        <v>4</v>
      </c>
      <c r="J47" s="129" t="n">
        <v>4</v>
      </c>
      <c r="K47" s="129" t="n">
        <v>2</v>
      </c>
      <c r="L47" s="58"/>
      <c r="M47" s="58"/>
      <c r="N47" s="166" t="n">
        <f aca="false">Capstones!$F47+Capstones!$G47+Capstones!$H47+Capstones!$I47+Capstones!$J47+Capstones!$K47</f>
        <v>19.3333333333333</v>
      </c>
      <c r="O47" s="166" t="n">
        <f aca="false">Capstones!$N47/30*100</f>
        <v>64.4444444444444</v>
      </c>
      <c r="P47" s="166" t="n">
        <f aca="false">Capstones!$O47*0.6</f>
        <v>38.6666666666667</v>
      </c>
      <c r="Q47" s="129" t="n">
        <v>3</v>
      </c>
      <c r="R47" s="129" t="n">
        <v>3</v>
      </c>
      <c r="S47" s="129"/>
      <c r="T47" s="129" t="n">
        <v>4</v>
      </c>
      <c r="U47" s="129"/>
      <c r="V47" s="129" t="n">
        <v>3.33333333333333</v>
      </c>
      <c r="W47" s="129" t="n">
        <v>3</v>
      </c>
      <c r="X47" s="129" t="n">
        <v>3.5</v>
      </c>
      <c r="Y47" s="166" t="n">
        <f aca="false">Capstones!$Q47+Capstones!$R47+Capstones!$T47+Capstones!$V47+Capstones!$W47</f>
        <v>16.3333333333333</v>
      </c>
      <c r="Z47" s="165" t="n">
        <f aca="false">Capstones!$Y47/25*100</f>
        <v>65.3333333333333</v>
      </c>
      <c r="AA47" s="166" t="n">
        <f aca="false">Capstones!$Z47*0.6</f>
        <v>39.2</v>
      </c>
      <c r="AB47" s="129"/>
      <c r="AC47" s="58" t="n">
        <v>3</v>
      </c>
      <c r="AD47" s="58" t="n">
        <v>4</v>
      </c>
      <c r="AE47" s="58" t="n">
        <v>4</v>
      </c>
      <c r="AF47" s="58" t="n">
        <v>4</v>
      </c>
      <c r="AG47" s="58" t="n">
        <v>4</v>
      </c>
      <c r="AH47" s="58" t="n">
        <v>5</v>
      </c>
      <c r="AI47" s="58" t="n">
        <v>3</v>
      </c>
      <c r="AJ47" s="166" t="n">
        <f aca="false">AC47+AD47+AE47+AF47+AG47+AH47</f>
        <v>24</v>
      </c>
      <c r="AK47" s="166" t="n">
        <f aca="false">AJ47/30*100</f>
        <v>80</v>
      </c>
      <c r="AL47" s="166" t="n">
        <f aca="false">AK47*0.6</f>
        <v>48</v>
      </c>
      <c r="AM47" s="58" t="n">
        <v>0</v>
      </c>
      <c r="AN47" s="58" t="n">
        <v>0</v>
      </c>
      <c r="AO47" s="129"/>
      <c r="AP47" s="129"/>
      <c r="AQ47" s="129"/>
      <c r="AR47" s="58" t="n">
        <v>0</v>
      </c>
      <c r="AS47" s="129"/>
      <c r="AT47" s="58" t="n">
        <v>0</v>
      </c>
      <c r="AU47" s="166" t="n">
        <f aca="false">Capstones!$Q47+Capstones!$R47+Capstones!$T47+Capstones!$V47+Capstones!$W47</f>
        <v>16.3333333333333</v>
      </c>
      <c r="AV47" s="166" t="n">
        <f aca="false">Capstones!$Y47/30*100</f>
        <v>54.4444444444444</v>
      </c>
      <c r="AW47" s="166" t="n">
        <f aca="false">Capstones!$Z47*0.6</f>
        <v>39.2</v>
      </c>
    </row>
    <row r="48" customFormat="false" ht="22.5" hidden="false" customHeight="true" outlineLevel="0" collapsed="false">
      <c r="A48" s="162" t="n">
        <v>45</v>
      </c>
      <c r="B48" s="162" t="s">
        <v>108</v>
      </c>
      <c r="C48" s="163" t="s">
        <v>109</v>
      </c>
      <c r="D48" s="162" t="s">
        <v>17</v>
      </c>
      <c r="E48" s="162" t="s">
        <v>38</v>
      </c>
      <c r="F48" s="164" t="n">
        <v>2.5</v>
      </c>
      <c r="G48" s="164" t="n">
        <v>2.66666666666667</v>
      </c>
      <c r="H48" s="164" t="n">
        <v>2.5</v>
      </c>
      <c r="I48" s="164" t="n">
        <v>2.5</v>
      </c>
      <c r="J48" s="164" t="n">
        <v>2.5</v>
      </c>
      <c r="K48" s="164" t="n">
        <v>2.5</v>
      </c>
      <c r="L48" s="162"/>
      <c r="M48" s="162"/>
      <c r="N48" s="165" t="n">
        <f aca="false">Capstones!$F48+Capstones!$G48+Capstones!$H48+Capstones!$I48+Capstones!$J48+Capstones!$K48</f>
        <v>15.1666666666667</v>
      </c>
      <c r="O48" s="165" t="n">
        <f aca="false">Capstones!$N48/30*100</f>
        <v>50.5555555555556</v>
      </c>
      <c r="P48" s="165" t="n">
        <f aca="false">Capstones!$O48*0.6</f>
        <v>30.3333333333333</v>
      </c>
      <c r="Q48" s="164" t="n">
        <v>3</v>
      </c>
      <c r="R48" s="164" t="n">
        <v>3.66666666666667</v>
      </c>
      <c r="S48" s="164"/>
      <c r="T48" s="164" t="n">
        <v>4</v>
      </c>
      <c r="U48" s="164"/>
      <c r="V48" s="164" t="n">
        <v>3.66666666666667</v>
      </c>
      <c r="W48" s="164" t="n">
        <v>4</v>
      </c>
      <c r="X48" s="164" t="n">
        <v>4</v>
      </c>
      <c r="Y48" s="165" t="n">
        <f aca="false">Capstones!$Q48+Capstones!$R48+Capstones!$T48+Capstones!$V48+Capstones!$W48</f>
        <v>18.3333333333333</v>
      </c>
      <c r="Z48" s="165" t="n">
        <f aca="false">Capstones!$Y48/25*100</f>
        <v>73.3333333333333</v>
      </c>
      <c r="AA48" s="165" t="n">
        <f aca="false">Capstones!$Z48*0.6</f>
        <v>44</v>
      </c>
      <c r="AB48" s="164"/>
      <c r="AC48" s="162" t="n">
        <v>3</v>
      </c>
      <c r="AD48" s="162" t="n">
        <v>0</v>
      </c>
      <c r="AE48" s="162" t="n">
        <v>3</v>
      </c>
      <c r="AF48" s="162" t="n">
        <v>3</v>
      </c>
      <c r="AG48" s="162" t="n">
        <v>3</v>
      </c>
      <c r="AH48" s="162" t="n">
        <v>4</v>
      </c>
      <c r="AI48" s="162" t="n">
        <v>4</v>
      </c>
      <c r="AJ48" s="166" t="n">
        <f aca="false">AC48+AD48+AE48+AF48+AG48+AH48</f>
        <v>16</v>
      </c>
      <c r="AK48" s="166" t="n">
        <f aca="false">AJ48/30*100</f>
        <v>53.3333333333333</v>
      </c>
      <c r="AL48" s="166" t="n">
        <f aca="false">AK48*0.6</f>
        <v>32</v>
      </c>
      <c r="AM48" s="162" t="n">
        <v>0</v>
      </c>
      <c r="AN48" s="162" t="n">
        <v>0</v>
      </c>
      <c r="AO48" s="164"/>
      <c r="AP48" s="164"/>
      <c r="AQ48" s="164"/>
      <c r="AR48" s="162" t="n">
        <v>0</v>
      </c>
      <c r="AS48" s="164"/>
      <c r="AT48" s="162" t="n">
        <v>0</v>
      </c>
      <c r="AU48" s="166" t="n">
        <f aca="false">Capstones!$Q48+Capstones!$R48+Capstones!$T48+Capstones!$V48+Capstones!$W48</f>
        <v>18.3333333333333</v>
      </c>
      <c r="AV48" s="166" t="n">
        <f aca="false">Capstones!$Y48/30*100</f>
        <v>61.1111111111111</v>
      </c>
      <c r="AW48" s="166" t="n">
        <f aca="false">Capstones!$Z48*0.6</f>
        <v>44</v>
      </c>
    </row>
    <row r="49" customFormat="false" ht="22.5" hidden="false" customHeight="true" outlineLevel="0" collapsed="false">
      <c r="A49" s="58" t="n">
        <v>46</v>
      </c>
      <c r="B49" s="58" t="s">
        <v>110</v>
      </c>
      <c r="C49" s="167" t="s">
        <v>111</v>
      </c>
      <c r="D49" s="58" t="s">
        <v>13</v>
      </c>
      <c r="E49" s="58" t="s">
        <v>31</v>
      </c>
      <c r="F49" s="129" t="n">
        <v>4</v>
      </c>
      <c r="G49" s="129" t="n">
        <v>3.33333333333333</v>
      </c>
      <c r="H49" s="129" t="n">
        <v>4</v>
      </c>
      <c r="I49" s="129" t="n">
        <v>3</v>
      </c>
      <c r="J49" s="129" t="n">
        <v>3</v>
      </c>
      <c r="K49" s="129" t="n">
        <v>3</v>
      </c>
      <c r="L49" s="58"/>
      <c r="M49" s="58"/>
      <c r="N49" s="166" t="n">
        <f aca="false">Capstones!$F49+Capstones!$G49+Capstones!$H49+Capstones!$I49+Capstones!$J49+Capstones!$K49</f>
        <v>20.3333333333333</v>
      </c>
      <c r="O49" s="166" t="n">
        <f aca="false">Capstones!$N49/30*100</f>
        <v>67.7777777777778</v>
      </c>
      <c r="P49" s="166" t="n">
        <f aca="false">Capstones!$O49*0.6</f>
        <v>40.6666666666667</v>
      </c>
      <c r="Q49" s="129" t="n">
        <v>4</v>
      </c>
      <c r="R49" s="129" t="n">
        <v>4</v>
      </c>
      <c r="S49" s="129"/>
      <c r="T49" s="129" t="n">
        <v>4</v>
      </c>
      <c r="U49" s="129"/>
      <c r="V49" s="129" t="n">
        <v>4</v>
      </c>
      <c r="W49" s="129" t="n">
        <v>4</v>
      </c>
      <c r="X49" s="129" t="n">
        <v>4</v>
      </c>
      <c r="Y49" s="166" t="n">
        <f aca="false">Capstones!$Q49+Capstones!$R49+Capstones!$T49+Capstones!$V49+Capstones!$W49</f>
        <v>20</v>
      </c>
      <c r="Z49" s="165" t="n">
        <f aca="false">Capstones!$Y49/25*100</f>
        <v>80</v>
      </c>
      <c r="AA49" s="166" t="n">
        <f aca="false">Capstones!$Z49*0.6</f>
        <v>48</v>
      </c>
      <c r="AB49" s="129"/>
      <c r="AC49" s="129" t="n">
        <v>5</v>
      </c>
      <c r="AD49" s="129" t="n">
        <v>5</v>
      </c>
      <c r="AE49" s="129" t="n">
        <v>4</v>
      </c>
      <c r="AF49" s="129" t="n">
        <v>3</v>
      </c>
      <c r="AG49" s="129" t="n">
        <v>4</v>
      </c>
      <c r="AH49" s="129" t="n">
        <v>5</v>
      </c>
      <c r="AI49" s="129" t="n">
        <v>5</v>
      </c>
      <c r="AJ49" s="166" t="n">
        <f aca="false">AC49+AD49+AE49+AF49+AG49+AH49</f>
        <v>26</v>
      </c>
      <c r="AK49" s="166" t="n">
        <f aca="false">AJ49/30*100</f>
        <v>86.6666666666667</v>
      </c>
      <c r="AL49" s="166" t="n">
        <f aca="false">AK49*0.6</f>
        <v>52</v>
      </c>
      <c r="AM49" s="129" t="n">
        <v>4.33333333333333</v>
      </c>
      <c r="AN49" s="129" t="n">
        <v>4.5</v>
      </c>
      <c r="AO49" s="129"/>
      <c r="AP49" s="129"/>
      <c r="AQ49" s="129"/>
      <c r="AR49" s="129" t="n">
        <v>4.75</v>
      </c>
      <c r="AS49" s="129"/>
      <c r="AT49" s="129" t="n">
        <v>5</v>
      </c>
      <c r="AU49" s="166" t="n">
        <f aca="false">Capstones!$Q49+Capstones!$R49+Capstones!$T49+Capstones!$V49+Capstones!$W49</f>
        <v>20</v>
      </c>
      <c r="AV49" s="166" t="n">
        <f aca="false">Capstones!$Y49/30*100</f>
        <v>66.6666666666667</v>
      </c>
      <c r="AW49" s="166" t="n">
        <f aca="false">Capstones!$Z49*0.6</f>
        <v>48</v>
      </c>
    </row>
    <row r="50" customFormat="false" ht="22.5" hidden="false" customHeight="true" outlineLevel="0" collapsed="false">
      <c r="A50" s="162" t="n">
        <v>47</v>
      </c>
      <c r="B50" s="162" t="s">
        <v>112</v>
      </c>
      <c r="C50" s="163" t="s">
        <v>113</v>
      </c>
      <c r="D50" s="162" t="s">
        <v>17</v>
      </c>
      <c r="E50" s="162" t="s">
        <v>14</v>
      </c>
      <c r="F50" s="164" t="n">
        <v>3</v>
      </c>
      <c r="G50" s="164" t="n">
        <v>3</v>
      </c>
      <c r="H50" s="164" t="n">
        <v>3</v>
      </c>
      <c r="I50" s="164" t="n">
        <v>2</v>
      </c>
      <c r="J50" s="164" t="n">
        <v>2</v>
      </c>
      <c r="K50" s="164" t="n">
        <v>2</v>
      </c>
      <c r="L50" s="162"/>
      <c r="M50" s="162"/>
      <c r="N50" s="165" t="n">
        <f aca="false">Capstones!$F50+Capstones!$G50+Capstones!$H50+Capstones!$I50+Capstones!$J50+Capstones!$K50</f>
        <v>15</v>
      </c>
      <c r="O50" s="165" t="n">
        <f aca="false">Capstones!$N50/30*100</f>
        <v>50</v>
      </c>
      <c r="P50" s="165" t="n">
        <f aca="false">Capstones!$O50*0.6</f>
        <v>30</v>
      </c>
      <c r="Q50" s="164" t="n">
        <v>4</v>
      </c>
      <c r="R50" s="164" t="n">
        <v>4</v>
      </c>
      <c r="S50" s="164"/>
      <c r="T50" s="164" t="n">
        <v>4</v>
      </c>
      <c r="U50" s="164"/>
      <c r="V50" s="164" t="n">
        <v>4</v>
      </c>
      <c r="W50" s="164" t="n">
        <v>4</v>
      </c>
      <c r="X50" s="164" t="n">
        <v>4</v>
      </c>
      <c r="Y50" s="165" t="n">
        <f aca="false">Capstones!$Q50+Capstones!$R50+Capstones!$T50+Capstones!$V50+Capstones!$W50</f>
        <v>20</v>
      </c>
      <c r="Z50" s="165" t="n">
        <f aca="false">Capstones!$Y50/25*100</f>
        <v>80</v>
      </c>
      <c r="AA50" s="165" t="n">
        <f aca="false">Capstones!$Z50*0.6</f>
        <v>48</v>
      </c>
      <c r="AB50" s="164"/>
      <c r="AC50" s="164" t="n">
        <v>3</v>
      </c>
      <c r="AD50" s="164" t="n">
        <v>2</v>
      </c>
      <c r="AE50" s="164" t="n">
        <v>3</v>
      </c>
      <c r="AF50" s="164" t="n">
        <v>3</v>
      </c>
      <c r="AG50" s="164" t="n">
        <v>3</v>
      </c>
      <c r="AH50" s="164" t="n">
        <v>4</v>
      </c>
      <c r="AI50" s="164" t="n">
        <v>4</v>
      </c>
      <c r="AJ50" s="166" t="n">
        <f aca="false">AC50+AD50+AE50+AF50+AG50+AH50</f>
        <v>18</v>
      </c>
      <c r="AK50" s="166" t="n">
        <f aca="false">AJ50/30*100</f>
        <v>60</v>
      </c>
      <c r="AL50" s="166" t="n">
        <f aca="false">AK50*0.6</f>
        <v>36</v>
      </c>
      <c r="AM50" s="164" t="n">
        <v>2.66666666666667</v>
      </c>
      <c r="AN50" s="164" t="n">
        <v>3</v>
      </c>
      <c r="AO50" s="164"/>
      <c r="AP50" s="164"/>
      <c r="AQ50" s="164"/>
      <c r="AR50" s="164" t="n">
        <v>2</v>
      </c>
      <c r="AS50" s="164"/>
      <c r="AT50" s="164" t="n">
        <v>3</v>
      </c>
      <c r="AU50" s="166" t="n">
        <f aca="false">Capstones!$Q50+Capstones!$R50+Capstones!$T50+Capstones!$V50+Capstones!$W50</f>
        <v>20</v>
      </c>
      <c r="AV50" s="166" t="n">
        <f aca="false">Capstones!$Y50/30*100</f>
        <v>66.6666666666667</v>
      </c>
      <c r="AW50" s="166" t="n">
        <f aca="false">Capstones!$Z50*0.6</f>
        <v>48</v>
      </c>
    </row>
    <row r="51" customFormat="false" ht="22.5" hidden="false" customHeight="true" outlineLevel="0" collapsed="false">
      <c r="A51" s="58" t="n">
        <v>48</v>
      </c>
      <c r="B51" s="58" t="s">
        <v>114</v>
      </c>
      <c r="C51" s="167" t="s">
        <v>115</v>
      </c>
      <c r="D51" s="58" t="s">
        <v>17</v>
      </c>
      <c r="E51" s="58" t="s">
        <v>38</v>
      </c>
      <c r="F51" s="129" t="n">
        <v>2</v>
      </c>
      <c r="G51" s="129" t="n">
        <v>2</v>
      </c>
      <c r="H51" s="129" t="n">
        <v>2</v>
      </c>
      <c r="I51" s="129" t="n">
        <v>2</v>
      </c>
      <c r="J51" s="129" t="n">
        <v>2</v>
      </c>
      <c r="K51" s="129" t="n">
        <v>3</v>
      </c>
      <c r="L51" s="58"/>
      <c r="M51" s="58"/>
      <c r="N51" s="166" t="n">
        <f aca="false">Capstones!$F51+Capstones!$G51+Capstones!$H51+Capstones!$I51+Capstones!$J51+Capstones!$K51</f>
        <v>13</v>
      </c>
      <c r="O51" s="166" t="n">
        <f aca="false">Capstones!$N51/30*100</f>
        <v>43.3333333333333</v>
      </c>
      <c r="P51" s="166" t="n">
        <f aca="false">Capstones!$O51*0.6</f>
        <v>26</v>
      </c>
      <c r="Q51" s="129" t="n">
        <v>4</v>
      </c>
      <c r="R51" s="129" t="n">
        <v>4</v>
      </c>
      <c r="S51" s="129"/>
      <c r="T51" s="129" t="n">
        <v>4</v>
      </c>
      <c r="U51" s="129"/>
      <c r="V51" s="129" t="n">
        <v>3.66666666666667</v>
      </c>
      <c r="W51" s="129" t="n">
        <v>3</v>
      </c>
      <c r="X51" s="129" t="n">
        <v>4</v>
      </c>
      <c r="Y51" s="166" t="n">
        <f aca="false">Capstones!$Q51+Capstones!$R51+Capstones!$T51+Capstones!$V51+Capstones!$W51</f>
        <v>18.6666666666667</v>
      </c>
      <c r="Z51" s="165" t="n">
        <f aca="false">Capstones!$Y51/25*100</f>
        <v>74.6666666666667</v>
      </c>
      <c r="AA51" s="166" t="n">
        <f aca="false">Capstones!$Z51*0.6</f>
        <v>44.8</v>
      </c>
      <c r="AB51" s="129"/>
      <c r="AC51" s="129" t="n">
        <v>4</v>
      </c>
      <c r="AD51" s="129" t="n">
        <v>4</v>
      </c>
      <c r="AE51" s="129" t="n">
        <v>4</v>
      </c>
      <c r="AF51" s="129" t="n">
        <v>5</v>
      </c>
      <c r="AG51" s="129" t="n">
        <v>5</v>
      </c>
      <c r="AH51" s="129" t="n">
        <v>5</v>
      </c>
      <c r="AI51" s="129" t="n">
        <v>5</v>
      </c>
      <c r="AJ51" s="166" t="n">
        <f aca="false">AC51+AD51+AE51+AF51+AG51+AH51</f>
        <v>27</v>
      </c>
      <c r="AK51" s="166" t="n">
        <f aca="false">AJ51/30*100</f>
        <v>90</v>
      </c>
      <c r="AL51" s="166" t="n">
        <f aca="false">AK51*0.6</f>
        <v>54</v>
      </c>
      <c r="AM51" s="129" t="n">
        <v>3</v>
      </c>
      <c r="AN51" s="129" t="n">
        <v>2.25</v>
      </c>
      <c r="AO51" s="129"/>
      <c r="AP51" s="129"/>
      <c r="AQ51" s="129"/>
      <c r="AR51" s="129" t="n">
        <v>3.25</v>
      </c>
      <c r="AS51" s="129"/>
      <c r="AT51" s="129" t="n">
        <v>2.5</v>
      </c>
      <c r="AU51" s="166" t="n">
        <f aca="false">Capstones!$Q51+Capstones!$R51+Capstones!$T51+Capstones!$V51+Capstones!$W51</f>
        <v>18.6666666666667</v>
      </c>
      <c r="AV51" s="166" t="n">
        <f aca="false">Capstones!$Y51/30*100</f>
        <v>62.2222222222222</v>
      </c>
      <c r="AW51" s="166" t="n">
        <f aca="false">Capstones!$Z51*0.6</f>
        <v>44.8</v>
      </c>
    </row>
    <row r="52" customFormat="false" ht="22.5" hidden="false" customHeight="true" outlineLevel="0" collapsed="false">
      <c r="A52" s="162" t="n">
        <v>49</v>
      </c>
      <c r="B52" s="162" t="s">
        <v>116</v>
      </c>
      <c r="C52" s="163" t="s">
        <v>117</v>
      </c>
      <c r="D52" s="162" t="s">
        <v>17</v>
      </c>
      <c r="E52" s="162" t="s">
        <v>31</v>
      </c>
      <c r="F52" s="164" t="n">
        <v>5</v>
      </c>
      <c r="G52" s="164" t="n">
        <v>4.66666666666667</v>
      </c>
      <c r="H52" s="164" t="n">
        <v>4</v>
      </c>
      <c r="I52" s="164" t="n">
        <v>4</v>
      </c>
      <c r="J52" s="164" t="n">
        <v>4</v>
      </c>
      <c r="K52" s="164" t="n">
        <v>4</v>
      </c>
      <c r="L52" s="162"/>
      <c r="M52" s="162"/>
      <c r="N52" s="165" t="n">
        <f aca="false">Capstones!$F52+Capstones!$G52+Capstones!$H52+Capstones!$I52+Capstones!$J52+Capstones!$K52</f>
        <v>25.6666666666667</v>
      </c>
      <c r="O52" s="165" t="n">
        <f aca="false">Capstones!$N52/30*100</f>
        <v>85.5555555555556</v>
      </c>
      <c r="P52" s="165" t="n">
        <f aca="false">Capstones!$O52*0.6</f>
        <v>51.3333333333333</v>
      </c>
      <c r="Q52" s="164" t="n">
        <v>4</v>
      </c>
      <c r="R52" s="164" t="n">
        <v>4.33333333333333</v>
      </c>
      <c r="S52" s="164"/>
      <c r="T52" s="164" t="n">
        <v>4</v>
      </c>
      <c r="U52" s="164"/>
      <c r="V52" s="164" t="n">
        <v>3.66666666666667</v>
      </c>
      <c r="W52" s="164" t="n">
        <v>5</v>
      </c>
      <c r="X52" s="164" t="n">
        <v>4</v>
      </c>
      <c r="Y52" s="165" t="n">
        <f aca="false">Capstones!$Q52+Capstones!$R52+Capstones!$T52+Capstones!$V52+Capstones!$W52</f>
        <v>21</v>
      </c>
      <c r="Z52" s="165" t="n">
        <f aca="false">Capstones!$Y52/25*100</f>
        <v>84</v>
      </c>
      <c r="AA52" s="165" t="n">
        <f aca="false">Capstones!$Z52*0.6</f>
        <v>50.4</v>
      </c>
      <c r="AB52" s="164"/>
      <c r="AC52" s="162" t="s">
        <v>511</v>
      </c>
      <c r="AD52" s="162" t="s">
        <v>511</v>
      </c>
      <c r="AE52" s="162" t="s">
        <v>511</v>
      </c>
      <c r="AF52" s="162" t="s">
        <v>511</v>
      </c>
      <c r="AG52" s="162" t="s">
        <v>511</v>
      </c>
      <c r="AH52" s="162" t="s">
        <v>511</v>
      </c>
      <c r="AI52" s="162" t="s">
        <v>511</v>
      </c>
      <c r="AJ52" s="166" t="n">
        <f aca="false">AC52+AD52+AE52+AF52+AG52+AH52</f>
        <v>0</v>
      </c>
      <c r="AK52" s="166" t="n">
        <f aca="false">AJ52/30*100</f>
        <v>0</v>
      </c>
      <c r="AL52" s="166" t="n">
        <f aca="false">AK52*0.6</f>
        <v>0</v>
      </c>
      <c r="AM52" s="162" t="n">
        <v>0</v>
      </c>
      <c r="AN52" s="162" t="n">
        <v>0</v>
      </c>
      <c r="AO52" s="164"/>
      <c r="AP52" s="164"/>
      <c r="AQ52" s="164"/>
      <c r="AR52" s="162" t="n">
        <v>0</v>
      </c>
      <c r="AS52" s="164"/>
      <c r="AT52" s="162" t="n">
        <v>0</v>
      </c>
      <c r="AU52" s="166" t="n">
        <f aca="false">Capstones!$Q52+Capstones!$R52+Capstones!$T52+Capstones!$V52+Capstones!$W52</f>
        <v>21</v>
      </c>
      <c r="AV52" s="166" t="n">
        <f aca="false">Capstones!$Y52/30*100</f>
        <v>70</v>
      </c>
      <c r="AW52" s="166" t="n">
        <f aca="false">Capstones!$Z52*0.6</f>
        <v>50.4</v>
      </c>
    </row>
    <row r="53" customFormat="false" ht="22.5" hidden="false" customHeight="true" outlineLevel="0" collapsed="false">
      <c r="A53" s="58" t="n">
        <v>50</v>
      </c>
      <c r="B53" s="58" t="s">
        <v>118</v>
      </c>
      <c r="C53" s="167" t="s">
        <v>119</v>
      </c>
      <c r="D53" s="58" t="s">
        <v>17</v>
      </c>
      <c r="E53" s="58" t="s">
        <v>14</v>
      </c>
      <c r="F53" s="129" t="n">
        <v>3</v>
      </c>
      <c r="G53" s="129" t="n">
        <v>3.66666666666667</v>
      </c>
      <c r="H53" s="129" t="n">
        <v>3</v>
      </c>
      <c r="I53" s="129" t="n">
        <v>2</v>
      </c>
      <c r="J53" s="129" t="n">
        <v>3</v>
      </c>
      <c r="K53" s="129" t="n">
        <v>2</v>
      </c>
      <c r="L53" s="58"/>
      <c r="M53" s="58"/>
      <c r="N53" s="166" t="n">
        <f aca="false">Capstones!$F53+Capstones!$G53+Capstones!$H53+Capstones!$I53+Capstones!$J53+Capstones!$K53</f>
        <v>16.6666666666667</v>
      </c>
      <c r="O53" s="166" t="n">
        <f aca="false">Capstones!$N53/30*100</f>
        <v>55.5555555555556</v>
      </c>
      <c r="P53" s="166" t="n">
        <f aca="false">Capstones!$O53*0.6</f>
        <v>33.3333333333333</v>
      </c>
      <c r="Q53" s="129" t="n">
        <v>3</v>
      </c>
      <c r="R53" s="129" t="n">
        <v>3</v>
      </c>
      <c r="S53" s="129"/>
      <c r="T53" s="129" t="n">
        <v>2</v>
      </c>
      <c r="U53" s="129"/>
      <c r="V53" s="129" t="n">
        <v>3</v>
      </c>
      <c r="W53" s="129" t="n">
        <v>3</v>
      </c>
      <c r="X53" s="129" t="n">
        <v>2.5</v>
      </c>
      <c r="Y53" s="166" t="n">
        <f aca="false">Capstones!$Q53+Capstones!$R53+Capstones!$T53+Capstones!$V53+Capstones!$W53</f>
        <v>14</v>
      </c>
      <c r="Z53" s="165" t="n">
        <f aca="false">Capstones!$Y53/25*100</f>
        <v>56</v>
      </c>
      <c r="AA53" s="166" t="n">
        <f aca="false">Capstones!$Z53*0.6</f>
        <v>33.6</v>
      </c>
      <c r="AB53" s="129"/>
      <c r="AC53" s="129" t="n">
        <v>3</v>
      </c>
      <c r="AD53" s="129" t="n">
        <v>3</v>
      </c>
      <c r="AE53" s="129" t="n">
        <v>3</v>
      </c>
      <c r="AF53" s="129" t="n">
        <v>3</v>
      </c>
      <c r="AG53" s="129" t="n">
        <v>3</v>
      </c>
      <c r="AH53" s="129" t="n">
        <v>3</v>
      </c>
      <c r="AI53" s="129" t="n">
        <v>3</v>
      </c>
      <c r="AJ53" s="166" t="n">
        <f aca="false">AC53+AD53+AE53+AF53+AG53+AH53</f>
        <v>18</v>
      </c>
      <c r="AK53" s="166" t="n">
        <f aca="false">AJ53/30*100</f>
        <v>60</v>
      </c>
      <c r="AL53" s="166" t="n">
        <f aca="false">AK53*0.6</f>
        <v>36</v>
      </c>
      <c r="AM53" s="129" t="n">
        <v>3.33333333333333</v>
      </c>
      <c r="AN53" s="129" t="n">
        <v>2.25</v>
      </c>
      <c r="AO53" s="129"/>
      <c r="AP53" s="129"/>
      <c r="AQ53" s="129"/>
      <c r="AR53" s="129" t="n">
        <v>3.5</v>
      </c>
      <c r="AS53" s="129"/>
      <c r="AT53" s="129" t="n">
        <v>2</v>
      </c>
      <c r="AU53" s="166" t="n">
        <f aca="false">Capstones!$Q53+Capstones!$R53+Capstones!$T53+Capstones!$V53+Capstones!$W53</f>
        <v>14</v>
      </c>
      <c r="AV53" s="166" t="n">
        <f aca="false">Capstones!$Y53/30*100</f>
        <v>46.6666666666667</v>
      </c>
      <c r="AW53" s="166" t="n">
        <f aca="false">Capstones!$Z53*0.6</f>
        <v>33.6</v>
      </c>
    </row>
    <row r="54" customFormat="false" ht="22.5" hidden="false" customHeight="true" outlineLevel="0" collapsed="false">
      <c r="A54" s="162" t="n">
        <v>51</v>
      </c>
      <c r="B54" s="162" t="s">
        <v>120</v>
      </c>
      <c r="C54" s="163" t="s">
        <v>121</v>
      </c>
      <c r="D54" s="162" t="s">
        <v>13</v>
      </c>
      <c r="E54" s="162" t="s">
        <v>38</v>
      </c>
      <c r="F54" s="164" t="n">
        <v>2.5</v>
      </c>
      <c r="G54" s="164" t="n">
        <v>2.5</v>
      </c>
      <c r="H54" s="164" t="n">
        <v>2</v>
      </c>
      <c r="I54" s="164" t="n">
        <v>2</v>
      </c>
      <c r="J54" s="164" t="n">
        <v>2.5</v>
      </c>
      <c r="K54" s="164" t="n">
        <v>2</v>
      </c>
      <c r="L54" s="162"/>
      <c r="M54" s="162"/>
      <c r="N54" s="165" t="n">
        <f aca="false">Capstones!$F54+Capstones!$G54+Capstones!$H54+Capstones!$I54+Capstones!$J54+Capstones!$K54</f>
        <v>13.5</v>
      </c>
      <c r="O54" s="165" t="n">
        <f aca="false">Capstones!$N54/30*100</f>
        <v>45</v>
      </c>
      <c r="P54" s="165" t="n">
        <f aca="false">Capstones!$O54*0.6</f>
        <v>27</v>
      </c>
      <c r="Q54" s="164" t="n">
        <v>2</v>
      </c>
      <c r="R54" s="164" t="n">
        <v>2</v>
      </c>
      <c r="S54" s="164"/>
      <c r="T54" s="164" t="n">
        <v>3</v>
      </c>
      <c r="U54" s="164"/>
      <c r="V54" s="164" t="n">
        <v>2.66666666666667</v>
      </c>
      <c r="W54" s="164" t="n">
        <v>2</v>
      </c>
      <c r="X54" s="164" t="n">
        <v>2.5</v>
      </c>
      <c r="Y54" s="165" t="n">
        <f aca="false">Capstones!$Q54+Capstones!$R54+Capstones!$T54+Capstones!$V54+Capstones!$W54</f>
        <v>11.6666666666667</v>
      </c>
      <c r="Z54" s="165" t="n">
        <f aca="false">Capstones!$Y54/25*100</f>
        <v>46.6666666666667</v>
      </c>
      <c r="AA54" s="165" t="n">
        <f aca="false">Capstones!$Z54*0.6</f>
        <v>28</v>
      </c>
      <c r="AB54" s="164"/>
      <c r="AC54" s="164" t="n">
        <v>4</v>
      </c>
      <c r="AD54" s="164" t="n">
        <v>0</v>
      </c>
      <c r="AE54" s="164" t="n">
        <v>5</v>
      </c>
      <c r="AF54" s="164" t="n">
        <v>4</v>
      </c>
      <c r="AG54" s="164" t="n">
        <v>5</v>
      </c>
      <c r="AH54" s="164" t="n">
        <v>5</v>
      </c>
      <c r="AI54" s="164" t="n">
        <v>5</v>
      </c>
      <c r="AJ54" s="166" t="n">
        <f aca="false">AC54+AD54+AE54+AF54+AG54+AH54</f>
        <v>23</v>
      </c>
      <c r="AK54" s="166" t="n">
        <f aca="false">AJ54/30*100</f>
        <v>76.6666666666667</v>
      </c>
      <c r="AL54" s="166" t="n">
        <f aca="false">AK54*0.6</f>
        <v>46</v>
      </c>
      <c r="AM54" s="164" t="n">
        <v>3.66666666666667</v>
      </c>
      <c r="AN54" s="164" t="n">
        <v>3</v>
      </c>
      <c r="AO54" s="164"/>
      <c r="AP54" s="164"/>
      <c r="AQ54" s="164"/>
      <c r="AR54" s="164" t="n">
        <v>4.25</v>
      </c>
      <c r="AS54" s="164"/>
      <c r="AT54" s="164" t="n">
        <v>3</v>
      </c>
      <c r="AU54" s="166" t="n">
        <f aca="false">Capstones!$Q54+Capstones!$R54+Capstones!$T54+Capstones!$V54+Capstones!$W54</f>
        <v>11.6666666666667</v>
      </c>
      <c r="AV54" s="166" t="n">
        <f aca="false">Capstones!$Y54/30*100</f>
        <v>38.8888888888889</v>
      </c>
      <c r="AW54" s="166" t="n">
        <f aca="false">Capstones!$Z54*0.6</f>
        <v>28</v>
      </c>
    </row>
    <row r="55" customFormat="false" ht="22.5" hidden="false" customHeight="true" outlineLevel="0" collapsed="false">
      <c r="A55" s="58" t="n">
        <v>52</v>
      </c>
      <c r="B55" s="58" t="s">
        <v>122</v>
      </c>
      <c r="C55" s="167" t="s">
        <v>123</v>
      </c>
      <c r="D55" s="58" t="s">
        <v>17</v>
      </c>
      <c r="E55" s="58" t="s">
        <v>38</v>
      </c>
      <c r="F55" s="129" t="n">
        <v>2.5</v>
      </c>
      <c r="G55" s="129" t="n">
        <v>2.83333333333333</v>
      </c>
      <c r="H55" s="129" t="n">
        <v>2</v>
      </c>
      <c r="I55" s="129" t="n">
        <v>3.5</v>
      </c>
      <c r="J55" s="129" t="n">
        <v>3.5</v>
      </c>
      <c r="K55" s="129" t="n">
        <v>3</v>
      </c>
      <c r="L55" s="58"/>
      <c r="M55" s="58"/>
      <c r="N55" s="166" t="n">
        <f aca="false">Capstones!$F55+Capstones!$G55+Capstones!$H55+Capstones!$I55+Capstones!$J55+Capstones!$K55</f>
        <v>17.3333333333333</v>
      </c>
      <c r="O55" s="166" t="n">
        <f aca="false">Capstones!$N55/30*100</f>
        <v>57.7777777777778</v>
      </c>
      <c r="P55" s="166" t="n">
        <f aca="false">Capstones!$O55*0.6</f>
        <v>34.6666666666667</v>
      </c>
      <c r="Q55" s="129" t="n">
        <v>2</v>
      </c>
      <c r="R55" s="129" t="n">
        <v>2</v>
      </c>
      <c r="S55" s="129"/>
      <c r="T55" s="129" t="n">
        <v>2</v>
      </c>
      <c r="U55" s="129"/>
      <c r="V55" s="129" t="n">
        <v>2.66666666666667</v>
      </c>
      <c r="W55" s="129" t="n">
        <v>3</v>
      </c>
      <c r="X55" s="129" t="n">
        <v>3</v>
      </c>
      <c r="Y55" s="166" t="n">
        <f aca="false">Capstones!$Q55+Capstones!$R55+Capstones!$T55+Capstones!$V55+Capstones!$W55</f>
        <v>11.6666666666667</v>
      </c>
      <c r="Z55" s="165" t="n">
        <f aca="false">Capstones!$Y55/25*100</f>
        <v>46.6666666666667</v>
      </c>
      <c r="AA55" s="166" t="n">
        <f aca="false">Capstones!$Z55*0.6</f>
        <v>28</v>
      </c>
      <c r="AB55" s="129"/>
      <c r="AC55" s="58" t="n">
        <v>4</v>
      </c>
      <c r="AD55" s="58" t="n">
        <v>0</v>
      </c>
      <c r="AE55" s="58" t="n">
        <v>3.5</v>
      </c>
      <c r="AF55" s="58" t="n">
        <v>3.5</v>
      </c>
      <c r="AG55" s="58" t="n">
        <v>4</v>
      </c>
      <c r="AH55" s="58" t="n">
        <v>4</v>
      </c>
      <c r="AI55" s="58" t="n">
        <v>4</v>
      </c>
      <c r="AJ55" s="166" t="n">
        <f aca="false">AC55+AD55+AE55+AF55+AG55+AH55</f>
        <v>19</v>
      </c>
      <c r="AK55" s="166" t="n">
        <f aca="false">AJ55/30*100</f>
        <v>63.3333333333333</v>
      </c>
      <c r="AL55" s="166" t="n">
        <f aca="false">AK55*0.6</f>
        <v>38</v>
      </c>
      <c r="AM55" s="58" t="n">
        <v>0</v>
      </c>
      <c r="AN55" s="58" t="n">
        <v>0</v>
      </c>
      <c r="AO55" s="129"/>
      <c r="AP55" s="129"/>
      <c r="AQ55" s="129"/>
      <c r="AR55" s="58" t="n">
        <v>0</v>
      </c>
      <c r="AS55" s="129"/>
      <c r="AT55" s="58" t="n">
        <v>0</v>
      </c>
      <c r="AU55" s="166" t="n">
        <f aca="false">Capstones!$Q55+Capstones!$R55+Capstones!$T55+Capstones!$V55+Capstones!$W55</f>
        <v>11.6666666666667</v>
      </c>
      <c r="AV55" s="166" t="n">
        <f aca="false">Capstones!$Y55/30*100</f>
        <v>38.8888888888889</v>
      </c>
      <c r="AW55" s="166" t="n">
        <f aca="false">Capstones!$Z55*0.6</f>
        <v>28</v>
      </c>
    </row>
    <row r="56" customFormat="false" ht="22.5" hidden="false" customHeight="true" outlineLevel="0" collapsed="false">
      <c r="A56" s="162" t="n">
        <v>53</v>
      </c>
      <c r="B56" s="162" t="s">
        <v>124</v>
      </c>
      <c r="C56" s="163" t="s">
        <v>125</v>
      </c>
      <c r="D56" s="162" t="s">
        <v>17</v>
      </c>
      <c r="E56" s="162" t="s">
        <v>38</v>
      </c>
      <c r="F56" s="164" t="n">
        <v>3</v>
      </c>
      <c r="G56" s="164" t="n">
        <v>2.5</v>
      </c>
      <c r="H56" s="164" t="n">
        <v>2.5</v>
      </c>
      <c r="I56" s="164" t="n">
        <v>2</v>
      </c>
      <c r="J56" s="164" t="n">
        <v>2.5</v>
      </c>
      <c r="K56" s="164" t="n">
        <v>2</v>
      </c>
      <c r="L56" s="162"/>
      <c r="M56" s="162"/>
      <c r="N56" s="165" t="n">
        <f aca="false">Capstones!$F56+Capstones!$G56+Capstones!$H56+Capstones!$I56+Capstones!$J56+Capstones!$K56</f>
        <v>14.5</v>
      </c>
      <c r="O56" s="165" t="n">
        <f aca="false">Capstones!$N56/30*100</f>
        <v>48.3333333333333</v>
      </c>
      <c r="P56" s="165" t="n">
        <f aca="false">Capstones!$O56*0.6</f>
        <v>29</v>
      </c>
      <c r="Q56" s="164" t="n">
        <v>2</v>
      </c>
      <c r="R56" s="164" t="n">
        <v>2</v>
      </c>
      <c r="S56" s="164"/>
      <c r="T56" s="164" t="n">
        <v>2</v>
      </c>
      <c r="U56" s="164"/>
      <c r="V56" s="164" t="n">
        <v>2.66666666666667</v>
      </c>
      <c r="W56" s="164" t="n">
        <v>3</v>
      </c>
      <c r="X56" s="164" t="n">
        <v>2.5</v>
      </c>
      <c r="Y56" s="165" t="n">
        <f aca="false">Capstones!$Q56+Capstones!$R56+Capstones!$T56+Capstones!$V56+Capstones!$W56</f>
        <v>11.6666666666667</v>
      </c>
      <c r="Z56" s="165" t="n">
        <f aca="false">Capstones!$Y56/25*100</f>
        <v>46.6666666666667</v>
      </c>
      <c r="AA56" s="165" t="n">
        <f aca="false">Capstones!$Z56*0.6</f>
        <v>28</v>
      </c>
      <c r="AB56" s="164"/>
      <c r="AC56" s="164" t="n">
        <v>4</v>
      </c>
      <c r="AD56" s="164" t="n">
        <v>0</v>
      </c>
      <c r="AE56" s="164" t="n">
        <v>3.5</v>
      </c>
      <c r="AF56" s="164" t="n">
        <v>4</v>
      </c>
      <c r="AG56" s="164" t="n">
        <v>4</v>
      </c>
      <c r="AH56" s="164" t="n">
        <v>4</v>
      </c>
      <c r="AI56" s="164" t="n">
        <v>4</v>
      </c>
      <c r="AJ56" s="166" t="n">
        <f aca="false">AC56+AD56+AE56+AF56+AG56+AH56</f>
        <v>19.5</v>
      </c>
      <c r="AK56" s="166" t="n">
        <f aca="false">AJ56/30*100</f>
        <v>65</v>
      </c>
      <c r="AL56" s="166" t="n">
        <f aca="false">AK56*0.6</f>
        <v>39</v>
      </c>
      <c r="AM56" s="164" t="n">
        <v>3.33333333333333</v>
      </c>
      <c r="AN56" s="164" t="n">
        <v>4</v>
      </c>
      <c r="AO56" s="164"/>
      <c r="AP56" s="164"/>
      <c r="AQ56" s="164"/>
      <c r="AR56" s="164" t="n">
        <v>4</v>
      </c>
      <c r="AS56" s="164"/>
      <c r="AT56" s="164" t="n">
        <v>4</v>
      </c>
      <c r="AU56" s="166" t="n">
        <f aca="false">Capstones!$Q56+Capstones!$R56+Capstones!$T56+Capstones!$V56+Capstones!$W56</f>
        <v>11.6666666666667</v>
      </c>
      <c r="AV56" s="166" t="n">
        <f aca="false">Capstones!$Y56/30*100</f>
        <v>38.8888888888889</v>
      </c>
      <c r="AW56" s="166" t="n">
        <f aca="false">Capstones!$Z56*0.6</f>
        <v>28</v>
      </c>
    </row>
    <row r="57" customFormat="false" ht="22.5" hidden="false" customHeight="true" outlineLevel="0" collapsed="false">
      <c r="A57" s="58" t="n">
        <v>54</v>
      </c>
      <c r="B57" s="58" t="s">
        <v>126</v>
      </c>
      <c r="C57" s="167" t="s">
        <v>127</v>
      </c>
      <c r="D57" s="58" t="s">
        <v>17</v>
      </c>
      <c r="E57" s="58" t="s">
        <v>31</v>
      </c>
      <c r="F57" s="129" t="n">
        <v>3</v>
      </c>
      <c r="G57" s="129" t="n">
        <v>3</v>
      </c>
      <c r="H57" s="129" t="n">
        <v>4</v>
      </c>
      <c r="I57" s="129" t="n">
        <v>2</v>
      </c>
      <c r="J57" s="129" t="n">
        <v>3</v>
      </c>
      <c r="K57" s="129" t="n">
        <v>3</v>
      </c>
      <c r="L57" s="58"/>
      <c r="M57" s="58"/>
      <c r="N57" s="166" t="n">
        <f aca="false">Capstones!$F57+Capstones!$G57+Capstones!$H57+Capstones!$I57+Capstones!$J57+Capstones!$K57</f>
        <v>18</v>
      </c>
      <c r="O57" s="166" t="n">
        <f aca="false">Capstones!$N57/30*100</f>
        <v>60</v>
      </c>
      <c r="P57" s="166" t="n">
        <f aca="false">Capstones!$O57*0.6</f>
        <v>36</v>
      </c>
      <c r="Q57" s="129" t="n">
        <v>4</v>
      </c>
      <c r="R57" s="129" t="n">
        <v>3</v>
      </c>
      <c r="S57" s="129"/>
      <c r="T57" s="129" t="n">
        <v>3</v>
      </c>
      <c r="U57" s="129"/>
      <c r="V57" s="129" t="n">
        <v>3</v>
      </c>
      <c r="W57" s="168" t="n">
        <v>5</v>
      </c>
      <c r="X57" s="168" t="n">
        <v>3.5</v>
      </c>
      <c r="Y57" s="166" t="n">
        <f aca="false">Capstones!$Q57+Capstones!$R57+Capstones!$T57+Capstones!$V57+Capstones!$W57</f>
        <v>18</v>
      </c>
      <c r="Z57" s="165" t="n">
        <f aca="false">Capstones!$Y57/25*100</f>
        <v>72</v>
      </c>
      <c r="AA57" s="166" t="n">
        <f aca="false">Capstones!$Z57*0.6</f>
        <v>43.2</v>
      </c>
      <c r="AB57" s="129"/>
      <c r="AC57" s="58" t="n">
        <v>5</v>
      </c>
      <c r="AD57" s="58" t="n">
        <v>5</v>
      </c>
      <c r="AE57" s="58" t="n">
        <v>4</v>
      </c>
      <c r="AF57" s="58" t="n">
        <v>4</v>
      </c>
      <c r="AG57" s="58" t="n">
        <v>5</v>
      </c>
      <c r="AH57" s="58" t="n">
        <v>5</v>
      </c>
      <c r="AI57" s="58" t="n">
        <v>5</v>
      </c>
      <c r="AJ57" s="166" t="n">
        <f aca="false">AC57+AD57+AE57+AF57+AG57+AH57</f>
        <v>28</v>
      </c>
      <c r="AK57" s="166" t="n">
        <f aca="false">AJ57/30*100</f>
        <v>93.3333333333333</v>
      </c>
      <c r="AL57" s="166" t="n">
        <f aca="false">AK57*0.6</f>
        <v>56</v>
      </c>
      <c r="AM57" s="58" t="n">
        <v>0</v>
      </c>
      <c r="AN57" s="58" t="n">
        <v>0</v>
      </c>
      <c r="AO57" s="129"/>
      <c r="AP57" s="129"/>
      <c r="AQ57" s="129"/>
      <c r="AR57" s="58" t="n">
        <v>0</v>
      </c>
      <c r="AS57" s="168"/>
      <c r="AT57" s="58" t="n">
        <v>0</v>
      </c>
      <c r="AU57" s="166" t="n">
        <f aca="false">Capstones!$Q57+Capstones!$R57+Capstones!$T57+Capstones!$V57+Capstones!$W57</f>
        <v>18</v>
      </c>
      <c r="AV57" s="166" t="n">
        <f aca="false">Capstones!$Y57/30*100</f>
        <v>60</v>
      </c>
      <c r="AW57" s="166" t="n">
        <f aca="false">Capstones!$Z57*0.6</f>
        <v>43.2</v>
      </c>
    </row>
    <row r="58" customFormat="false" ht="22.5" hidden="false" customHeight="true" outlineLevel="0" collapsed="false">
      <c r="A58" s="162" t="n">
        <v>55</v>
      </c>
      <c r="B58" s="162" t="s">
        <v>128</v>
      </c>
      <c r="C58" s="163" t="s">
        <v>129</v>
      </c>
      <c r="D58" s="162" t="s">
        <v>17</v>
      </c>
      <c r="E58" s="162" t="s">
        <v>38</v>
      </c>
      <c r="F58" s="164" t="n">
        <v>3.5</v>
      </c>
      <c r="G58" s="164" t="n">
        <v>3.33333333333333</v>
      </c>
      <c r="H58" s="164" t="n">
        <v>3</v>
      </c>
      <c r="I58" s="164" t="n">
        <v>3</v>
      </c>
      <c r="J58" s="164" t="n">
        <v>4</v>
      </c>
      <c r="K58" s="164" t="n">
        <v>3</v>
      </c>
      <c r="L58" s="162"/>
      <c r="M58" s="162"/>
      <c r="N58" s="165" t="n">
        <f aca="false">Capstones!$F58+Capstones!$G58+Capstones!$H58+Capstones!$I58+Capstones!$J58+Capstones!$K58</f>
        <v>19.8333333333333</v>
      </c>
      <c r="O58" s="165" t="n">
        <f aca="false">Capstones!$N58/30*100</f>
        <v>66.1111111111111</v>
      </c>
      <c r="P58" s="165" t="n">
        <f aca="false">Capstones!$O58*0.6</f>
        <v>39.6666666666667</v>
      </c>
      <c r="Q58" s="164" t="n">
        <v>3</v>
      </c>
      <c r="R58" s="164" t="n">
        <v>3.33333333333333</v>
      </c>
      <c r="S58" s="164"/>
      <c r="T58" s="164" t="n">
        <v>2</v>
      </c>
      <c r="U58" s="164"/>
      <c r="V58" s="164" t="n">
        <v>3</v>
      </c>
      <c r="W58" s="164" t="n">
        <v>3</v>
      </c>
      <c r="X58" s="164" t="n">
        <v>3</v>
      </c>
      <c r="Y58" s="165" t="n">
        <f aca="false">Capstones!$Q58+Capstones!$R58+Capstones!$T58+Capstones!$V58+Capstones!$W58</f>
        <v>14.3333333333333</v>
      </c>
      <c r="Z58" s="165" t="n">
        <f aca="false">Capstones!$Y58/25*100</f>
        <v>57.3333333333333</v>
      </c>
      <c r="AA58" s="165" t="n">
        <f aca="false">Capstones!$Z58*0.6</f>
        <v>34.4</v>
      </c>
      <c r="AB58" s="164"/>
      <c r="AC58" s="162" t="n">
        <v>5</v>
      </c>
      <c r="AD58" s="162" t="n">
        <v>4</v>
      </c>
      <c r="AE58" s="162" t="n">
        <v>5</v>
      </c>
      <c r="AF58" s="162" t="n">
        <v>5</v>
      </c>
      <c r="AG58" s="162" t="n">
        <v>5</v>
      </c>
      <c r="AH58" s="162" t="n">
        <v>5</v>
      </c>
      <c r="AI58" s="162" t="n">
        <v>5</v>
      </c>
      <c r="AJ58" s="166" t="n">
        <f aca="false">AC58+AD58+AE58+AF58+AG58+AH58</f>
        <v>29</v>
      </c>
      <c r="AK58" s="166" t="n">
        <f aca="false">AJ58/30*100</f>
        <v>96.6666666666667</v>
      </c>
      <c r="AL58" s="166" t="n">
        <f aca="false">AK58*0.6</f>
        <v>58</v>
      </c>
      <c r="AM58" s="162" t="n">
        <v>0</v>
      </c>
      <c r="AN58" s="162" t="n">
        <v>0</v>
      </c>
      <c r="AO58" s="164"/>
      <c r="AP58" s="164"/>
      <c r="AQ58" s="164"/>
      <c r="AR58" s="162" t="n">
        <v>0</v>
      </c>
      <c r="AS58" s="164"/>
      <c r="AT58" s="162" t="n">
        <v>0</v>
      </c>
      <c r="AU58" s="166" t="n">
        <f aca="false">Capstones!$Q58+Capstones!$R58+Capstones!$T58+Capstones!$V58+Capstones!$W58</f>
        <v>14.3333333333333</v>
      </c>
      <c r="AV58" s="166" t="n">
        <f aca="false">Capstones!$Y58/30*100</f>
        <v>47.7777777777778</v>
      </c>
      <c r="AW58" s="166" t="n">
        <f aca="false">Capstones!$Z58*0.6</f>
        <v>34.4</v>
      </c>
    </row>
    <row r="59" customFormat="false" ht="22.5" hidden="false" customHeight="true" outlineLevel="0" collapsed="false">
      <c r="A59" s="58" t="n">
        <v>56</v>
      </c>
      <c r="B59" s="58" t="s">
        <v>130</v>
      </c>
      <c r="C59" s="167" t="s">
        <v>131</v>
      </c>
      <c r="D59" s="58" t="s">
        <v>13</v>
      </c>
      <c r="E59" s="58" t="s">
        <v>14</v>
      </c>
      <c r="F59" s="129" t="n">
        <v>2</v>
      </c>
      <c r="G59" s="129" t="n">
        <v>3.66666666666667</v>
      </c>
      <c r="H59" s="129" t="n">
        <v>3</v>
      </c>
      <c r="I59" s="129" t="n">
        <v>1</v>
      </c>
      <c r="J59" s="129" t="n">
        <v>2</v>
      </c>
      <c r="K59" s="129" t="n">
        <v>2</v>
      </c>
      <c r="L59" s="58"/>
      <c r="M59" s="58"/>
      <c r="N59" s="166" t="n">
        <f aca="false">Capstones!$F59+Capstones!$G59+Capstones!$H59+Capstones!$I59+Capstones!$J59+Capstones!$K59</f>
        <v>13.6666666666667</v>
      </c>
      <c r="O59" s="166" t="n">
        <f aca="false">Capstones!$N59/30*100</f>
        <v>45.5555555555556</v>
      </c>
      <c r="P59" s="166" t="n">
        <f aca="false">Capstones!$O59*0.6</f>
        <v>27.3333333333333</v>
      </c>
      <c r="Q59" s="129" t="n">
        <v>3</v>
      </c>
      <c r="R59" s="129" t="n">
        <v>3</v>
      </c>
      <c r="S59" s="129"/>
      <c r="T59" s="129" t="n">
        <v>3</v>
      </c>
      <c r="U59" s="129"/>
      <c r="V59" s="129" t="n">
        <v>3</v>
      </c>
      <c r="W59" s="129" t="n">
        <v>3</v>
      </c>
      <c r="X59" s="129" t="n">
        <v>3</v>
      </c>
      <c r="Y59" s="166" t="n">
        <f aca="false">Capstones!$Q59+Capstones!$R59+Capstones!$T59+Capstones!$V59+Capstones!$W59</f>
        <v>15</v>
      </c>
      <c r="Z59" s="165" t="n">
        <f aca="false">Capstones!$Y59/25*100</f>
        <v>60</v>
      </c>
      <c r="AA59" s="166" t="n">
        <f aca="false">Capstones!$Z59*0.6</f>
        <v>36</v>
      </c>
      <c r="AB59" s="129"/>
      <c r="AC59" s="58" t="n">
        <v>2</v>
      </c>
      <c r="AD59" s="58" t="n">
        <v>3</v>
      </c>
      <c r="AE59" s="58" t="n">
        <v>4</v>
      </c>
      <c r="AF59" s="58" t="n">
        <v>2</v>
      </c>
      <c r="AG59" s="58" t="n">
        <v>4</v>
      </c>
      <c r="AH59" s="58" t="n">
        <v>5</v>
      </c>
      <c r="AI59" s="58" t="n">
        <v>5</v>
      </c>
      <c r="AJ59" s="166" t="n">
        <f aca="false">AC59+AD59+AE59+AF59+AG59+AH59</f>
        <v>20</v>
      </c>
      <c r="AK59" s="166" t="n">
        <f aca="false">AJ59/30*100</f>
        <v>66.6666666666667</v>
      </c>
      <c r="AL59" s="166" t="n">
        <f aca="false">AK59*0.6</f>
        <v>40</v>
      </c>
      <c r="AM59" s="58" t="n">
        <v>0</v>
      </c>
      <c r="AN59" s="58" t="n">
        <v>0</v>
      </c>
      <c r="AO59" s="129"/>
      <c r="AP59" s="129"/>
      <c r="AQ59" s="129"/>
      <c r="AR59" s="58" t="n">
        <v>0</v>
      </c>
      <c r="AS59" s="129"/>
      <c r="AT59" s="58" t="n">
        <v>0</v>
      </c>
      <c r="AU59" s="166" t="n">
        <f aca="false">Capstones!$Q59+Capstones!$R59+Capstones!$T59+Capstones!$V59+Capstones!$W59</f>
        <v>15</v>
      </c>
      <c r="AV59" s="166" t="n">
        <f aca="false">Capstones!$Y59/30*100</f>
        <v>50</v>
      </c>
      <c r="AW59" s="166" t="n">
        <f aca="false">Capstones!$Z59*0.6</f>
        <v>36</v>
      </c>
    </row>
    <row r="60" customFormat="false" ht="22.5" hidden="false" customHeight="true" outlineLevel="0" collapsed="false">
      <c r="A60" s="162" t="n">
        <v>57</v>
      </c>
      <c r="B60" s="162" t="s">
        <v>132</v>
      </c>
      <c r="C60" s="163" t="s">
        <v>133</v>
      </c>
      <c r="D60" s="162" t="s">
        <v>13</v>
      </c>
      <c r="E60" s="162" t="s">
        <v>31</v>
      </c>
      <c r="F60" s="164" t="n">
        <v>2</v>
      </c>
      <c r="G60" s="164" t="n">
        <v>2.66666666666667</v>
      </c>
      <c r="H60" s="164" t="n">
        <v>3</v>
      </c>
      <c r="I60" s="164" t="n">
        <v>3</v>
      </c>
      <c r="J60" s="164" t="n">
        <v>4</v>
      </c>
      <c r="K60" s="164" t="n">
        <v>4</v>
      </c>
      <c r="L60" s="162"/>
      <c r="M60" s="162"/>
      <c r="N60" s="165" t="n">
        <f aca="false">Capstones!$F60+Capstones!$G60+Capstones!$H60+Capstones!$I60+Capstones!$J60+Capstones!$K60</f>
        <v>18.6666666666667</v>
      </c>
      <c r="O60" s="165" t="n">
        <f aca="false">Capstones!$N60/30*100</f>
        <v>62.2222222222222</v>
      </c>
      <c r="P60" s="165" t="n">
        <f aca="false">Capstones!$O60*0.6</f>
        <v>37.3333333333333</v>
      </c>
      <c r="Q60" s="164" t="n">
        <v>2</v>
      </c>
      <c r="R60" s="164" t="n">
        <v>2</v>
      </c>
      <c r="S60" s="164"/>
      <c r="T60" s="164" t="n">
        <v>2</v>
      </c>
      <c r="U60" s="164"/>
      <c r="V60" s="164" t="n">
        <v>2.66666666666667</v>
      </c>
      <c r="W60" s="164" t="n">
        <v>3</v>
      </c>
      <c r="X60" s="164" t="n">
        <v>2.5</v>
      </c>
      <c r="Y60" s="165" t="n">
        <f aca="false">Capstones!$Q60+Capstones!$R60+Capstones!$T60+Capstones!$V60+Capstones!$W60</f>
        <v>11.6666666666667</v>
      </c>
      <c r="Z60" s="165" t="n">
        <f aca="false">Capstones!$Y60/25*100</f>
        <v>46.6666666666667</v>
      </c>
      <c r="AA60" s="165" t="n">
        <f aca="false">Capstones!$Z60*0.6</f>
        <v>28</v>
      </c>
      <c r="AB60" s="164"/>
      <c r="AC60" s="164" t="n">
        <v>3</v>
      </c>
      <c r="AD60" s="164" t="n">
        <v>3</v>
      </c>
      <c r="AE60" s="164" t="n">
        <v>5</v>
      </c>
      <c r="AF60" s="164" t="n">
        <v>5</v>
      </c>
      <c r="AG60" s="164" t="n">
        <v>5</v>
      </c>
      <c r="AH60" s="164" t="n">
        <v>4</v>
      </c>
      <c r="AI60" s="164" t="n">
        <v>4</v>
      </c>
      <c r="AJ60" s="166" t="n">
        <f aca="false">AC60+AD60+AE60+AF60+AG60+AH60</f>
        <v>25</v>
      </c>
      <c r="AK60" s="166" t="n">
        <f aca="false">AJ60/30*100</f>
        <v>83.3333333333333</v>
      </c>
      <c r="AL60" s="166" t="n">
        <f aca="false">AK60*0.6</f>
        <v>50</v>
      </c>
      <c r="AM60" s="164" t="n">
        <v>4</v>
      </c>
      <c r="AN60" s="164" t="n">
        <v>4</v>
      </c>
      <c r="AO60" s="164"/>
      <c r="AP60" s="164"/>
      <c r="AQ60" s="164"/>
      <c r="AR60" s="164" t="n">
        <v>4</v>
      </c>
      <c r="AS60" s="164"/>
      <c r="AT60" s="164" t="n">
        <v>4</v>
      </c>
      <c r="AU60" s="166" t="n">
        <f aca="false">Capstones!$Q60+Capstones!$R60+Capstones!$T60+Capstones!$V60+Capstones!$W60</f>
        <v>11.6666666666667</v>
      </c>
      <c r="AV60" s="166" t="n">
        <f aca="false">Capstones!$Y60/30*100</f>
        <v>38.8888888888889</v>
      </c>
      <c r="AW60" s="166" t="n">
        <f aca="false">Capstones!$Z60*0.6</f>
        <v>28</v>
      </c>
    </row>
    <row r="61" customFormat="false" ht="22.5" hidden="false" customHeight="true" outlineLevel="0" collapsed="false">
      <c r="A61" s="58" t="n">
        <v>58</v>
      </c>
      <c r="B61" s="58" t="s">
        <v>134</v>
      </c>
      <c r="C61" s="167" t="s">
        <v>135</v>
      </c>
      <c r="D61" s="58" t="s">
        <v>17</v>
      </c>
      <c r="E61" s="58" t="s">
        <v>31</v>
      </c>
      <c r="F61" s="129" t="n">
        <v>2</v>
      </c>
      <c r="G61" s="129" t="n">
        <v>3.33333333333333</v>
      </c>
      <c r="H61" s="129" t="n">
        <v>4</v>
      </c>
      <c r="I61" s="129" t="n">
        <v>3</v>
      </c>
      <c r="J61" s="129" t="n">
        <v>3</v>
      </c>
      <c r="K61" s="129" t="n">
        <v>3</v>
      </c>
      <c r="L61" s="58"/>
      <c r="M61" s="58"/>
      <c r="N61" s="166" t="n">
        <f aca="false">Capstones!$F61+Capstones!$G61+Capstones!$H61+Capstones!$I61+Capstones!$J61+Capstones!$K61</f>
        <v>18.3333333333333</v>
      </c>
      <c r="O61" s="166" t="n">
        <f aca="false">Capstones!$N61/30*100</f>
        <v>61.1111111111111</v>
      </c>
      <c r="P61" s="166" t="n">
        <f aca="false">Capstones!$O61*0.6</f>
        <v>36.6666666666667</v>
      </c>
      <c r="Q61" s="129" t="n">
        <v>1</v>
      </c>
      <c r="R61" s="129" t="n">
        <v>1</v>
      </c>
      <c r="S61" s="129"/>
      <c r="T61" s="129" t="n">
        <v>1</v>
      </c>
      <c r="U61" s="129"/>
      <c r="V61" s="129" t="n">
        <v>1</v>
      </c>
      <c r="W61" s="129" t="n">
        <v>1</v>
      </c>
      <c r="X61" s="129" t="n">
        <v>1</v>
      </c>
      <c r="Y61" s="166" t="n">
        <f aca="false">Capstones!$Q61+Capstones!$R61+Capstones!$T61+Capstones!$V61+Capstones!$W61</f>
        <v>5</v>
      </c>
      <c r="Z61" s="165" t="n">
        <f aca="false">Capstones!$Y61/25*100</f>
        <v>20</v>
      </c>
      <c r="AA61" s="166" t="n">
        <f aca="false">Capstones!$Z61*0.6</f>
        <v>12</v>
      </c>
      <c r="AB61" s="129"/>
      <c r="AC61" s="129" t="n">
        <v>4</v>
      </c>
      <c r="AD61" s="129" t="n">
        <v>5</v>
      </c>
      <c r="AE61" s="129" t="n">
        <v>4</v>
      </c>
      <c r="AF61" s="129" t="n">
        <v>5</v>
      </c>
      <c r="AG61" s="129" t="n">
        <v>4</v>
      </c>
      <c r="AH61" s="129" t="n">
        <v>5</v>
      </c>
      <c r="AI61" s="129" t="n">
        <v>4</v>
      </c>
      <c r="AJ61" s="166" t="n">
        <f aca="false">AC61+AD61+AE61+AF61+AG61+AH61</f>
        <v>27</v>
      </c>
      <c r="AK61" s="166" t="n">
        <f aca="false">AJ61/30*100</f>
        <v>90</v>
      </c>
      <c r="AL61" s="166" t="n">
        <f aca="false">AK61*0.6</f>
        <v>54</v>
      </c>
      <c r="AM61" s="129" t="n">
        <v>3</v>
      </c>
      <c r="AN61" s="129" t="n">
        <v>2</v>
      </c>
      <c r="AO61" s="129"/>
      <c r="AP61" s="129"/>
      <c r="AQ61" s="129"/>
      <c r="AR61" s="129" t="n">
        <v>2.75</v>
      </c>
      <c r="AS61" s="129"/>
      <c r="AT61" s="129" t="n">
        <v>3</v>
      </c>
      <c r="AU61" s="166" t="n">
        <f aca="false">Capstones!$Q61+Capstones!$R61+Capstones!$T61+Capstones!$V61+Capstones!$W61</f>
        <v>5</v>
      </c>
      <c r="AV61" s="166" t="n">
        <f aca="false">Capstones!$Y61/30*100</f>
        <v>16.6666666666667</v>
      </c>
      <c r="AW61" s="166" t="n">
        <f aca="false">Capstones!$Z61*0.6</f>
        <v>12</v>
      </c>
    </row>
    <row r="62" customFormat="false" ht="22.5" hidden="false" customHeight="true" outlineLevel="0" collapsed="false">
      <c r="A62" s="162" t="n">
        <v>59</v>
      </c>
      <c r="B62" s="162" t="s">
        <v>136</v>
      </c>
      <c r="C62" s="163" t="s">
        <v>137</v>
      </c>
      <c r="D62" s="162" t="s">
        <v>17</v>
      </c>
      <c r="E62" s="162" t="s">
        <v>14</v>
      </c>
      <c r="F62" s="164" t="n">
        <v>2</v>
      </c>
      <c r="G62" s="164" t="n">
        <v>3.33333333333333</v>
      </c>
      <c r="H62" s="164" t="n">
        <v>4</v>
      </c>
      <c r="I62" s="164" t="n">
        <v>2</v>
      </c>
      <c r="J62" s="164" t="n">
        <v>4</v>
      </c>
      <c r="K62" s="164" t="n">
        <v>2</v>
      </c>
      <c r="L62" s="162"/>
      <c r="M62" s="162"/>
      <c r="N62" s="165" t="n">
        <f aca="false">Capstones!$F62+Capstones!$G62+Capstones!$H62+Capstones!$I62+Capstones!$J62+Capstones!$K62</f>
        <v>17.3333333333333</v>
      </c>
      <c r="O62" s="165" t="n">
        <f aca="false">Capstones!$N62/30*100</f>
        <v>57.7777777777778</v>
      </c>
      <c r="P62" s="165" t="n">
        <f aca="false">Capstones!$O62*0.6</f>
        <v>34.6666666666667</v>
      </c>
      <c r="Q62" s="164" t="n">
        <v>3</v>
      </c>
      <c r="R62" s="164" t="n">
        <v>3.33333333333333</v>
      </c>
      <c r="S62" s="164"/>
      <c r="T62" s="164" t="n">
        <v>3</v>
      </c>
      <c r="U62" s="164"/>
      <c r="V62" s="164" t="n">
        <v>3.33333333333333</v>
      </c>
      <c r="W62" s="164" t="n">
        <v>3</v>
      </c>
      <c r="X62" s="164" t="n">
        <v>4</v>
      </c>
      <c r="Y62" s="165" t="n">
        <f aca="false">Capstones!$Q62+Capstones!$R62+Capstones!$T62+Capstones!$V62+Capstones!$W62</f>
        <v>15.6666666666667</v>
      </c>
      <c r="Z62" s="165" t="n">
        <f aca="false">Capstones!$Y62/25*100</f>
        <v>62.6666666666667</v>
      </c>
      <c r="AA62" s="165" t="n">
        <f aca="false">Capstones!$Z62*0.6</f>
        <v>37.6</v>
      </c>
      <c r="AB62" s="164"/>
      <c r="AC62" s="162" t="n">
        <v>5</v>
      </c>
      <c r="AD62" s="162" t="n">
        <v>5</v>
      </c>
      <c r="AE62" s="162" t="n">
        <v>5</v>
      </c>
      <c r="AF62" s="162" t="n">
        <v>5</v>
      </c>
      <c r="AG62" s="162" t="n">
        <v>4</v>
      </c>
      <c r="AH62" s="162" t="n">
        <v>5</v>
      </c>
      <c r="AI62" s="162" t="n">
        <v>5</v>
      </c>
      <c r="AJ62" s="166" t="n">
        <f aca="false">AC62+AD62+AE62+AF62+AG62+AH62</f>
        <v>29</v>
      </c>
      <c r="AK62" s="166" t="n">
        <f aca="false">AJ62/30*100</f>
        <v>96.6666666666667</v>
      </c>
      <c r="AL62" s="166" t="n">
        <f aca="false">AK62*0.6</f>
        <v>58</v>
      </c>
      <c r="AM62" s="162" t="n">
        <v>0</v>
      </c>
      <c r="AN62" s="162" t="n">
        <v>0</v>
      </c>
      <c r="AO62" s="164"/>
      <c r="AP62" s="164"/>
      <c r="AQ62" s="164"/>
      <c r="AR62" s="162" t="n">
        <v>0</v>
      </c>
      <c r="AS62" s="164"/>
      <c r="AT62" s="162" t="n">
        <v>0</v>
      </c>
      <c r="AU62" s="166" t="n">
        <f aca="false">Capstones!$Q62+Capstones!$R62+Capstones!$T62+Capstones!$V62+Capstones!$W62</f>
        <v>15.6666666666667</v>
      </c>
      <c r="AV62" s="166" t="n">
        <f aca="false">Capstones!$Y62/30*100</f>
        <v>52.2222222222222</v>
      </c>
      <c r="AW62" s="166" t="n">
        <f aca="false">Capstones!$Z62*0.6</f>
        <v>37.6</v>
      </c>
    </row>
    <row r="63" customFormat="false" ht="22.5" hidden="false" customHeight="true" outlineLevel="0" collapsed="false">
      <c r="A63" s="58" t="n">
        <v>60</v>
      </c>
      <c r="B63" s="58" t="s">
        <v>138</v>
      </c>
      <c r="C63" s="167" t="s">
        <v>139</v>
      </c>
      <c r="D63" s="58" t="s">
        <v>17</v>
      </c>
      <c r="E63" s="58" t="s">
        <v>14</v>
      </c>
      <c r="F63" s="129" t="n">
        <v>5</v>
      </c>
      <c r="G63" s="129" t="n">
        <v>3.33333333333333</v>
      </c>
      <c r="H63" s="129" t="n">
        <v>4</v>
      </c>
      <c r="I63" s="129" t="n">
        <v>2</v>
      </c>
      <c r="J63" s="129" t="n">
        <v>3</v>
      </c>
      <c r="K63" s="129" t="n">
        <v>3</v>
      </c>
      <c r="L63" s="58"/>
      <c r="M63" s="58"/>
      <c r="N63" s="166" t="n">
        <f aca="false">Capstones!$F63+Capstones!$G63+Capstones!$H63+Capstones!$I63+Capstones!$J63+Capstones!$K63</f>
        <v>20.3333333333333</v>
      </c>
      <c r="O63" s="166" t="n">
        <f aca="false">Capstones!$N63/30*100</f>
        <v>67.7777777777778</v>
      </c>
      <c r="P63" s="166" t="n">
        <f aca="false">Capstones!$O63*0.6</f>
        <v>40.6666666666667</v>
      </c>
      <c r="Q63" s="129" t="n">
        <v>4</v>
      </c>
      <c r="R63" s="129" t="n">
        <v>4</v>
      </c>
      <c r="S63" s="129"/>
      <c r="T63" s="129" t="n">
        <v>4</v>
      </c>
      <c r="U63" s="129"/>
      <c r="V63" s="129" t="n">
        <v>4</v>
      </c>
      <c r="W63" s="129" t="n">
        <v>4</v>
      </c>
      <c r="X63" s="129" t="n">
        <v>4</v>
      </c>
      <c r="Y63" s="166" t="n">
        <f aca="false">Capstones!$Q63+Capstones!$R63+Capstones!$T63+Capstones!$V63+Capstones!$W63</f>
        <v>20</v>
      </c>
      <c r="Z63" s="165" t="n">
        <f aca="false">Capstones!$Y63/25*100</f>
        <v>80</v>
      </c>
      <c r="AA63" s="166" t="n">
        <f aca="false">Capstones!$Z63*0.6</f>
        <v>48</v>
      </c>
      <c r="AB63" s="129"/>
      <c r="AC63" s="129" t="n">
        <v>4</v>
      </c>
      <c r="AD63" s="129" t="n">
        <v>3</v>
      </c>
      <c r="AE63" s="129" t="n">
        <v>3</v>
      </c>
      <c r="AF63" s="129" t="n">
        <v>3</v>
      </c>
      <c r="AG63" s="129" t="n">
        <v>3</v>
      </c>
      <c r="AH63" s="129" t="n">
        <v>3</v>
      </c>
      <c r="AI63" s="129" t="n">
        <v>3</v>
      </c>
      <c r="AJ63" s="166" t="n">
        <f aca="false">AC63+AD63+AE63+AF63+AG63+AH63</f>
        <v>19</v>
      </c>
      <c r="AK63" s="166" t="n">
        <f aca="false">AJ63/30*100</f>
        <v>63.3333333333333</v>
      </c>
      <c r="AL63" s="166" t="n">
        <f aca="false">AK63*0.6</f>
        <v>38</v>
      </c>
      <c r="AM63" s="129" t="n">
        <v>4</v>
      </c>
      <c r="AN63" s="129" t="n">
        <v>3</v>
      </c>
      <c r="AO63" s="129"/>
      <c r="AP63" s="129"/>
      <c r="AQ63" s="129"/>
      <c r="AR63" s="129" t="n">
        <v>3.25</v>
      </c>
      <c r="AS63" s="129"/>
      <c r="AT63" s="129" t="n">
        <v>2.5</v>
      </c>
      <c r="AU63" s="166" t="n">
        <f aca="false">Capstones!$Q63+Capstones!$R63+Capstones!$T63+Capstones!$V63+Capstones!$W63</f>
        <v>20</v>
      </c>
      <c r="AV63" s="166" t="n">
        <f aca="false">Capstones!$Y63/30*100</f>
        <v>66.6666666666667</v>
      </c>
      <c r="AW63" s="166" t="n">
        <f aca="false">Capstones!$Z63*0.6</f>
        <v>48</v>
      </c>
    </row>
    <row r="64" customFormat="false" ht="22.5" hidden="false" customHeight="true" outlineLevel="0" collapsed="false">
      <c r="A64" s="162" t="n">
        <v>61</v>
      </c>
      <c r="B64" s="162" t="s">
        <v>140</v>
      </c>
      <c r="C64" s="163" t="s">
        <v>141</v>
      </c>
      <c r="D64" s="162" t="s">
        <v>17</v>
      </c>
      <c r="E64" s="162" t="s">
        <v>14</v>
      </c>
      <c r="F64" s="164" t="n">
        <v>2</v>
      </c>
      <c r="G64" s="164" t="n">
        <v>3.33333333333333</v>
      </c>
      <c r="H64" s="164" t="n">
        <v>3</v>
      </c>
      <c r="I64" s="164" t="n">
        <v>1</v>
      </c>
      <c r="J64" s="164" t="n">
        <v>3</v>
      </c>
      <c r="K64" s="164" t="n">
        <v>2</v>
      </c>
      <c r="L64" s="162"/>
      <c r="M64" s="162"/>
      <c r="N64" s="165" t="n">
        <f aca="false">Capstones!$F64+Capstones!$G64+Capstones!$H64+Capstones!$I64+Capstones!$J64+Capstones!$K64</f>
        <v>14.3333333333333</v>
      </c>
      <c r="O64" s="165" t="n">
        <f aca="false">Capstones!$N64/30*100</f>
        <v>47.7777777777778</v>
      </c>
      <c r="P64" s="165" t="n">
        <f aca="false">Capstones!$O64*0.6</f>
        <v>28.6666666666667</v>
      </c>
      <c r="Q64" s="164" t="n">
        <v>4</v>
      </c>
      <c r="R64" s="164" t="n">
        <v>3.66666666666667</v>
      </c>
      <c r="S64" s="164"/>
      <c r="T64" s="164" t="n">
        <v>4</v>
      </c>
      <c r="U64" s="164"/>
      <c r="V64" s="164" t="n">
        <v>3.66666666666667</v>
      </c>
      <c r="W64" s="164" t="n">
        <v>4</v>
      </c>
      <c r="X64" s="164" t="n">
        <v>4</v>
      </c>
      <c r="Y64" s="165" t="n">
        <f aca="false">Capstones!$Q64+Capstones!$R64+Capstones!$T64+Capstones!$V64+Capstones!$W64</f>
        <v>19.3333333333333</v>
      </c>
      <c r="Z64" s="165" t="n">
        <f aca="false">Capstones!$Y64/25*100</f>
        <v>77.3333333333333</v>
      </c>
      <c r="AA64" s="165" t="n">
        <f aca="false">Capstones!$Z64*0.6</f>
        <v>46.4</v>
      </c>
      <c r="AB64" s="164"/>
      <c r="AC64" s="164" t="n">
        <v>2</v>
      </c>
      <c r="AD64" s="164" t="n">
        <v>2</v>
      </c>
      <c r="AE64" s="164" t="n">
        <v>2</v>
      </c>
      <c r="AF64" s="164" t="n">
        <v>3</v>
      </c>
      <c r="AG64" s="164" t="n">
        <v>3</v>
      </c>
      <c r="AH64" s="164" t="n">
        <v>5</v>
      </c>
      <c r="AI64" s="164" t="n">
        <v>5</v>
      </c>
      <c r="AJ64" s="166" t="n">
        <f aca="false">AC64+AD64+AE64+AF64+AG64+AH64</f>
        <v>17</v>
      </c>
      <c r="AK64" s="166" t="n">
        <f aca="false">AJ64/30*100</f>
        <v>56.6666666666667</v>
      </c>
      <c r="AL64" s="166" t="n">
        <f aca="false">AK64*0.6</f>
        <v>34</v>
      </c>
      <c r="AM64" s="164" t="n">
        <v>4</v>
      </c>
      <c r="AN64" s="164" t="n">
        <v>4</v>
      </c>
      <c r="AO64" s="164"/>
      <c r="AP64" s="164"/>
      <c r="AQ64" s="164"/>
      <c r="AR64" s="164" t="n">
        <v>4</v>
      </c>
      <c r="AS64" s="164"/>
      <c r="AT64" s="164" t="n">
        <v>4</v>
      </c>
      <c r="AU64" s="166" t="n">
        <f aca="false">Capstones!$Q64+Capstones!$R64+Capstones!$T64+Capstones!$V64+Capstones!$W64</f>
        <v>19.3333333333333</v>
      </c>
      <c r="AV64" s="166" t="n">
        <f aca="false">Capstones!$Y64/30*100</f>
        <v>64.4444444444444</v>
      </c>
      <c r="AW64" s="166" t="n">
        <f aca="false">Capstones!$Z64*0.6</f>
        <v>46.4</v>
      </c>
    </row>
    <row r="65" customFormat="false" ht="22.5" hidden="false" customHeight="true" outlineLevel="0" collapsed="false">
      <c r="A65" s="58" t="n">
        <v>62</v>
      </c>
      <c r="B65" s="58" t="s">
        <v>142</v>
      </c>
      <c r="C65" s="167" t="s">
        <v>143</v>
      </c>
      <c r="D65" s="58" t="s">
        <v>13</v>
      </c>
      <c r="E65" s="58" t="s">
        <v>38</v>
      </c>
      <c r="F65" s="129" t="n">
        <v>2</v>
      </c>
      <c r="G65" s="129" t="n">
        <v>2.66666666666667</v>
      </c>
      <c r="H65" s="129" t="n">
        <v>2.5</v>
      </c>
      <c r="I65" s="129" t="n">
        <v>2</v>
      </c>
      <c r="J65" s="129" t="n">
        <v>2</v>
      </c>
      <c r="K65" s="129" t="n">
        <v>2</v>
      </c>
      <c r="L65" s="58"/>
      <c r="M65" s="58"/>
      <c r="N65" s="166" t="n">
        <f aca="false">Capstones!$F65+Capstones!$G65+Capstones!$H65+Capstones!$I65+Capstones!$J65+Capstones!$K65</f>
        <v>13.1666666666667</v>
      </c>
      <c r="O65" s="166" t="n">
        <f aca="false">Capstones!$N65/30*100</f>
        <v>43.8888888888889</v>
      </c>
      <c r="P65" s="166" t="n">
        <f aca="false">Capstones!$O65*0.6</f>
        <v>26.3333333333333</v>
      </c>
      <c r="Q65" s="129" t="n">
        <v>3</v>
      </c>
      <c r="R65" s="129" t="n">
        <v>3</v>
      </c>
      <c r="S65" s="129"/>
      <c r="T65" s="129" t="n">
        <v>3</v>
      </c>
      <c r="U65" s="129"/>
      <c r="V65" s="129" t="n">
        <v>3.66666666666667</v>
      </c>
      <c r="W65" s="129" t="n">
        <v>3</v>
      </c>
      <c r="X65" s="129" t="n">
        <v>3.5</v>
      </c>
      <c r="Y65" s="166" t="n">
        <f aca="false">Capstones!$Q65+Capstones!$R65+Capstones!$T65+Capstones!$V65+Capstones!$W65</f>
        <v>15.6666666666667</v>
      </c>
      <c r="Z65" s="165" t="n">
        <f aca="false">Capstones!$Y65/25*100</f>
        <v>62.6666666666667</v>
      </c>
      <c r="AA65" s="166" t="n">
        <f aca="false">Capstones!$Z65*0.6</f>
        <v>37.6</v>
      </c>
      <c r="AB65" s="129"/>
      <c r="AC65" s="129" t="n">
        <v>4</v>
      </c>
      <c r="AD65" s="129" t="n">
        <v>5</v>
      </c>
      <c r="AE65" s="129" t="n">
        <v>4</v>
      </c>
      <c r="AF65" s="129" t="n">
        <v>5</v>
      </c>
      <c r="AG65" s="129" t="n">
        <v>4</v>
      </c>
      <c r="AH65" s="129" t="n">
        <v>4</v>
      </c>
      <c r="AI65" s="129" t="n">
        <v>4</v>
      </c>
      <c r="AJ65" s="166" t="n">
        <f aca="false">AC65+AD65+AE65+AF65+AG65+AH65</f>
        <v>26</v>
      </c>
      <c r="AK65" s="166" t="n">
        <f aca="false">AJ65/30*100</f>
        <v>86.6666666666667</v>
      </c>
      <c r="AL65" s="166" t="n">
        <f aca="false">AK65*0.6</f>
        <v>52</v>
      </c>
      <c r="AM65" s="129" t="n">
        <v>3.33333333333333</v>
      </c>
      <c r="AN65" s="129" t="n">
        <v>4.5</v>
      </c>
      <c r="AO65" s="129"/>
      <c r="AP65" s="129"/>
      <c r="AQ65" s="129"/>
      <c r="AR65" s="129" t="n">
        <v>2.75</v>
      </c>
      <c r="AS65" s="129"/>
      <c r="AT65" s="129" t="n">
        <v>3</v>
      </c>
      <c r="AU65" s="166" t="n">
        <f aca="false">Capstones!$Q65+Capstones!$R65+Capstones!$T65+Capstones!$V65+Capstones!$W65</f>
        <v>15.6666666666667</v>
      </c>
      <c r="AV65" s="166" t="n">
        <f aca="false">Capstones!$Y65/30*100</f>
        <v>52.2222222222222</v>
      </c>
      <c r="AW65" s="166" t="n">
        <f aca="false">Capstones!$Z65*0.6</f>
        <v>37.6</v>
      </c>
    </row>
    <row r="66" customFormat="false" ht="22.5" hidden="false" customHeight="true" outlineLevel="0" collapsed="false">
      <c r="A66" s="162" t="n">
        <v>63</v>
      </c>
      <c r="B66" s="162" t="s">
        <v>144</v>
      </c>
      <c r="C66" s="163" t="s">
        <v>145</v>
      </c>
      <c r="D66" s="162" t="s">
        <v>17</v>
      </c>
      <c r="E66" s="162" t="s">
        <v>14</v>
      </c>
      <c r="F66" s="164" t="n">
        <v>2</v>
      </c>
      <c r="G66" s="164" t="n">
        <v>4</v>
      </c>
      <c r="H66" s="164" t="n">
        <v>3</v>
      </c>
      <c r="I66" s="164" t="n">
        <v>4</v>
      </c>
      <c r="J66" s="164" t="n">
        <v>3</v>
      </c>
      <c r="K66" s="164" t="n">
        <v>2</v>
      </c>
      <c r="L66" s="162"/>
      <c r="M66" s="162"/>
      <c r="N66" s="165" t="n">
        <f aca="false">Capstones!$F66+Capstones!$G66+Capstones!$H66+Capstones!$I66+Capstones!$J66+Capstones!$K66</f>
        <v>18</v>
      </c>
      <c r="O66" s="165" t="n">
        <f aca="false">Capstones!$N66/30*100</f>
        <v>60</v>
      </c>
      <c r="P66" s="165" t="n">
        <f aca="false">Capstones!$O66*0.6</f>
        <v>36</v>
      </c>
      <c r="Q66" s="164" t="n">
        <v>3</v>
      </c>
      <c r="R66" s="164" t="n">
        <v>3</v>
      </c>
      <c r="S66" s="164"/>
      <c r="T66" s="164" t="n">
        <v>4</v>
      </c>
      <c r="U66" s="164"/>
      <c r="V66" s="164" t="n">
        <v>3.33333333333333</v>
      </c>
      <c r="W66" s="164" t="n">
        <v>3</v>
      </c>
      <c r="X66" s="164" t="n">
        <v>3</v>
      </c>
      <c r="Y66" s="165" t="n">
        <f aca="false">Capstones!$Q66+Capstones!$R66+Capstones!$T66+Capstones!$V66+Capstones!$W66</f>
        <v>16.3333333333333</v>
      </c>
      <c r="Z66" s="165" t="n">
        <f aca="false">Capstones!$Y66/25*100</f>
        <v>65.3333333333333</v>
      </c>
      <c r="AA66" s="165" t="n">
        <f aca="false">Capstones!$Z66*0.6</f>
        <v>39.2</v>
      </c>
      <c r="AB66" s="164"/>
      <c r="AC66" s="164" t="n">
        <v>3</v>
      </c>
      <c r="AD66" s="164" t="n">
        <v>3</v>
      </c>
      <c r="AE66" s="164" t="n">
        <v>3</v>
      </c>
      <c r="AF66" s="164" t="n">
        <v>4</v>
      </c>
      <c r="AG66" s="164" t="n">
        <v>3</v>
      </c>
      <c r="AH66" s="164" t="n">
        <v>4</v>
      </c>
      <c r="AI66" s="164" t="n">
        <v>5</v>
      </c>
      <c r="AJ66" s="166" t="n">
        <f aca="false">AC66+AD66+AE66+AF66+AG66+AH66</f>
        <v>20</v>
      </c>
      <c r="AK66" s="166" t="n">
        <f aca="false">AJ66/30*100</f>
        <v>66.6666666666667</v>
      </c>
      <c r="AL66" s="166" t="n">
        <f aca="false">AK66*0.6</f>
        <v>40</v>
      </c>
      <c r="AM66" s="164" t="n">
        <v>4</v>
      </c>
      <c r="AN66" s="164" t="n">
        <v>5</v>
      </c>
      <c r="AO66" s="164"/>
      <c r="AP66" s="164"/>
      <c r="AQ66" s="164"/>
      <c r="AR66" s="164" t="n">
        <v>4</v>
      </c>
      <c r="AS66" s="164"/>
      <c r="AT66" s="164" t="n">
        <v>4</v>
      </c>
      <c r="AU66" s="166" t="n">
        <f aca="false">Capstones!$Q66+Capstones!$R66+Capstones!$T66+Capstones!$V66+Capstones!$W66</f>
        <v>16.3333333333333</v>
      </c>
      <c r="AV66" s="166" t="n">
        <f aca="false">Capstones!$Y66/30*100</f>
        <v>54.4444444444444</v>
      </c>
      <c r="AW66" s="166" t="n">
        <f aca="false">Capstones!$Z66*0.6</f>
        <v>39.2</v>
      </c>
    </row>
    <row r="67" customFormat="false" ht="22.5" hidden="false" customHeight="true" outlineLevel="0" collapsed="false">
      <c r="A67" s="58" t="n">
        <v>64</v>
      </c>
      <c r="B67" s="58" t="s">
        <v>146</v>
      </c>
      <c r="C67" s="167" t="s">
        <v>147</v>
      </c>
      <c r="D67" s="58" t="s">
        <v>17</v>
      </c>
      <c r="E67" s="58" t="s">
        <v>31</v>
      </c>
      <c r="F67" s="129" t="n">
        <v>4</v>
      </c>
      <c r="G67" s="129" t="n">
        <v>3.33333333333333</v>
      </c>
      <c r="H67" s="129" t="n">
        <v>4</v>
      </c>
      <c r="I67" s="129" t="n">
        <v>4</v>
      </c>
      <c r="J67" s="129" t="n">
        <v>4</v>
      </c>
      <c r="K67" s="129" t="n">
        <v>4</v>
      </c>
      <c r="L67" s="58"/>
      <c r="M67" s="58"/>
      <c r="N67" s="166" t="n">
        <f aca="false">Capstones!$F67+Capstones!$G67+Capstones!$H67+Capstones!$I67+Capstones!$J67+Capstones!$K67</f>
        <v>23.3333333333333</v>
      </c>
      <c r="O67" s="166" t="n">
        <f aca="false">Capstones!$N67/30*100</f>
        <v>77.7777777777778</v>
      </c>
      <c r="P67" s="166" t="n">
        <f aca="false">Capstones!$O67*0.6</f>
        <v>46.6666666666667</v>
      </c>
      <c r="Q67" s="129" t="n">
        <v>0</v>
      </c>
      <c r="R67" s="129" t="n">
        <v>0</v>
      </c>
      <c r="S67" s="129"/>
      <c r="T67" s="129" t="n">
        <v>0</v>
      </c>
      <c r="U67" s="129"/>
      <c r="V67" s="129" t="n">
        <v>0</v>
      </c>
      <c r="W67" s="129" t="n">
        <v>0</v>
      </c>
      <c r="X67" s="129" t="n">
        <v>0</v>
      </c>
      <c r="Y67" s="166" t="n">
        <f aca="false">Capstones!$Q67+Capstones!$R67+Capstones!$T67+Capstones!$V67+Capstones!$W67</f>
        <v>0</v>
      </c>
      <c r="Z67" s="165" t="n">
        <f aca="false">Capstones!$Y67/25*100</f>
        <v>0</v>
      </c>
      <c r="AA67" s="166" t="n">
        <f aca="false">Capstones!$Z67*0.6</f>
        <v>0</v>
      </c>
      <c r="AB67" s="129"/>
      <c r="AC67" s="129" t="n">
        <v>3</v>
      </c>
      <c r="AD67" s="129" t="n">
        <v>2.5</v>
      </c>
      <c r="AE67" s="129" t="n">
        <v>3</v>
      </c>
      <c r="AF67" s="129" t="n">
        <v>2.5</v>
      </c>
      <c r="AG67" s="129" t="n">
        <v>2.5</v>
      </c>
      <c r="AH67" s="129" t="n">
        <v>3</v>
      </c>
      <c r="AI67" s="129" t="n">
        <v>3</v>
      </c>
      <c r="AJ67" s="166" t="n">
        <f aca="false">AC67+AD67+AE67+AF67+AG67+AH67</f>
        <v>16.5</v>
      </c>
      <c r="AK67" s="166" t="n">
        <f aca="false">AJ67/30*100</f>
        <v>55</v>
      </c>
      <c r="AL67" s="166" t="n">
        <f aca="false">AK67*0.6</f>
        <v>33</v>
      </c>
      <c r="AM67" s="129" t="n">
        <v>5</v>
      </c>
      <c r="AN67" s="129" t="n">
        <v>5</v>
      </c>
      <c r="AO67" s="129"/>
      <c r="AP67" s="129"/>
      <c r="AQ67" s="129"/>
      <c r="AR67" s="129" t="n">
        <v>5</v>
      </c>
      <c r="AS67" s="129"/>
      <c r="AT67" s="129" t="n">
        <v>5</v>
      </c>
      <c r="AU67" s="166" t="n">
        <f aca="false">Capstones!$Q67+Capstones!$R67+Capstones!$T67+Capstones!$V67+Capstones!$W67</f>
        <v>0</v>
      </c>
      <c r="AV67" s="166" t="n">
        <f aca="false">Capstones!$Y67/30*100</f>
        <v>0</v>
      </c>
      <c r="AW67" s="166" t="n">
        <f aca="false">Capstones!$Z67*0.6</f>
        <v>0</v>
      </c>
    </row>
    <row r="68" customFormat="false" ht="22.5" hidden="false" customHeight="true" outlineLevel="0" collapsed="false">
      <c r="A68" s="162" t="n">
        <v>65</v>
      </c>
      <c r="B68" s="162" t="s">
        <v>148</v>
      </c>
      <c r="C68" s="163" t="s">
        <v>149</v>
      </c>
      <c r="D68" s="162" t="s">
        <v>17</v>
      </c>
      <c r="E68" s="162" t="s">
        <v>14</v>
      </c>
      <c r="F68" s="164" t="n">
        <v>2</v>
      </c>
      <c r="G68" s="164" t="n">
        <v>3.66666666666667</v>
      </c>
      <c r="H68" s="164" t="n">
        <v>4</v>
      </c>
      <c r="I68" s="164" t="n">
        <v>4</v>
      </c>
      <c r="J68" s="164" t="n">
        <v>3</v>
      </c>
      <c r="K68" s="164" t="n">
        <v>2</v>
      </c>
      <c r="L68" s="162"/>
      <c r="M68" s="162"/>
      <c r="N68" s="165" t="n">
        <f aca="false">Capstones!$F68+Capstones!$G68+Capstones!$H68+Capstones!$I68+Capstones!$J68+Capstones!$K68</f>
        <v>18.6666666666667</v>
      </c>
      <c r="O68" s="165" t="n">
        <f aca="false">Capstones!$N68/30*100</f>
        <v>62.2222222222222</v>
      </c>
      <c r="P68" s="165" t="n">
        <f aca="false">Capstones!$O68*0.6</f>
        <v>37.3333333333333</v>
      </c>
      <c r="Q68" s="164" t="n">
        <v>3</v>
      </c>
      <c r="R68" s="164" t="n">
        <v>3</v>
      </c>
      <c r="S68" s="164"/>
      <c r="T68" s="164" t="n">
        <v>3</v>
      </c>
      <c r="U68" s="164"/>
      <c r="V68" s="164" t="n">
        <v>4</v>
      </c>
      <c r="W68" s="164" t="n">
        <v>4</v>
      </c>
      <c r="X68" s="164" t="n">
        <v>3</v>
      </c>
      <c r="Y68" s="165" t="n">
        <f aca="false">Capstones!$Q68+Capstones!$R68+Capstones!$T68+Capstones!$V68+Capstones!$W68</f>
        <v>17</v>
      </c>
      <c r="Z68" s="165" t="n">
        <f aca="false">Capstones!$Y68/25*100</f>
        <v>68</v>
      </c>
      <c r="AA68" s="165" t="n">
        <f aca="false">Capstones!$Z68*0.6</f>
        <v>40.8</v>
      </c>
      <c r="AB68" s="164"/>
      <c r="AC68" s="162" t="n">
        <v>3</v>
      </c>
      <c r="AD68" s="162" t="n">
        <v>3</v>
      </c>
      <c r="AE68" s="162" t="n">
        <v>4</v>
      </c>
      <c r="AF68" s="162" t="n">
        <v>4</v>
      </c>
      <c r="AG68" s="162" t="n">
        <v>3</v>
      </c>
      <c r="AH68" s="162" t="n">
        <v>5</v>
      </c>
      <c r="AI68" s="162" t="n">
        <v>5</v>
      </c>
      <c r="AJ68" s="166" t="n">
        <f aca="false">AC68+AD68+AE68+AF68+AG68+AH68</f>
        <v>22</v>
      </c>
      <c r="AK68" s="166" t="n">
        <f aca="false">AJ68/30*100</f>
        <v>73.3333333333333</v>
      </c>
      <c r="AL68" s="166" t="n">
        <f aca="false">AK68*0.6</f>
        <v>44</v>
      </c>
      <c r="AM68" s="162" t="n">
        <v>0</v>
      </c>
      <c r="AN68" s="162" t="n">
        <v>0</v>
      </c>
      <c r="AO68" s="164"/>
      <c r="AP68" s="164"/>
      <c r="AQ68" s="164"/>
      <c r="AR68" s="162" t="n">
        <v>0</v>
      </c>
      <c r="AS68" s="164"/>
      <c r="AT68" s="162" t="n">
        <v>0</v>
      </c>
      <c r="AU68" s="166" t="n">
        <f aca="false">Capstones!$Q68+Capstones!$R68+Capstones!$T68+Capstones!$V68+Capstones!$W68</f>
        <v>17</v>
      </c>
      <c r="AV68" s="166" t="n">
        <f aca="false">Capstones!$Y68/30*100</f>
        <v>56.6666666666667</v>
      </c>
      <c r="AW68" s="166" t="n">
        <f aca="false">Capstones!$Z68*0.6</f>
        <v>40.8</v>
      </c>
    </row>
    <row r="69" customFormat="false" ht="22.5" hidden="false" customHeight="true" outlineLevel="0" collapsed="false">
      <c r="A69" s="58" t="n">
        <v>66</v>
      </c>
      <c r="B69" s="58" t="s">
        <v>150</v>
      </c>
      <c r="C69" s="167" t="s">
        <v>151</v>
      </c>
      <c r="D69" s="58" t="s">
        <v>17</v>
      </c>
      <c r="E69" s="58" t="s">
        <v>38</v>
      </c>
      <c r="F69" s="129" t="n">
        <v>2</v>
      </c>
      <c r="G69" s="129" t="n">
        <v>2.5</v>
      </c>
      <c r="H69" s="129" t="n">
        <v>2.5</v>
      </c>
      <c r="I69" s="129" t="n">
        <v>2.5</v>
      </c>
      <c r="J69" s="129" t="n">
        <v>2.5</v>
      </c>
      <c r="K69" s="129" t="n">
        <v>3</v>
      </c>
      <c r="L69" s="58"/>
      <c r="M69" s="58"/>
      <c r="N69" s="166" t="n">
        <f aca="false">Capstones!$F69+Capstones!$G69+Capstones!$H69+Capstones!$I69+Capstones!$J69+Capstones!$K69</f>
        <v>15</v>
      </c>
      <c r="O69" s="166" t="n">
        <f aca="false">Capstones!$N69/30*100</f>
        <v>50</v>
      </c>
      <c r="P69" s="166" t="n">
        <f aca="false">Capstones!$O69*0.6</f>
        <v>30</v>
      </c>
      <c r="Q69" s="129" t="n">
        <v>0</v>
      </c>
      <c r="R69" s="129" t="n">
        <v>0</v>
      </c>
      <c r="S69" s="129"/>
      <c r="T69" s="129" t="n">
        <v>0</v>
      </c>
      <c r="U69" s="129"/>
      <c r="V69" s="129" t="n">
        <v>0</v>
      </c>
      <c r="W69" s="129" t="n">
        <v>0</v>
      </c>
      <c r="X69" s="129" t="n">
        <v>0</v>
      </c>
      <c r="Y69" s="166" t="n">
        <f aca="false">Capstones!$Q69+Capstones!$R69+Capstones!$T69+Capstones!$V69+Capstones!$W69</f>
        <v>0</v>
      </c>
      <c r="Z69" s="165" t="n">
        <f aca="false">Capstones!$Y69/25*100</f>
        <v>0</v>
      </c>
      <c r="AA69" s="166" t="n">
        <f aca="false">Capstones!$Z69*0.6</f>
        <v>0</v>
      </c>
      <c r="AB69" s="129"/>
      <c r="AC69" s="58" t="s">
        <v>511</v>
      </c>
      <c r="AD69" s="58" t="s">
        <v>511</v>
      </c>
      <c r="AE69" s="58" t="s">
        <v>511</v>
      </c>
      <c r="AF69" s="58" t="s">
        <v>511</v>
      </c>
      <c r="AG69" s="58" t="s">
        <v>511</v>
      </c>
      <c r="AH69" s="58" t="s">
        <v>511</v>
      </c>
      <c r="AI69" s="58" t="s">
        <v>511</v>
      </c>
      <c r="AJ69" s="166" t="n">
        <f aca="false">AC69+AD69+AE69+AF69+AG69+AH69</f>
        <v>0</v>
      </c>
      <c r="AK69" s="166" t="n">
        <f aca="false">AJ69/30*100</f>
        <v>0</v>
      </c>
      <c r="AL69" s="166" t="n">
        <f aca="false">AK69*0.6</f>
        <v>0</v>
      </c>
      <c r="AM69" s="58" t="n">
        <v>0</v>
      </c>
      <c r="AN69" s="58" t="n">
        <v>0</v>
      </c>
      <c r="AO69" s="129"/>
      <c r="AP69" s="129"/>
      <c r="AQ69" s="129"/>
      <c r="AR69" s="58" t="n">
        <v>0</v>
      </c>
      <c r="AS69" s="129"/>
      <c r="AT69" s="58" t="n">
        <v>0</v>
      </c>
      <c r="AU69" s="166" t="n">
        <f aca="false">Capstones!$Q69+Capstones!$R69+Capstones!$T69+Capstones!$V69+Capstones!$W69</f>
        <v>0</v>
      </c>
      <c r="AV69" s="166" t="n">
        <f aca="false">Capstones!$Y69/30*100</f>
        <v>0</v>
      </c>
      <c r="AW69" s="166" t="n">
        <f aca="false">Capstones!$Z69*0.6</f>
        <v>0</v>
      </c>
    </row>
    <row r="70" customFormat="false" ht="22.5" hidden="false" customHeight="true" outlineLevel="0" collapsed="false">
      <c r="A70" s="162" t="n">
        <v>67</v>
      </c>
      <c r="B70" s="162" t="s">
        <v>152</v>
      </c>
      <c r="C70" s="163" t="s">
        <v>153</v>
      </c>
      <c r="D70" s="162" t="s">
        <v>17</v>
      </c>
      <c r="E70" s="162" t="s">
        <v>38</v>
      </c>
      <c r="F70" s="164" t="n">
        <v>3</v>
      </c>
      <c r="G70" s="164" t="n">
        <v>2.83333333333333</v>
      </c>
      <c r="H70" s="164" t="n">
        <v>3</v>
      </c>
      <c r="I70" s="164" t="n">
        <v>3</v>
      </c>
      <c r="J70" s="164" t="n">
        <v>2.5</v>
      </c>
      <c r="K70" s="164" t="n">
        <v>3</v>
      </c>
      <c r="L70" s="162"/>
      <c r="M70" s="162"/>
      <c r="N70" s="165" t="n">
        <f aca="false">Capstones!$F70+Capstones!$G70+Capstones!$H70+Capstones!$I70+Capstones!$J70+Capstones!$K70</f>
        <v>17.3333333333333</v>
      </c>
      <c r="O70" s="165" t="n">
        <f aca="false">Capstones!$N70/30*100</f>
        <v>57.7777777777778</v>
      </c>
      <c r="P70" s="165" t="n">
        <f aca="false">Capstones!$O70*0.6</f>
        <v>34.6666666666667</v>
      </c>
      <c r="Q70" s="164" t="n">
        <v>3</v>
      </c>
      <c r="R70" s="164" t="n">
        <v>3</v>
      </c>
      <c r="S70" s="164"/>
      <c r="T70" s="164" t="n">
        <v>3</v>
      </c>
      <c r="U70" s="164"/>
      <c r="V70" s="164" t="n">
        <v>3.33333333333333</v>
      </c>
      <c r="W70" s="164" t="n">
        <v>5</v>
      </c>
      <c r="X70" s="164" t="n">
        <v>3</v>
      </c>
      <c r="Y70" s="165" t="n">
        <f aca="false">Capstones!$Q70+Capstones!$R70+Capstones!$T70+Capstones!$V70+Capstones!$W70</f>
        <v>17.3333333333333</v>
      </c>
      <c r="Z70" s="165" t="n">
        <f aca="false">Capstones!$Y70/25*100</f>
        <v>69.3333333333333</v>
      </c>
      <c r="AA70" s="165" t="n">
        <f aca="false">Capstones!$Z70*0.6</f>
        <v>41.6</v>
      </c>
      <c r="AB70" s="164"/>
      <c r="AC70" s="164" t="n">
        <v>3</v>
      </c>
      <c r="AD70" s="164" t="n">
        <v>3</v>
      </c>
      <c r="AE70" s="164" t="n">
        <v>4</v>
      </c>
      <c r="AF70" s="164" t="n">
        <v>5</v>
      </c>
      <c r="AG70" s="164" t="n">
        <v>3</v>
      </c>
      <c r="AH70" s="164" t="n">
        <v>4</v>
      </c>
      <c r="AI70" s="164" t="n">
        <v>4</v>
      </c>
      <c r="AJ70" s="166" t="n">
        <f aca="false">AC70+AD70+AE70+AF70+AG70+AH70</f>
        <v>22</v>
      </c>
      <c r="AK70" s="166" t="n">
        <f aca="false">AJ70/30*100</f>
        <v>73.3333333333333</v>
      </c>
      <c r="AL70" s="166" t="n">
        <f aca="false">AK70*0.6</f>
        <v>44</v>
      </c>
      <c r="AM70" s="164" t="n">
        <v>4</v>
      </c>
      <c r="AN70" s="164" t="n">
        <v>4</v>
      </c>
      <c r="AO70" s="164"/>
      <c r="AP70" s="164"/>
      <c r="AQ70" s="164"/>
      <c r="AR70" s="164" t="n">
        <v>3.25</v>
      </c>
      <c r="AS70" s="164"/>
      <c r="AT70" s="164" t="n">
        <v>5</v>
      </c>
      <c r="AU70" s="166" t="n">
        <f aca="false">Capstones!$Q70+Capstones!$R70+Capstones!$T70+Capstones!$V70+Capstones!$W70</f>
        <v>17.3333333333333</v>
      </c>
      <c r="AV70" s="166" t="n">
        <f aca="false">Capstones!$Y70/30*100</f>
        <v>57.7777777777778</v>
      </c>
      <c r="AW70" s="166" t="n">
        <f aca="false">Capstones!$Z70*0.6</f>
        <v>41.6</v>
      </c>
    </row>
    <row r="71" customFormat="false" ht="22.5" hidden="false" customHeight="true" outlineLevel="0" collapsed="false">
      <c r="A71" s="58" t="n">
        <v>68</v>
      </c>
      <c r="B71" s="58" t="s">
        <v>154</v>
      </c>
      <c r="C71" s="167" t="s">
        <v>155</v>
      </c>
      <c r="D71" s="58" t="s">
        <v>17</v>
      </c>
      <c r="E71" s="58" t="s">
        <v>38</v>
      </c>
      <c r="F71" s="129" t="n">
        <v>3.5</v>
      </c>
      <c r="G71" s="129" t="n">
        <v>2</v>
      </c>
      <c r="H71" s="129" t="n">
        <v>3</v>
      </c>
      <c r="I71" s="129" t="n">
        <v>2</v>
      </c>
      <c r="J71" s="129" t="n">
        <v>2</v>
      </c>
      <c r="K71" s="129" t="n">
        <v>2.5</v>
      </c>
      <c r="L71" s="58"/>
      <c r="M71" s="58"/>
      <c r="N71" s="166" t="n">
        <f aca="false">Capstones!$F71+Capstones!$G71+Capstones!$H71+Capstones!$I71+Capstones!$J71+Capstones!$K71</f>
        <v>15</v>
      </c>
      <c r="O71" s="166" t="n">
        <f aca="false">Capstones!$N71/30*100</f>
        <v>50</v>
      </c>
      <c r="P71" s="166" t="n">
        <f aca="false">Capstones!$O71*0.6</f>
        <v>30</v>
      </c>
      <c r="Q71" s="129" t="n">
        <v>4</v>
      </c>
      <c r="R71" s="129" t="n">
        <v>4</v>
      </c>
      <c r="S71" s="129"/>
      <c r="T71" s="129" t="n">
        <v>4</v>
      </c>
      <c r="U71" s="129"/>
      <c r="V71" s="129" t="n">
        <v>4.33333333333333</v>
      </c>
      <c r="W71" s="168" t="n">
        <v>4</v>
      </c>
      <c r="X71" s="168" t="n">
        <v>4.5</v>
      </c>
      <c r="Y71" s="166" t="n">
        <f aca="false">Capstones!$Q71+Capstones!$R71+Capstones!$T71+Capstones!$V71+Capstones!$W71</f>
        <v>20.3333333333333</v>
      </c>
      <c r="Z71" s="165" t="n">
        <f aca="false">Capstones!$Y71/25*100</f>
        <v>81.3333333333333</v>
      </c>
      <c r="AA71" s="166" t="n">
        <f aca="false">Capstones!$Z71*0.6</f>
        <v>48.8</v>
      </c>
      <c r="AB71" s="129"/>
      <c r="AC71" s="129" t="n">
        <v>3</v>
      </c>
      <c r="AD71" s="129" t="n">
        <v>3</v>
      </c>
      <c r="AE71" s="129" t="n">
        <v>2</v>
      </c>
      <c r="AF71" s="129" t="n">
        <v>2</v>
      </c>
      <c r="AG71" s="129" t="n">
        <v>3</v>
      </c>
      <c r="AH71" s="129" t="n">
        <v>4</v>
      </c>
      <c r="AI71" s="129" t="n">
        <v>4</v>
      </c>
      <c r="AJ71" s="166" t="n">
        <f aca="false">AC71+AD71+AE71+AF71+AG71+AH71</f>
        <v>17</v>
      </c>
      <c r="AK71" s="166" t="n">
        <f aca="false">AJ71/30*100</f>
        <v>56.6666666666667</v>
      </c>
      <c r="AL71" s="166" t="n">
        <f aca="false">AK71*0.6</f>
        <v>34</v>
      </c>
      <c r="AM71" s="129" t="n">
        <v>5</v>
      </c>
      <c r="AN71" s="129" t="n">
        <v>5</v>
      </c>
      <c r="AO71" s="129"/>
      <c r="AP71" s="129"/>
      <c r="AQ71" s="129"/>
      <c r="AR71" s="129" t="n">
        <v>5</v>
      </c>
      <c r="AS71" s="168"/>
      <c r="AT71" s="129" t="n">
        <v>5</v>
      </c>
      <c r="AU71" s="166" t="n">
        <f aca="false">Capstones!$Q71+Capstones!$R71+Capstones!$T71+Capstones!$V71+Capstones!$W71</f>
        <v>20.3333333333333</v>
      </c>
      <c r="AV71" s="166" t="n">
        <f aca="false">Capstones!$Y71/30*100</f>
        <v>67.7777777777778</v>
      </c>
      <c r="AW71" s="166" t="n">
        <f aca="false">Capstones!$Z71*0.6</f>
        <v>48.8</v>
      </c>
    </row>
    <row r="72" customFormat="false" ht="22.5" hidden="false" customHeight="true" outlineLevel="0" collapsed="false">
      <c r="A72" s="162" t="n">
        <v>69</v>
      </c>
      <c r="B72" s="162" t="s">
        <v>156</v>
      </c>
      <c r="C72" s="163" t="s">
        <v>157</v>
      </c>
      <c r="D72" s="162" t="s">
        <v>13</v>
      </c>
      <c r="E72" s="162" t="s">
        <v>14</v>
      </c>
      <c r="F72" s="164" t="n">
        <v>2</v>
      </c>
      <c r="G72" s="164" t="n">
        <v>3.66666666666667</v>
      </c>
      <c r="H72" s="164" t="n">
        <v>4</v>
      </c>
      <c r="I72" s="164" t="n">
        <v>2</v>
      </c>
      <c r="J72" s="164" t="n">
        <v>2</v>
      </c>
      <c r="K72" s="164" t="n">
        <v>2</v>
      </c>
      <c r="L72" s="162"/>
      <c r="M72" s="162"/>
      <c r="N72" s="165" t="n">
        <f aca="false">Capstones!$F72+Capstones!$G72+Capstones!$H72+Capstones!$I72+Capstones!$J72+Capstones!$K72</f>
        <v>15.6666666666667</v>
      </c>
      <c r="O72" s="165" t="n">
        <f aca="false">Capstones!$N72/30*100</f>
        <v>52.2222222222222</v>
      </c>
      <c r="P72" s="165" t="n">
        <f aca="false">Capstones!$O72*0.6</f>
        <v>31.3333333333333</v>
      </c>
      <c r="Q72" s="164" t="n">
        <v>2</v>
      </c>
      <c r="R72" s="164" t="n">
        <v>2</v>
      </c>
      <c r="S72" s="164"/>
      <c r="T72" s="164" t="n">
        <v>2</v>
      </c>
      <c r="U72" s="164"/>
      <c r="V72" s="164" t="n">
        <v>2</v>
      </c>
      <c r="W72" s="164" t="n">
        <v>2</v>
      </c>
      <c r="X72" s="164" t="n">
        <v>2</v>
      </c>
      <c r="Y72" s="165" t="n">
        <f aca="false">Capstones!$Q72+Capstones!$R72+Capstones!$T72+Capstones!$V72+Capstones!$W72</f>
        <v>10</v>
      </c>
      <c r="Z72" s="165" t="n">
        <f aca="false">Capstones!$Y72/25*100</f>
        <v>40</v>
      </c>
      <c r="AA72" s="165" t="n">
        <f aca="false">Capstones!$Z72*0.6</f>
        <v>24</v>
      </c>
      <c r="AB72" s="164"/>
      <c r="AC72" s="164" t="n">
        <v>3</v>
      </c>
      <c r="AD72" s="164" t="n">
        <v>3</v>
      </c>
      <c r="AE72" s="164" t="n">
        <v>3</v>
      </c>
      <c r="AF72" s="164" t="n">
        <v>3</v>
      </c>
      <c r="AG72" s="164" t="n">
        <v>4</v>
      </c>
      <c r="AH72" s="164" t="n">
        <v>5</v>
      </c>
      <c r="AI72" s="164" t="n">
        <v>5</v>
      </c>
      <c r="AJ72" s="166" t="n">
        <f aca="false">AC72+AD72+AE72+AF72+AG72+AH72</f>
        <v>21</v>
      </c>
      <c r="AK72" s="166" t="n">
        <f aca="false">AJ72/30*100</f>
        <v>70</v>
      </c>
      <c r="AL72" s="166" t="n">
        <f aca="false">AK72*0.6</f>
        <v>42</v>
      </c>
      <c r="AM72" s="164" t="n">
        <v>3</v>
      </c>
      <c r="AN72" s="164" t="n">
        <v>3</v>
      </c>
      <c r="AO72" s="164"/>
      <c r="AP72" s="164"/>
      <c r="AQ72" s="164"/>
      <c r="AR72" s="164" t="n">
        <v>3</v>
      </c>
      <c r="AS72" s="164"/>
      <c r="AT72" s="164" t="n">
        <v>3.5</v>
      </c>
      <c r="AU72" s="166" t="n">
        <f aca="false">Capstones!$Q72+Capstones!$R72+Capstones!$T72+Capstones!$V72+Capstones!$W72</f>
        <v>10</v>
      </c>
      <c r="AV72" s="166" t="n">
        <f aca="false">Capstones!$Y72/30*100</f>
        <v>33.3333333333333</v>
      </c>
      <c r="AW72" s="166" t="n">
        <f aca="false">Capstones!$Z72*0.6</f>
        <v>24</v>
      </c>
    </row>
    <row r="73" customFormat="false" ht="22.5" hidden="false" customHeight="true" outlineLevel="0" collapsed="false">
      <c r="A73" s="58" t="n">
        <v>70</v>
      </c>
      <c r="B73" s="58" t="s">
        <v>158</v>
      </c>
      <c r="C73" s="167" t="s">
        <v>159</v>
      </c>
      <c r="D73" s="58" t="s">
        <v>13</v>
      </c>
      <c r="E73" s="58" t="s">
        <v>31</v>
      </c>
      <c r="F73" s="129" t="n">
        <v>4</v>
      </c>
      <c r="G73" s="129" t="n">
        <v>2</v>
      </c>
      <c r="H73" s="129" t="n">
        <v>4</v>
      </c>
      <c r="I73" s="129" t="n">
        <v>2</v>
      </c>
      <c r="J73" s="129" t="n">
        <v>4</v>
      </c>
      <c r="K73" s="129" t="n">
        <v>4</v>
      </c>
      <c r="L73" s="58"/>
      <c r="M73" s="58"/>
      <c r="N73" s="166" t="n">
        <f aca="false">Capstones!$F73+Capstones!$G73+Capstones!$H73+Capstones!$I73+Capstones!$J73+Capstones!$K73</f>
        <v>20</v>
      </c>
      <c r="O73" s="166" t="n">
        <f aca="false">Capstones!$N73/30*100</f>
        <v>66.6666666666667</v>
      </c>
      <c r="P73" s="166" t="n">
        <f aca="false">Capstones!$O73*0.6</f>
        <v>40</v>
      </c>
      <c r="Q73" s="129" t="n">
        <v>2</v>
      </c>
      <c r="R73" s="129" t="n">
        <v>2</v>
      </c>
      <c r="S73" s="129"/>
      <c r="T73" s="129" t="n">
        <v>2</v>
      </c>
      <c r="U73" s="129"/>
      <c r="V73" s="129" t="n">
        <v>2.66666666666667</v>
      </c>
      <c r="W73" s="129" t="n">
        <v>3</v>
      </c>
      <c r="X73" s="129" t="n">
        <v>2.5</v>
      </c>
      <c r="Y73" s="166" t="n">
        <f aca="false">Capstones!$Q73+Capstones!$R73+Capstones!$T73+Capstones!$V73+Capstones!$W73</f>
        <v>11.6666666666667</v>
      </c>
      <c r="Z73" s="165" t="n">
        <f aca="false">Capstones!$Y73/25*100</f>
        <v>46.6666666666667</v>
      </c>
      <c r="AA73" s="166" t="n">
        <f aca="false">Capstones!$Z73*0.6</f>
        <v>28</v>
      </c>
      <c r="AB73" s="129"/>
      <c r="AC73" s="129" t="n">
        <v>5</v>
      </c>
      <c r="AD73" s="129" t="n">
        <v>3</v>
      </c>
      <c r="AE73" s="129" t="n">
        <v>5</v>
      </c>
      <c r="AF73" s="129" t="n">
        <v>5</v>
      </c>
      <c r="AG73" s="129" t="n">
        <v>4</v>
      </c>
      <c r="AH73" s="129" t="n">
        <v>5</v>
      </c>
      <c r="AI73" s="129" t="n">
        <v>4</v>
      </c>
      <c r="AJ73" s="166" t="n">
        <f aca="false">AC73+AD73+AE73+AF73+AG73+AH73</f>
        <v>27</v>
      </c>
      <c r="AK73" s="166" t="n">
        <f aca="false">AJ73/30*100</f>
        <v>90</v>
      </c>
      <c r="AL73" s="166" t="n">
        <f aca="false">AK73*0.6</f>
        <v>54</v>
      </c>
      <c r="AM73" s="129" t="n">
        <v>2.66666666666667</v>
      </c>
      <c r="AN73" s="129" t="n">
        <v>3</v>
      </c>
      <c r="AO73" s="129"/>
      <c r="AP73" s="129"/>
      <c r="AQ73" s="129"/>
      <c r="AR73" s="129" t="n">
        <v>3</v>
      </c>
      <c r="AS73" s="129"/>
      <c r="AT73" s="129" t="n">
        <v>3</v>
      </c>
      <c r="AU73" s="166" t="n">
        <f aca="false">Capstones!$Q73+Capstones!$R73+Capstones!$T73+Capstones!$V73+Capstones!$W73</f>
        <v>11.6666666666667</v>
      </c>
      <c r="AV73" s="166" t="n">
        <f aca="false">Capstones!$Y73/30*100</f>
        <v>38.8888888888889</v>
      </c>
      <c r="AW73" s="166" t="n">
        <f aca="false">Capstones!$Z73*0.6</f>
        <v>28</v>
      </c>
    </row>
    <row r="74" customFormat="false" ht="22.5" hidden="false" customHeight="true" outlineLevel="0" collapsed="false">
      <c r="A74" s="162" t="n">
        <v>71</v>
      </c>
      <c r="B74" s="162" t="s">
        <v>160</v>
      </c>
      <c r="C74" s="163" t="s">
        <v>161</v>
      </c>
      <c r="D74" s="162" t="s">
        <v>13</v>
      </c>
      <c r="E74" s="162" t="s">
        <v>14</v>
      </c>
      <c r="F74" s="164" t="n">
        <v>2</v>
      </c>
      <c r="G74" s="164" t="n">
        <v>4</v>
      </c>
      <c r="H74" s="164" t="n">
        <v>3</v>
      </c>
      <c r="I74" s="164" t="n">
        <v>3</v>
      </c>
      <c r="J74" s="164" t="n">
        <v>4</v>
      </c>
      <c r="K74" s="164" t="n">
        <v>2</v>
      </c>
      <c r="L74" s="162"/>
      <c r="M74" s="162"/>
      <c r="N74" s="165" t="n">
        <f aca="false">Capstones!$F74+Capstones!$G74+Capstones!$H74+Capstones!$I74+Capstones!$J74+Capstones!$K74</f>
        <v>18</v>
      </c>
      <c r="O74" s="165" t="n">
        <f aca="false">Capstones!$N74/30*100</f>
        <v>60</v>
      </c>
      <c r="P74" s="165" t="n">
        <f aca="false">Capstones!$O74*0.6</f>
        <v>36</v>
      </c>
      <c r="Q74" s="164" t="n">
        <v>3</v>
      </c>
      <c r="R74" s="164" t="n">
        <v>2</v>
      </c>
      <c r="S74" s="164"/>
      <c r="T74" s="164" t="n">
        <v>2</v>
      </c>
      <c r="U74" s="164"/>
      <c r="V74" s="164" t="n">
        <v>3</v>
      </c>
      <c r="W74" s="164" t="n">
        <v>3</v>
      </c>
      <c r="X74" s="164" t="n">
        <v>3</v>
      </c>
      <c r="Y74" s="165" t="n">
        <f aca="false">Capstones!$Q74+Capstones!$R74+Capstones!$T74+Capstones!$V74+Capstones!$W74</f>
        <v>13</v>
      </c>
      <c r="Z74" s="165" t="n">
        <f aca="false">Capstones!$Y74/25*100</f>
        <v>52</v>
      </c>
      <c r="AA74" s="165" t="n">
        <f aca="false">Capstones!$Z74*0.6</f>
        <v>31.2</v>
      </c>
      <c r="AB74" s="164"/>
      <c r="AC74" s="162" t="n">
        <v>4</v>
      </c>
      <c r="AD74" s="162" t="n">
        <v>3</v>
      </c>
      <c r="AE74" s="162" t="n">
        <v>3</v>
      </c>
      <c r="AF74" s="162" t="n">
        <v>4</v>
      </c>
      <c r="AG74" s="162" t="n">
        <v>4</v>
      </c>
      <c r="AH74" s="162" t="n">
        <v>4</v>
      </c>
      <c r="AI74" s="162" t="n">
        <v>4</v>
      </c>
      <c r="AJ74" s="166" t="n">
        <f aca="false">AC74+AD74+AE74+AF74+AG74+AH74</f>
        <v>22</v>
      </c>
      <c r="AK74" s="166" t="n">
        <f aca="false">AJ74/30*100</f>
        <v>73.3333333333333</v>
      </c>
      <c r="AL74" s="166" t="n">
        <f aca="false">AK74*0.6</f>
        <v>44</v>
      </c>
      <c r="AM74" s="162" t="n">
        <v>0</v>
      </c>
      <c r="AN74" s="162" t="n">
        <v>0</v>
      </c>
      <c r="AO74" s="164"/>
      <c r="AP74" s="164"/>
      <c r="AQ74" s="164"/>
      <c r="AR74" s="162" t="n">
        <v>0</v>
      </c>
      <c r="AS74" s="164"/>
      <c r="AT74" s="162" t="n">
        <v>0</v>
      </c>
      <c r="AU74" s="166" t="n">
        <f aca="false">Capstones!$Q74+Capstones!$R74+Capstones!$T74+Capstones!$V74+Capstones!$W74</f>
        <v>13</v>
      </c>
      <c r="AV74" s="166" t="n">
        <f aca="false">Capstones!$Y74/30*100</f>
        <v>43.3333333333333</v>
      </c>
      <c r="AW74" s="166" t="n">
        <f aca="false">Capstones!$Z74*0.6</f>
        <v>31.2</v>
      </c>
    </row>
    <row r="75" customFormat="false" ht="22.5" hidden="false" customHeight="true" outlineLevel="0" collapsed="false">
      <c r="A75" s="58" t="n">
        <v>72</v>
      </c>
      <c r="B75" s="58" t="s">
        <v>162</v>
      </c>
      <c r="C75" s="167" t="s">
        <v>163</v>
      </c>
      <c r="D75" s="58" t="s">
        <v>13</v>
      </c>
      <c r="E75" s="58" t="s">
        <v>38</v>
      </c>
      <c r="F75" s="129" t="n">
        <v>1</v>
      </c>
      <c r="G75" s="129" t="n">
        <v>1.66666666666667</v>
      </c>
      <c r="H75" s="129" t="n">
        <v>2</v>
      </c>
      <c r="I75" s="129" t="n">
        <v>1</v>
      </c>
      <c r="J75" s="129" t="n">
        <v>1.5</v>
      </c>
      <c r="K75" s="129" t="n">
        <v>2</v>
      </c>
      <c r="L75" s="58"/>
      <c r="M75" s="58"/>
      <c r="N75" s="166" t="n">
        <f aca="false">Capstones!$F75+Capstones!$G75+Capstones!$H75+Capstones!$I75+Capstones!$J75+Capstones!$K75</f>
        <v>9.16666666666667</v>
      </c>
      <c r="O75" s="166" t="n">
        <f aca="false">Capstones!$N75/30*100</f>
        <v>30.5555555555556</v>
      </c>
      <c r="P75" s="166" t="n">
        <f aca="false">Capstones!$O75*0.6</f>
        <v>18.3333333333333</v>
      </c>
      <c r="Q75" s="129" t="n">
        <v>2</v>
      </c>
      <c r="R75" s="129" t="n">
        <v>2</v>
      </c>
      <c r="S75" s="129"/>
      <c r="T75" s="129" t="n">
        <v>2</v>
      </c>
      <c r="U75" s="129"/>
      <c r="V75" s="129" t="n">
        <v>2.33333333333333</v>
      </c>
      <c r="W75" s="129" t="n">
        <v>2</v>
      </c>
      <c r="X75" s="129" t="n">
        <v>2.5</v>
      </c>
      <c r="Y75" s="166" t="n">
        <f aca="false">Capstones!$Q75+Capstones!$R75+Capstones!$T75+Capstones!$V75+Capstones!$W75</f>
        <v>10.3333333333333</v>
      </c>
      <c r="Z75" s="165" t="n">
        <f aca="false">Capstones!$Y75/25*100</f>
        <v>41.3333333333333</v>
      </c>
      <c r="AA75" s="166" t="n">
        <f aca="false">Capstones!$Z75*0.6</f>
        <v>24.8</v>
      </c>
      <c r="AB75" s="129"/>
      <c r="AC75" s="129" t="n">
        <v>4</v>
      </c>
      <c r="AD75" s="129" t="n">
        <v>0</v>
      </c>
      <c r="AE75" s="129" t="n">
        <v>3</v>
      </c>
      <c r="AF75" s="129" t="n">
        <v>4</v>
      </c>
      <c r="AG75" s="129" t="n">
        <v>4</v>
      </c>
      <c r="AH75" s="129" t="n">
        <v>4</v>
      </c>
      <c r="AI75" s="129" t="n">
        <v>4</v>
      </c>
      <c r="AJ75" s="166" t="n">
        <f aca="false">AC75+AD75+AE75+AF75+AG75+AH75</f>
        <v>19</v>
      </c>
      <c r="AK75" s="166" t="n">
        <f aca="false">AJ75/30*100</f>
        <v>63.3333333333333</v>
      </c>
      <c r="AL75" s="166" t="n">
        <f aca="false">AK75*0.6</f>
        <v>38</v>
      </c>
      <c r="AM75" s="129" t="n">
        <v>4</v>
      </c>
      <c r="AN75" s="129" t="n">
        <v>2.25</v>
      </c>
      <c r="AO75" s="129"/>
      <c r="AP75" s="129"/>
      <c r="AQ75" s="129"/>
      <c r="AR75" s="129" t="n">
        <v>3.25</v>
      </c>
      <c r="AS75" s="129"/>
      <c r="AT75" s="129" t="n">
        <v>2</v>
      </c>
      <c r="AU75" s="166" t="n">
        <f aca="false">Capstones!$Q75+Capstones!$R75+Capstones!$T75+Capstones!$V75+Capstones!$W75</f>
        <v>10.3333333333333</v>
      </c>
      <c r="AV75" s="166" t="n">
        <f aca="false">Capstones!$Y75/30*100</f>
        <v>34.4444444444444</v>
      </c>
      <c r="AW75" s="166" t="n">
        <f aca="false">Capstones!$Z75*0.6</f>
        <v>24.8</v>
      </c>
    </row>
    <row r="76" customFormat="false" ht="22.5" hidden="false" customHeight="true" outlineLevel="0" collapsed="false">
      <c r="A76" s="162" t="n">
        <v>73</v>
      </c>
      <c r="B76" s="162" t="s">
        <v>164</v>
      </c>
      <c r="C76" s="163" t="s">
        <v>165</v>
      </c>
      <c r="D76" s="162" t="s">
        <v>17</v>
      </c>
      <c r="E76" s="162" t="s">
        <v>38</v>
      </c>
      <c r="F76" s="164" t="n">
        <v>2</v>
      </c>
      <c r="G76" s="164" t="n">
        <v>2.66666666666667</v>
      </c>
      <c r="H76" s="164" t="n">
        <v>3</v>
      </c>
      <c r="I76" s="164" t="n">
        <v>2.5</v>
      </c>
      <c r="J76" s="164" t="n">
        <v>2.5</v>
      </c>
      <c r="K76" s="164" t="n">
        <v>2.5</v>
      </c>
      <c r="L76" s="162"/>
      <c r="M76" s="162"/>
      <c r="N76" s="165" t="n">
        <f aca="false">Capstones!$F76+Capstones!$G76+Capstones!$H76+Capstones!$I76+Capstones!$J76+Capstones!$K76</f>
        <v>15.1666666666667</v>
      </c>
      <c r="O76" s="165" t="n">
        <f aca="false">Capstones!$N76/30*100</f>
        <v>50.5555555555556</v>
      </c>
      <c r="P76" s="165" t="n">
        <f aca="false">Capstones!$O76*0.6</f>
        <v>30.3333333333333</v>
      </c>
      <c r="Q76" s="164" t="n">
        <v>3</v>
      </c>
      <c r="R76" s="164" t="n">
        <v>3</v>
      </c>
      <c r="S76" s="164"/>
      <c r="T76" s="164" t="n">
        <v>3</v>
      </c>
      <c r="U76" s="164"/>
      <c r="V76" s="164" t="n">
        <v>3.66666666666667</v>
      </c>
      <c r="W76" s="164" t="n">
        <v>4</v>
      </c>
      <c r="X76" s="164" t="n">
        <v>3</v>
      </c>
      <c r="Y76" s="165" t="n">
        <f aca="false">Capstones!$Q76+Capstones!$R76+Capstones!$T76+Capstones!$V76+Capstones!$W76</f>
        <v>16.6666666666667</v>
      </c>
      <c r="Z76" s="165" t="n">
        <f aca="false">Capstones!$Y76/25*100</f>
        <v>66.6666666666667</v>
      </c>
      <c r="AA76" s="165" t="n">
        <f aca="false">Capstones!$Z76*0.6</f>
        <v>40</v>
      </c>
      <c r="AB76" s="164"/>
      <c r="AC76" s="164" t="n">
        <v>4</v>
      </c>
      <c r="AD76" s="164" t="n">
        <v>0</v>
      </c>
      <c r="AE76" s="164" t="n">
        <v>3.5</v>
      </c>
      <c r="AF76" s="164" t="n">
        <v>3</v>
      </c>
      <c r="AG76" s="164" t="n">
        <v>4</v>
      </c>
      <c r="AH76" s="164" t="n">
        <v>4</v>
      </c>
      <c r="AI76" s="164" t="n">
        <v>4</v>
      </c>
      <c r="AJ76" s="166" t="n">
        <f aca="false">AC76+AD76+AE76+AF76+AG76+AH76</f>
        <v>18.5</v>
      </c>
      <c r="AK76" s="166" t="n">
        <f aca="false">AJ76/30*100</f>
        <v>61.6666666666667</v>
      </c>
      <c r="AL76" s="166" t="n">
        <f aca="false">AK76*0.6</f>
        <v>37</v>
      </c>
      <c r="AM76" s="164" t="n">
        <v>3.33333333333333</v>
      </c>
      <c r="AN76" s="164" t="n">
        <v>3</v>
      </c>
      <c r="AO76" s="164"/>
      <c r="AP76" s="164"/>
      <c r="AQ76" s="164"/>
      <c r="AR76" s="164" t="n">
        <v>2.75</v>
      </c>
      <c r="AS76" s="164"/>
      <c r="AT76" s="164" t="n">
        <v>3</v>
      </c>
      <c r="AU76" s="166" t="n">
        <f aca="false">Capstones!$Q76+Capstones!$R76+Capstones!$T76+Capstones!$V76+Capstones!$W76</f>
        <v>16.6666666666667</v>
      </c>
      <c r="AV76" s="166" t="n">
        <f aca="false">Capstones!$Y76/30*100</f>
        <v>55.5555555555556</v>
      </c>
      <c r="AW76" s="166" t="n">
        <f aca="false">Capstones!$Z76*0.6</f>
        <v>40</v>
      </c>
    </row>
    <row r="77" customFormat="false" ht="22.5" hidden="false" customHeight="true" outlineLevel="0" collapsed="false">
      <c r="A77" s="58" t="n">
        <v>74</v>
      </c>
      <c r="B77" s="58" t="s">
        <v>166</v>
      </c>
      <c r="C77" s="167" t="s">
        <v>167</v>
      </c>
      <c r="D77" s="58" t="s">
        <v>17</v>
      </c>
      <c r="E77" s="58" t="s">
        <v>31</v>
      </c>
      <c r="F77" s="129" t="n">
        <v>2</v>
      </c>
      <c r="G77" s="129" t="n">
        <v>2.33333333333333</v>
      </c>
      <c r="H77" s="129" t="n">
        <v>4</v>
      </c>
      <c r="I77" s="129" t="n">
        <v>3</v>
      </c>
      <c r="J77" s="129" t="n">
        <v>4</v>
      </c>
      <c r="K77" s="129" t="n">
        <v>4</v>
      </c>
      <c r="L77" s="58"/>
      <c r="M77" s="58"/>
      <c r="N77" s="166" t="n">
        <f aca="false">Capstones!$F77+Capstones!$G77+Capstones!$H77+Capstones!$I77+Capstones!$J77+Capstones!$K77</f>
        <v>19.3333333333333</v>
      </c>
      <c r="O77" s="166" t="n">
        <f aca="false">Capstones!$N77/30*100</f>
        <v>64.4444444444444</v>
      </c>
      <c r="P77" s="166" t="n">
        <f aca="false">Capstones!$O77*0.6</f>
        <v>38.6666666666667</v>
      </c>
      <c r="Q77" s="129" t="n">
        <v>2</v>
      </c>
      <c r="R77" s="129" t="n">
        <v>2</v>
      </c>
      <c r="S77" s="129"/>
      <c r="T77" s="129" t="n">
        <v>2</v>
      </c>
      <c r="U77" s="129"/>
      <c r="V77" s="129" t="n">
        <v>3</v>
      </c>
      <c r="W77" s="129" t="n">
        <v>4</v>
      </c>
      <c r="X77" s="129" t="n">
        <v>3</v>
      </c>
      <c r="Y77" s="166" t="n">
        <f aca="false">Capstones!$Q77+Capstones!$R77+Capstones!$T77+Capstones!$V77+Capstones!$W77</f>
        <v>13</v>
      </c>
      <c r="Z77" s="165" t="n">
        <f aca="false">Capstones!$Y77/25*100</f>
        <v>52</v>
      </c>
      <c r="AA77" s="166" t="n">
        <f aca="false">Capstones!$Z77*0.6</f>
        <v>31.2</v>
      </c>
      <c r="AB77" s="129"/>
      <c r="AC77" s="129" t="n">
        <v>4</v>
      </c>
      <c r="AD77" s="129" t="n">
        <v>4</v>
      </c>
      <c r="AE77" s="129" t="n">
        <v>4</v>
      </c>
      <c r="AF77" s="129" t="n">
        <v>4</v>
      </c>
      <c r="AG77" s="129" t="n">
        <v>4</v>
      </c>
      <c r="AH77" s="129" t="n">
        <v>4</v>
      </c>
      <c r="AI77" s="129" t="n">
        <v>4</v>
      </c>
      <c r="AJ77" s="166" t="n">
        <f aca="false">AC77+AD77+AE77+AF77+AG77+AH77</f>
        <v>24</v>
      </c>
      <c r="AK77" s="166" t="n">
        <f aca="false">AJ77/30*100</f>
        <v>80</v>
      </c>
      <c r="AL77" s="166" t="n">
        <f aca="false">AK77*0.6</f>
        <v>48</v>
      </c>
      <c r="AM77" s="129" t="n">
        <v>4.33333333333333</v>
      </c>
      <c r="AN77" s="129" t="n">
        <v>4</v>
      </c>
      <c r="AO77" s="129"/>
      <c r="AP77" s="129"/>
      <c r="AQ77" s="129"/>
      <c r="AR77" s="129" t="n">
        <v>4.25</v>
      </c>
      <c r="AS77" s="129"/>
      <c r="AT77" s="129" t="n">
        <v>5</v>
      </c>
      <c r="AU77" s="166" t="n">
        <f aca="false">Capstones!$Q77+Capstones!$R77+Capstones!$T77+Capstones!$V77+Capstones!$W77</f>
        <v>13</v>
      </c>
      <c r="AV77" s="166" t="n">
        <f aca="false">Capstones!$Y77/30*100</f>
        <v>43.3333333333333</v>
      </c>
      <c r="AW77" s="166" t="n">
        <f aca="false">Capstones!$Z77*0.6</f>
        <v>31.2</v>
      </c>
    </row>
    <row r="78" customFormat="false" ht="22.5" hidden="false" customHeight="true" outlineLevel="0" collapsed="false">
      <c r="A78" s="162" t="n">
        <v>75</v>
      </c>
      <c r="B78" s="162" t="s">
        <v>168</v>
      </c>
      <c r="C78" s="163" t="s">
        <v>169</v>
      </c>
      <c r="D78" s="162" t="s">
        <v>17</v>
      </c>
      <c r="E78" s="162" t="s">
        <v>31</v>
      </c>
      <c r="F78" s="164" t="n">
        <v>2</v>
      </c>
      <c r="G78" s="164" t="n">
        <v>2</v>
      </c>
      <c r="H78" s="164" t="n">
        <v>4</v>
      </c>
      <c r="I78" s="164" t="n">
        <v>4</v>
      </c>
      <c r="J78" s="164" t="n">
        <v>4</v>
      </c>
      <c r="K78" s="164" t="n">
        <v>4</v>
      </c>
      <c r="L78" s="162"/>
      <c r="M78" s="162"/>
      <c r="N78" s="165" t="n">
        <f aca="false">Capstones!$F78+Capstones!$G78+Capstones!$H78+Capstones!$I78+Capstones!$J78+Capstones!$K78</f>
        <v>20</v>
      </c>
      <c r="O78" s="165" t="n">
        <f aca="false">Capstones!$N78/30*100</f>
        <v>66.6666666666667</v>
      </c>
      <c r="P78" s="165" t="n">
        <f aca="false">Capstones!$O78*0.6</f>
        <v>40</v>
      </c>
      <c r="Q78" s="164" t="n">
        <v>2</v>
      </c>
      <c r="R78" s="164" t="n">
        <v>2</v>
      </c>
      <c r="S78" s="164"/>
      <c r="T78" s="164" t="n">
        <v>2</v>
      </c>
      <c r="U78" s="164"/>
      <c r="V78" s="164" t="n">
        <v>2</v>
      </c>
      <c r="W78" s="164" t="n">
        <v>2</v>
      </c>
      <c r="X78" s="164" t="n">
        <v>2.5</v>
      </c>
      <c r="Y78" s="165" t="n">
        <f aca="false">Capstones!$Q78+Capstones!$R78+Capstones!$T78+Capstones!$V78+Capstones!$W78</f>
        <v>10</v>
      </c>
      <c r="Z78" s="165" t="n">
        <f aca="false">Capstones!$Y78/25*100</f>
        <v>40</v>
      </c>
      <c r="AA78" s="165" t="n">
        <f aca="false">Capstones!$Z78*0.6</f>
        <v>24</v>
      </c>
      <c r="AB78" s="164"/>
      <c r="AC78" s="164" t="n">
        <v>3.5</v>
      </c>
      <c r="AD78" s="164" t="n">
        <v>3</v>
      </c>
      <c r="AE78" s="164" t="n">
        <v>4</v>
      </c>
      <c r="AF78" s="164" t="n">
        <v>3</v>
      </c>
      <c r="AG78" s="164" t="n">
        <v>3.5</v>
      </c>
      <c r="AH78" s="164" t="n">
        <v>4</v>
      </c>
      <c r="AI78" s="164" t="n">
        <v>3.5</v>
      </c>
      <c r="AJ78" s="166" t="n">
        <f aca="false">AC78+AD78+AE78+AF78+AG78+AH78</f>
        <v>21</v>
      </c>
      <c r="AK78" s="166" t="n">
        <f aca="false">AJ78/30*100</f>
        <v>70</v>
      </c>
      <c r="AL78" s="166" t="n">
        <f aca="false">AK78*0.6</f>
        <v>42</v>
      </c>
      <c r="AM78" s="164" t="n">
        <v>4.33333333333333</v>
      </c>
      <c r="AN78" s="164" t="n">
        <v>2.25</v>
      </c>
      <c r="AO78" s="164"/>
      <c r="AP78" s="164"/>
      <c r="AQ78" s="164"/>
      <c r="AR78" s="164" t="n">
        <v>4.75</v>
      </c>
      <c r="AS78" s="164"/>
      <c r="AT78" s="164" t="n">
        <v>2</v>
      </c>
      <c r="AU78" s="166" t="n">
        <f aca="false">Capstones!$Q78+Capstones!$R78+Capstones!$T78+Capstones!$V78+Capstones!$W78</f>
        <v>10</v>
      </c>
      <c r="AV78" s="166" t="n">
        <f aca="false">Capstones!$Y78/30*100</f>
        <v>33.3333333333333</v>
      </c>
      <c r="AW78" s="166" t="n">
        <f aca="false">Capstones!$Z78*0.6</f>
        <v>24</v>
      </c>
    </row>
    <row r="79" customFormat="false" ht="22.5" hidden="false" customHeight="true" outlineLevel="0" collapsed="false">
      <c r="A79" s="58" t="n">
        <v>76</v>
      </c>
      <c r="B79" s="58" t="s">
        <v>170</v>
      </c>
      <c r="C79" s="167" t="s">
        <v>171</v>
      </c>
      <c r="D79" s="58" t="s">
        <v>17</v>
      </c>
      <c r="E79" s="58" t="s">
        <v>31</v>
      </c>
      <c r="F79" s="129" t="n">
        <v>4</v>
      </c>
      <c r="G79" s="129" t="n">
        <v>4</v>
      </c>
      <c r="H79" s="129" t="n">
        <v>4</v>
      </c>
      <c r="I79" s="129" t="n">
        <v>4</v>
      </c>
      <c r="J79" s="129" t="n">
        <v>3</v>
      </c>
      <c r="K79" s="129" t="n">
        <v>4</v>
      </c>
      <c r="L79" s="58"/>
      <c r="M79" s="58"/>
      <c r="N79" s="166" t="n">
        <f aca="false">Capstones!$F79+Capstones!$G79+Capstones!$H79+Capstones!$I79+Capstones!$J79+Capstones!$K79</f>
        <v>23</v>
      </c>
      <c r="O79" s="166" t="n">
        <f aca="false">Capstones!$N79/30*100</f>
        <v>76.6666666666667</v>
      </c>
      <c r="P79" s="166" t="n">
        <f aca="false">Capstones!$O79*0.6</f>
        <v>46</v>
      </c>
      <c r="Q79" s="129" t="n">
        <v>5</v>
      </c>
      <c r="R79" s="129" t="n">
        <v>4.33333333333333</v>
      </c>
      <c r="S79" s="129"/>
      <c r="T79" s="129" t="n">
        <v>5</v>
      </c>
      <c r="U79" s="129"/>
      <c r="V79" s="129" t="n">
        <v>5</v>
      </c>
      <c r="W79" s="129" t="n">
        <v>5</v>
      </c>
      <c r="X79" s="129" t="n">
        <v>4.5</v>
      </c>
      <c r="Y79" s="166" t="n">
        <f aca="false">Capstones!$Q79+Capstones!$R79+Capstones!$T79+Capstones!$V79+Capstones!$W79</f>
        <v>24.3333333333333</v>
      </c>
      <c r="Z79" s="165" t="n">
        <f aca="false">Capstones!$Y79/25*100</f>
        <v>97.3333333333333</v>
      </c>
      <c r="AA79" s="166" t="n">
        <f aca="false">Capstones!$Z79*0.6</f>
        <v>58.4</v>
      </c>
      <c r="AB79" s="129"/>
      <c r="AC79" s="129" t="n">
        <v>4</v>
      </c>
      <c r="AD79" s="129" t="n">
        <v>3.5</v>
      </c>
      <c r="AE79" s="129" t="n">
        <v>3.5</v>
      </c>
      <c r="AF79" s="129" t="n">
        <v>4</v>
      </c>
      <c r="AG79" s="129" t="n">
        <v>3.5</v>
      </c>
      <c r="AH79" s="129" t="n">
        <v>4</v>
      </c>
      <c r="AI79" s="129" t="n">
        <v>4</v>
      </c>
      <c r="AJ79" s="166" t="n">
        <f aca="false">AC79+AD79+AE79+AF79+AG79+AH79</f>
        <v>22.5</v>
      </c>
      <c r="AK79" s="166" t="n">
        <f aca="false">AJ79/30*100</f>
        <v>75</v>
      </c>
      <c r="AL79" s="166" t="n">
        <f aca="false">AK79*0.6</f>
        <v>45</v>
      </c>
      <c r="AM79" s="129" t="n">
        <v>4.33333333333333</v>
      </c>
      <c r="AN79" s="129" t="n">
        <v>5</v>
      </c>
      <c r="AO79" s="129"/>
      <c r="AP79" s="129"/>
      <c r="AQ79" s="129"/>
      <c r="AR79" s="129" t="n">
        <v>4.25</v>
      </c>
      <c r="AS79" s="129"/>
      <c r="AT79" s="129" t="n">
        <v>5</v>
      </c>
      <c r="AU79" s="166" t="n">
        <f aca="false">Capstones!$Q79+Capstones!$R79+Capstones!$T79+Capstones!$V79+Capstones!$W79</f>
        <v>24.3333333333333</v>
      </c>
      <c r="AV79" s="166" t="n">
        <f aca="false">Capstones!$Y79/30*100</f>
        <v>81.1111111111111</v>
      </c>
      <c r="AW79" s="166" t="n">
        <f aca="false">Capstones!$Z79*0.6</f>
        <v>58.4</v>
      </c>
    </row>
    <row r="80" customFormat="false" ht="22.5" hidden="false" customHeight="true" outlineLevel="0" collapsed="false">
      <c r="A80" s="162" t="n">
        <v>77</v>
      </c>
      <c r="B80" s="162" t="s">
        <v>172</v>
      </c>
      <c r="C80" s="163" t="s">
        <v>173</v>
      </c>
      <c r="D80" s="162" t="s">
        <v>17</v>
      </c>
      <c r="E80" s="162" t="s">
        <v>31</v>
      </c>
      <c r="F80" s="164" t="n">
        <v>3</v>
      </c>
      <c r="G80" s="164" t="n">
        <v>2.33333333333333</v>
      </c>
      <c r="H80" s="164" t="n">
        <v>4</v>
      </c>
      <c r="I80" s="164" t="n">
        <v>2</v>
      </c>
      <c r="J80" s="164" t="n">
        <v>4</v>
      </c>
      <c r="K80" s="164" t="n">
        <v>4</v>
      </c>
      <c r="L80" s="162"/>
      <c r="M80" s="162"/>
      <c r="N80" s="165" t="n">
        <f aca="false">Capstones!$F80+Capstones!$G80+Capstones!$H80+Capstones!$I80+Capstones!$J80+Capstones!$K80</f>
        <v>19.3333333333333</v>
      </c>
      <c r="O80" s="165" t="n">
        <f aca="false">Capstones!$N80/30*100</f>
        <v>64.4444444444444</v>
      </c>
      <c r="P80" s="165" t="n">
        <f aca="false">Capstones!$O80*0.6</f>
        <v>38.6666666666667</v>
      </c>
      <c r="Q80" s="164" t="n">
        <v>3</v>
      </c>
      <c r="R80" s="164" t="n">
        <v>2.66666666666667</v>
      </c>
      <c r="S80" s="164"/>
      <c r="T80" s="164" t="n">
        <v>3</v>
      </c>
      <c r="U80" s="164"/>
      <c r="V80" s="164" t="n">
        <v>2.66666666666667</v>
      </c>
      <c r="W80" s="164" t="n">
        <v>3</v>
      </c>
      <c r="X80" s="164" t="n">
        <v>3</v>
      </c>
      <c r="Y80" s="165" t="n">
        <f aca="false">Capstones!$Q80+Capstones!$R80+Capstones!$T80+Capstones!$V80+Capstones!$W80</f>
        <v>14.3333333333333</v>
      </c>
      <c r="Z80" s="165" t="n">
        <f aca="false">Capstones!$Y80/25*100</f>
        <v>57.3333333333333</v>
      </c>
      <c r="AA80" s="165" t="n">
        <f aca="false">Capstones!$Z80*0.6</f>
        <v>34.4</v>
      </c>
      <c r="AB80" s="164"/>
      <c r="AC80" s="164" t="s">
        <v>511</v>
      </c>
      <c r="AD80" s="164" t="s">
        <v>511</v>
      </c>
      <c r="AE80" s="164" t="s">
        <v>511</v>
      </c>
      <c r="AF80" s="164" t="s">
        <v>511</v>
      </c>
      <c r="AG80" s="164" t="s">
        <v>511</v>
      </c>
      <c r="AH80" s="164" t="s">
        <v>511</v>
      </c>
      <c r="AI80" s="164" t="s">
        <v>511</v>
      </c>
      <c r="AJ80" s="166" t="n">
        <f aca="false">AC80+AD80+AE80+AF80+AG80+AH80</f>
        <v>0</v>
      </c>
      <c r="AK80" s="166" t="n">
        <f aca="false">AJ80/30*100</f>
        <v>0</v>
      </c>
      <c r="AL80" s="166" t="n">
        <f aca="false">AK80*0.6</f>
        <v>0</v>
      </c>
      <c r="AM80" s="164" t="n">
        <v>2.33333333333333</v>
      </c>
      <c r="AN80" s="164" t="n">
        <v>2</v>
      </c>
      <c r="AO80" s="164"/>
      <c r="AP80" s="164"/>
      <c r="AQ80" s="164"/>
      <c r="AR80" s="164" t="n">
        <v>2</v>
      </c>
      <c r="AS80" s="164"/>
      <c r="AT80" s="164" t="n">
        <v>2</v>
      </c>
      <c r="AU80" s="166" t="n">
        <f aca="false">Capstones!$Q80+Capstones!$R80+Capstones!$T80+Capstones!$V80+Capstones!$W80</f>
        <v>14.3333333333333</v>
      </c>
      <c r="AV80" s="166" t="n">
        <f aca="false">Capstones!$Y80/30*100</f>
        <v>47.7777777777778</v>
      </c>
      <c r="AW80" s="166" t="n">
        <f aca="false">Capstones!$Z80*0.6</f>
        <v>34.4</v>
      </c>
    </row>
    <row r="81" customFormat="false" ht="22.5" hidden="false" customHeight="true" outlineLevel="0" collapsed="false">
      <c r="A81" s="58" t="n">
        <v>78</v>
      </c>
      <c r="B81" s="58" t="s">
        <v>174</v>
      </c>
      <c r="C81" s="167" t="s">
        <v>175</v>
      </c>
      <c r="D81" s="58" t="s">
        <v>17</v>
      </c>
      <c r="E81" s="58" t="s">
        <v>31</v>
      </c>
      <c r="F81" s="129" t="n">
        <v>3</v>
      </c>
      <c r="G81" s="129" t="n">
        <v>3</v>
      </c>
      <c r="H81" s="129" t="n">
        <v>4</v>
      </c>
      <c r="I81" s="129" t="n">
        <v>3</v>
      </c>
      <c r="J81" s="129" t="n">
        <v>3</v>
      </c>
      <c r="K81" s="129" t="n">
        <v>3</v>
      </c>
      <c r="L81" s="58"/>
      <c r="M81" s="58"/>
      <c r="N81" s="166" t="n">
        <f aca="false">Capstones!$F81+Capstones!$G81+Capstones!$H81+Capstones!$I81+Capstones!$J81+Capstones!$K81</f>
        <v>19</v>
      </c>
      <c r="O81" s="166" t="n">
        <f aca="false">Capstones!$N81/30*100</f>
        <v>63.3333333333333</v>
      </c>
      <c r="P81" s="166" t="n">
        <f aca="false">Capstones!$O81*0.6</f>
        <v>38</v>
      </c>
      <c r="Q81" s="129" t="n">
        <v>2</v>
      </c>
      <c r="R81" s="129" t="n">
        <v>2</v>
      </c>
      <c r="S81" s="129"/>
      <c r="T81" s="129" t="n">
        <v>2</v>
      </c>
      <c r="U81" s="129"/>
      <c r="V81" s="129" t="n">
        <v>2.66666666666667</v>
      </c>
      <c r="W81" s="168" t="n">
        <v>3</v>
      </c>
      <c r="X81" s="168" t="n">
        <v>2.5</v>
      </c>
      <c r="Y81" s="166" t="n">
        <f aca="false">Capstones!$Q81+Capstones!$R81+Capstones!$T81+Capstones!$V81+Capstones!$W81</f>
        <v>11.6666666666667</v>
      </c>
      <c r="Z81" s="165" t="n">
        <f aca="false">Capstones!$Y81/25*100</f>
        <v>46.6666666666667</v>
      </c>
      <c r="AA81" s="166" t="n">
        <f aca="false">Capstones!$Z81*0.6</f>
        <v>28</v>
      </c>
      <c r="AB81" s="129"/>
      <c r="AC81" s="58" t="n">
        <v>3</v>
      </c>
      <c r="AD81" s="58" t="n">
        <v>4</v>
      </c>
      <c r="AE81" s="58" t="n">
        <v>3</v>
      </c>
      <c r="AF81" s="58" t="n">
        <v>4</v>
      </c>
      <c r="AG81" s="58" t="n">
        <v>5</v>
      </c>
      <c r="AH81" s="58" t="n">
        <v>3</v>
      </c>
      <c r="AI81" s="58" t="n">
        <v>4</v>
      </c>
      <c r="AJ81" s="166" t="n">
        <f aca="false">AC81+AD81+AE81+AF81+AG81+AH81</f>
        <v>22</v>
      </c>
      <c r="AK81" s="166" t="n">
        <f aca="false">AJ81/30*100</f>
        <v>73.3333333333333</v>
      </c>
      <c r="AL81" s="166" t="n">
        <f aca="false">AK81*0.6</f>
        <v>44</v>
      </c>
      <c r="AM81" s="58" t="n">
        <v>0</v>
      </c>
      <c r="AN81" s="58" t="n">
        <v>0</v>
      </c>
      <c r="AO81" s="129"/>
      <c r="AP81" s="129"/>
      <c r="AQ81" s="129"/>
      <c r="AR81" s="58" t="n">
        <v>0</v>
      </c>
      <c r="AS81" s="168"/>
      <c r="AT81" s="58" t="n">
        <v>0</v>
      </c>
      <c r="AU81" s="166" t="n">
        <f aca="false">Capstones!$Q81+Capstones!$R81+Capstones!$T81+Capstones!$V81+Capstones!$W81</f>
        <v>11.6666666666667</v>
      </c>
      <c r="AV81" s="166" t="n">
        <f aca="false">Capstones!$Y81/30*100</f>
        <v>38.8888888888889</v>
      </c>
      <c r="AW81" s="166" t="n">
        <f aca="false">Capstones!$Z81*0.6</f>
        <v>28</v>
      </c>
    </row>
    <row r="82" customFormat="false" ht="22.5" hidden="false" customHeight="true" outlineLevel="0" collapsed="false">
      <c r="A82" s="162" t="n">
        <v>79</v>
      </c>
      <c r="B82" s="162" t="s">
        <v>176</v>
      </c>
      <c r="C82" s="163" t="s">
        <v>177</v>
      </c>
      <c r="D82" s="162" t="s">
        <v>17</v>
      </c>
      <c r="E82" s="162" t="s">
        <v>38</v>
      </c>
      <c r="F82" s="164" t="n">
        <v>2</v>
      </c>
      <c r="G82" s="164" t="n">
        <v>1.33333333333333</v>
      </c>
      <c r="H82" s="164" t="n">
        <v>2</v>
      </c>
      <c r="I82" s="164" t="n">
        <v>1</v>
      </c>
      <c r="J82" s="164" t="n">
        <v>2</v>
      </c>
      <c r="K82" s="164" t="n">
        <v>2</v>
      </c>
      <c r="L82" s="162"/>
      <c r="M82" s="162"/>
      <c r="N82" s="165" t="n">
        <f aca="false">Capstones!$F82+Capstones!$G82+Capstones!$H82+Capstones!$I82+Capstones!$J82+Capstones!$K82</f>
        <v>10.3333333333333</v>
      </c>
      <c r="O82" s="165" t="n">
        <f aca="false">Capstones!$N82/30*100</f>
        <v>34.4444444444444</v>
      </c>
      <c r="P82" s="165" t="n">
        <f aca="false">Capstones!$O82*0.6</f>
        <v>20.6666666666667</v>
      </c>
      <c r="Q82" s="164" t="n">
        <v>3</v>
      </c>
      <c r="R82" s="164" t="n">
        <v>2</v>
      </c>
      <c r="S82" s="164"/>
      <c r="T82" s="164" t="n">
        <v>3</v>
      </c>
      <c r="U82" s="164"/>
      <c r="V82" s="164" t="n">
        <v>3</v>
      </c>
      <c r="W82" s="164" t="n">
        <v>3</v>
      </c>
      <c r="X82" s="164" t="n">
        <v>3</v>
      </c>
      <c r="Y82" s="165" t="n">
        <f aca="false">Capstones!$Q82+Capstones!$R82+Capstones!$T82+Capstones!$V82+Capstones!$W82</f>
        <v>14</v>
      </c>
      <c r="Z82" s="165" t="n">
        <f aca="false">Capstones!$Y82/25*100</f>
        <v>56</v>
      </c>
      <c r="AA82" s="165" t="n">
        <f aca="false">Capstones!$Z82*0.6</f>
        <v>33.6</v>
      </c>
      <c r="AB82" s="164"/>
      <c r="AC82" s="164" t="n">
        <v>5</v>
      </c>
      <c r="AD82" s="164" t="n">
        <v>4</v>
      </c>
      <c r="AE82" s="164" t="n">
        <v>5</v>
      </c>
      <c r="AF82" s="164" t="n">
        <v>5</v>
      </c>
      <c r="AG82" s="164" t="n">
        <v>4</v>
      </c>
      <c r="AH82" s="164" t="n">
        <v>4</v>
      </c>
      <c r="AI82" s="164" t="n">
        <v>4</v>
      </c>
      <c r="AJ82" s="166" t="n">
        <f aca="false">AC82+AD82+AE82+AF82+AG82+AH82</f>
        <v>27</v>
      </c>
      <c r="AK82" s="166" t="n">
        <f aca="false">AJ82/30*100</f>
        <v>90</v>
      </c>
      <c r="AL82" s="166" t="n">
        <f aca="false">AK82*0.6</f>
        <v>54</v>
      </c>
      <c r="AM82" s="164" t="n">
        <v>2.66666666666667</v>
      </c>
      <c r="AN82" s="164" t="n">
        <v>4</v>
      </c>
      <c r="AO82" s="164"/>
      <c r="AP82" s="164"/>
      <c r="AQ82" s="164"/>
      <c r="AR82" s="164" t="n">
        <v>3.5</v>
      </c>
      <c r="AS82" s="164"/>
      <c r="AT82" s="164" t="n">
        <v>5</v>
      </c>
      <c r="AU82" s="166" t="n">
        <f aca="false">Capstones!$Q82+Capstones!$R82+Capstones!$T82+Capstones!$V82+Capstones!$W82</f>
        <v>14</v>
      </c>
      <c r="AV82" s="166" t="n">
        <f aca="false">Capstones!$Y82/30*100</f>
        <v>46.6666666666667</v>
      </c>
      <c r="AW82" s="166" t="n">
        <f aca="false">Capstones!$Z82*0.6</f>
        <v>33.6</v>
      </c>
    </row>
    <row r="83" customFormat="false" ht="22.5" hidden="false" customHeight="true" outlineLevel="0" collapsed="false">
      <c r="A83" s="58" t="n">
        <v>80</v>
      </c>
      <c r="B83" s="58" t="s">
        <v>178</v>
      </c>
      <c r="C83" s="167" t="s">
        <v>179</v>
      </c>
      <c r="D83" s="58" t="s">
        <v>17</v>
      </c>
      <c r="E83" s="58" t="s">
        <v>31</v>
      </c>
      <c r="F83" s="129" t="n">
        <v>3</v>
      </c>
      <c r="G83" s="129" t="n">
        <v>4</v>
      </c>
      <c r="H83" s="129" t="n">
        <v>4</v>
      </c>
      <c r="I83" s="129" t="n">
        <v>3</v>
      </c>
      <c r="J83" s="129" t="n">
        <v>3</v>
      </c>
      <c r="K83" s="129" t="n">
        <v>3</v>
      </c>
      <c r="L83" s="58"/>
      <c r="M83" s="58"/>
      <c r="N83" s="166" t="n">
        <f aca="false">Capstones!$F83+Capstones!$G83+Capstones!$H83+Capstones!$I83+Capstones!$J83+Capstones!$K83</f>
        <v>20</v>
      </c>
      <c r="O83" s="166" t="n">
        <f aca="false">Capstones!$N83/30*100</f>
        <v>66.6666666666667</v>
      </c>
      <c r="P83" s="166" t="n">
        <f aca="false">Capstones!$O83*0.6</f>
        <v>40</v>
      </c>
      <c r="Q83" s="129" t="n">
        <v>2</v>
      </c>
      <c r="R83" s="129" t="n">
        <v>2</v>
      </c>
      <c r="S83" s="129"/>
      <c r="T83" s="129" t="n">
        <v>2</v>
      </c>
      <c r="U83" s="129"/>
      <c r="V83" s="129" t="n">
        <v>2.66666666666667</v>
      </c>
      <c r="W83" s="129" t="n">
        <v>3</v>
      </c>
      <c r="X83" s="129" t="n">
        <v>3</v>
      </c>
      <c r="Y83" s="166" t="n">
        <f aca="false">Capstones!$Q83+Capstones!$R83+Capstones!$T83+Capstones!$V83+Capstones!$W83</f>
        <v>11.6666666666667</v>
      </c>
      <c r="Z83" s="165" t="n">
        <f aca="false">Capstones!$Y83/25*100</f>
        <v>46.6666666666667</v>
      </c>
      <c r="AA83" s="166" t="n">
        <f aca="false">Capstones!$Z83*0.6</f>
        <v>28</v>
      </c>
      <c r="AB83" s="129"/>
      <c r="AC83" s="129" t="n">
        <v>3</v>
      </c>
      <c r="AD83" s="129" t="n">
        <v>3</v>
      </c>
      <c r="AE83" s="129" t="n">
        <v>2</v>
      </c>
      <c r="AF83" s="129" t="n">
        <v>2.5</v>
      </c>
      <c r="AG83" s="129" t="n">
        <v>3</v>
      </c>
      <c r="AH83" s="129" t="n">
        <v>4</v>
      </c>
      <c r="AI83" s="129" t="n">
        <v>4</v>
      </c>
      <c r="AJ83" s="166" t="n">
        <f aca="false">AC83+AD83+AE83+AF83+AG83+AH83</f>
        <v>17.5</v>
      </c>
      <c r="AK83" s="166" t="n">
        <f aca="false">AJ83/30*100</f>
        <v>58.3333333333333</v>
      </c>
      <c r="AL83" s="166" t="n">
        <f aca="false">AK83*0.6</f>
        <v>35</v>
      </c>
      <c r="AM83" s="129" t="n">
        <v>3.66666666666667</v>
      </c>
      <c r="AN83" s="129" t="n">
        <v>3</v>
      </c>
      <c r="AO83" s="129"/>
      <c r="AP83" s="129"/>
      <c r="AQ83" s="129"/>
      <c r="AR83" s="129" t="n">
        <v>4.25</v>
      </c>
      <c r="AS83" s="129"/>
      <c r="AT83" s="129" t="n">
        <v>4</v>
      </c>
      <c r="AU83" s="166" t="n">
        <f aca="false">Capstones!$Q83+Capstones!$R83+Capstones!$T83+Capstones!$V83+Capstones!$W83</f>
        <v>11.6666666666667</v>
      </c>
      <c r="AV83" s="166" t="n">
        <f aca="false">Capstones!$Y83/30*100</f>
        <v>38.8888888888889</v>
      </c>
      <c r="AW83" s="166" t="n">
        <f aca="false">Capstones!$Z83*0.6</f>
        <v>28</v>
      </c>
    </row>
    <row r="84" customFormat="false" ht="22.5" hidden="false" customHeight="true" outlineLevel="0" collapsed="false">
      <c r="A84" s="162" t="n">
        <v>81</v>
      </c>
      <c r="B84" s="162" t="s">
        <v>180</v>
      </c>
      <c r="C84" s="163" t="s">
        <v>181</v>
      </c>
      <c r="D84" s="162" t="s">
        <v>13</v>
      </c>
      <c r="E84" s="162" t="s">
        <v>31</v>
      </c>
      <c r="F84" s="164" t="n">
        <v>4</v>
      </c>
      <c r="G84" s="164" t="n">
        <v>3.66666666666667</v>
      </c>
      <c r="H84" s="164" t="n">
        <v>4</v>
      </c>
      <c r="I84" s="164" t="n">
        <v>3</v>
      </c>
      <c r="J84" s="164" t="n">
        <v>3</v>
      </c>
      <c r="K84" s="164" t="n">
        <v>3</v>
      </c>
      <c r="L84" s="162"/>
      <c r="M84" s="162"/>
      <c r="N84" s="165" t="n">
        <f aca="false">Capstones!$F84+Capstones!$G84+Capstones!$H84+Capstones!$I84+Capstones!$J84+Capstones!$K84</f>
        <v>20.6666666666667</v>
      </c>
      <c r="O84" s="165" t="n">
        <f aca="false">Capstones!$N84/30*100</f>
        <v>68.8888888888889</v>
      </c>
      <c r="P84" s="165" t="n">
        <f aca="false">Capstones!$O84*0.6</f>
        <v>41.3333333333333</v>
      </c>
      <c r="Q84" s="164" t="n">
        <v>3</v>
      </c>
      <c r="R84" s="164" t="n">
        <v>2.33333333333333</v>
      </c>
      <c r="S84" s="164"/>
      <c r="T84" s="164" t="n">
        <v>2</v>
      </c>
      <c r="U84" s="164"/>
      <c r="V84" s="164" t="n">
        <v>2.66666666666667</v>
      </c>
      <c r="W84" s="164" t="n">
        <v>3</v>
      </c>
      <c r="X84" s="164" t="n">
        <v>3</v>
      </c>
      <c r="Y84" s="165" t="n">
        <f aca="false">Capstones!$Q84+Capstones!$R84+Capstones!$T84+Capstones!$V84+Capstones!$W84</f>
        <v>13</v>
      </c>
      <c r="Z84" s="165" t="n">
        <f aca="false">Capstones!$Y84/25*100</f>
        <v>52</v>
      </c>
      <c r="AA84" s="165" t="n">
        <f aca="false">Capstones!$Z84*0.6</f>
        <v>31.2</v>
      </c>
      <c r="AB84" s="164"/>
      <c r="AC84" s="162" t="n">
        <v>3.5</v>
      </c>
      <c r="AD84" s="162" t="n">
        <v>4</v>
      </c>
      <c r="AE84" s="162" t="n">
        <v>4</v>
      </c>
      <c r="AF84" s="162" t="n">
        <v>3.5</v>
      </c>
      <c r="AG84" s="162" t="n">
        <v>4</v>
      </c>
      <c r="AH84" s="162" t="n">
        <v>4.5</v>
      </c>
      <c r="AI84" s="162" t="n">
        <v>4.5</v>
      </c>
      <c r="AJ84" s="166" t="n">
        <f aca="false">AC84+AD84+AE84+AF84+AG84+AH84</f>
        <v>23.5</v>
      </c>
      <c r="AK84" s="166" t="n">
        <f aca="false">AJ84/30*100</f>
        <v>78.3333333333333</v>
      </c>
      <c r="AL84" s="166" t="n">
        <f aca="false">AK84*0.6</f>
        <v>47</v>
      </c>
      <c r="AM84" s="162" t="n">
        <v>0</v>
      </c>
      <c r="AN84" s="162" t="n">
        <v>0</v>
      </c>
      <c r="AO84" s="164"/>
      <c r="AP84" s="164"/>
      <c r="AQ84" s="164"/>
      <c r="AR84" s="162" t="n">
        <v>0</v>
      </c>
      <c r="AS84" s="164"/>
      <c r="AT84" s="162" t="n">
        <v>0</v>
      </c>
      <c r="AU84" s="166" t="n">
        <f aca="false">Capstones!$Q84+Capstones!$R84+Capstones!$T84+Capstones!$V84+Capstones!$W84</f>
        <v>13</v>
      </c>
      <c r="AV84" s="166" t="n">
        <f aca="false">Capstones!$Y84/30*100</f>
        <v>43.3333333333333</v>
      </c>
      <c r="AW84" s="166" t="n">
        <f aca="false">Capstones!$Z84*0.6</f>
        <v>31.2</v>
      </c>
    </row>
    <row r="85" customFormat="false" ht="22.5" hidden="false" customHeight="true" outlineLevel="0" collapsed="false">
      <c r="A85" s="58" t="n">
        <v>82</v>
      </c>
      <c r="B85" s="58" t="s">
        <v>182</v>
      </c>
      <c r="C85" s="167" t="s">
        <v>183</v>
      </c>
      <c r="D85" s="58" t="s">
        <v>13</v>
      </c>
      <c r="E85" s="58" t="s">
        <v>14</v>
      </c>
      <c r="F85" s="129" t="n">
        <v>3.5</v>
      </c>
      <c r="G85" s="129" t="n">
        <v>3.16666666666667</v>
      </c>
      <c r="H85" s="129" t="n">
        <v>3.5</v>
      </c>
      <c r="I85" s="129" t="n">
        <v>3.5</v>
      </c>
      <c r="J85" s="129" t="n">
        <v>3.5</v>
      </c>
      <c r="K85" s="129" t="n">
        <v>3.5</v>
      </c>
      <c r="L85" s="58"/>
      <c r="M85" s="58"/>
      <c r="N85" s="166" t="n">
        <f aca="false">Capstones!$F85+Capstones!$G85+Capstones!$H85+Capstones!$I85+Capstones!$J85+Capstones!$K85</f>
        <v>20.6666666666667</v>
      </c>
      <c r="O85" s="166" t="n">
        <f aca="false">Capstones!$N85/30*100</f>
        <v>68.8888888888889</v>
      </c>
      <c r="P85" s="166" t="n">
        <f aca="false">Capstones!$O85*0.6</f>
        <v>41.3333333333333</v>
      </c>
      <c r="Q85" s="129" t="n">
        <v>4</v>
      </c>
      <c r="R85" s="129" t="n">
        <v>4</v>
      </c>
      <c r="S85" s="129"/>
      <c r="T85" s="129" t="n">
        <v>4</v>
      </c>
      <c r="U85" s="129"/>
      <c r="V85" s="129" t="n">
        <v>4.66666666666667</v>
      </c>
      <c r="W85" s="168" t="n">
        <v>5</v>
      </c>
      <c r="X85" s="168" t="n">
        <v>3.5</v>
      </c>
      <c r="Y85" s="166" t="n">
        <f aca="false">Capstones!$Q85+Capstones!$R85+Capstones!$T85+Capstones!$V85+Capstones!$W85</f>
        <v>21.6666666666667</v>
      </c>
      <c r="Z85" s="165" t="n">
        <f aca="false">Capstones!$Y85/25*100</f>
        <v>86.6666666666667</v>
      </c>
      <c r="AA85" s="166" t="n">
        <f aca="false">Capstones!$Z85*0.6</f>
        <v>52</v>
      </c>
      <c r="AB85" s="129"/>
      <c r="AC85" s="129" t="n">
        <v>5</v>
      </c>
      <c r="AD85" s="129" t="n">
        <v>5</v>
      </c>
      <c r="AE85" s="129" t="n">
        <v>5</v>
      </c>
      <c r="AF85" s="129" t="n">
        <v>5</v>
      </c>
      <c r="AG85" s="129" t="n">
        <v>5</v>
      </c>
      <c r="AH85" s="129" t="n">
        <v>5</v>
      </c>
      <c r="AI85" s="129" t="n">
        <v>5</v>
      </c>
      <c r="AJ85" s="166" t="n">
        <f aca="false">AC85+AD85+AE85+AF85+AG85+AH85</f>
        <v>30</v>
      </c>
      <c r="AK85" s="166" t="n">
        <f aca="false">AJ85/30*100</f>
        <v>100</v>
      </c>
      <c r="AL85" s="166" t="n">
        <f aca="false">AK85*0.6</f>
        <v>60</v>
      </c>
      <c r="AM85" s="129" t="n">
        <v>4.33333333333333</v>
      </c>
      <c r="AN85" s="129" t="n">
        <v>4.25</v>
      </c>
      <c r="AO85" s="129"/>
      <c r="AP85" s="129"/>
      <c r="AQ85" s="129"/>
      <c r="AR85" s="129" t="n">
        <v>4.75</v>
      </c>
      <c r="AS85" s="168"/>
      <c r="AT85" s="129" t="n">
        <v>3</v>
      </c>
      <c r="AU85" s="166" t="n">
        <f aca="false">Capstones!$Q85+Capstones!$R85+Capstones!$T85+Capstones!$V85+Capstones!$W85</f>
        <v>21.6666666666667</v>
      </c>
      <c r="AV85" s="166" t="n">
        <f aca="false">Capstones!$Y85/30*100</f>
        <v>72.2222222222222</v>
      </c>
      <c r="AW85" s="166" t="n">
        <f aca="false">Capstones!$Z85*0.6</f>
        <v>52</v>
      </c>
    </row>
    <row r="86" customFormat="false" ht="22.5" hidden="false" customHeight="true" outlineLevel="0" collapsed="false">
      <c r="A86" s="162" t="n">
        <v>83</v>
      </c>
      <c r="B86" s="162" t="s">
        <v>184</v>
      </c>
      <c r="C86" s="163" t="s">
        <v>185</v>
      </c>
      <c r="D86" s="162" t="s">
        <v>17</v>
      </c>
      <c r="E86" s="162" t="s">
        <v>14</v>
      </c>
      <c r="F86" s="164" t="n">
        <v>1.5</v>
      </c>
      <c r="G86" s="164" t="n">
        <v>1.83333333333333</v>
      </c>
      <c r="H86" s="164" t="n">
        <v>2</v>
      </c>
      <c r="I86" s="164" t="n">
        <v>1.5</v>
      </c>
      <c r="J86" s="164" t="n">
        <v>1.5</v>
      </c>
      <c r="K86" s="164" t="n">
        <v>1.5</v>
      </c>
      <c r="L86" s="162"/>
      <c r="M86" s="162"/>
      <c r="N86" s="165" t="n">
        <f aca="false">Capstones!$F86+Capstones!$G86+Capstones!$H86+Capstones!$I86+Capstones!$J86+Capstones!$K86</f>
        <v>9.83333333333333</v>
      </c>
      <c r="O86" s="165" t="n">
        <f aca="false">Capstones!$N86/30*100</f>
        <v>32.7777777777778</v>
      </c>
      <c r="P86" s="165" t="n">
        <f aca="false">Capstones!$O86*0.6</f>
        <v>19.6666666666667</v>
      </c>
      <c r="Q86" s="164" t="n">
        <v>3</v>
      </c>
      <c r="R86" s="164" t="n">
        <v>3.33333333333333</v>
      </c>
      <c r="S86" s="164"/>
      <c r="T86" s="164" t="n">
        <v>4</v>
      </c>
      <c r="U86" s="164"/>
      <c r="V86" s="164" t="n">
        <v>2.66666666666667</v>
      </c>
      <c r="W86" s="164" t="n">
        <v>3</v>
      </c>
      <c r="X86" s="164" t="n">
        <v>3</v>
      </c>
      <c r="Y86" s="165" t="n">
        <f aca="false">Capstones!$Q86+Capstones!$R86+Capstones!$T86+Capstones!$V86+Capstones!$W86</f>
        <v>16</v>
      </c>
      <c r="Z86" s="165" t="n">
        <f aca="false">Capstones!$Y86/25*100</f>
        <v>64</v>
      </c>
      <c r="AA86" s="165" t="n">
        <f aca="false">Capstones!$Z86*0.6</f>
        <v>38.4</v>
      </c>
      <c r="AB86" s="164"/>
      <c r="AC86" s="162" t="n">
        <v>4</v>
      </c>
      <c r="AD86" s="162" t="n">
        <v>3</v>
      </c>
      <c r="AE86" s="162" t="n">
        <v>3</v>
      </c>
      <c r="AF86" s="162" t="n">
        <v>3</v>
      </c>
      <c r="AG86" s="162" t="n">
        <v>3</v>
      </c>
      <c r="AH86" s="162" t="n">
        <v>5</v>
      </c>
      <c r="AI86" s="162" t="n">
        <v>5</v>
      </c>
      <c r="AJ86" s="166" t="n">
        <f aca="false">AC86+AD86+AE86+AF86+AG86+AH86</f>
        <v>21</v>
      </c>
      <c r="AK86" s="166" t="n">
        <f aca="false">AJ86/30*100</f>
        <v>70</v>
      </c>
      <c r="AL86" s="166" t="n">
        <f aca="false">AK86*0.6</f>
        <v>42</v>
      </c>
      <c r="AM86" s="162" t="n">
        <v>0</v>
      </c>
      <c r="AN86" s="162" t="n">
        <v>0</v>
      </c>
      <c r="AO86" s="164"/>
      <c r="AP86" s="164"/>
      <c r="AQ86" s="164"/>
      <c r="AR86" s="162" t="n">
        <v>0</v>
      </c>
      <c r="AS86" s="164"/>
      <c r="AT86" s="162" t="n">
        <v>0</v>
      </c>
      <c r="AU86" s="166" t="n">
        <f aca="false">Capstones!$Q86+Capstones!$R86+Capstones!$T86+Capstones!$V86+Capstones!$W86</f>
        <v>16</v>
      </c>
      <c r="AV86" s="166" t="n">
        <f aca="false">Capstones!$Y86/30*100</f>
        <v>53.3333333333333</v>
      </c>
      <c r="AW86" s="166" t="n">
        <f aca="false">Capstones!$Z86*0.6</f>
        <v>38.4</v>
      </c>
    </row>
    <row r="87" customFormat="false" ht="22.5" hidden="false" customHeight="true" outlineLevel="0" collapsed="false">
      <c r="A87" s="58" t="n">
        <v>84</v>
      </c>
      <c r="B87" s="58" t="s">
        <v>186</v>
      </c>
      <c r="C87" s="167" t="s">
        <v>187</v>
      </c>
      <c r="D87" s="58" t="s">
        <v>17</v>
      </c>
      <c r="E87" s="58" t="s">
        <v>31</v>
      </c>
      <c r="F87" s="129" t="n">
        <v>5</v>
      </c>
      <c r="G87" s="129" t="n">
        <v>4</v>
      </c>
      <c r="H87" s="129" t="n">
        <v>4</v>
      </c>
      <c r="I87" s="129" t="n">
        <v>3</v>
      </c>
      <c r="J87" s="129" t="n">
        <v>3</v>
      </c>
      <c r="K87" s="129" t="n">
        <v>3</v>
      </c>
      <c r="L87" s="58"/>
      <c r="M87" s="58"/>
      <c r="N87" s="166" t="n">
        <f aca="false">Capstones!$F87+Capstones!$G87+Capstones!$H87+Capstones!$I87+Capstones!$J87+Capstones!$K87</f>
        <v>22</v>
      </c>
      <c r="O87" s="166" t="n">
        <f aca="false">Capstones!$N87/30*100</f>
        <v>73.3333333333333</v>
      </c>
      <c r="P87" s="166" t="n">
        <f aca="false">Capstones!$O87*0.6</f>
        <v>44</v>
      </c>
      <c r="Q87" s="129" t="n">
        <v>4</v>
      </c>
      <c r="R87" s="129" t="n">
        <v>3</v>
      </c>
      <c r="S87" s="129"/>
      <c r="T87" s="129" t="n">
        <v>4</v>
      </c>
      <c r="U87" s="129"/>
      <c r="V87" s="129" t="n">
        <v>3.66666666666667</v>
      </c>
      <c r="W87" s="129" t="n">
        <v>3</v>
      </c>
      <c r="X87" s="129" t="n">
        <v>3.5</v>
      </c>
      <c r="Y87" s="166" t="n">
        <f aca="false">Capstones!$Q87+Capstones!$R87+Capstones!$T87+Capstones!$V87+Capstones!$W87</f>
        <v>17.6666666666667</v>
      </c>
      <c r="Z87" s="165" t="n">
        <f aca="false">Capstones!$Y87/25*100</f>
        <v>70.6666666666667</v>
      </c>
      <c r="AA87" s="166" t="n">
        <f aca="false">Capstones!$Z87*0.6</f>
        <v>42.4</v>
      </c>
      <c r="AB87" s="129"/>
      <c r="AC87" s="129" t="n">
        <v>4</v>
      </c>
      <c r="AD87" s="129" t="n">
        <v>4</v>
      </c>
      <c r="AE87" s="129" t="n">
        <v>3.5</v>
      </c>
      <c r="AF87" s="129" t="n">
        <v>4</v>
      </c>
      <c r="AG87" s="129" t="n">
        <v>4</v>
      </c>
      <c r="AH87" s="129" t="n">
        <v>4.5</v>
      </c>
      <c r="AI87" s="129" t="n">
        <v>4.5</v>
      </c>
      <c r="AJ87" s="166" t="n">
        <f aca="false">AC87+AD87+AE87+AF87+AG87+AH87</f>
        <v>24</v>
      </c>
      <c r="AK87" s="166" t="n">
        <f aca="false">AJ87/30*100</f>
        <v>80</v>
      </c>
      <c r="AL87" s="166" t="n">
        <f aca="false">AK87*0.6</f>
        <v>48</v>
      </c>
      <c r="AM87" s="129" t="n">
        <v>4</v>
      </c>
      <c r="AN87" s="129" t="n">
        <v>4.25</v>
      </c>
      <c r="AO87" s="129"/>
      <c r="AP87" s="129"/>
      <c r="AQ87" s="129"/>
      <c r="AR87" s="129" t="n">
        <v>4.125</v>
      </c>
      <c r="AS87" s="129"/>
      <c r="AT87" s="129" t="n">
        <v>4.5</v>
      </c>
      <c r="AU87" s="166" t="n">
        <f aca="false">Capstones!$Q87+Capstones!$R87+Capstones!$T87+Capstones!$V87+Capstones!$W87</f>
        <v>17.6666666666667</v>
      </c>
      <c r="AV87" s="166" t="n">
        <f aca="false">Capstones!$Y87/30*100</f>
        <v>58.8888888888889</v>
      </c>
      <c r="AW87" s="166" t="n">
        <f aca="false">Capstones!$Z87*0.6</f>
        <v>42.4</v>
      </c>
    </row>
    <row r="88" customFormat="false" ht="22.5" hidden="false" customHeight="true" outlineLevel="0" collapsed="false">
      <c r="A88" s="162" t="n">
        <v>85</v>
      </c>
      <c r="B88" s="162" t="s">
        <v>188</v>
      </c>
      <c r="C88" s="163" t="s">
        <v>189</v>
      </c>
      <c r="D88" s="162" t="s">
        <v>17</v>
      </c>
      <c r="E88" s="162" t="s">
        <v>14</v>
      </c>
      <c r="F88" s="164" t="n">
        <v>2</v>
      </c>
      <c r="G88" s="164" t="n">
        <v>1.83333333333333</v>
      </c>
      <c r="H88" s="164" t="n">
        <v>1.5</v>
      </c>
      <c r="I88" s="164" t="n">
        <v>1.5</v>
      </c>
      <c r="J88" s="164" t="n">
        <v>2</v>
      </c>
      <c r="K88" s="164" t="n">
        <v>2</v>
      </c>
      <c r="L88" s="162"/>
      <c r="M88" s="162"/>
      <c r="N88" s="165" t="n">
        <f aca="false">Capstones!$F88+Capstones!$G88+Capstones!$H88+Capstones!$I88+Capstones!$J88+Capstones!$K88</f>
        <v>10.8333333333333</v>
      </c>
      <c r="O88" s="165" t="n">
        <f aca="false">Capstones!$N88/30*100</f>
        <v>36.1111111111111</v>
      </c>
      <c r="P88" s="165" t="n">
        <f aca="false">Capstones!$O88*0.6</f>
        <v>21.6666666666667</v>
      </c>
      <c r="Q88" s="164" t="n">
        <v>3</v>
      </c>
      <c r="R88" s="164" t="n">
        <v>3</v>
      </c>
      <c r="S88" s="164"/>
      <c r="T88" s="164" t="n">
        <v>3</v>
      </c>
      <c r="U88" s="164"/>
      <c r="V88" s="164" t="n">
        <v>3.66666666666667</v>
      </c>
      <c r="W88" s="164" t="n">
        <v>4</v>
      </c>
      <c r="X88" s="164" t="n">
        <v>3.5</v>
      </c>
      <c r="Y88" s="165" t="n">
        <f aca="false">Capstones!$Q88+Capstones!$R88+Capstones!$T88+Capstones!$V88+Capstones!$W88</f>
        <v>16.6666666666667</v>
      </c>
      <c r="Z88" s="165" t="n">
        <f aca="false">Capstones!$Y88/25*100</f>
        <v>66.6666666666667</v>
      </c>
      <c r="AA88" s="165" t="n">
        <f aca="false">Capstones!$Z88*0.6</f>
        <v>40</v>
      </c>
      <c r="AB88" s="164"/>
      <c r="AC88" s="164" t="n">
        <v>4</v>
      </c>
      <c r="AD88" s="164" t="n">
        <v>4</v>
      </c>
      <c r="AE88" s="164" t="n">
        <v>5</v>
      </c>
      <c r="AF88" s="164" t="n">
        <v>3</v>
      </c>
      <c r="AG88" s="164" t="n">
        <v>4</v>
      </c>
      <c r="AH88" s="164" t="n">
        <v>5</v>
      </c>
      <c r="AI88" s="164" t="n">
        <v>3</v>
      </c>
      <c r="AJ88" s="166" t="n">
        <f aca="false">AC88+AD88+AE88+AF88+AG88+AH88</f>
        <v>25</v>
      </c>
      <c r="AK88" s="166" t="n">
        <f aca="false">AJ88/30*100</f>
        <v>83.3333333333333</v>
      </c>
      <c r="AL88" s="166" t="n">
        <f aca="false">AK88*0.6</f>
        <v>50</v>
      </c>
      <c r="AM88" s="164" t="n">
        <v>3</v>
      </c>
      <c r="AN88" s="164" t="n">
        <v>3</v>
      </c>
      <c r="AO88" s="164"/>
      <c r="AP88" s="164"/>
      <c r="AQ88" s="164"/>
      <c r="AR88" s="164" t="n">
        <v>3</v>
      </c>
      <c r="AS88" s="164"/>
      <c r="AT88" s="164" t="n">
        <v>3.5</v>
      </c>
      <c r="AU88" s="166" t="n">
        <f aca="false">Capstones!$Q88+Capstones!$R88+Capstones!$T88+Capstones!$V88+Capstones!$W88</f>
        <v>16.6666666666667</v>
      </c>
      <c r="AV88" s="166" t="n">
        <f aca="false">Capstones!$Y88/30*100</f>
        <v>55.5555555555556</v>
      </c>
      <c r="AW88" s="166" t="n">
        <f aca="false">Capstones!$Z88*0.6</f>
        <v>40</v>
      </c>
    </row>
    <row r="89" customFormat="false" ht="22.5" hidden="false" customHeight="true" outlineLevel="0" collapsed="false">
      <c r="A89" s="58" t="n">
        <v>86</v>
      </c>
      <c r="B89" s="58" t="s">
        <v>190</v>
      </c>
      <c r="C89" s="167" t="s">
        <v>191</v>
      </c>
      <c r="D89" s="58" t="s">
        <v>17</v>
      </c>
      <c r="E89" s="58" t="s">
        <v>38</v>
      </c>
      <c r="F89" s="129" t="n">
        <v>2.5</v>
      </c>
      <c r="G89" s="129" t="n">
        <v>2.83333333333333</v>
      </c>
      <c r="H89" s="129" t="n">
        <v>2.5</v>
      </c>
      <c r="I89" s="129" t="n">
        <v>2.5</v>
      </c>
      <c r="J89" s="129" t="n">
        <v>3</v>
      </c>
      <c r="K89" s="129" t="n">
        <v>2.5</v>
      </c>
      <c r="L89" s="58"/>
      <c r="M89" s="58"/>
      <c r="N89" s="166" t="n">
        <f aca="false">Capstones!$F89+Capstones!$G89+Capstones!$H89+Capstones!$I89+Capstones!$J89+Capstones!$K89</f>
        <v>15.8333333333333</v>
      </c>
      <c r="O89" s="166" t="n">
        <f aca="false">Capstones!$N89/30*100</f>
        <v>52.7777777777778</v>
      </c>
      <c r="P89" s="166" t="n">
        <f aca="false">Capstones!$O89*0.6</f>
        <v>31.6666666666667</v>
      </c>
      <c r="Q89" s="129" t="n">
        <v>2</v>
      </c>
      <c r="R89" s="129" t="n">
        <v>2</v>
      </c>
      <c r="S89" s="129"/>
      <c r="T89" s="129" t="n">
        <v>2</v>
      </c>
      <c r="U89" s="129"/>
      <c r="V89" s="129" t="n">
        <v>2.66666666666667</v>
      </c>
      <c r="W89" s="129" t="n">
        <v>3</v>
      </c>
      <c r="X89" s="129" t="n">
        <v>2.5</v>
      </c>
      <c r="Y89" s="166" t="n">
        <f aca="false">Capstones!$Q89+Capstones!$R89+Capstones!$T89+Capstones!$V89+Capstones!$W89</f>
        <v>11.6666666666667</v>
      </c>
      <c r="Z89" s="165" t="n">
        <f aca="false">Capstones!$Y89/25*100</f>
        <v>46.6666666666667</v>
      </c>
      <c r="AA89" s="166" t="n">
        <f aca="false">Capstones!$Z89*0.6</f>
        <v>28</v>
      </c>
      <c r="AB89" s="129"/>
      <c r="AC89" s="129" t="n">
        <v>4</v>
      </c>
      <c r="AD89" s="129" t="n">
        <v>0</v>
      </c>
      <c r="AE89" s="129" t="n">
        <v>3</v>
      </c>
      <c r="AF89" s="129" t="n">
        <v>3</v>
      </c>
      <c r="AG89" s="129" t="n">
        <v>4</v>
      </c>
      <c r="AH89" s="129" t="n">
        <v>0</v>
      </c>
      <c r="AI89" s="129" t="n">
        <v>4</v>
      </c>
      <c r="AJ89" s="166" t="n">
        <f aca="false">AC89+AD89+AE89+AF89+AG89+AH89</f>
        <v>14</v>
      </c>
      <c r="AK89" s="166" t="n">
        <f aca="false">AJ89/30*100</f>
        <v>46.6666666666667</v>
      </c>
      <c r="AL89" s="166" t="n">
        <f aca="false">AK89*0.6</f>
        <v>28</v>
      </c>
      <c r="AM89" s="129" t="n">
        <v>3.33333333333333</v>
      </c>
      <c r="AN89" s="129" t="n">
        <v>4</v>
      </c>
      <c r="AO89" s="129"/>
      <c r="AP89" s="129"/>
      <c r="AQ89" s="129"/>
      <c r="AR89" s="129" t="n">
        <v>4</v>
      </c>
      <c r="AS89" s="129"/>
      <c r="AT89" s="129" t="n">
        <v>4</v>
      </c>
      <c r="AU89" s="166" t="n">
        <f aca="false">Capstones!$Q89+Capstones!$R89+Capstones!$T89+Capstones!$V89+Capstones!$W89</f>
        <v>11.6666666666667</v>
      </c>
      <c r="AV89" s="166" t="n">
        <f aca="false">Capstones!$Y89/30*100</f>
        <v>38.8888888888889</v>
      </c>
      <c r="AW89" s="166" t="n">
        <f aca="false">Capstones!$Z89*0.6</f>
        <v>28</v>
      </c>
    </row>
    <row r="90" customFormat="false" ht="22.5" hidden="false" customHeight="true" outlineLevel="0" collapsed="false">
      <c r="A90" s="162" t="n">
        <v>87</v>
      </c>
      <c r="B90" s="162" t="s">
        <v>192</v>
      </c>
      <c r="C90" s="163" t="s">
        <v>193</v>
      </c>
      <c r="D90" s="162" t="s">
        <v>13</v>
      </c>
      <c r="E90" s="162" t="s">
        <v>31</v>
      </c>
      <c r="F90" s="164" t="n">
        <v>3</v>
      </c>
      <c r="G90" s="164" t="n">
        <v>3.66666666666667</v>
      </c>
      <c r="H90" s="164" t="n">
        <v>3</v>
      </c>
      <c r="I90" s="164" t="n">
        <v>3</v>
      </c>
      <c r="J90" s="164" t="n">
        <v>3</v>
      </c>
      <c r="K90" s="164" t="n">
        <v>3</v>
      </c>
      <c r="L90" s="162"/>
      <c r="M90" s="162"/>
      <c r="N90" s="165" t="n">
        <f aca="false">Capstones!$F90+Capstones!$G90+Capstones!$H90+Capstones!$I90+Capstones!$J90+Capstones!$K90</f>
        <v>18.6666666666667</v>
      </c>
      <c r="O90" s="165" t="n">
        <f aca="false">Capstones!$N90/30*100</f>
        <v>62.2222222222222</v>
      </c>
      <c r="P90" s="165" t="n">
        <f aca="false">Capstones!$O90*0.6</f>
        <v>37.3333333333333</v>
      </c>
      <c r="Q90" s="164" t="n">
        <v>3</v>
      </c>
      <c r="R90" s="164" t="n">
        <v>3</v>
      </c>
      <c r="S90" s="164"/>
      <c r="T90" s="164" t="n">
        <v>3</v>
      </c>
      <c r="U90" s="164"/>
      <c r="V90" s="164" t="n">
        <v>3.66666666666667</v>
      </c>
      <c r="W90" s="164" t="n">
        <v>3</v>
      </c>
      <c r="X90" s="164" t="n">
        <v>3</v>
      </c>
      <c r="Y90" s="165" t="n">
        <f aca="false">Capstones!$Q90+Capstones!$R90+Capstones!$T90+Capstones!$V90+Capstones!$W90</f>
        <v>15.6666666666667</v>
      </c>
      <c r="Z90" s="165" t="n">
        <f aca="false">Capstones!$Y90/25*100</f>
        <v>62.6666666666667</v>
      </c>
      <c r="AA90" s="165" t="n">
        <f aca="false">Capstones!$Z90*0.6</f>
        <v>37.6</v>
      </c>
      <c r="AB90" s="164"/>
      <c r="AC90" s="162" t="n">
        <v>4</v>
      </c>
      <c r="AD90" s="162" t="n">
        <v>3</v>
      </c>
      <c r="AE90" s="162" t="n">
        <v>4</v>
      </c>
      <c r="AF90" s="162" t="n">
        <v>3</v>
      </c>
      <c r="AG90" s="162" t="n">
        <v>4</v>
      </c>
      <c r="AH90" s="162" t="n">
        <v>4</v>
      </c>
      <c r="AI90" s="162" t="n">
        <v>4</v>
      </c>
      <c r="AJ90" s="166" t="n">
        <f aca="false">AC90+AD90+AE90+AF90+AG90+AH90</f>
        <v>22</v>
      </c>
      <c r="AK90" s="166" t="n">
        <f aca="false">AJ90/30*100</f>
        <v>73.3333333333333</v>
      </c>
      <c r="AL90" s="166" t="n">
        <f aca="false">AK90*0.6</f>
        <v>44</v>
      </c>
      <c r="AM90" s="162" t="n">
        <v>0</v>
      </c>
      <c r="AN90" s="162" t="n">
        <v>0</v>
      </c>
      <c r="AO90" s="164"/>
      <c r="AP90" s="164"/>
      <c r="AQ90" s="164"/>
      <c r="AR90" s="162" t="n">
        <v>0</v>
      </c>
      <c r="AS90" s="164"/>
      <c r="AT90" s="162" t="n">
        <v>0</v>
      </c>
      <c r="AU90" s="166" t="n">
        <f aca="false">Capstones!$Q90+Capstones!$R90+Capstones!$T90+Capstones!$V90+Capstones!$W90</f>
        <v>15.6666666666667</v>
      </c>
      <c r="AV90" s="166" t="n">
        <f aca="false">Capstones!$Y90/30*100</f>
        <v>52.2222222222222</v>
      </c>
      <c r="AW90" s="166" t="n">
        <f aca="false">Capstones!$Z90*0.6</f>
        <v>37.6</v>
      </c>
    </row>
    <row r="91" customFormat="false" ht="22.5" hidden="false" customHeight="true" outlineLevel="0" collapsed="false">
      <c r="A91" s="58" t="n">
        <v>88</v>
      </c>
      <c r="B91" s="58" t="s">
        <v>194</v>
      </c>
      <c r="C91" s="167" t="s">
        <v>195</v>
      </c>
      <c r="D91" s="58" t="s">
        <v>13</v>
      </c>
      <c r="E91" s="58" t="s">
        <v>14</v>
      </c>
      <c r="F91" s="129" t="n">
        <v>2.5</v>
      </c>
      <c r="G91" s="129" t="n">
        <v>1.83333333333333</v>
      </c>
      <c r="H91" s="129" t="n">
        <v>1.5</v>
      </c>
      <c r="I91" s="129" t="n">
        <v>1.5</v>
      </c>
      <c r="J91" s="129" t="n">
        <v>1.5</v>
      </c>
      <c r="K91" s="129" t="n">
        <v>1.5</v>
      </c>
      <c r="L91" s="58"/>
      <c r="M91" s="58"/>
      <c r="N91" s="166" t="n">
        <f aca="false">Capstones!$F91+Capstones!$G91+Capstones!$H91+Capstones!$I91+Capstones!$J91+Capstones!$K91</f>
        <v>10.3333333333333</v>
      </c>
      <c r="O91" s="166" t="n">
        <f aca="false">Capstones!$N91/30*100</f>
        <v>34.4444444444444</v>
      </c>
      <c r="P91" s="166" t="n">
        <f aca="false">Capstones!$O91*0.6</f>
        <v>20.6666666666667</v>
      </c>
      <c r="Q91" s="129" t="n">
        <v>3</v>
      </c>
      <c r="R91" s="129" t="n">
        <v>3</v>
      </c>
      <c r="S91" s="129"/>
      <c r="T91" s="129" t="n">
        <v>3</v>
      </c>
      <c r="U91" s="129"/>
      <c r="V91" s="129" t="n">
        <v>3.66666666666667</v>
      </c>
      <c r="W91" s="129" t="n">
        <v>3</v>
      </c>
      <c r="X91" s="129" t="n">
        <v>3.5</v>
      </c>
      <c r="Y91" s="166" t="n">
        <f aca="false">Capstones!$Q91+Capstones!$R91+Capstones!$T91+Capstones!$V91+Capstones!$W91</f>
        <v>15.6666666666667</v>
      </c>
      <c r="Z91" s="165" t="n">
        <f aca="false">Capstones!$Y91/25*100</f>
        <v>62.6666666666667</v>
      </c>
      <c r="AA91" s="166" t="n">
        <f aca="false">Capstones!$Z91*0.6</f>
        <v>37.6</v>
      </c>
      <c r="AB91" s="129"/>
      <c r="AC91" s="129" t="n">
        <v>5</v>
      </c>
      <c r="AD91" s="129" t="n">
        <v>4</v>
      </c>
      <c r="AE91" s="129" t="n">
        <v>5</v>
      </c>
      <c r="AF91" s="129" t="n">
        <v>5</v>
      </c>
      <c r="AG91" s="129" t="n">
        <v>4</v>
      </c>
      <c r="AH91" s="129" t="n">
        <v>4</v>
      </c>
      <c r="AI91" s="129" t="n">
        <v>4</v>
      </c>
      <c r="AJ91" s="166" t="n">
        <f aca="false">AC91+AD91+AE91+AF91+AG91+AH91</f>
        <v>27</v>
      </c>
      <c r="AK91" s="166" t="n">
        <f aca="false">AJ91/30*100</f>
        <v>90</v>
      </c>
      <c r="AL91" s="166" t="n">
        <f aca="false">AK91*0.6</f>
        <v>54</v>
      </c>
      <c r="AM91" s="129" t="n">
        <v>4.66666666666667</v>
      </c>
      <c r="AN91" s="129" t="n">
        <v>5</v>
      </c>
      <c r="AO91" s="129"/>
      <c r="AP91" s="129"/>
      <c r="AQ91" s="129"/>
      <c r="AR91" s="129" t="n">
        <v>5</v>
      </c>
      <c r="AS91" s="129"/>
      <c r="AT91" s="129" t="n">
        <v>5</v>
      </c>
      <c r="AU91" s="166" t="n">
        <f aca="false">Capstones!$Q91+Capstones!$R91+Capstones!$T91+Capstones!$V91+Capstones!$W91</f>
        <v>15.6666666666667</v>
      </c>
      <c r="AV91" s="166" t="n">
        <f aca="false">Capstones!$Y91/30*100</f>
        <v>52.2222222222222</v>
      </c>
      <c r="AW91" s="166" t="n">
        <f aca="false">Capstones!$Z91*0.6</f>
        <v>37.6</v>
      </c>
    </row>
    <row r="92" customFormat="false" ht="22.5" hidden="false" customHeight="true" outlineLevel="0" collapsed="false">
      <c r="A92" s="162" t="n">
        <v>89</v>
      </c>
      <c r="B92" s="162" t="s">
        <v>196</v>
      </c>
      <c r="C92" s="163" t="s">
        <v>197</v>
      </c>
      <c r="D92" s="162" t="s">
        <v>13</v>
      </c>
      <c r="E92" s="162" t="s">
        <v>14</v>
      </c>
      <c r="F92" s="164" t="n">
        <v>1.5</v>
      </c>
      <c r="G92" s="164" t="n">
        <v>2</v>
      </c>
      <c r="H92" s="164" t="n">
        <v>1.5</v>
      </c>
      <c r="I92" s="164" t="n">
        <v>2</v>
      </c>
      <c r="J92" s="164" t="n">
        <v>1.5</v>
      </c>
      <c r="K92" s="164" t="n">
        <v>2</v>
      </c>
      <c r="L92" s="162"/>
      <c r="M92" s="162"/>
      <c r="N92" s="165" t="n">
        <f aca="false">Capstones!$F92+Capstones!$G92+Capstones!$H92+Capstones!$I92+Capstones!$J92+Capstones!$K92</f>
        <v>10.5</v>
      </c>
      <c r="O92" s="165" t="n">
        <f aca="false">Capstones!$N92/30*100</f>
        <v>35</v>
      </c>
      <c r="P92" s="165" t="n">
        <f aca="false">Capstones!$O92*0.6</f>
        <v>21</v>
      </c>
      <c r="Q92" s="164" t="n">
        <v>3</v>
      </c>
      <c r="R92" s="164" t="n">
        <v>2.33333333333333</v>
      </c>
      <c r="S92" s="164"/>
      <c r="T92" s="164" t="n">
        <v>3</v>
      </c>
      <c r="U92" s="164"/>
      <c r="V92" s="164" t="n">
        <v>2.66666666666667</v>
      </c>
      <c r="W92" s="164" t="n">
        <v>3</v>
      </c>
      <c r="X92" s="164" t="n">
        <v>2</v>
      </c>
      <c r="Y92" s="165" t="n">
        <f aca="false">Capstones!$Q92+Capstones!$R92+Capstones!$T92+Capstones!$V92+Capstones!$W92</f>
        <v>14</v>
      </c>
      <c r="Z92" s="165" t="n">
        <f aca="false">Capstones!$Y92/25*100</f>
        <v>56</v>
      </c>
      <c r="AA92" s="165" t="n">
        <f aca="false">Capstones!$Z92*0.6</f>
        <v>33.6</v>
      </c>
      <c r="AB92" s="164"/>
      <c r="AC92" s="162" t="n">
        <v>4</v>
      </c>
      <c r="AD92" s="162" t="n">
        <v>4</v>
      </c>
      <c r="AE92" s="162" t="n">
        <v>4</v>
      </c>
      <c r="AF92" s="162" t="n">
        <v>4</v>
      </c>
      <c r="AG92" s="162" t="n">
        <v>3</v>
      </c>
      <c r="AH92" s="162" t="n">
        <v>4</v>
      </c>
      <c r="AI92" s="162" t="n">
        <v>4</v>
      </c>
      <c r="AJ92" s="166" t="n">
        <f aca="false">AC92+AD92+AE92+AF92+AG92+AH92</f>
        <v>23</v>
      </c>
      <c r="AK92" s="166" t="n">
        <f aca="false">AJ92/30*100</f>
        <v>76.6666666666667</v>
      </c>
      <c r="AL92" s="166" t="n">
        <f aca="false">AK92*0.6</f>
        <v>46</v>
      </c>
      <c r="AM92" s="162" t="n">
        <v>0</v>
      </c>
      <c r="AN92" s="162" t="n">
        <v>0</v>
      </c>
      <c r="AO92" s="164"/>
      <c r="AP92" s="164"/>
      <c r="AQ92" s="164"/>
      <c r="AR92" s="162" t="n">
        <v>0</v>
      </c>
      <c r="AS92" s="164"/>
      <c r="AT92" s="162" t="n">
        <v>0</v>
      </c>
      <c r="AU92" s="166" t="n">
        <f aca="false">Capstones!$Q92+Capstones!$R92+Capstones!$T92+Capstones!$V92+Capstones!$W92</f>
        <v>14</v>
      </c>
      <c r="AV92" s="166" t="n">
        <f aca="false">Capstones!$Y92/30*100</f>
        <v>46.6666666666667</v>
      </c>
      <c r="AW92" s="166" t="n">
        <f aca="false">Capstones!$Z92*0.6</f>
        <v>33.6</v>
      </c>
    </row>
    <row r="93" customFormat="false" ht="22.5" hidden="false" customHeight="true" outlineLevel="0" collapsed="false">
      <c r="A93" s="58" t="n">
        <v>90</v>
      </c>
      <c r="B93" s="58" t="s">
        <v>199</v>
      </c>
      <c r="C93" s="167" t="s">
        <v>200</v>
      </c>
      <c r="D93" s="58" t="s">
        <v>198</v>
      </c>
      <c r="E93" s="58" t="s">
        <v>14</v>
      </c>
      <c r="F93" s="129" t="n">
        <v>1.5</v>
      </c>
      <c r="G93" s="129" t="n">
        <v>1.66666666666667</v>
      </c>
      <c r="H93" s="129" t="n">
        <v>1.5</v>
      </c>
      <c r="I93" s="129" t="n">
        <v>1</v>
      </c>
      <c r="J93" s="129" t="n">
        <v>1</v>
      </c>
      <c r="K93" s="129" t="n">
        <v>1</v>
      </c>
      <c r="L93" s="58"/>
      <c r="M93" s="58"/>
      <c r="N93" s="166" t="n">
        <f aca="false">Capstones!$F93+Capstones!$G93+Capstones!$H93+Capstones!$I93+Capstones!$J93+Capstones!$K93</f>
        <v>7.66666666666667</v>
      </c>
      <c r="O93" s="166" t="n">
        <f aca="false">Capstones!$N93/30*100</f>
        <v>25.5555555555556</v>
      </c>
      <c r="P93" s="166" t="n">
        <f aca="false">Capstones!$O93*0.6</f>
        <v>15.3333333333333</v>
      </c>
      <c r="Q93" s="129" t="n">
        <v>3</v>
      </c>
      <c r="R93" s="129" t="n">
        <v>3.33333333333333</v>
      </c>
      <c r="S93" s="129"/>
      <c r="T93" s="129" t="n">
        <v>4</v>
      </c>
      <c r="U93" s="129"/>
      <c r="V93" s="129" t="n">
        <v>3.33333333333333</v>
      </c>
      <c r="W93" s="129" t="n">
        <v>3</v>
      </c>
      <c r="X93" s="129" t="n">
        <v>3</v>
      </c>
      <c r="Y93" s="166" t="n">
        <f aca="false">Capstones!$Q93+Capstones!$R93+Capstones!$T93+Capstones!$V93+Capstones!$W93</f>
        <v>16.6666666666667</v>
      </c>
      <c r="Z93" s="165" t="n">
        <f aca="false">Capstones!$Y93/25*100</f>
        <v>66.6666666666667</v>
      </c>
      <c r="AA93" s="166" t="n">
        <f aca="false">Capstones!$Z93*0.6</f>
        <v>40</v>
      </c>
      <c r="AB93" s="129"/>
      <c r="AC93" s="129" t="n">
        <v>4</v>
      </c>
      <c r="AD93" s="129" t="n">
        <v>3</v>
      </c>
      <c r="AE93" s="129" t="n">
        <v>3</v>
      </c>
      <c r="AF93" s="129" t="n">
        <v>3</v>
      </c>
      <c r="AG93" s="129" t="n">
        <v>4</v>
      </c>
      <c r="AH93" s="129" t="n">
        <v>5</v>
      </c>
      <c r="AI93" s="129" t="n">
        <v>5</v>
      </c>
      <c r="AJ93" s="166" t="n">
        <f aca="false">AC93+AD93+AE93+AF93+AG93+AH93</f>
        <v>22</v>
      </c>
      <c r="AK93" s="166" t="n">
        <f aca="false">AJ93/30*100</f>
        <v>73.3333333333333</v>
      </c>
      <c r="AL93" s="166" t="n">
        <f aca="false">AK93*0.6</f>
        <v>44</v>
      </c>
      <c r="AM93" s="129" t="n">
        <v>3</v>
      </c>
      <c r="AN93" s="129" t="n">
        <v>4</v>
      </c>
      <c r="AO93" s="129"/>
      <c r="AP93" s="129"/>
      <c r="AQ93" s="129"/>
      <c r="AR93" s="129" t="n">
        <v>3.5</v>
      </c>
      <c r="AS93" s="129"/>
      <c r="AT93" s="129" t="n">
        <v>5</v>
      </c>
      <c r="AU93" s="166" t="n">
        <f aca="false">Capstones!$Q93+Capstones!$R93+Capstones!$T93+Capstones!$V93+Capstones!$W93</f>
        <v>16.6666666666667</v>
      </c>
      <c r="AV93" s="166" t="n">
        <f aca="false">Capstones!$Y93/30*100</f>
        <v>55.5555555555556</v>
      </c>
      <c r="AW93" s="166" t="n">
        <f aca="false">Capstones!$Z93*0.6</f>
        <v>40</v>
      </c>
    </row>
    <row r="94" customFormat="false" ht="22.5" hidden="false" customHeight="true" outlineLevel="0" collapsed="false">
      <c r="A94" s="162" t="n">
        <v>91</v>
      </c>
      <c r="B94" s="162" t="s">
        <v>201</v>
      </c>
      <c r="C94" s="163" t="s">
        <v>202</v>
      </c>
      <c r="D94" s="162" t="s">
        <v>17</v>
      </c>
      <c r="E94" s="162" t="s">
        <v>14</v>
      </c>
      <c r="F94" s="164" t="n">
        <v>1.5</v>
      </c>
      <c r="G94" s="164" t="n">
        <v>1.33333333333333</v>
      </c>
      <c r="H94" s="164" t="n">
        <v>1.5</v>
      </c>
      <c r="I94" s="164" t="n">
        <v>1</v>
      </c>
      <c r="J94" s="164" t="n">
        <v>1</v>
      </c>
      <c r="K94" s="164" t="n">
        <v>1</v>
      </c>
      <c r="L94" s="162"/>
      <c r="M94" s="162"/>
      <c r="N94" s="165" t="n">
        <f aca="false">Capstones!$F94+Capstones!$G94+Capstones!$H94+Capstones!$I94+Capstones!$J94+Capstones!$K94</f>
        <v>7.33333333333333</v>
      </c>
      <c r="O94" s="165" t="n">
        <f aca="false">Capstones!$N94/30*100</f>
        <v>24.4444444444444</v>
      </c>
      <c r="P94" s="165" t="n">
        <f aca="false">Capstones!$O94*0.6</f>
        <v>14.6666666666667</v>
      </c>
      <c r="Q94" s="164" t="n">
        <v>2</v>
      </c>
      <c r="R94" s="164" t="n">
        <v>2</v>
      </c>
      <c r="S94" s="164"/>
      <c r="T94" s="164" t="n">
        <v>2</v>
      </c>
      <c r="U94" s="164"/>
      <c r="V94" s="164" t="n">
        <v>2</v>
      </c>
      <c r="W94" s="164" t="n">
        <v>3</v>
      </c>
      <c r="X94" s="164" t="n">
        <v>2.5</v>
      </c>
      <c r="Y94" s="165" t="n">
        <f aca="false">Capstones!$Q94+Capstones!$R94+Capstones!$T94+Capstones!$V94+Capstones!$W94</f>
        <v>11</v>
      </c>
      <c r="Z94" s="165" t="n">
        <f aca="false">Capstones!$Y94/25*100</f>
        <v>44</v>
      </c>
      <c r="AA94" s="165" t="n">
        <f aca="false">Capstones!$Z94*0.6</f>
        <v>26.4</v>
      </c>
      <c r="AB94" s="164"/>
      <c r="AC94" s="164" t="n">
        <v>5</v>
      </c>
      <c r="AD94" s="164" t="n">
        <v>5</v>
      </c>
      <c r="AE94" s="164" t="n">
        <v>5</v>
      </c>
      <c r="AF94" s="164" t="n">
        <v>5</v>
      </c>
      <c r="AG94" s="164" t="n">
        <v>5</v>
      </c>
      <c r="AH94" s="164" t="n">
        <v>5</v>
      </c>
      <c r="AI94" s="164" t="n">
        <v>5</v>
      </c>
      <c r="AJ94" s="166" t="n">
        <f aca="false">AC94+AD94+AE94+AF94+AG94+AH94</f>
        <v>30</v>
      </c>
      <c r="AK94" s="166" t="n">
        <f aca="false">AJ94/30*100</f>
        <v>100</v>
      </c>
      <c r="AL94" s="166" t="n">
        <f aca="false">AK94*0.6</f>
        <v>60</v>
      </c>
      <c r="AM94" s="164" t="n">
        <v>1.66666666666667</v>
      </c>
      <c r="AN94" s="164" t="n">
        <v>2.5</v>
      </c>
      <c r="AO94" s="164"/>
      <c r="AP94" s="164"/>
      <c r="AQ94" s="164"/>
      <c r="AR94" s="164" t="n">
        <v>1.75</v>
      </c>
      <c r="AS94" s="164"/>
      <c r="AT94" s="164" t="n">
        <v>2</v>
      </c>
      <c r="AU94" s="166" t="n">
        <f aca="false">Capstones!$Q94+Capstones!$R94+Capstones!$T94+Capstones!$V94+Capstones!$W94</f>
        <v>11</v>
      </c>
      <c r="AV94" s="166" t="n">
        <f aca="false">Capstones!$Y94/30*100</f>
        <v>36.6666666666667</v>
      </c>
      <c r="AW94" s="166" t="n">
        <f aca="false">Capstones!$Z94*0.6</f>
        <v>26.4</v>
      </c>
    </row>
    <row r="95" customFormat="false" ht="22.5" hidden="false" customHeight="true" outlineLevel="0" collapsed="false">
      <c r="A95" s="58" t="n">
        <v>92</v>
      </c>
      <c r="B95" s="58" t="s">
        <v>203</v>
      </c>
      <c r="C95" s="167" t="s">
        <v>204</v>
      </c>
      <c r="D95" s="58" t="s">
        <v>17</v>
      </c>
      <c r="E95" s="58" t="s">
        <v>38</v>
      </c>
      <c r="F95" s="129" t="n">
        <v>2</v>
      </c>
      <c r="G95" s="129" t="n">
        <v>2.83333333333333</v>
      </c>
      <c r="H95" s="129" t="n">
        <v>2</v>
      </c>
      <c r="I95" s="129" t="n">
        <v>3</v>
      </c>
      <c r="J95" s="129" t="n">
        <v>3</v>
      </c>
      <c r="K95" s="129" t="n">
        <v>2</v>
      </c>
      <c r="L95" s="58"/>
      <c r="M95" s="58"/>
      <c r="N95" s="166" t="n">
        <f aca="false">Capstones!$F95+Capstones!$G95+Capstones!$H95+Capstones!$I95+Capstones!$J95+Capstones!$K95</f>
        <v>14.8333333333333</v>
      </c>
      <c r="O95" s="166" t="n">
        <f aca="false">Capstones!$N95/30*100</f>
        <v>49.4444444444444</v>
      </c>
      <c r="P95" s="166" t="n">
        <f aca="false">Capstones!$O95*0.6</f>
        <v>29.6666666666667</v>
      </c>
      <c r="Q95" s="129" t="n">
        <v>4</v>
      </c>
      <c r="R95" s="129" t="n">
        <v>3.66666666666667</v>
      </c>
      <c r="S95" s="129"/>
      <c r="T95" s="129" t="n">
        <v>3</v>
      </c>
      <c r="U95" s="129"/>
      <c r="V95" s="129" t="n">
        <v>3.33333333333333</v>
      </c>
      <c r="W95" s="168" t="n">
        <v>4</v>
      </c>
      <c r="X95" s="168" t="n">
        <v>3</v>
      </c>
      <c r="Y95" s="166" t="n">
        <f aca="false">Capstones!$Q95+Capstones!$R95+Capstones!$T95+Capstones!$V95+Capstones!$W95</f>
        <v>18</v>
      </c>
      <c r="Z95" s="165" t="n">
        <f aca="false">Capstones!$Y95/25*100</f>
        <v>72</v>
      </c>
      <c r="AA95" s="166" t="n">
        <f aca="false">Capstones!$Z95*0.6</f>
        <v>43.2</v>
      </c>
      <c r="AB95" s="129"/>
      <c r="AC95" s="129" t="n">
        <v>3</v>
      </c>
      <c r="AD95" s="129" t="n">
        <v>0</v>
      </c>
      <c r="AE95" s="129" t="n">
        <v>3</v>
      </c>
      <c r="AF95" s="129" t="n">
        <v>3</v>
      </c>
      <c r="AG95" s="129" t="n">
        <v>3</v>
      </c>
      <c r="AH95" s="129" t="n">
        <v>4</v>
      </c>
      <c r="AI95" s="129" t="n">
        <v>4</v>
      </c>
      <c r="AJ95" s="166" t="n">
        <f aca="false">AC95+AD95+AE95+AF95+AG95+AH95</f>
        <v>16</v>
      </c>
      <c r="AK95" s="166" t="n">
        <f aca="false">AJ95/30*100</f>
        <v>53.3333333333333</v>
      </c>
      <c r="AL95" s="166" t="n">
        <f aca="false">AK95*0.6</f>
        <v>32</v>
      </c>
      <c r="AM95" s="129" t="n">
        <v>2.33333333333333</v>
      </c>
      <c r="AN95" s="129" t="n">
        <v>2.5</v>
      </c>
      <c r="AO95" s="129"/>
      <c r="AP95" s="129"/>
      <c r="AQ95" s="129"/>
      <c r="AR95" s="129" t="n">
        <v>2.25</v>
      </c>
      <c r="AS95" s="168"/>
      <c r="AT95" s="129" t="n">
        <v>3</v>
      </c>
      <c r="AU95" s="166" t="n">
        <f aca="false">Capstones!$Q95+Capstones!$R95+Capstones!$T95+Capstones!$V95+Capstones!$W95</f>
        <v>18</v>
      </c>
      <c r="AV95" s="166" t="n">
        <f aca="false">Capstones!$Y95/30*100</f>
        <v>60</v>
      </c>
      <c r="AW95" s="166" t="n">
        <f aca="false">Capstones!$Z95*0.6</f>
        <v>43.2</v>
      </c>
    </row>
    <row r="96" customFormat="false" ht="22.5" hidden="false" customHeight="true" outlineLevel="0" collapsed="false">
      <c r="A96" s="162" t="n">
        <v>93</v>
      </c>
      <c r="B96" s="162" t="s">
        <v>205</v>
      </c>
      <c r="C96" s="163" t="s">
        <v>206</v>
      </c>
      <c r="D96" s="162" t="s">
        <v>13</v>
      </c>
      <c r="E96" s="162" t="s">
        <v>31</v>
      </c>
      <c r="F96" s="164" t="n">
        <v>0</v>
      </c>
      <c r="G96" s="164" t="n">
        <v>0</v>
      </c>
      <c r="H96" s="164" t="n">
        <v>0</v>
      </c>
      <c r="I96" s="164" t="n">
        <v>0</v>
      </c>
      <c r="J96" s="164" t="n">
        <v>0</v>
      </c>
      <c r="K96" s="164" t="n">
        <v>0</v>
      </c>
      <c r="L96" s="162"/>
      <c r="M96" s="162"/>
      <c r="N96" s="165" t="n">
        <f aca="false">Capstones!$F96+Capstones!$G96+Capstones!$H96+Capstones!$I96+Capstones!$J96+Capstones!$K96</f>
        <v>0</v>
      </c>
      <c r="O96" s="165" t="n">
        <f aca="false">Capstones!$N96/30*100</f>
        <v>0</v>
      </c>
      <c r="P96" s="165" t="n">
        <f aca="false">Capstones!$O96*0.6</f>
        <v>0</v>
      </c>
      <c r="Q96" s="164" t="n">
        <v>2</v>
      </c>
      <c r="R96" s="164" t="n">
        <v>2</v>
      </c>
      <c r="S96" s="164"/>
      <c r="T96" s="164" t="n">
        <v>2</v>
      </c>
      <c r="U96" s="164"/>
      <c r="V96" s="164" t="n">
        <v>2</v>
      </c>
      <c r="W96" s="164" t="n">
        <v>2</v>
      </c>
      <c r="X96" s="164" t="n">
        <v>3</v>
      </c>
      <c r="Y96" s="165" t="n">
        <f aca="false">Capstones!$Q96+Capstones!$R96+Capstones!$T96+Capstones!$V96+Capstones!$W96</f>
        <v>10</v>
      </c>
      <c r="Z96" s="165" t="n">
        <f aca="false">Capstones!$Y96/25*100</f>
        <v>40</v>
      </c>
      <c r="AA96" s="165" t="n">
        <f aca="false">Capstones!$Z96*0.6</f>
        <v>24</v>
      </c>
      <c r="AB96" s="164"/>
      <c r="AC96" s="164" t="n">
        <v>3</v>
      </c>
      <c r="AD96" s="164" t="n">
        <v>3</v>
      </c>
      <c r="AE96" s="164" t="n">
        <v>3</v>
      </c>
      <c r="AF96" s="164" t="n">
        <v>4</v>
      </c>
      <c r="AG96" s="164" t="n">
        <v>4</v>
      </c>
      <c r="AH96" s="164" t="n">
        <v>4</v>
      </c>
      <c r="AI96" s="164" t="n">
        <v>4</v>
      </c>
      <c r="AJ96" s="166" t="n">
        <f aca="false">AC96+AD96+AE96+AF96+AG96+AH96</f>
        <v>21</v>
      </c>
      <c r="AK96" s="166" t="n">
        <f aca="false">AJ96/30*100</f>
        <v>70</v>
      </c>
      <c r="AL96" s="166" t="n">
        <f aca="false">AK96*0.6</f>
        <v>42</v>
      </c>
      <c r="AM96" s="164" t="n">
        <v>3</v>
      </c>
      <c r="AN96" s="164" t="n">
        <v>4</v>
      </c>
      <c r="AO96" s="164"/>
      <c r="AP96" s="164"/>
      <c r="AQ96" s="164"/>
      <c r="AR96" s="164" t="n">
        <v>2.75</v>
      </c>
      <c r="AS96" s="164"/>
      <c r="AT96" s="164" t="n">
        <v>3</v>
      </c>
      <c r="AU96" s="166" t="n">
        <f aca="false">Capstones!$Q96+Capstones!$R96+Capstones!$T96+Capstones!$V96+Capstones!$W96</f>
        <v>10</v>
      </c>
      <c r="AV96" s="166" t="n">
        <f aca="false">Capstones!$Y96/30*100</f>
        <v>33.3333333333333</v>
      </c>
      <c r="AW96" s="166" t="n">
        <f aca="false">Capstones!$Z96*0.6</f>
        <v>24</v>
      </c>
    </row>
    <row r="97" customFormat="false" ht="22.5" hidden="false" customHeight="true" outlineLevel="0" collapsed="false">
      <c r="A97" s="58" t="n">
        <v>94</v>
      </c>
      <c r="B97" s="58" t="s">
        <v>207</v>
      </c>
      <c r="C97" s="167" t="s">
        <v>208</v>
      </c>
      <c r="D97" s="58" t="s">
        <v>17</v>
      </c>
      <c r="E97" s="58" t="s">
        <v>14</v>
      </c>
      <c r="F97" s="129" t="n">
        <v>1.5</v>
      </c>
      <c r="G97" s="129" t="n">
        <v>1.5</v>
      </c>
      <c r="H97" s="129" t="n">
        <v>1.5</v>
      </c>
      <c r="I97" s="129" t="n">
        <v>1.5</v>
      </c>
      <c r="J97" s="129" t="n">
        <v>1.5</v>
      </c>
      <c r="K97" s="129" t="n">
        <v>1.5</v>
      </c>
      <c r="L97" s="58"/>
      <c r="M97" s="58"/>
      <c r="N97" s="166" t="n">
        <f aca="false">Capstones!$F97+Capstones!$G97+Capstones!$H97+Capstones!$I97+Capstones!$J97+Capstones!$K97</f>
        <v>9</v>
      </c>
      <c r="O97" s="166" t="n">
        <f aca="false">Capstones!$N97/30*100</f>
        <v>30</v>
      </c>
      <c r="P97" s="166" t="n">
        <f aca="false">Capstones!$O97*0.6</f>
        <v>18</v>
      </c>
      <c r="Q97" s="129" t="n">
        <v>2</v>
      </c>
      <c r="R97" s="129" t="n">
        <v>2</v>
      </c>
      <c r="S97" s="129"/>
      <c r="T97" s="129" t="n">
        <v>2</v>
      </c>
      <c r="U97" s="129"/>
      <c r="V97" s="129" t="n">
        <v>2</v>
      </c>
      <c r="W97" s="129" t="n">
        <v>2</v>
      </c>
      <c r="X97" s="129" t="n">
        <v>2.5</v>
      </c>
      <c r="Y97" s="166" t="n">
        <f aca="false">Capstones!$Q97+Capstones!$R97+Capstones!$T97+Capstones!$V97+Capstones!$W97</f>
        <v>10</v>
      </c>
      <c r="Z97" s="165" t="n">
        <f aca="false">Capstones!$Y97/25*100</f>
        <v>40</v>
      </c>
      <c r="AA97" s="166" t="n">
        <f aca="false">Capstones!$Z97*0.6</f>
        <v>24</v>
      </c>
      <c r="AB97" s="129"/>
      <c r="AC97" s="58" t="n">
        <v>4</v>
      </c>
      <c r="AD97" s="58" t="n">
        <v>4</v>
      </c>
      <c r="AE97" s="58" t="n">
        <v>4</v>
      </c>
      <c r="AF97" s="58" t="n">
        <v>4</v>
      </c>
      <c r="AG97" s="58" t="n">
        <v>4</v>
      </c>
      <c r="AH97" s="58" t="n">
        <v>4</v>
      </c>
      <c r="AI97" s="58" t="n">
        <v>4</v>
      </c>
      <c r="AJ97" s="166" t="n">
        <f aca="false">AC97+AD97+AE97+AF97+AG97+AH97</f>
        <v>24</v>
      </c>
      <c r="AK97" s="166" t="n">
        <f aca="false">AJ97/30*100</f>
        <v>80</v>
      </c>
      <c r="AL97" s="166" t="n">
        <f aca="false">AK97*0.6</f>
        <v>48</v>
      </c>
      <c r="AM97" s="58" t="n">
        <v>0</v>
      </c>
      <c r="AN97" s="58" t="n">
        <v>0</v>
      </c>
      <c r="AO97" s="129"/>
      <c r="AP97" s="129"/>
      <c r="AQ97" s="129"/>
      <c r="AR97" s="58" t="n">
        <v>0</v>
      </c>
      <c r="AS97" s="129"/>
      <c r="AT97" s="58" t="n">
        <v>0</v>
      </c>
      <c r="AU97" s="166" t="n">
        <f aca="false">Capstones!$Q97+Capstones!$R97+Capstones!$T97+Capstones!$V97+Capstones!$W97</f>
        <v>10</v>
      </c>
      <c r="AV97" s="166" t="n">
        <f aca="false">Capstones!$Y97/30*100</f>
        <v>33.3333333333333</v>
      </c>
      <c r="AW97" s="166" t="n">
        <f aca="false">Capstones!$Z97*0.6</f>
        <v>24</v>
      </c>
    </row>
    <row r="98" customFormat="false" ht="22.5" hidden="false" customHeight="true" outlineLevel="0" collapsed="false">
      <c r="A98" s="162" t="n">
        <v>95</v>
      </c>
      <c r="B98" s="162" t="s">
        <v>209</v>
      </c>
      <c r="C98" s="163" t="s">
        <v>210</v>
      </c>
      <c r="D98" s="162" t="s">
        <v>17</v>
      </c>
      <c r="E98" s="162" t="s">
        <v>38</v>
      </c>
      <c r="F98" s="164" t="n">
        <v>2</v>
      </c>
      <c r="G98" s="164" t="n">
        <v>2.83333333333333</v>
      </c>
      <c r="H98" s="164" t="n">
        <v>2.5</v>
      </c>
      <c r="I98" s="164" t="n">
        <v>2.5</v>
      </c>
      <c r="J98" s="164" t="n">
        <v>2.5</v>
      </c>
      <c r="K98" s="164" t="n">
        <v>2.5</v>
      </c>
      <c r="L98" s="162"/>
      <c r="M98" s="162"/>
      <c r="N98" s="165" t="n">
        <f aca="false">Capstones!$F98+Capstones!$G98+Capstones!$H98+Capstones!$I98+Capstones!$J98+Capstones!$K98</f>
        <v>14.8333333333333</v>
      </c>
      <c r="O98" s="165" t="n">
        <f aca="false">Capstones!$N98/30*100</f>
        <v>49.4444444444444</v>
      </c>
      <c r="P98" s="165" t="n">
        <f aca="false">Capstones!$O98*0.6</f>
        <v>29.6666666666667</v>
      </c>
      <c r="Q98" s="164" t="n">
        <v>3</v>
      </c>
      <c r="R98" s="164" t="n">
        <v>3.66666666666667</v>
      </c>
      <c r="S98" s="164"/>
      <c r="T98" s="164" t="n">
        <v>2</v>
      </c>
      <c r="U98" s="164"/>
      <c r="V98" s="164" t="n">
        <v>2.33333333333333</v>
      </c>
      <c r="W98" s="164" t="n">
        <v>3</v>
      </c>
      <c r="X98" s="164" t="n">
        <v>3</v>
      </c>
      <c r="Y98" s="165" t="n">
        <f aca="false">Capstones!$Q98+Capstones!$R98+Capstones!$T98+Capstones!$V98+Capstones!$W98</f>
        <v>14</v>
      </c>
      <c r="Z98" s="165" t="n">
        <f aca="false">Capstones!$Y98/25*100</f>
        <v>56</v>
      </c>
      <c r="AA98" s="165" t="n">
        <f aca="false">Capstones!$Z98*0.6</f>
        <v>33.6</v>
      </c>
      <c r="AB98" s="164"/>
      <c r="AC98" s="162" t="n">
        <v>3.5</v>
      </c>
      <c r="AD98" s="162" t="n">
        <v>4</v>
      </c>
      <c r="AE98" s="162" t="n">
        <v>4</v>
      </c>
      <c r="AF98" s="162" t="n">
        <v>3</v>
      </c>
      <c r="AG98" s="162" t="n">
        <v>3.5</v>
      </c>
      <c r="AH98" s="162" t="n">
        <v>4</v>
      </c>
      <c r="AI98" s="162" t="n">
        <v>4</v>
      </c>
      <c r="AJ98" s="166" t="n">
        <f aca="false">AC98+AD98+AE98+AF98+AG98+AH98</f>
        <v>22</v>
      </c>
      <c r="AK98" s="166" t="n">
        <f aca="false">AJ98/30*100</f>
        <v>73.3333333333333</v>
      </c>
      <c r="AL98" s="166" t="n">
        <f aca="false">AK98*0.6</f>
        <v>44</v>
      </c>
      <c r="AM98" s="162" t="n">
        <v>0</v>
      </c>
      <c r="AN98" s="162" t="n">
        <v>0</v>
      </c>
      <c r="AO98" s="164"/>
      <c r="AP98" s="164"/>
      <c r="AQ98" s="164"/>
      <c r="AR98" s="162" t="n">
        <v>0</v>
      </c>
      <c r="AS98" s="164"/>
      <c r="AT98" s="162" t="n">
        <v>0</v>
      </c>
      <c r="AU98" s="166" t="n">
        <f aca="false">Capstones!$Q98+Capstones!$R98+Capstones!$T98+Capstones!$V98+Capstones!$W98</f>
        <v>14</v>
      </c>
      <c r="AV98" s="166" t="n">
        <f aca="false">Capstones!$Y98/30*100</f>
        <v>46.6666666666667</v>
      </c>
      <c r="AW98" s="166" t="n">
        <f aca="false">Capstones!$Z98*0.6</f>
        <v>33.6</v>
      </c>
    </row>
    <row r="99" customFormat="false" ht="22.5" hidden="false" customHeight="true" outlineLevel="0" collapsed="false">
      <c r="A99" s="58" t="n">
        <v>96</v>
      </c>
      <c r="B99" s="58" t="s">
        <v>211</v>
      </c>
      <c r="C99" s="167" t="s">
        <v>212</v>
      </c>
      <c r="D99" s="58" t="s">
        <v>17</v>
      </c>
      <c r="E99" s="58" t="s">
        <v>31</v>
      </c>
      <c r="F99" s="129" t="n">
        <v>3</v>
      </c>
      <c r="G99" s="129" t="n">
        <v>3.66666666666667</v>
      </c>
      <c r="H99" s="129" t="n">
        <v>4</v>
      </c>
      <c r="I99" s="129" t="n">
        <v>4</v>
      </c>
      <c r="J99" s="129" t="n">
        <v>4</v>
      </c>
      <c r="K99" s="129" t="n">
        <v>4</v>
      </c>
      <c r="L99" s="58"/>
      <c r="M99" s="58"/>
      <c r="N99" s="166" t="n">
        <f aca="false">Capstones!$F99+Capstones!$G99+Capstones!$H99+Capstones!$I99+Capstones!$J99+Capstones!$K99</f>
        <v>22.6666666666667</v>
      </c>
      <c r="O99" s="166" t="n">
        <f aca="false">Capstones!$N99/30*100</f>
        <v>75.5555555555555</v>
      </c>
      <c r="P99" s="166" t="n">
        <f aca="false">Capstones!$O99*0.6</f>
        <v>45.3333333333333</v>
      </c>
      <c r="Q99" s="129" t="n">
        <v>2</v>
      </c>
      <c r="R99" s="129" t="n">
        <v>2</v>
      </c>
      <c r="S99" s="129"/>
      <c r="T99" s="129" t="n">
        <v>2</v>
      </c>
      <c r="U99" s="129"/>
      <c r="V99" s="129" t="n">
        <v>2.66666666666667</v>
      </c>
      <c r="W99" s="168" t="n">
        <v>3</v>
      </c>
      <c r="X99" s="168" t="n">
        <v>3</v>
      </c>
      <c r="Y99" s="166" t="n">
        <f aca="false">Capstones!$Q99+Capstones!$R99+Capstones!$T99+Capstones!$V99+Capstones!$W99</f>
        <v>11.6666666666667</v>
      </c>
      <c r="Z99" s="165" t="n">
        <f aca="false">Capstones!$Y99/25*100</f>
        <v>46.6666666666667</v>
      </c>
      <c r="AA99" s="166" t="n">
        <f aca="false">Capstones!$Z99*0.6</f>
        <v>28</v>
      </c>
      <c r="AB99" s="129"/>
      <c r="AC99" s="58" t="n">
        <v>4</v>
      </c>
      <c r="AD99" s="58" t="n">
        <v>3</v>
      </c>
      <c r="AE99" s="58" t="n">
        <v>2</v>
      </c>
      <c r="AF99" s="58" t="n">
        <v>3</v>
      </c>
      <c r="AG99" s="58" t="n">
        <v>4</v>
      </c>
      <c r="AH99" s="58" t="n">
        <v>4</v>
      </c>
      <c r="AI99" s="58" t="n">
        <v>4</v>
      </c>
      <c r="AJ99" s="166" t="n">
        <f aca="false">AC99+AD99+AE99+AF99+AG99+AH99</f>
        <v>20</v>
      </c>
      <c r="AK99" s="166" t="n">
        <f aca="false">AJ99/30*100</f>
        <v>66.6666666666667</v>
      </c>
      <c r="AL99" s="166" t="n">
        <f aca="false">AK99*0.6</f>
        <v>40</v>
      </c>
      <c r="AM99" s="58" t="n">
        <v>0</v>
      </c>
      <c r="AN99" s="58" t="n">
        <v>0</v>
      </c>
      <c r="AO99" s="129"/>
      <c r="AP99" s="129"/>
      <c r="AQ99" s="129"/>
      <c r="AR99" s="58" t="n">
        <v>0</v>
      </c>
      <c r="AS99" s="168"/>
      <c r="AT99" s="58" t="n">
        <v>0</v>
      </c>
      <c r="AU99" s="166" t="n">
        <f aca="false">Capstones!$Q99+Capstones!$R99+Capstones!$T99+Capstones!$V99+Capstones!$W99</f>
        <v>11.6666666666667</v>
      </c>
      <c r="AV99" s="166" t="n">
        <f aca="false">Capstones!$Y99/30*100</f>
        <v>38.8888888888889</v>
      </c>
      <c r="AW99" s="166" t="n">
        <f aca="false">Capstones!$Z99*0.6</f>
        <v>28</v>
      </c>
    </row>
    <row r="100" customFormat="false" ht="22.5" hidden="false" customHeight="true" outlineLevel="0" collapsed="false">
      <c r="A100" s="162" t="n">
        <v>97</v>
      </c>
      <c r="B100" s="162" t="s">
        <v>213</v>
      </c>
      <c r="C100" s="163" t="s">
        <v>214</v>
      </c>
      <c r="D100" s="162" t="s">
        <v>13</v>
      </c>
      <c r="E100" s="162" t="s">
        <v>38</v>
      </c>
      <c r="F100" s="164" t="n">
        <v>3</v>
      </c>
      <c r="G100" s="164" t="n">
        <v>2.66666666666667</v>
      </c>
      <c r="H100" s="164" t="n">
        <v>3</v>
      </c>
      <c r="I100" s="164" t="n">
        <v>3</v>
      </c>
      <c r="J100" s="164" t="n">
        <v>2.5</v>
      </c>
      <c r="K100" s="164" t="n">
        <v>3</v>
      </c>
      <c r="L100" s="162"/>
      <c r="M100" s="162"/>
      <c r="N100" s="165" t="n">
        <f aca="false">Capstones!$F100+Capstones!$G100+Capstones!$H100+Capstones!$I100+Capstones!$J100+Capstones!$K100</f>
        <v>17.1666666666667</v>
      </c>
      <c r="O100" s="165" t="n">
        <f aca="false">Capstones!$N100/30*100</f>
        <v>57.2222222222222</v>
      </c>
      <c r="P100" s="165" t="n">
        <f aca="false">Capstones!$O100*0.6</f>
        <v>34.3333333333333</v>
      </c>
      <c r="Q100" s="164" t="n">
        <v>2</v>
      </c>
      <c r="R100" s="164" t="n">
        <v>2.66666666666667</v>
      </c>
      <c r="S100" s="164"/>
      <c r="T100" s="164" t="n">
        <v>2</v>
      </c>
      <c r="U100" s="164"/>
      <c r="V100" s="164" t="n">
        <v>3.66666666666667</v>
      </c>
      <c r="W100" s="164" t="n">
        <v>3</v>
      </c>
      <c r="X100" s="164" t="n">
        <v>3</v>
      </c>
      <c r="Y100" s="165" t="n">
        <f aca="false">Capstones!$Q100+Capstones!$R100+Capstones!$T100+Capstones!$V100+Capstones!$W100</f>
        <v>13.3333333333333</v>
      </c>
      <c r="Z100" s="165" t="n">
        <f aca="false">Capstones!$Y100/25*100</f>
        <v>53.3333333333333</v>
      </c>
      <c r="AA100" s="165" t="n">
        <f aca="false">Capstones!$Z100*0.6</f>
        <v>32</v>
      </c>
      <c r="AB100" s="164"/>
      <c r="AC100" s="164" t="n">
        <v>4</v>
      </c>
      <c r="AD100" s="164" t="n">
        <v>0</v>
      </c>
      <c r="AE100" s="164" t="n">
        <v>4</v>
      </c>
      <c r="AF100" s="164" t="n">
        <v>4</v>
      </c>
      <c r="AG100" s="164" t="n">
        <v>4</v>
      </c>
      <c r="AH100" s="164" t="n">
        <v>4</v>
      </c>
      <c r="AI100" s="164" t="n">
        <v>4</v>
      </c>
      <c r="AJ100" s="166" t="n">
        <f aca="false">AC100+AD100+AE100+AF100+AG100+AH100</f>
        <v>20</v>
      </c>
      <c r="AK100" s="166" t="n">
        <f aca="false">AJ100/30*100</f>
        <v>66.6666666666667</v>
      </c>
      <c r="AL100" s="166" t="n">
        <f aca="false">AK100*0.6</f>
        <v>40</v>
      </c>
      <c r="AM100" s="164" t="n">
        <v>4.33333333333333</v>
      </c>
      <c r="AN100" s="164" t="n">
        <v>3.25</v>
      </c>
      <c r="AO100" s="164"/>
      <c r="AP100" s="164"/>
      <c r="AQ100" s="164"/>
      <c r="AR100" s="164" t="n">
        <v>4.75</v>
      </c>
      <c r="AS100" s="164"/>
      <c r="AT100" s="164" t="n">
        <v>3</v>
      </c>
      <c r="AU100" s="166" t="n">
        <f aca="false">Capstones!$Q100+Capstones!$R100+Capstones!$T100+Capstones!$V100+Capstones!$W100</f>
        <v>13.3333333333333</v>
      </c>
      <c r="AV100" s="166" t="n">
        <f aca="false">Capstones!$Y100/30*100</f>
        <v>44.4444444444444</v>
      </c>
      <c r="AW100" s="166" t="n">
        <f aca="false">Capstones!$Z100*0.6</f>
        <v>32</v>
      </c>
    </row>
    <row r="101" customFormat="false" ht="22.5" hidden="false" customHeight="true" outlineLevel="0" collapsed="false">
      <c r="A101" s="58" t="n">
        <v>98</v>
      </c>
      <c r="B101" s="58" t="s">
        <v>215</v>
      </c>
      <c r="C101" s="167" t="s">
        <v>216</v>
      </c>
      <c r="D101" s="58" t="s">
        <v>13</v>
      </c>
      <c r="E101" s="58" t="s">
        <v>31</v>
      </c>
      <c r="F101" s="129" t="n">
        <v>4</v>
      </c>
      <c r="G101" s="129" t="n">
        <v>3.33333333333333</v>
      </c>
      <c r="H101" s="129" t="n">
        <v>4</v>
      </c>
      <c r="I101" s="129" t="n">
        <v>3</v>
      </c>
      <c r="J101" s="129" t="n">
        <v>3</v>
      </c>
      <c r="K101" s="129" t="n">
        <v>3</v>
      </c>
      <c r="L101" s="58"/>
      <c r="M101" s="58"/>
      <c r="N101" s="166" t="n">
        <f aca="false">Capstones!$F101+Capstones!$G101+Capstones!$H101+Capstones!$I101+Capstones!$J101+Capstones!$K101</f>
        <v>20.3333333333333</v>
      </c>
      <c r="O101" s="166" t="n">
        <f aca="false">Capstones!$N101/30*100</f>
        <v>67.7777777777778</v>
      </c>
      <c r="P101" s="166" t="n">
        <f aca="false">Capstones!$O101*0.6</f>
        <v>40.6666666666667</v>
      </c>
      <c r="Q101" s="129" t="n">
        <v>3</v>
      </c>
      <c r="R101" s="129" t="n">
        <v>3</v>
      </c>
      <c r="S101" s="129"/>
      <c r="T101" s="129" t="n">
        <v>3</v>
      </c>
      <c r="U101" s="129"/>
      <c r="V101" s="129" t="n">
        <v>3</v>
      </c>
      <c r="W101" s="129" t="n">
        <v>3</v>
      </c>
      <c r="X101" s="129" t="n">
        <v>3</v>
      </c>
      <c r="Y101" s="166" t="n">
        <f aca="false">Capstones!$Q101+Capstones!$R101+Capstones!$T101+Capstones!$V101+Capstones!$W101</f>
        <v>15</v>
      </c>
      <c r="Z101" s="165" t="n">
        <f aca="false">Capstones!$Y101/25*100</f>
        <v>60</v>
      </c>
      <c r="AA101" s="166" t="n">
        <f aca="false">Capstones!$Z101*0.6</f>
        <v>36</v>
      </c>
      <c r="AB101" s="129"/>
      <c r="AC101" s="129" t="n">
        <v>4</v>
      </c>
      <c r="AD101" s="129" t="n">
        <v>4</v>
      </c>
      <c r="AE101" s="129" t="n">
        <v>4</v>
      </c>
      <c r="AF101" s="129" t="n">
        <v>4</v>
      </c>
      <c r="AG101" s="129" t="n">
        <v>3</v>
      </c>
      <c r="AH101" s="129" t="n">
        <v>4</v>
      </c>
      <c r="AI101" s="129" t="n">
        <v>4</v>
      </c>
      <c r="AJ101" s="166" t="n">
        <f aca="false">AC101+AD101+AE101+AF101+AG101+AH101</f>
        <v>23</v>
      </c>
      <c r="AK101" s="166" t="n">
        <f aca="false">AJ101/30*100</f>
        <v>76.6666666666667</v>
      </c>
      <c r="AL101" s="166" t="n">
        <f aca="false">AK101*0.6</f>
        <v>46</v>
      </c>
      <c r="AM101" s="129" t="n">
        <v>3.66666666666667</v>
      </c>
      <c r="AN101" s="129" t="n">
        <v>5</v>
      </c>
      <c r="AO101" s="129"/>
      <c r="AP101" s="129"/>
      <c r="AQ101" s="129"/>
      <c r="AR101" s="129" t="n">
        <v>3.25</v>
      </c>
      <c r="AS101" s="129"/>
      <c r="AT101" s="129" t="n">
        <v>4</v>
      </c>
      <c r="AU101" s="166" t="n">
        <f aca="false">Capstones!$Q101+Capstones!$R101+Capstones!$T101+Capstones!$V101+Capstones!$W101</f>
        <v>15</v>
      </c>
      <c r="AV101" s="166" t="n">
        <f aca="false">Capstones!$Y101/30*100</f>
        <v>50</v>
      </c>
      <c r="AW101" s="166" t="n">
        <f aca="false">Capstones!$Z101*0.6</f>
        <v>36</v>
      </c>
    </row>
    <row r="102" customFormat="false" ht="22.5" hidden="false" customHeight="true" outlineLevel="0" collapsed="false">
      <c r="A102" s="162" t="n">
        <v>99</v>
      </c>
      <c r="B102" s="162" t="s">
        <v>217</v>
      </c>
      <c r="C102" s="163" t="s">
        <v>218</v>
      </c>
      <c r="D102" s="162" t="s">
        <v>17</v>
      </c>
      <c r="E102" s="162" t="s">
        <v>38</v>
      </c>
      <c r="F102" s="164" t="n">
        <v>2.5</v>
      </c>
      <c r="G102" s="164" t="n">
        <v>2.16666666666667</v>
      </c>
      <c r="H102" s="164" t="n">
        <v>2</v>
      </c>
      <c r="I102" s="164" t="n">
        <v>2</v>
      </c>
      <c r="J102" s="164" t="n">
        <v>3</v>
      </c>
      <c r="K102" s="164" t="n">
        <v>2.5</v>
      </c>
      <c r="L102" s="162"/>
      <c r="M102" s="162"/>
      <c r="N102" s="165" t="n">
        <f aca="false">Capstones!$F102+Capstones!$G102+Capstones!$H102+Capstones!$I102+Capstones!$J102+Capstones!$K102</f>
        <v>14.1666666666667</v>
      </c>
      <c r="O102" s="165" t="n">
        <f aca="false">Capstones!$N102/30*100</f>
        <v>47.2222222222222</v>
      </c>
      <c r="P102" s="165" t="n">
        <f aca="false">Capstones!$O102*0.6</f>
        <v>28.3333333333333</v>
      </c>
      <c r="Q102" s="164" t="n">
        <v>2</v>
      </c>
      <c r="R102" s="164" t="n">
        <v>2.33333333333333</v>
      </c>
      <c r="S102" s="164"/>
      <c r="T102" s="164" t="n">
        <v>2</v>
      </c>
      <c r="U102" s="164"/>
      <c r="V102" s="164" t="n">
        <v>2.66666666666667</v>
      </c>
      <c r="W102" s="164" t="n">
        <v>2</v>
      </c>
      <c r="X102" s="164" t="n">
        <v>2</v>
      </c>
      <c r="Y102" s="165" t="n">
        <f aca="false">Capstones!$Q102+Capstones!$R102+Capstones!$T102+Capstones!$V102+Capstones!$W102</f>
        <v>11</v>
      </c>
      <c r="Z102" s="165" t="n">
        <f aca="false">Capstones!$Y102/25*100</f>
        <v>44</v>
      </c>
      <c r="AA102" s="165" t="n">
        <f aca="false">Capstones!$Z102*0.6</f>
        <v>26.4</v>
      </c>
      <c r="AB102" s="164"/>
      <c r="AC102" s="164" t="n">
        <v>3</v>
      </c>
      <c r="AD102" s="164" t="n">
        <v>0</v>
      </c>
      <c r="AE102" s="164" t="n">
        <v>3</v>
      </c>
      <c r="AF102" s="164" t="n">
        <v>2</v>
      </c>
      <c r="AG102" s="164" t="n">
        <v>3</v>
      </c>
      <c r="AH102" s="164" t="n">
        <v>4</v>
      </c>
      <c r="AI102" s="164" t="n">
        <v>4</v>
      </c>
      <c r="AJ102" s="166" t="n">
        <f aca="false">AC102+AD102+AE102+AF102+AG102+AH102</f>
        <v>15</v>
      </c>
      <c r="AK102" s="166" t="n">
        <f aca="false">AJ102/30*100</f>
        <v>50</v>
      </c>
      <c r="AL102" s="166" t="n">
        <f aca="false">AK102*0.6</f>
        <v>30</v>
      </c>
      <c r="AM102" s="164" t="n">
        <v>2.33333333333333</v>
      </c>
      <c r="AN102" s="164" t="n">
        <v>3</v>
      </c>
      <c r="AO102" s="164"/>
      <c r="AP102" s="164"/>
      <c r="AQ102" s="164"/>
      <c r="AR102" s="164" t="n">
        <v>2.5</v>
      </c>
      <c r="AS102" s="164"/>
      <c r="AT102" s="164" t="n">
        <v>2</v>
      </c>
      <c r="AU102" s="166" t="n">
        <f aca="false">Capstones!$Q102+Capstones!$R102+Capstones!$T102+Capstones!$V102+Capstones!$W102</f>
        <v>11</v>
      </c>
      <c r="AV102" s="166" t="n">
        <f aca="false">Capstones!$Y102/30*100</f>
        <v>36.6666666666667</v>
      </c>
      <c r="AW102" s="166" t="n">
        <f aca="false">Capstones!$Z102*0.6</f>
        <v>26.4</v>
      </c>
    </row>
    <row r="103" customFormat="false" ht="22.5" hidden="false" customHeight="true" outlineLevel="0" collapsed="false">
      <c r="A103" s="58" t="n">
        <v>100</v>
      </c>
      <c r="B103" s="58" t="s">
        <v>219</v>
      </c>
      <c r="C103" s="167" t="s">
        <v>220</v>
      </c>
      <c r="D103" s="58" t="s">
        <v>17</v>
      </c>
      <c r="E103" s="58" t="s">
        <v>14</v>
      </c>
      <c r="F103" s="129" t="n">
        <v>1.5</v>
      </c>
      <c r="G103" s="129" t="n">
        <v>1.83333333333333</v>
      </c>
      <c r="H103" s="129" t="n">
        <v>1.5</v>
      </c>
      <c r="I103" s="129" t="n">
        <v>2</v>
      </c>
      <c r="J103" s="129" t="n">
        <v>2</v>
      </c>
      <c r="K103" s="129" t="n">
        <v>2</v>
      </c>
      <c r="L103" s="58"/>
      <c r="M103" s="58"/>
      <c r="N103" s="166" t="n">
        <f aca="false">Capstones!$F103+Capstones!$G103+Capstones!$H103+Capstones!$I103+Capstones!$J103+Capstones!$K103</f>
        <v>10.8333333333333</v>
      </c>
      <c r="O103" s="166" t="n">
        <f aca="false">Capstones!$N103/30*100</f>
        <v>36.1111111111111</v>
      </c>
      <c r="P103" s="166" t="n">
        <f aca="false">Capstones!$O103*0.6</f>
        <v>21.6666666666667</v>
      </c>
      <c r="Q103" s="129" t="n">
        <v>2</v>
      </c>
      <c r="R103" s="129" t="n">
        <v>2</v>
      </c>
      <c r="S103" s="129"/>
      <c r="T103" s="129" t="n">
        <v>2</v>
      </c>
      <c r="U103" s="129"/>
      <c r="V103" s="129" t="n">
        <v>2.33333333333333</v>
      </c>
      <c r="W103" s="129" t="n">
        <v>3</v>
      </c>
      <c r="X103" s="129" t="n">
        <v>2.5</v>
      </c>
      <c r="Y103" s="166" t="n">
        <f aca="false">Capstones!$Q103+Capstones!$R103+Capstones!$T103+Capstones!$V103+Capstones!$W103</f>
        <v>11.3333333333333</v>
      </c>
      <c r="Z103" s="165" t="n">
        <f aca="false">Capstones!$Y103/25*100</f>
        <v>45.3333333333333</v>
      </c>
      <c r="AA103" s="166" t="n">
        <f aca="false">Capstones!$Z103*0.6</f>
        <v>27.2</v>
      </c>
      <c r="AB103" s="129"/>
      <c r="AC103" s="129" t="n">
        <v>4</v>
      </c>
      <c r="AD103" s="129" t="n">
        <v>3</v>
      </c>
      <c r="AE103" s="129" t="n">
        <v>3</v>
      </c>
      <c r="AF103" s="129" t="n">
        <v>3</v>
      </c>
      <c r="AG103" s="129" t="n">
        <v>4</v>
      </c>
      <c r="AH103" s="129" t="n">
        <v>5</v>
      </c>
      <c r="AI103" s="129" t="n">
        <v>5</v>
      </c>
      <c r="AJ103" s="166" t="n">
        <f aca="false">AC103+AD103+AE103+AF103+AG103+AH103</f>
        <v>22</v>
      </c>
      <c r="AK103" s="166" t="n">
        <f aca="false">AJ103/30*100</f>
        <v>73.3333333333333</v>
      </c>
      <c r="AL103" s="166" t="n">
        <f aca="false">AK103*0.6</f>
        <v>44</v>
      </c>
      <c r="AM103" s="129" t="n">
        <v>2.66666666666667</v>
      </c>
      <c r="AN103" s="129" t="n">
        <v>3</v>
      </c>
      <c r="AO103" s="129"/>
      <c r="AP103" s="129"/>
      <c r="AQ103" s="129"/>
      <c r="AR103" s="129" t="n">
        <v>3.5</v>
      </c>
      <c r="AS103" s="129"/>
      <c r="AT103" s="129" t="n">
        <v>3</v>
      </c>
      <c r="AU103" s="166" t="n">
        <f aca="false">Capstones!$Q103+Capstones!$R103+Capstones!$T103+Capstones!$V103+Capstones!$W103</f>
        <v>11.3333333333333</v>
      </c>
      <c r="AV103" s="166" t="n">
        <f aca="false">Capstones!$Y103/30*100</f>
        <v>37.7777777777778</v>
      </c>
      <c r="AW103" s="166" t="n">
        <f aca="false">Capstones!$Z103*0.6</f>
        <v>27.2</v>
      </c>
    </row>
    <row r="104" customFormat="false" ht="22.5" hidden="false" customHeight="true" outlineLevel="0" collapsed="false">
      <c r="A104" s="162" t="n">
        <v>101</v>
      </c>
      <c r="B104" s="162" t="s">
        <v>221</v>
      </c>
      <c r="C104" s="163" t="s">
        <v>222</v>
      </c>
      <c r="D104" s="162" t="s">
        <v>17</v>
      </c>
      <c r="E104" s="162" t="s">
        <v>31</v>
      </c>
      <c r="F104" s="164" t="n">
        <v>4</v>
      </c>
      <c r="G104" s="164" t="n">
        <v>3.66666666666667</v>
      </c>
      <c r="H104" s="164" t="n">
        <v>4</v>
      </c>
      <c r="I104" s="164" t="n">
        <v>4</v>
      </c>
      <c r="J104" s="164" t="n">
        <v>4</v>
      </c>
      <c r="K104" s="164" t="n">
        <v>3</v>
      </c>
      <c r="L104" s="162"/>
      <c r="M104" s="162"/>
      <c r="N104" s="165" t="n">
        <f aca="false">Capstones!$F104+Capstones!$G104+Capstones!$H104+Capstones!$I104+Capstones!$J104+Capstones!$K104</f>
        <v>22.6666666666667</v>
      </c>
      <c r="O104" s="165" t="n">
        <f aca="false">Capstones!$N104/30*100</f>
        <v>75.5555555555555</v>
      </c>
      <c r="P104" s="165" t="n">
        <f aca="false">Capstones!$O104*0.6</f>
        <v>45.3333333333333</v>
      </c>
      <c r="Q104" s="164" t="n">
        <v>3</v>
      </c>
      <c r="R104" s="164" t="n">
        <v>3.66666666666667</v>
      </c>
      <c r="S104" s="164"/>
      <c r="T104" s="164" t="n">
        <v>3</v>
      </c>
      <c r="U104" s="164"/>
      <c r="V104" s="164" t="n">
        <v>3.33333333333333</v>
      </c>
      <c r="W104" s="164" t="n">
        <v>3</v>
      </c>
      <c r="X104" s="164" t="n">
        <v>3.5</v>
      </c>
      <c r="Y104" s="165" t="n">
        <f aca="false">Capstones!$Q104+Capstones!$R104+Capstones!$T104+Capstones!$V104+Capstones!$W104</f>
        <v>16</v>
      </c>
      <c r="Z104" s="165" t="n">
        <f aca="false">Capstones!$Y104/25*100</f>
        <v>64</v>
      </c>
      <c r="AA104" s="165" t="n">
        <f aca="false">Capstones!$Z104*0.6</f>
        <v>38.4</v>
      </c>
      <c r="AB104" s="164"/>
      <c r="AC104" s="164" t="n">
        <v>4</v>
      </c>
      <c r="AD104" s="164" t="n">
        <v>3</v>
      </c>
      <c r="AE104" s="164" t="n">
        <v>4</v>
      </c>
      <c r="AF104" s="164" t="n">
        <v>4</v>
      </c>
      <c r="AG104" s="164" t="n">
        <v>4</v>
      </c>
      <c r="AH104" s="164" t="n">
        <v>4</v>
      </c>
      <c r="AI104" s="164" t="n">
        <v>4</v>
      </c>
      <c r="AJ104" s="166" t="n">
        <f aca="false">AC104+AD104+AE104+AF104+AG104+AH104</f>
        <v>23</v>
      </c>
      <c r="AK104" s="166" t="n">
        <f aca="false">AJ104/30*100</f>
        <v>76.6666666666667</v>
      </c>
      <c r="AL104" s="166" t="n">
        <f aca="false">AK104*0.6</f>
        <v>46</v>
      </c>
      <c r="AM104" s="164" t="n">
        <v>3</v>
      </c>
      <c r="AN104" s="164" t="n">
        <v>3</v>
      </c>
      <c r="AO104" s="164"/>
      <c r="AP104" s="164"/>
      <c r="AQ104" s="164"/>
      <c r="AR104" s="164" t="n">
        <v>3</v>
      </c>
      <c r="AS104" s="164"/>
      <c r="AT104" s="164" t="n">
        <v>3</v>
      </c>
      <c r="AU104" s="166" t="n">
        <f aca="false">Capstones!$Q104+Capstones!$R104+Capstones!$T104+Capstones!$V104+Capstones!$W104</f>
        <v>16</v>
      </c>
      <c r="AV104" s="166" t="n">
        <f aca="false">Capstones!$Y104/30*100</f>
        <v>53.3333333333333</v>
      </c>
      <c r="AW104" s="166" t="n">
        <f aca="false">Capstones!$Z104*0.6</f>
        <v>38.4</v>
      </c>
    </row>
    <row r="105" customFormat="false" ht="22.5" hidden="false" customHeight="true" outlineLevel="0" collapsed="false">
      <c r="A105" s="58" t="n">
        <v>102</v>
      </c>
      <c r="B105" s="58" t="s">
        <v>223</v>
      </c>
      <c r="C105" s="167" t="s">
        <v>224</v>
      </c>
      <c r="D105" s="58" t="s">
        <v>13</v>
      </c>
      <c r="E105" s="58" t="s">
        <v>31</v>
      </c>
      <c r="F105" s="129" t="n">
        <v>4</v>
      </c>
      <c r="G105" s="129" t="n">
        <v>3.33333333333333</v>
      </c>
      <c r="H105" s="129" t="n">
        <v>4</v>
      </c>
      <c r="I105" s="129" t="n">
        <v>3</v>
      </c>
      <c r="J105" s="129" t="n">
        <v>3</v>
      </c>
      <c r="K105" s="129" t="n">
        <v>3</v>
      </c>
      <c r="L105" s="58"/>
      <c r="M105" s="58"/>
      <c r="N105" s="166" t="n">
        <f aca="false">Capstones!$F105+Capstones!$G105+Capstones!$H105+Capstones!$I105+Capstones!$J105+Capstones!$K105</f>
        <v>20.3333333333333</v>
      </c>
      <c r="O105" s="166" t="n">
        <f aca="false">Capstones!$N105/30*100</f>
        <v>67.7777777777778</v>
      </c>
      <c r="P105" s="166" t="n">
        <f aca="false">Capstones!$O105*0.6</f>
        <v>40.6666666666667</v>
      </c>
      <c r="Q105" s="129" t="n">
        <v>2</v>
      </c>
      <c r="R105" s="129" t="n">
        <v>3.33333333333333</v>
      </c>
      <c r="S105" s="129"/>
      <c r="T105" s="129" t="n">
        <v>3</v>
      </c>
      <c r="U105" s="129"/>
      <c r="V105" s="129" t="n">
        <v>3.66666666666667</v>
      </c>
      <c r="W105" s="129" t="n">
        <v>4</v>
      </c>
      <c r="X105" s="129" t="n">
        <v>3</v>
      </c>
      <c r="Y105" s="166" t="n">
        <f aca="false">Capstones!$Q105+Capstones!$R105+Capstones!$T105+Capstones!$V105+Capstones!$W105</f>
        <v>16</v>
      </c>
      <c r="Z105" s="165" t="n">
        <f aca="false">Capstones!$Y105/25*100</f>
        <v>64</v>
      </c>
      <c r="AA105" s="166" t="n">
        <f aca="false">Capstones!$Z105*0.6</f>
        <v>38.4</v>
      </c>
      <c r="AB105" s="129"/>
      <c r="AC105" s="129" t="s">
        <v>511</v>
      </c>
      <c r="AD105" s="129" t="s">
        <v>511</v>
      </c>
      <c r="AE105" s="129" t="s">
        <v>511</v>
      </c>
      <c r="AF105" s="129" t="s">
        <v>511</v>
      </c>
      <c r="AG105" s="129" t="s">
        <v>511</v>
      </c>
      <c r="AH105" s="129" t="s">
        <v>511</v>
      </c>
      <c r="AI105" s="129" t="s">
        <v>511</v>
      </c>
      <c r="AJ105" s="166" t="n">
        <f aca="false">AC105+AD105+AE105+AF105+AG105+AH105</f>
        <v>0</v>
      </c>
      <c r="AK105" s="166" t="n">
        <f aca="false">AJ105/30*100</f>
        <v>0</v>
      </c>
      <c r="AL105" s="166" t="n">
        <f aca="false">AK105*0.6</f>
        <v>0</v>
      </c>
      <c r="AM105" s="129" t="n">
        <v>4</v>
      </c>
      <c r="AN105" s="129" t="n">
        <v>5</v>
      </c>
      <c r="AO105" s="129"/>
      <c r="AP105" s="129"/>
      <c r="AQ105" s="129"/>
      <c r="AR105" s="129" t="n">
        <v>3.25</v>
      </c>
      <c r="AS105" s="129"/>
      <c r="AT105" s="129" t="n">
        <v>4</v>
      </c>
      <c r="AU105" s="166" t="n">
        <f aca="false">Capstones!$Q105+Capstones!$R105+Capstones!$T105+Capstones!$V105+Capstones!$W105</f>
        <v>16</v>
      </c>
      <c r="AV105" s="166" t="n">
        <f aca="false">Capstones!$Y105/30*100</f>
        <v>53.3333333333333</v>
      </c>
      <c r="AW105" s="166" t="n">
        <f aca="false">Capstones!$Z105*0.6</f>
        <v>38.4</v>
      </c>
    </row>
    <row r="106" customFormat="false" ht="22.5" hidden="false" customHeight="true" outlineLevel="0" collapsed="false">
      <c r="A106" s="162" t="n">
        <v>103</v>
      </c>
      <c r="B106" s="162" t="s">
        <v>225</v>
      </c>
      <c r="C106" s="163" t="s">
        <v>226</v>
      </c>
      <c r="D106" s="162" t="s">
        <v>13</v>
      </c>
      <c r="E106" s="162" t="s">
        <v>14</v>
      </c>
      <c r="F106" s="164" t="n">
        <v>1</v>
      </c>
      <c r="G106" s="164" t="n">
        <v>1.33333333333333</v>
      </c>
      <c r="H106" s="164" t="n">
        <v>1.5</v>
      </c>
      <c r="I106" s="164" t="n">
        <v>1.5</v>
      </c>
      <c r="J106" s="164" t="n">
        <v>1.5</v>
      </c>
      <c r="K106" s="164" t="n">
        <v>1.5</v>
      </c>
      <c r="L106" s="162"/>
      <c r="M106" s="162"/>
      <c r="N106" s="165" t="n">
        <f aca="false">Capstones!$F106+Capstones!$G106+Capstones!$H106+Capstones!$I106+Capstones!$J106+Capstones!$K106</f>
        <v>8.33333333333333</v>
      </c>
      <c r="O106" s="165" t="n">
        <f aca="false">Capstones!$N106/30*100</f>
        <v>27.7777777777778</v>
      </c>
      <c r="P106" s="165" t="n">
        <f aca="false">Capstones!$O106*0.6</f>
        <v>16.6666666666667</v>
      </c>
      <c r="Q106" s="164" t="n">
        <v>2</v>
      </c>
      <c r="R106" s="164" t="n">
        <v>2.33333333333333</v>
      </c>
      <c r="S106" s="164"/>
      <c r="T106" s="164" t="n">
        <v>2</v>
      </c>
      <c r="U106" s="164"/>
      <c r="V106" s="164" t="n">
        <v>1.66666666666667</v>
      </c>
      <c r="W106" s="164" t="n">
        <v>2</v>
      </c>
      <c r="X106" s="164" t="n">
        <v>1.5</v>
      </c>
      <c r="Y106" s="165" t="n">
        <f aca="false">Capstones!$Q106+Capstones!$R106+Capstones!$T106+Capstones!$V106+Capstones!$W106</f>
        <v>10</v>
      </c>
      <c r="Z106" s="165" t="n">
        <f aca="false">Capstones!$Y106/25*100</f>
        <v>40</v>
      </c>
      <c r="AA106" s="165" t="n">
        <f aca="false">Capstones!$Z106*0.6</f>
        <v>24</v>
      </c>
      <c r="AB106" s="164"/>
      <c r="AC106" s="164" t="n">
        <v>5</v>
      </c>
      <c r="AD106" s="164" t="n">
        <v>4</v>
      </c>
      <c r="AE106" s="164" t="n">
        <v>4</v>
      </c>
      <c r="AF106" s="164" t="n">
        <v>5</v>
      </c>
      <c r="AG106" s="164" t="n">
        <v>5</v>
      </c>
      <c r="AH106" s="164" t="n">
        <v>5</v>
      </c>
      <c r="AI106" s="164" t="n">
        <v>5</v>
      </c>
      <c r="AJ106" s="166" t="n">
        <f aca="false">AC106+AD106+AE106+AF106+AG106+AH106</f>
        <v>28</v>
      </c>
      <c r="AK106" s="166" t="n">
        <f aca="false">AJ106/30*100</f>
        <v>93.3333333333333</v>
      </c>
      <c r="AL106" s="166" t="n">
        <f aca="false">AK106*0.6</f>
        <v>56</v>
      </c>
      <c r="AM106" s="164" t="n">
        <v>2</v>
      </c>
      <c r="AN106" s="164" t="n">
        <v>3</v>
      </c>
      <c r="AO106" s="164"/>
      <c r="AP106" s="164"/>
      <c r="AQ106" s="164"/>
      <c r="AR106" s="164" t="n">
        <v>2.5</v>
      </c>
      <c r="AS106" s="164"/>
      <c r="AT106" s="164" t="n">
        <v>3</v>
      </c>
      <c r="AU106" s="166" t="n">
        <f aca="false">Capstones!$Q106+Capstones!$R106+Capstones!$T106+Capstones!$V106+Capstones!$W106</f>
        <v>10</v>
      </c>
      <c r="AV106" s="166" t="n">
        <f aca="false">Capstones!$Y106/30*100</f>
        <v>33.3333333333333</v>
      </c>
      <c r="AW106" s="166" t="n">
        <f aca="false">Capstones!$Z106*0.6</f>
        <v>24</v>
      </c>
    </row>
    <row r="107" customFormat="false" ht="22.5" hidden="false" customHeight="true" outlineLevel="0" collapsed="false">
      <c r="A107" s="58" t="n">
        <v>104</v>
      </c>
      <c r="B107" s="58" t="s">
        <v>227</v>
      </c>
      <c r="C107" s="167" t="s">
        <v>228</v>
      </c>
      <c r="D107" s="58" t="s">
        <v>17</v>
      </c>
      <c r="E107" s="58" t="s">
        <v>14</v>
      </c>
      <c r="F107" s="129" t="n">
        <v>3</v>
      </c>
      <c r="G107" s="129" t="n">
        <v>2.5</v>
      </c>
      <c r="H107" s="129" t="n">
        <v>2.5</v>
      </c>
      <c r="I107" s="129" t="n">
        <v>2.5</v>
      </c>
      <c r="J107" s="129" t="n">
        <v>2.5</v>
      </c>
      <c r="K107" s="129" t="n">
        <v>3</v>
      </c>
      <c r="L107" s="58"/>
      <c r="M107" s="58"/>
      <c r="N107" s="166" t="n">
        <f aca="false">Capstones!$F107+Capstones!$G107+Capstones!$H107+Capstones!$I107+Capstones!$J107+Capstones!$K107</f>
        <v>16</v>
      </c>
      <c r="O107" s="166" t="n">
        <f aca="false">Capstones!$N107/30*100</f>
        <v>53.3333333333333</v>
      </c>
      <c r="P107" s="166" t="n">
        <f aca="false">Capstones!$O107*0.6</f>
        <v>32</v>
      </c>
      <c r="Q107" s="129" t="n">
        <v>4</v>
      </c>
      <c r="R107" s="129" t="n">
        <v>4</v>
      </c>
      <c r="S107" s="129"/>
      <c r="T107" s="129" t="n">
        <v>4</v>
      </c>
      <c r="U107" s="129"/>
      <c r="V107" s="129" t="n">
        <v>5</v>
      </c>
      <c r="W107" s="129" t="n">
        <v>5</v>
      </c>
      <c r="X107" s="129" t="n">
        <v>4.5</v>
      </c>
      <c r="Y107" s="166" t="n">
        <f aca="false">Capstones!$Q107+Capstones!$R107+Capstones!$T107+Capstones!$V107+Capstones!$W107</f>
        <v>22</v>
      </c>
      <c r="Z107" s="165" t="n">
        <f aca="false">Capstones!$Y107/25*100</f>
        <v>88</v>
      </c>
      <c r="AA107" s="166" t="n">
        <f aca="false">Capstones!$Z107*0.6</f>
        <v>52.8</v>
      </c>
      <c r="AB107" s="129"/>
      <c r="AC107" s="129" t="n">
        <v>3</v>
      </c>
      <c r="AD107" s="129" t="n">
        <v>3</v>
      </c>
      <c r="AE107" s="129" t="n">
        <v>3</v>
      </c>
      <c r="AF107" s="129" t="n">
        <v>4</v>
      </c>
      <c r="AG107" s="129" t="n">
        <v>3</v>
      </c>
      <c r="AH107" s="129" t="n">
        <v>4</v>
      </c>
      <c r="AI107" s="129" t="n">
        <v>3</v>
      </c>
      <c r="AJ107" s="166" t="n">
        <f aca="false">AC107+AD107+AE107+AF107+AG107+AH107</f>
        <v>20</v>
      </c>
      <c r="AK107" s="166" t="n">
        <f aca="false">AJ107/30*100</f>
        <v>66.6666666666667</v>
      </c>
      <c r="AL107" s="166" t="n">
        <f aca="false">AK107*0.6</f>
        <v>40</v>
      </c>
      <c r="AM107" s="129" t="n">
        <v>2.66666666666667</v>
      </c>
      <c r="AN107" s="129" t="n">
        <v>3</v>
      </c>
      <c r="AO107" s="129"/>
      <c r="AP107" s="129"/>
      <c r="AQ107" s="129"/>
      <c r="AR107" s="129" t="n">
        <v>2.75</v>
      </c>
      <c r="AS107" s="129"/>
      <c r="AT107" s="129" t="n">
        <v>2</v>
      </c>
      <c r="AU107" s="166" t="n">
        <f aca="false">Capstones!$Q107+Capstones!$R107+Capstones!$T107+Capstones!$V107+Capstones!$W107</f>
        <v>22</v>
      </c>
      <c r="AV107" s="166" t="n">
        <f aca="false">Capstones!$Y107/30*100</f>
        <v>73.3333333333333</v>
      </c>
      <c r="AW107" s="166" t="n">
        <f aca="false">Capstones!$Z107*0.6</f>
        <v>52.8</v>
      </c>
    </row>
    <row r="108" customFormat="false" ht="22.5" hidden="false" customHeight="true" outlineLevel="0" collapsed="false">
      <c r="A108" s="162" t="n">
        <v>105</v>
      </c>
      <c r="B108" s="162" t="s">
        <v>229</v>
      </c>
      <c r="C108" s="163" t="s">
        <v>230</v>
      </c>
      <c r="D108" s="162" t="s">
        <v>13</v>
      </c>
      <c r="E108" s="162" t="s">
        <v>14</v>
      </c>
      <c r="F108" s="164" t="n">
        <v>3</v>
      </c>
      <c r="G108" s="164" t="n">
        <v>2.5</v>
      </c>
      <c r="H108" s="164" t="n">
        <v>3</v>
      </c>
      <c r="I108" s="164" t="n">
        <v>3</v>
      </c>
      <c r="J108" s="164" t="n">
        <v>3</v>
      </c>
      <c r="K108" s="164" t="n">
        <v>2.5</v>
      </c>
      <c r="L108" s="162"/>
      <c r="M108" s="162"/>
      <c r="N108" s="165" t="n">
        <f aca="false">Capstones!$F108+Capstones!$G108+Capstones!$H108+Capstones!$I108+Capstones!$J108+Capstones!$K108</f>
        <v>17</v>
      </c>
      <c r="O108" s="165" t="n">
        <f aca="false">Capstones!$N108/30*100</f>
        <v>56.6666666666667</v>
      </c>
      <c r="P108" s="165" t="n">
        <f aca="false">Capstones!$O108*0.6</f>
        <v>34</v>
      </c>
      <c r="Q108" s="164" t="n">
        <v>3</v>
      </c>
      <c r="R108" s="164" t="n">
        <v>4</v>
      </c>
      <c r="S108" s="164"/>
      <c r="T108" s="164" t="n">
        <v>5</v>
      </c>
      <c r="U108" s="164"/>
      <c r="V108" s="164" t="n">
        <v>3.66666666666667</v>
      </c>
      <c r="W108" s="164" t="n">
        <v>5</v>
      </c>
      <c r="X108" s="164" t="n">
        <v>3</v>
      </c>
      <c r="Y108" s="165" t="n">
        <f aca="false">Capstones!$Q108+Capstones!$R108+Capstones!$T108+Capstones!$V108+Capstones!$W108</f>
        <v>20.6666666666667</v>
      </c>
      <c r="Z108" s="165" t="n">
        <f aca="false">Capstones!$Y108/25*100</f>
        <v>82.6666666666667</v>
      </c>
      <c r="AA108" s="165" t="n">
        <f aca="false">Capstones!$Z108*0.6</f>
        <v>49.6</v>
      </c>
      <c r="AB108" s="164"/>
      <c r="AC108" s="162" t="n">
        <v>4</v>
      </c>
      <c r="AD108" s="162" t="n">
        <v>5</v>
      </c>
      <c r="AE108" s="162" t="n">
        <v>4</v>
      </c>
      <c r="AF108" s="162" t="n">
        <v>4</v>
      </c>
      <c r="AG108" s="162" t="n">
        <v>3</v>
      </c>
      <c r="AH108" s="162" t="n">
        <v>5</v>
      </c>
      <c r="AI108" s="162" t="n">
        <v>4</v>
      </c>
      <c r="AJ108" s="166" t="n">
        <f aca="false">AC108+AD108+AE108+AF108+AG108+AH108</f>
        <v>25</v>
      </c>
      <c r="AK108" s="166" t="n">
        <f aca="false">AJ108/30*100</f>
        <v>83.3333333333333</v>
      </c>
      <c r="AL108" s="166" t="n">
        <f aca="false">AK108*0.6</f>
        <v>50</v>
      </c>
      <c r="AM108" s="162" t="n">
        <v>0</v>
      </c>
      <c r="AN108" s="162" t="n">
        <v>0</v>
      </c>
      <c r="AO108" s="164"/>
      <c r="AP108" s="164"/>
      <c r="AQ108" s="164"/>
      <c r="AR108" s="162" t="n">
        <v>0</v>
      </c>
      <c r="AS108" s="164"/>
      <c r="AT108" s="162" t="n">
        <v>0</v>
      </c>
      <c r="AU108" s="166" t="n">
        <f aca="false">Capstones!$Q108+Capstones!$R108+Capstones!$T108+Capstones!$V108+Capstones!$W108</f>
        <v>20.6666666666667</v>
      </c>
      <c r="AV108" s="166" t="n">
        <f aca="false">Capstones!$Y108/30*100</f>
        <v>68.8888888888889</v>
      </c>
      <c r="AW108" s="166" t="n">
        <f aca="false">Capstones!$Z108*0.6</f>
        <v>49.6</v>
      </c>
    </row>
    <row r="109" customFormat="false" ht="22.5" hidden="false" customHeight="true" outlineLevel="0" collapsed="false">
      <c r="A109" s="58" t="n">
        <v>106</v>
      </c>
      <c r="B109" s="58" t="s">
        <v>231</v>
      </c>
      <c r="C109" s="167" t="s">
        <v>232</v>
      </c>
      <c r="D109" s="58" t="s">
        <v>17</v>
      </c>
      <c r="E109" s="58" t="s">
        <v>31</v>
      </c>
      <c r="F109" s="129" t="n">
        <v>4</v>
      </c>
      <c r="G109" s="129" t="n">
        <v>3.33333333333333</v>
      </c>
      <c r="H109" s="129" t="n">
        <v>4</v>
      </c>
      <c r="I109" s="129" t="n">
        <v>3</v>
      </c>
      <c r="J109" s="129" t="n">
        <v>3</v>
      </c>
      <c r="K109" s="129" t="n">
        <v>3</v>
      </c>
      <c r="L109" s="58"/>
      <c r="M109" s="58"/>
      <c r="N109" s="166" t="n">
        <f aca="false">Capstones!$F109+Capstones!$G109+Capstones!$H109+Capstones!$I109+Capstones!$J109+Capstones!$K109</f>
        <v>20.3333333333333</v>
      </c>
      <c r="O109" s="166" t="n">
        <f aca="false">Capstones!$N109/30*100</f>
        <v>67.7777777777778</v>
      </c>
      <c r="P109" s="166" t="n">
        <f aca="false">Capstones!$O109*0.6</f>
        <v>40.6666666666667</v>
      </c>
      <c r="Q109" s="129" t="n">
        <v>5</v>
      </c>
      <c r="R109" s="129" t="n">
        <v>4.33333333333333</v>
      </c>
      <c r="S109" s="129"/>
      <c r="T109" s="129" t="n">
        <v>5</v>
      </c>
      <c r="U109" s="129"/>
      <c r="V109" s="129" t="n">
        <v>5</v>
      </c>
      <c r="W109" s="168" t="n">
        <v>5</v>
      </c>
      <c r="X109" s="168" t="n">
        <v>4.5</v>
      </c>
      <c r="Y109" s="166" t="n">
        <f aca="false">Capstones!$Q109+Capstones!$R109+Capstones!$T109+Capstones!$V109+Capstones!$W109</f>
        <v>24.3333333333333</v>
      </c>
      <c r="Z109" s="165" t="n">
        <f aca="false">Capstones!$Y109/25*100</f>
        <v>97.3333333333333</v>
      </c>
      <c r="AA109" s="166" t="n">
        <f aca="false">Capstones!$Z109*0.6</f>
        <v>58.4</v>
      </c>
      <c r="AB109" s="129"/>
      <c r="AC109" s="129" t="n">
        <v>2.5</v>
      </c>
      <c r="AD109" s="129" t="n">
        <v>3</v>
      </c>
      <c r="AE109" s="129" t="n">
        <v>2.5</v>
      </c>
      <c r="AF109" s="129" t="n">
        <v>2.5</v>
      </c>
      <c r="AG109" s="129" t="n">
        <v>2.5</v>
      </c>
      <c r="AH109" s="129" t="n">
        <v>3</v>
      </c>
      <c r="AI109" s="129" t="n">
        <v>2.5</v>
      </c>
      <c r="AJ109" s="166" t="n">
        <f aca="false">AC109+AD109+AE109+AF109+AG109+AH109</f>
        <v>16</v>
      </c>
      <c r="AK109" s="166" t="n">
        <f aca="false">AJ109/30*100</f>
        <v>53.3333333333333</v>
      </c>
      <c r="AL109" s="166" t="n">
        <f aca="false">AK109*0.6</f>
        <v>32</v>
      </c>
      <c r="AM109" s="129" t="n">
        <v>2.16666666666667</v>
      </c>
      <c r="AN109" s="129" t="n">
        <v>2.5</v>
      </c>
      <c r="AO109" s="129"/>
      <c r="AP109" s="129"/>
      <c r="AQ109" s="129"/>
      <c r="AR109" s="129" t="n">
        <v>2.125</v>
      </c>
      <c r="AS109" s="168"/>
      <c r="AT109" s="129" t="n">
        <v>2.5</v>
      </c>
      <c r="AU109" s="166" t="n">
        <f aca="false">Capstones!$Q109+Capstones!$R109+Capstones!$T109+Capstones!$V109+Capstones!$W109</f>
        <v>24.3333333333333</v>
      </c>
      <c r="AV109" s="166" t="n">
        <f aca="false">Capstones!$Y109/30*100</f>
        <v>81.1111111111111</v>
      </c>
      <c r="AW109" s="166" t="n">
        <f aca="false">Capstones!$Z109*0.6</f>
        <v>58.4</v>
      </c>
    </row>
    <row r="110" customFormat="false" ht="22.5" hidden="false" customHeight="true" outlineLevel="0" collapsed="false">
      <c r="A110" s="162" t="n">
        <v>107</v>
      </c>
      <c r="B110" s="162" t="s">
        <v>233</v>
      </c>
      <c r="C110" s="163" t="s">
        <v>234</v>
      </c>
      <c r="D110" s="162" t="s">
        <v>13</v>
      </c>
      <c r="E110" s="162" t="s">
        <v>31</v>
      </c>
      <c r="F110" s="164" t="n">
        <v>5</v>
      </c>
      <c r="G110" s="164" t="n">
        <v>3.66666666666667</v>
      </c>
      <c r="H110" s="164" t="n">
        <v>4</v>
      </c>
      <c r="I110" s="164" t="n">
        <v>5</v>
      </c>
      <c r="J110" s="164" t="n">
        <v>4</v>
      </c>
      <c r="K110" s="164" t="n">
        <v>3</v>
      </c>
      <c r="L110" s="162"/>
      <c r="M110" s="162"/>
      <c r="N110" s="165" t="n">
        <f aca="false">Capstones!$F110+Capstones!$G110+Capstones!$H110+Capstones!$I110+Capstones!$J110+Capstones!$K110</f>
        <v>24.6666666666667</v>
      </c>
      <c r="O110" s="165" t="n">
        <f aca="false">Capstones!$N110/30*100</f>
        <v>82.2222222222222</v>
      </c>
      <c r="P110" s="165" t="n">
        <f aca="false">Capstones!$O110*0.6</f>
        <v>49.3333333333333</v>
      </c>
      <c r="Q110" s="164" t="n">
        <v>3</v>
      </c>
      <c r="R110" s="164" t="n">
        <v>4</v>
      </c>
      <c r="S110" s="164"/>
      <c r="T110" s="164" t="n">
        <v>4</v>
      </c>
      <c r="U110" s="164"/>
      <c r="V110" s="164" t="n">
        <v>3.33333333333333</v>
      </c>
      <c r="W110" s="164" t="n">
        <v>3</v>
      </c>
      <c r="X110" s="164" t="n">
        <v>3.5</v>
      </c>
      <c r="Y110" s="165" t="n">
        <f aca="false">Capstones!$Q110+Capstones!$R110+Capstones!$T110+Capstones!$V110+Capstones!$W110</f>
        <v>17.3333333333333</v>
      </c>
      <c r="Z110" s="165" t="n">
        <f aca="false">Capstones!$Y110/25*100</f>
        <v>69.3333333333333</v>
      </c>
      <c r="AA110" s="165" t="n">
        <f aca="false">Capstones!$Z110*0.6</f>
        <v>41.6</v>
      </c>
      <c r="AB110" s="164"/>
      <c r="AC110" s="164" t="n">
        <v>5</v>
      </c>
      <c r="AD110" s="164" t="n">
        <v>4</v>
      </c>
      <c r="AE110" s="164" t="n">
        <v>5</v>
      </c>
      <c r="AF110" s="164" t="n">
        <v>4</v>
      </c>
      <c r="AG110" s="164" t="n">
        <v>5</v>
      </c>
      <c r="AH110" s="164" t="n">
        <v>5</v>
      </c>
      <c r="AI110" s="164" t="n">
        <v>5</v>
      </c>
      <c r="AJ110" s="166" t="n">
        <f aca="false">AC110+AD110+AE110+AF110+AG110+AH110</f>
        <v>28</v>
      </c>
      <c r="AK110" s="166" t="n">
        <f aca="false">AJ110/30*100</f>
        <v>93.3333333333333</v>
      </c>
      <c r="AL110" s="166" t="n">
        <f aca="false">AK110*0.6</f>
        <v>56</v>
      </c>
      <c r="AM110" s="164" t="n">
        <v>4.33333333333333</v>
      </c>
      <c r="AN110" s="164" t="n">
        <v>4</v>
      </c>
      <c r="AO110" s="164"/>
      <c r="AP110" s="164"/>
      <c r="AQ110" s="164"/>
      <c r="AR110" s="164" t="n">
        <v>4.75</v>
      </c>
      <c r="AS110" s="164"/>
      <c r="AT110" s="164" t="n">
        <v>4</v>
      </c>
      <c r="AU110" s="166" t="n">
        <f aca="false">Capstones!$Q110+Capstones!$R110+Capstones!$T110+Capstones!$V110+Capstones!$W110</f>
        <v>17.3333333333333</v>
      </c>
      <c r="AV110" s="166" t="n">
        <f aca="false">Capstones!$Y110/30*100</f>
        <v>57.7777777777778</v>
      </c>
      <c r="AW110" s="166" t="n">
        <f aca="false">Capstones!$Z110*0.6</f>
        <v>41.6</v>
      </c>
    </row>
    <row r="111" customFormat="false" ht="22.5" hidden="false" customHeight="true" outlineLevel="0" collapsed="false">
      <c r="A111" s="58" t="n">
        <v>108</v>
      </c>
      <c r="B111" s="58" t="s">
        <v>235</v>
      </c>
      <c r="C111" s="167" t="s">
        <v>236</v>
      </c>
      <c r="D111" s="58" t="s">
        <v>17</v>
      </c>
      <c r="E111" s="58" t="s">
        <v>38</v>
      </c>
      <c r="F111" s="129" t="n">
        <v>2.5</v>
      </c>
      <c r="G111" s="129" t="n">
        <v>2.16666666666667</v>
      </c>
      <c r="H111" s="129" t="n">
        <v>2.5</v>
      </c>
      <c r="I111" s="129" t="n">
        <v>2</v>
      </c>
      <c r="J111" s="129" t="n">
        <v>2.5</v>
      </c>
      <c r="K111" s="129" t="n">
        <v>2.5</v>
      </c>
      <c r="L111" s="58"/>
      <c r="M111" s="58"/>
      <c r="N111" s="166" t="n">
        <f aca="false">Capstones!$F111+Capstones!$G111+Capstones!$H111+Capstones!$I111+Capstones!$J111+Capstones!$K111</f>
        <v>14.1666666666667</v>
      </c>
      <c r="O111" s="166" t="n">
        <f aca="false">Capstones!$N111/30*100</f>
        <v>47.2222222222222</v>
      </c>
      <c r="P111" s="166" t="n">
        <f aca="false">Capstones!$O111*0.6</f>
        <v>28.3333333333333</v>
      </c>
      <c r="Q111" s="129" t="n">
        <v>2</v>
      </c>
      <c r="R111" s="129" t="n">
        <v>1.33333333333333</v>
      </c>
      <c r="S111" s="129"/>
      <c r="T111" s="129" t="n">
        <v>2</v>
      </c>
      <c r="U111" s="129"/>
      <c r="V111" s="129" t="n">
        <v>2.66666666666667</v>
      </c>
      <c r="W111" s="129" t="n">
        <v>4</v>
      </c>
      <c r="X111" s="129" t="n">
        <v>2</v>
      </c>
      <c r="Y111" s="166" t="n">
        <f aca="false">Capstones!$Q111+Capstones!$R111+Capstones!$T111+Capstones!$V111+Capstones!$W111</f>
        <v>12</v>
      </c>
      <c r="Z111" s="165" t="n">
        <f aca="false">Capstones!$Y111/25*100</f>
        <v>48</v>
      </c>
      <c r="AA111" s="166" t="n">
        <f aca="false">Capstones!$Z111*0.6</f>
        <v>28.8</v>
      </c>
      <c r="AB111" s="129"/>
      <c r="AC111" s="129" t="n">
        <v>3.5</v>
      </c>
      <c r="AD111" s="129" t="n">
        <v>0</v>
      </c>
      <c r="AE111" s="129" t="n">
        <v>3.5</v>
      </c>
      <c r="AF111" s="129" t="n">
        <v>4</v>
      </c>
      <c r="AG111" s="129" t="n">
        <v>4</v>
      </c>
      <c r="AH111" s="129" t="n">
        <v>4</v>
      </c>
      <c r="AI111" s="129" t="n">
        <v>4</v>
      </c>
      <c r="AJ111" s="166" t="n">
        <f aca="false">AC111+AD111+AE111+AF111+AG111+AH111</f>
        <v>19</v>
      </c>
      <c r="AK111" s="166" t="n">
        <f aca="false">AJ111/30*100</f>
        <v>63.3333333333333</v>
      </c>
      <c r="AL111" s="166" t="n">
        <f aca="false">AK111*0.6</f>
        <v>38</v>
      </c>
      <c r="AM111" s="129" t="n">
        <v>4</v>
      </c>
      <c r="AN111" s="129" t="n">
        <v>4</v>
      </c>
      <c r="AO111" s="129"/>
      <c r="AP111" s="129"/>
      <c r="AQ111" s="129"/>
      <c r="AR111" s="129" t="n">
        <v>4</v>
      </c>
      <c r="AS111" s="129"/>
      <c r="AT111" s="129" t="n">
        <v>4</v>
      </c>
      <c r="AU111" s="166" t="n">
        <f aca="false">Capstones!$Q111+Capstones!$R111+Capstones!$T111+Capstones!$V111+Capstones!$W111</f>
        <v>12</v>
      </c>
      <c r="AV111" s="166" t="n">
        <f aca="false">Capstones!$Y111/30*100</f>
        <v>40</v>
      </c>
      <c r="AW111" s="166" t="n">
        <f aca="false">Capstones!$Z111*0.6</f>
        <v>28.8</v>
      </c>
    </row>
    <row r="112" customFormat="false" ht="22.5" hidden="false" customHeight="true" outlineLevel="0" collapsed="false">
      <c r="A112" s="162" t="n">
        <v>109</v>
      </c>
      <c r="B112" s="162" t="s">
        <v>237</v>
      </c>
      <c r="C112" s="163" t="s">
        <v>238</v>
      </c>
      <c r="D112" s="162" t="s">
        <v>17</v>
      </c>
      <c r="E112" s="162" t="s">
        <v>38</v>
      </c>
      <c r="F112" s="164" t="n">
        <v>2</v>
      </c>
      <c r="G112" s="164" t="n">
        <v>3.33333333333333</v>
      </c>
      <c r="H112" s="164" t="n">
        <v>4</v>
      </c>
      <c r="I112" s="164" t="n">
        <v>4</v>
      </c>
      <c r="J112" s="164" t="n">
        <v>4</v>
      </c>
      <c r="K112" s="164" t="n">
        <v>3</v>
      </c>
      <c r="L112" s="162"/>
      <c r="M112" s="162"/>
      <c r="N112" s="165" t="n">
        <f aca="false">Capstones!$F112+Capstones!$G112+Capstones!$H112+Capstones!$I112+Capstones!$J112+Capstones!$K112</f>
        <v>20.3333333333333</v>
      </c>
      <c r="O112" s="165" t="n">
        <f aca="false">Capstones!$N112/30*100</f>
        <v>67.7777777777778</v>
      </c>
      <c r="P112" s="165" t="n">
        <f aca="false">Capstones!$O112*0.6</f>
        <v>40.6666666666667</v>
      </c>
      <c r="Q112" s="164" t="n">
        <v>3</v>
      </c>
      <c r="R112" s="164" t="n">
        <v>4</v>
      </c>
      <c r="S112" s="164"/>
      <c r="T112" s="164" t="n">
        <v>4</v>
      </c>
      <c r="U112" s="164"/>
      <c r="V112" s="164" t="n">
        <v>3.66666666666667</v>
      </c>
      <c r="W112" s="164" t="n">
        <v>4</v>
      </c>
      <c r="X112" s="164" t="n">
        <v>3</v>
      </c>
      <c r="Y112" s="165" t="n">
        <f aca="false">Capstones!$Q112+Capstones!$R112+Capstones!$T112+Capstones!$V112+Capstones!$W112</f>
        <v>18.6666666666667</v>
      </c>
      <c r="Z112" s="165" t="n">
        <f aca="false">Capstones!$Y112/25*100</f>
        <v>74.6666666666667</v>
      </c>
      <c r="AA112" s="165" t="n">
        <f aca="false">Capstones!$Z112*0.6</f>
        <v>44.8</v>
      </c>
      <c r="AB112" s="164"/>
      <c r="AC112" s="162" t="n">
        <v>3</v>
      </c>
      <c r="AD112" s="162" t="n">
        <v>4</v>
      </c>
      <c r="AE112" s="162" t="n">
        <v>5</v>
      </c>
      <c r="AF112" s="162" t="n">
        <v>5</v>
      </c>
      <c r="AG112" s="162" t="n">
        <v>3</v>
      </c>
      <c r="AH112" s="162" t="n">
        <v>4</v>
      </c>
      <c r="AI112" s="162" t="n">
        <v>5</v>
      </c>
      <c r="AJ112" s="166" t="n">
        <f aca="false">AC112+AD112+AE112+AF112+AG112+AH112</f>
        <v>24</v>
      </c>
      <c r="AK112" s="166" t="n">
        <f aca="false">AJ112/30*100</f>
        <v>80</v>
      </c>
      <c r="AL112" s="166" t="n">
        <f aca="false">AK112*0.6</f>
        <v>48</v>
      </c>
      <c r="AM112" s="162" t="n">
        <v>0</v>
      </c>
      <c r="AN112" s="162" t="n">
        <v>0</v>
      </c>
      <c r="AO112" s="164"/>
      <c r="AP112" s="164"/>
      <c r="AQ112" s="164"/>
      <c r="AR112" s="162" t="n">
        <v>0</v>
      </c>
      <c r="AS112" s="164"/>
      <c r="AT112" s="162" t="n">
        <v>0</v>
      </c>
      <c r="AU112" s="166" t="n">
        <f aca="false">Capstones!$Q112+Capstones!$R112+Capstones!$T112+Capstones!$V112+Capstones!$W112</f>
        <v>18.6666666666667</v>
      </c>
      <c r="AV112" s="166" t="n">
        <f aca="false">Capstones!$Y112/30*100</f>
        <v>62.2222222222222</v>
      </c>
      <c r="AW112" s="166" t="n">
        <f aca="false">Capstones!$Z112*0.6</f>
        <v>44.8</v>
      </c>
    </row>
    <row r="113" customFormat="false" ht="22.5" hidden="false" customHeight="true" outlineLevel="0" collapsed="false">
      <c r="A113" s="58" t="n">
        <v>110</v>
      </c>
      <c r="B113" s="58" t="s">
        <v>239</v>
      </c>
      <c r="C113" s="167" t="s">
        <v>240</v>
      </c>
      <c r="D113" s="58" t="s">
        <v>17</v>
      </c>
      <c r="E113" s="58" t="s">
        <v>38</v>
      </c>
      <c r="F113" s="129" t="n">
        <v>2</v>
      </c>
      <c r="G113" s="129" t="n">
        <v>3</v>
      </c>
      <c r="H113" s="129" t="n">
        <v>3</v>
      </c>
      <c r="I113" s="129" t="n">
        <v>4</v>
      </c>
      <c r="J113" s="129" t="n">
        <v>4</v>
      </c>
      <c r="K113" s="129" t="n">
        <v>3</v>
      </c>
      <c r="L113" s="58"/>
      <c r="M113" s="58"/>
      <c r="N113" s="166" t="n">
        <f aca="false">Capstones!$F113+Capstones!$G113+Capstones!$H113+Capstones!$I113+Capstones!$J113+Capstones!$K113</f>
        <v>19</v>
      </c>
      <c r="O113" s="166" t="n">
        <f aca="false">Capstones!$N113/30*100</f>
        <v>63.3333333333333</v>
      </c>
      <c r="P113" s="166" t="n">
        <f aca="false">Capstones!$O113*0.6</f>
        <v>38</v>
      </c>
      <c r="Q113" s="129" t="n">
        <v>4</v>
      </c>
      <c r="R113" s="129" t="n">
        <v>4</v>
      </c>
      <c r="S113" s="129"/>
      <c r="T113" s="129" t="n">
        <v>4</v>
      </c>
      <c r="U113" s="129"/>
      <c r="V113" s="129" t="n">
        <v>4.66666666666667</v>
      </c>
      <c r="W113" s="168" t="n">
        <v>5</v>
      </c>
      <c r="X113" s="168" t="n">
        <v>4.5</v>
      </c>
      <c r="Y113" s="166" t="n">
        <f aca="false">Capstones!$Q113+Capstones!$R113+Capstones!$T113+Capstones!$V113+Capstones!$W113</f>
        <v>21.6666666666667</v>
      </c>
      <c r="Z113" s="165" t="n">
        <f aca="false">Capstones!$Y113/25*100</f>
        <v>86.6666666666667</v>
      </c>
      <c r="AA113" s="166" t="n">
        <f aca="false">Capstones!$Z113*0.6</f>
        <v>52</v>
      </c>
      <c r="AB113" s="129"/>
      <c r="AC113" s="58" t="n">
        <v>5</v>
      </c>
      <c r="AD113" s="58" t="n">
        <v>3</v>
      </c>
      <c r="AE113" s="58" t="n">
        <v>5</v>
      </c>
      <c r="AF113" s="58" t="n">
        <v>5</v>
      </c>
      <c r="AG113" s="58" t="n">
        <v>5</v>
      </c>
      <c r="AH113" s="58" t="n">
        <v>4</v>
      </c>
      <c r="AI113" s="58" t="n">
        <v>4</v>
      </c>
      <c r="AJ113" s="166" t="n">
        <f aca="false">AC113+AD113+AE113+AF113+AG113+AH113</f>
        <v>27</v>
      </c>
      <c r="AK113" s="166" t="n">
        <f aca="false">AJ113/30*100</f>
        <v>90</v>
      </c>
      <c r="AL113" s="166" t="n">
        <f aca="false">AK113*0.6</f>
        <v>54</v>
      </c>
      <c r="AM113" s="58" t="n">
        <v>0</v>
      </c>
      <c r="AN113" s="58" t="n">
        <v>0</v>
      </c>
      <c r="AO113" s="129"/>
      <c r="AP113" s="129"/>
      <c r="AQ113" s="129"/>
      <c r="AR113" s="58" t="n">
        <v>0</v>
      </c>
      <c r="AS113" s="168"/>
      <c r="AT113" s="58" t="n">
        <v>0</v>
      </c>
      <c r="AU113" s="166" t="n">
        <f aca="false">Capstones!$Q113+Capstones!$R113+Capstones!$T113+Capstones!$V113+Capstones!$W113</f>
        <v>21.6666666666667</v>
      </c>
      <c r="AV113" s="166" t="n">
        <f aca="false">Capstones!$Y113/30*100</f>
        <v>72.2222222222222</v>
      </c>
      <c r="AW113" s="166" t="n">
        <f aca="false">Capstones!$Z113*0.6</f>
        <v>52</v>
      </c>
    </row>
    <row r="114" customFormat="false" ht="22.5" hidden="false" customHeight="true" outlineLevel="0" collapsed="false">
      <c r="A114" s="162" t="n">
        <v>111</v>
      </c>
      <c r="B114" s="162" t="s">
        <v>241</v>
      </c>
      <c r="C114" s="163" t="s">
        <v>242</v>
      </c>
      <c r="D114" s="162" t="s">
        <v>17</v>
      </c>
      <c r="E114" s="162" t="s">
        <v>38</v>
      </c>
      <c r="F114" s="164" t="n">
        <v>2</v>
      </c>
      <c r="G114" s="164" t="n">
        <v>2</v>
      </c>
      <c r="H114" s="164" t="n">
        <v>2</v>
      </c>
      <c r="I114" s="164" t="n">
        <v>2</v>
      </c>
      <c r="J114" s="164" t="n">
        <v>2</v>
      </c>
      <c r="K114" s="164" t="n">
        <v>3</v>
      </c>
      <c r="L114" s="162"/>
      <c r="M114" s="162"/>
      <c r="N114" s="165" t="n">
        <f aca="false">Capstones!$F114+Capstones!$G114+Capstones!$H114+Capstones!$I114+Capstones!$J114+Capstones!$K114</f>
        <v>13</v>
      </c>
      <c r="O114" s="165" t="n">
        <f aca="false">Capstones!$N114/30*100</f>
        <v>43.3333333333333</v>
      </c>
      <c r="P114" s="165" t="n">
        <f aca="false">Capstones!$O114*0.6</f>
        <v>26</v>
      </c>
      <c r="Q114" s="164" t="n">
        <v>0</v>
      </c>
      <c r="R114" s="164" t="n">
        <v>0</v>
      </c>
      <c r="S114" s="164"/>
      <c r="T114" s="164" t="n">
        <v>0</v>
      </c>
      <c r="U114" s="164"/>
      <c r="V114" s="164" t="n">
        <v>0</v>
      </c>
      <c r="W114" s="164" t="n">
        <v>0</v>
      </c>
      <c r="X114" s="164" t="n">
        <v>0</v>
      </c>
      <c r="Y114" s="165" t="n">
        <f aca="false">Capstones!$Q114+Capstones!$R114+Capstones!$T114+Capstones!$V114+Capstones!$W114</f>
        <v>0</v>
      </c>
      <c r="Z114" s="165" t="n">
        <f aca="false">Capstones!$Y114/25*100</f>
        <v>0</v>
      </c>
      <c r="AA114" s="165" t="n">
        <f aca="false">Capstones!$Z114*0.6</f>
        <v>0</v>
      </c>
      <c r="AB114" s="164"/>
      <c r="AC114" s="162" t="n">
        <v>0</v>
      </c>
      <c r="AD114" s="162" t="n">
        <v>5</v>
      </c>
      <c r="AE114" s="162" t="n">
        <v>0</v>
      </c>
      <c r="AF114" s="162" t="n">
        <v>0</v>
      </c>
      <c r="AG114" s="162" t="n">
        <v>0</v>
      </c>
      <c r="AH114" s="162" t="n">
        <v>0</v>
      </c>
      <c r="AI114" s="162" t="n">
        <v>0</v>
      </c>
      <c r="AJ114" s="166" t="n">
        <f aca="false">AC114+AD114+AE114+AF114+AG114+AH114</f>
        <v>5</v>
      </c>
      <c r="AK114" s="166" t="n">
        <f aca="false">AJ114/30*100</f>
        <v>16.6666666666667</v>
      </c>
      <c r="AL114" s="166" t="n">
        <f aca="false">AK114*0.6</f>
        <v>10</v>
      </c>
      <c r="AM114" s="162" t="n">
        <v>0</v>
      </c>
      <c r="AN114" s="162" t="n">
        <v>0</v>
      </c>
      <c r="AO114" s="164"/>
      <c r="AP114" s="164"/>
      <c r="AQ114" s="164"/>
      <c r="AR114" s="162" t="n">
        <v>0</v>
      </c>
      <c r="AS114" s="164"/>
      <c r="AT114" s="162" t="n">
        <v>0</v>
      </c>
      <c r="AU114" s="166" t="n">
        <f aca="false">Capstones!$Q114+Capstones!$R114+Capstones!$T114+Capstones!$V114+Capstones!$W114</f>
        <v>0</v>
      </c>
      <c r="AV114" s="166" t="n">
        <f aca="false">Capstones!$Y114/30*100</f>
        <v>0</v>
      </c>
      <c r="AW114" s="166" t="n">
        <f aca="false">Capstones!$Z114*0.6</f>
        <v>0</v>
      </c>
    </row>
    <row r="115" customFormat="false" ht="22.5" hidden="false" customHeight="true" outlineLevel="0" collapsed="false">
      <c r="A115" s="58" t="n">
        <v>112</v>
      </c>
      <c r="B115" s="58" t="s">
        <v>243</v>
      </c>
      <c r="C115" s="167" t="s">
        <v>244</v>
      </c>
      <c r="D115" s="58" t="s">
        <v>17</v>
      </c>
      <c r="E115" s="58" t="s">
        <v>14</v>
      </c>
      <c r="F115" s="129" t="n">
        <v>1</v>
      </c>
      <c r="G115" s="129" t="n">
        <v>1</v>
      </c>
      <c r="H115" s="129" t="n">
        <v>1</v>
      </c>
      <c r="I115" s="129" t="n">
        <v>1</v>
      </c>
      <c r="J115" s="129" t="n">
        <v>1</v>
      </c>
      <c r="K115" s="129" t="n">
        <v>1</v>
      </c>
      <c r="L115" s="58"/>
      <c r="M115" s="58"/>
      <c r="N115" s="166" t="n">
        <f aca="false">Capstones!$F115+Capstones!$G115+Capstones!$H115+Capstones!$I115+Capstones!$J115+Capstones!$K115</f>
        <v>6</v>
      </c>
      <c r="O115" s="166" t="n">
        <f aca="false">Capstones!$N115/30*100</f>
        <v>20</v>
      </c>
      <c r="P115" s="166" t="n">
        <f aca="false">Capstones!$O115*0.6</f>
        <v>12</v>
      </c>
      <c r="Q115" s="129" t="n">
        <v>3</v>
      </c>
      <c r="R115" s="129" t="n">
        <v>3</v>
      </c>
      <c r="S115" s="129"/>
      <c r="T115" s="129" t="n">
        <v>3</v>
      </c>
      <c r="U115" s="129"/>
      <c r="V115" s="129" t="n">
        <v>3.33333333333333</v>
      </c>
      <c r="W115" s="129" t="n">
        <v>3</v>
      </c>
      <c r="X115" s="129" t="n">
        <v>3</v>
      </c>
      <c r="Y115" s="166" t="n">
        <f aca="false">Capstones!$Q115+Capstones!$R115+Capstones!$T115+Capstones!$V115+Capstones!$W115</f>
        <v>15.3333333333333</v>
      </c>
      <c r="Z115" s="165" t="n">
        <f aca="false">Capstones!$Y115/25*100</f>
        <v>61.3333333333333</v>
      </c>
      <c r="AA115" s="166" t="n">
        <f aca="false">Capstones!$Z115*0.6</f>
        <v>36.8</v>
      </c>
      <c r="AB115" s="129"/>
      <c r="AC115" s="129" t="n">
        <v>4</v>
      </c>
      <c r="AD115" s="129" t="n">
        <v>3</v>
      </c>
      <c r="AE115" s="129" t="n">
        <v>3</v>
      </c>
      <c r="AF115" s="129" t="n">
        <v>3</v>
      </c>
      <c r="AG115" s="129" t="n">
        <v>4</v>
      </c>
      <c r="AH115" s="129" t="n">
        <v>3</v>
      </c>
      <c r="AI115" s="129" t="n">
        <v>4</v>
      </c>
      <c r="AJ115" s="166" t="n">
        <f aca="false">AC115+AD115+AE115+AF115+AG115+AH115</f>
        <v>20</v>
      </c>
      <c r="AK115" s="166" t="n">
        <f aca="false">AJ115/30*100</f>
        <v>66.6666666666667</v>
      </c>
      <c r="AL115" s="166" t="n">
        <f aca="false">AK115*0.6</f>
        <v>40</v>
      </c>
      <c r="AM115" s="129" t="n">
        <v>4.33333333333333</v>
      </c>
      <c r="AN115" s="129" t="n">
        <v>5</v>
      </c>
      <c r="AO115" s="129"/>
      <c r="AP115" s="129"/>
      <c r="AQ115" s="129"/>
      <c r="AR115" s="129" t="n">
        <v>4.75</v>
      </c>
      <c r="AS115" s="129"/>
      <c r="AT115" s="129" t="n">
        <v>4</v>
      </c>
      <c r="AU115" s="166" t="n">
        <f aca="false">Capstones!$Q115+Capstones!$R115+Capstones!$T115+Capstones!$V115+Capstones!$W115</f>
        <v>15.3333333333333</v>
      </c>
      <c r="AV115" s="166" t="n">
        <f aca="false">Capstones!$Y115/30*100</f>
        <v>51.1111111111111</v>
      </c>
      <c r="AW115" s="166" t="n">
        <f aca="false">Capstones!$Z115*0.6</f>
        <v>36.8</v>
      </c>
    </row>
    <row r="116" customFormat="false" ht="22.5" hidden="false" customHeight="true" outlineLevel="0" collapsed="false">
      <c r="A116" s="162" t="n">
        <v>113</v>
      </c>
      <c r="B116" s="162" t="s">
        <v>245</v>
      </c>
      <c r="C116" s="163" t="s">
        <v>246</v>
      </c>
      <c r="D116" s="162" t="s">
        <v>17</v>
      </c>
      <c r="E116" s="162" t="s">
        <v>38</v>
      </c>
      <c r="F116" s="164" t="n">
        <v>4</v>
      </c>
      <c r="G116" s="164" t="n">
        <v>4</v>
      </c>
      <c r="H116" s="164" t="n">
        <v>3</v>
      </c>
      <c r="I116" s="164" t="n">
        <v>4</v>
      </c>
      <c r="J116" s="164" t="n">
        <v>4</v>
      </c>
      <c r="K116" s="164" t="n">
        <v>3</v>
      </c>
      <c r="L116" s="162"/>
      <c r="M116" s="162"/>
      <c r="N116" s="165" t="n">
        <f aca="false">Capstones!$F116+Capstones!$G116+Capstones!$H116+Capstones!$I116+Capstones!$J116+Capstones!$K116</f>
        <v>22</v>
      </c>
      <c r="O116" s="165" t="n">
        <f aca="false">Capstones!$N116/30*100</f>
        <v>73.3333333333333</v>
      </c>
      <c r="P116" s="165" t="n">
        <f aca="false">Capstones!$O116*0.6</f>
        <v>44</v>
      </c>
      <c r="Q116" s="164" t="n">
        <v>4</v>
      </c>
      <c r="R116" s="164" t="n">
        <v>3</v>
      </c>
      <c r="S116" s="164"/>
      <c r="T116" s="164" t="n">
        <v>3</v>
      </c>
      <c r="U116" s="164"/>
      <c r="V116" s="164" t="n">
        <v>3.33333333333333</v>
      </c>
      <c r="W116" s="164" t="n">
        <v>4</v>
      </c>
      <c r="X116" s="164" t="n">
        <v>3</v>
      </c>
      <c r="Y116" s="165" t="n">
        <f aca="false">Capstones!$Q116+Capstones!$R116+Capstones!$T116+Capstones!$V116+Capstones!$W116</f>
        <v>17.3333333333333</v>
      </c>
      <c r="Z116" s="165" t="n">
        <f aca="false">Capstones!$Y116/25*100</f>
        <v>69.3333333333333</v>
      </c>
      <c r="AA116" s="165" t="n">
        <f aca="false">Capstones!$Z116*0.6</f>
        <v>41.6</v>
      </c>
      <c r="AB116" s="164"/>
      <c r="AC116" s="164" t="n">
        <v>5</v>
      </c>
      <c r="AD116" s="164" t="n">
        <v>0</v>
      </c>
      <c r="AE116" s="164" t="n">
        <v>4</v>
      </c>
      <c r="AF116" s="164" t="n">
        <v>5</v>
      </c>
      <c r="AG116" s="164" t="n">
        <v>4</v>
      </c>
      <c r="AH116" s="164" t="n">
        <v>5</v>
      </c>
      <c r="AI116" s="164" t="n">
        <v>5</v>
      </c>
      <c r="AJ116" s="166" t="n">
        <f aca="false">AC116+AD116+AE116+AF116+AG116+AH116</f>
        <v>23</v>
      </c>
      <c r="AK116" s="166" t="n">
        <f aca="false">AJ116/30*100</f>
        <v>76.6666666666667</v>
      </c>
      <c r="AL116" s="166" t="n">
        <f aca="false">AK116*0.6</f>
        <v>46</v>
      </c>
      <c r="AM116" s="164" t="n">
        <v>2.66666666666667</v>
      </c>
      <c r="AN116" s="164" t="n">
        <v>3.5</v>
      </c>
      <c r="AO116" s="164"/>
      <c r="AP116" s="164"/>
      <c r="AQ116" s="164"/>
      <c r="AR116" s="164" t="n">
        <v>3</v>
      </c>
      <c r="AS116" s="164"/>
      <c r="AT116" s="164" t="n">
        <v>3</v>
      </c>
      <c r="AU116" s="166" t="n">
        <f aca="false">Capstones!$Q116+Capstones!$R116+Capstones!$T116+Capstones!$V116+Capstones!$W116</f>
        <v>17.3333333333333</v>
      </c>
      <c r="AV116" s="166" t="n">
        <f aca="false">Capstones!$Y116/30*100</f>
        <v>57.7777777777778</v>
      </c>
      <c r="AW116" s="166" t="n">
        <f aca="false">Capstones!$Z116*0.6</f>
        <v>41.6</v>
      </c>
    </row>
    <row r="117" customFormat="false" ht="22.5" hidden="false" customHeight="true" outlineLevel="0" collapsed="false">
      <c r="A117" s="58" t="n">
        <v>114</v>
      </c>
      <c r="B117" s="58" t="s">
        <v>247</v>
      </c>
      <c r="C117" s="167" t="s">
        <v>248</v>
      </c>
      <c r="D117" s="58" t="s">
        <v>17</v>
      </c>
      <c r="E117" s="58" t="s">
        <v>38</v>
      </c>
      <c r="F117" s="129" t="n">
        <v>3</v>
      </c>
      <c r="G117" s="129" t="n">
        <v>3.33333333333333</v>
      </c>
      <c r="H117" s="129" t="n">
        <v>4</v>
      </c>
      <c r="I117" s="129" t="n">
        <v>4</v>
      </c>
      <c r="J117" s="129" t="n">
        <v>4</v>
      </c>
      <c r="K117" s="129" t="n">
        <v>3</v>
      </c>
      <c r="L117" s="58"/>
      <c r="M117" s="58"/>
      <c r="N117" s="166" t="n">
        <f aca="false">Capstones!$F117+Capstones!$G117+Capstones!$H117+Capstones!$I117+Capstones!$J117+Capstones!$K117</f>
        <v>21.3333333333333</v>
      </c>
      <c r="O117" s="166" t="n">
        <f aca="false">Capstones!$N117/30*100</f>
        <v>71.1111111111111</v>
      </c>
      <c r="P117" s="166" t="n">
        <f aca="false">Capstones!$O117*0.6</f>
        <v>42.6666666666667</v>
      </c>
      <c r="Q117" s="129" t="n">
        <v>3</v>
      </c>
      <c r="R117" s="129" t="n">
        <v>3</v>
      </c>
      <c r="S117" s="129"/>
      <c r="T117" s="129" t="n">
        <v>3</v>
      </c>
      <c r="U117" s="129"/>
      <c r="V117" s="129" t="n">
        <v>2.66666666666667</v>
      </c>
      <c r="W117" s="129" t="n">
        <v>3</v>
      </c>
      <c r="X117" s="129" t="n">
        <v>3</v>
      </c>
      <c r="Y117" s="166" t="n">
        <f aca="false">Capstones!$Q117+Capstones!$R117+Capstones!$T117+Capstones!$V117+Capstones!$W117</f>
        <v>14.6666666666667</v>
      </c>
      <c r="Z117" s="165" t="n">
        <f aca="false">Capstones!$Y117/25*100</f>
        <v>58.6666666666667</v>
      </c>
      <c r="AA117" s="166" t="n">
        <f aca="false">Capstones!$Z117*0.6</f>
        <v>35.2</v>
      </c>
      <c r="AB117" s="129"/>
      <c r="AC117" s="58" t="n">
        <v>4</v>
      </c>
      <c r="AD117" s="58" t="n">
        <v>4</v>
      </c>
      <c r="AE117" s="58" t="n">
        <v>3</v>
      </c>
      <c r="AF117" s="58" t="n">
        <v>3</v>
      </c>
      <c r="AG117" s="58" t="n">
        <v>4</v>
      </c>
      <c r="AH117" s="58" t="n">
        <v>4</v>
      </c>
      <c r="AI117" s="58" t="n">
        <v>4</v>
      </c>
      <c r="AJ117" s="166" t="n">
        <f aca="false">AC117+AD117+AE117+AF117+AG117+AH117</f>
        <v>22</v>
      </c>
      <c r="AK117" s="166" t="n">
        <f aca="false">AJ117/30*100</f>
        <v>73.3333333333333</v>
      </c>
      <c r="AL117" s="166" t="n">
        <f aca="false">AK117*0.6</f>
        <v>44</v>
      </c>
      <c r="AM117" s="58" t="n">
        <v>0</v>
      </c>
      <c r="AN117" s="58" t="n">
        <v>0</v>
      </c>
      <c r="AO117" s="129"/>
      <c r="AP117" s="129"/>
      <c r="AQ117" s="129"/>
      <c r="AR117" s="58" t="n">
        <v>0</v>
      </c>
      <c r="AS117" s="129"/>
      <c r="AT117" s="58" t="n">
        <v>0</v>
      </c>
      <c r="AU117" s="166" t="n">
        <f aca="false">Capstones!$Q117+Capstones!$R117+Capstones!$T117+Capstones!$V117+Capstones!$W117</f>
        <v>14.6666666666667</v>
      </c>
      <c r="AV117" s="166" t="n">
        <f aca="false">Capstones!$Y117/30*100</f>
        <v>48.8888888888889</v>
      </c>
      <c r="AW117" s="166" t="n">
        <f aca="false">Capstones!$Z117*0.6</f>
        <v>35.2</v>
      </c>
    </row>
    <row r="118" customFormat="false" ht="22.5" hidden="false" customHeight="true" outlineLevel="0" collapsed="false">
      <c r="A118" s="162" t="n">
        <v>115</v>
      </c>
      <c r="B118" s="162" t="s">
        <v>249</v>
      </c>
      <c r="C118" s="163" t="s">
        <v>250</v>
      </c>
      <c r="D118" s="162" t="s">
        <v>17</v>
      </c>
      <c r="E118" s="162" t="s">
        <v>38</v>
      </c>
      <c r="F118" s="164" t="n">
        <v>2</v>
      </c>
      <c r="G118" s="164" t="n">
        <v>4</v>
      </c>
      <c r="H118" s="164" t="n">
        <v>4</v>
      </c>
      <c r="I118" s="164" t="n">
        <v>3</v>
      </c>
      <c r="J118" s="164" t="n">
        <v>2</v>
      </c>
      <c r="K118" s="164" t="n">
        <v>3</v>
      </c>
      <c r="L118" s="162"/>
      <c r="M118" s="162"/>
      <c r="N118" s="165" t="n">
        <f aca="false">Capstones!$F118+Capstones!$G118+Capstones!$H118+Capstones!$I118+Capstones!$J118+Capstones!$K118</f>
        <v>18</v>
      </c>
      <c r="O118" s="165" t="n">
        <f aca="false">Capstones!$N118/30*100</f>
        <v>60</v>
      </c>
      <c r="P118" s="165" t="n">
        <f aca="false">Capstones!$O118*0.6</f>
        <v>36</v>
      </c>
      <c r="Q118" s="164" t="n">
        <v>3</v>
      </c>
      <c r="R118" s="164" t="n">
        <v>3</v>
      </c>
      <c r="S118" s="164"/>
      <c r="T118" s="164" t="n">
        <v>3</v>
      </c>
      <c r="U118" s="164"/>
      <c r="V118" s="164" t="n">
        <v>2.66666666666667</v>
      </c>
      <c r="W118" s="164" t="n">
        <v>4</v>
      </c>
      <c r="X118" s="164" t="n">
        <v>3</v>
      </c>
      <c r="Y118" s="165" t="n">
        <f aca="false">Capstones!$Q118+Capstones!$R118+Capstones!$T118+Capstones!$V118+Capstones!$W118</f>
        <v>15.6666666666667</v>
      </c>
      <c r="Z118" s="165" t="n">
        <f aca="false">Capstones!$Y118/25*100</f>
        <v>62.6666666666667</v>
      </c>
      <c r="AA118" s="165" t="n">
        <f aca="false">Capstones!$Z118*0.6</f>
        <v>37.6</v>
      </c>
      <c r="AB118" s="164"/>
      <c r="AC118" s="164" t="n">
        <v>3</v>
      </c>
      <c r="AD118" s="164" t="n">
        <v>4</v>
      </c>
      <c r="AE118" s="164" t="n">
        <v>3</v>
      </c>
      <c r="AF118" s="164" t="n">
        <v>3</v>
      </c>
      <c r="AG118" s="164" t="n">
        <v>3</v>
      </c>
      <c r="AH118" s="164" t="n">
        <v>4</v>
      </c>
      <c r="AI118" s="164" t="n">
        <v>4</v>
      </c>
      <c r="AJ118" s="166" t="n">
        <f aca="false">AC118+AD118+AE118+AF118+AG118+AH118</f>
        <v>20</v>
      </c>
      <c r="AK118" s="166" t="n">
        <f aca="false">AJ118/30*100</f>
        <v>66.6666666666667</v>
      </c>
      <c r="AL118" s="166" t="n">
        <f aca="false">AK118*0.6</f>
        <v>40</v>
      </c>
      <c r="AM118" s="164" t="n">
        <v>4</v>
      </c>
      <c r="AN118" s="164" t="n">
        <v>2.5</v>
      </c>
      <c r="AO118" s="164"/>
      <c r="AP118" s="164"/>
      <c r="AQ118" s="164"/>
      <c r="AR118" s="164" t="n">
        <v>3.25</v>
      </c>
      <c r="AS118" s="164"/>
      <c r="AT118" s="164" t="n">
        <v>2.5</v>
      </c>
      <c r="AU118" s="166" t="n">
        <f aca="false">Capstones!$Q118+Capstones!$R118+Capstones!$T118+Capstones!$V118+Capstones!$W118</f>
        <v>15.6666666666667</v>
      </c>
      <c r="AV118" s="166" t="n">
        <f aca="false">Capstones!$Y118/30*100</f>
        <v>52.2222222222222</v>
      </c>
      <c r="AW118" s="166" t="n">
        <f aca="false">Capstones!$Z118*0.6</f>
        <v>37.6</v>
      </c>
    </row>
    <row r="119" customFormat="false" ht="22.5" hidden="false" customHeight="true" outlineLevel="0" collapsed="false">
      <c r="A119" s="58" t="n">
        <v>116</v>
      </c>
      <c r="B119" s="58" t="s">
        <v>251</v>
      </c>
      <c r="C119" s="167" t="s">
        <v>252</v>
      </c>
      <c r="D119" s="58" t="s">
        <v>198</v>
      </c>
      <c r="E119" s="58" t="s">
        <v>31</v>
      </c>
      <c r="F119" s="129" t="n">
        <v>4</v>
      </c>
      <c r="G119" s="129" t="n">
        <v>4</v>
      </c>
      <c r="H119" s="129" t="n">
        <v>4</v>
      </c>
      <c r="I119" s="129" t="n">
        <v>5</v>
      </c>
      <c r="J119" s="129" t="n">
        <v>4</v>
      </c>
      <c r="K119" s="129" t="n">
        <v>4</v>
      </c>
      <c r="L119" s="58"/>
      <c r="M119" s="58"/>
      <c r="N119" s="166" t="n">
        <f aca="false">Capstones!$F119+Capstones!$G119+Capstones!$H119+Capstones!$I119+Capstones!$J119+Capstones!$K119</f>
        <v>25</v>
      </c>
      <c r="O119" s="166" t="n">
        <f aca="false">Capstones!$N119/30*100</f>
        <v>83.3333333333333</v>
      </c>
      <c r="P119" s="166" t="n">
        <f aca="false">Capstones!$O119*0.6</f>
        <v>50</v>
      </c>
      <c r="Q119" s="129" t="n">
        <v>4</v>
      </c>
      <c r="R119" s="129" t="n">
        <v>4</v>
      </c>
      <c r="S119" s="129"/>
      <c r="T119" s="129" t="n">
        <v>4</v>
      </c>
      <c r="U119" s="129"/>
      <c r="V119" s="129" t="n">
        <v>4</v>
      </c>
      <c r="W119" s="129" t="n">
        <v>3</v>
      </c>
      <c r="X119" s="129" t="n">
        <v>3</v>
      </c>
      <c r="Y119" s="166" t="n">
        <f aca="false">Capstones!$Q119+Capstones!$R119+Capstones!$T119+Capstones!$V119+Capstones!$W119</f>
        <v>19</v>
      </c>
      <c r="Z119" s="165" t="n">
        <f aca="false">Capstones!$Y119/25*100</f>
        <v>76</v>
      </c>
      <c r="AA119" s="166" t="n">
        <f aca="false">Capstones!$Z119*0.6</f>
        <v>45.6</v>
      </c>
      <c r="AB119" s="129"/>
      <c r="AC119" s="129" t="n">
        <v>5</v>
      </c>
      <c r="AD119" s="129" t="n">
        <v>5</v>
      </c>
      <c r="AE119" s="129" t="n">
        <v>4</v>
      </c>
      <c r="AF119" s="129" t="n">
        <v>4</v>
      </c>
      <c r="AG119" s="129" t="n">
        <v>5</v>
      </c>
      <c r="AH119" s="129" t="n">
        <v>5</v>
      </c>
      <c r="AI119" s="129" t="n">
        <v>5</v>
      </c>
      <c r="AJ119" s="166" t="n">
        <f aca="false">AC119+AD119+AE119+AF119+AG119+AH119</f>
        <v>28</v>
      </c>
      <c r="AK119" s="166" t="n">
        <f aca="false">AJ119/30*100</f>
        <v>93.3333333333333</v>
      </c>
      <c r="AL119" s="166" t="n">
        <f aca="false">AK119*0.6</f>
        <v>56</v>
      </c>
      <c r="AM119" s="129" t="n">
        <v>3.33333333333333</v>
      </c>
      <c r="AN119" s="129" t="n">
        <v>4</v>
      </c>
      <c r="AO119" s="129"/>
      <c r="AP119" s="129"/>
      <c r="AQ119" s="129"/>
      <c r="AR119" s="129" t="n">
        <v>4</v>
      </c>
      <c r="AS119" s="129"/>
      <c r="AT119" s="129" t="n">
        <v>4</v>
      </c>
      <c r="AU119" s="166" t="n">
        <f aca="false">Capstones!$Q119+Capstones!$R119+Capstones!$T119+Capstones!$V119+Capstones!$W119</f>
        <v>19</v>
      </c>
      <c r="AV119" s="166" t="n">
        <f aca="false">Capstones!$Y119/30*100</f>
        <v>63.3333333333333</v>
      </c>
      <c r="AW119" s="166" t="n">
        <f aca="false">Capstones!$Z119*0.6</f>
        <v>45.6</v>
      </c>
    </row>
    <row r="120" customFormat="false" ht="22.5" hidden="false" customHeight="true" outlineLevel="0" collapsed="false">
      <c r="A120" s="162" t="n">
        <v>117</v>
      </c>
      <c r="B120" s="162" t="s">
        <v>253</v>
      </c>
      <c r="C120" s="163" t="s">
        <v>254</v>
      </c>
      <c r="D120" s="162" t="s">
        <v>13</v>
      </c>
      <c r="E120" s="162" t="s">
        <v>38</v>
      </c>
      <c r="F120" s="164" t="n">
        <v>4</v>
      </c>
      <c r="G120" s="164" t="n">
        <v>4</v>
      </c>
      <c r="H120" s="164" t="n">
        <v>5</v>
      </c>
      <c r="I120" s="164" t="n">
        <v>5</v>
      </c>
      <c r="J120" s="164" t="n">
        <v>4</v>
      </c>
      <c r="K120" s="164" t="n">
        <v>4</v>
      </c>
      <c r="L120" s="162"/>
      <c r="M120" s="162"/>
      <c r="N120" s="165" t="n">
        <f aca="false">Capstones!$F120+Capstones!$G120+Capstones!$H120+Capstones!$I120+Capstones!$J120+Capstones!$K120</f>
        <v>26</v>
      </c>
      <c r="O120" s="165" t="n">
        <f aca="false">Capstones!$N120/30*100</f>
        <v>86.6666666666667</v>
      </c>
      <c r="P120" s="165" t="n">
        <f aca="false">Capstones!$O120*0.6</f>
        <v>52</v>
      </c>
      <c r="Q120" s="164" t="n">
        <v>4</v>
      </c>
      <c r="R120" s="164" t="n">
        <v>4</v>
      </c>
      <c r="S120" s="164"/>
      <c r="T120" s="164" t="n">
        <v>5</v>
      </c>
      <c r="U120" s="164"/>
      <c r="V120" s="164" t="n">
        <v>4</v>
      </c>
      <c r="W120" s="164" t="n">
        <v>4</v>
      </c>
      <c r="X120" s="164" t="n">
        <v>3</v>
      </c>
      <c r="Y120" s="165" t="n">
        <f aca="false">Capstones!$Q120+Capstones!$R120+Capstones!$T120+Capstones!$V120+Capstones!$W120</f>
        <v>21</v>
      </c>
      <c r="Z120" s="165" t="n">
        <f aca="false">Capstones!$Y120/25*100</f>
        <v>84</v>
      </c>
      <c r="AA120" s="165" t="n">
        <f aca="false">Capstones!$Z120*0.6</f>
        <v>50.4</v>
      </c>
      <c r="AB120" s="164"/>
      <c r="AC120" s="164" t="n">
        <v>4</v>
      </c>
      <c r="AD120" s="164" t="n">
        <v>0</v>
      </c>
      <c r="AE120" s="164" t="n">
        <v>4</v>
      </c>
      <c r="AF120" s="164" t="n">
        <v>5</v>
      </c>
      <c r="AG120" s="164" t="n">
        <v>4</v>
      </c>
      <c r="AH120" s="164" t="n">
        <v>5</v>
      </c>
      <c r="AI120" s="164" t="n">
        <v>5</v>
      </c>
      <c r="AJ120" s="166" t="n">
        <f aca="false">AC120+AD120+AE120+AF120+AG120+AH120</f>
        <v>22</v>
      </c>
      <c r="AK120" s="166" t="n">
        <f aca="false">AJ120/30*100</f>
        <v>73.3333333333333</v>
      </c>
      <c r="AL120" s="166" t="n">
        <f aca="false">AK120*0.6</f>
        <v>44</v>
      </c>
      <c r="AM120" s="164" t="n">
        <v>4.33333333333333</v>
      </c>
      <c r="AN120" s="164" t="n">
        <v>4</v>
      </c>
      <c r="AO120" s="164"/>
      <c r="AP120" s="164"/>
      <c r="AQ120" s="164"/>
      <c r="AR120" s="164" t="n">
        <v>4.25</v>
      </c>
      <c r="AS120" s="164"/>
      <c r="AT120" s="164" t="n">
        <v>5</v>
      </c>
      <c r="AU120" s="166" t="n">
        <f aca="false">Capstones!$Q120+Capstones!$R120+Capstones!$T120+Capstones!$V120+Capstones!$W120</f>
        <v>21</v>
      </c>
      <c r="AV120" s="166" t="n">
        <f aca="false">Capstones!$Y120/30*100</f>
        <v>70</v>
      </c>
      <c r="AW120" s="166" t="n">
        <f aca="false">Capstones!$Z120*0.6</f>
        <v>50.4</v>
      </c>
    </row>
    <row r="121" customFormat="false" ht="22.5" hidden="false" customHeight="true" outlineLevel="0" collapsed="false">
      <c r="A121" s="58" t="n">
        <v>118</v>
      </c>
      <c r="B121" s="58" t="s">
        <v>255</v>
      </c>
      <c r="C121" s="167" t="s">
        <v>256</v>
      </c>
      <c r="D121" s="58" t="s">
        <v>13</v>
      </c>
      <c r="E121" s="58" t="s">
        <v>31</v>
      </c>
      <c r="F121" s="129" t="n">
        <v>3</v>
      </c>
      <c r="G121" s="129" t="n">
        <v>3</v>
      </c>
      <c r="H121" s="129" t="n">
        <v>4</v>
      </c>
      <c r="I121" s="129" t="n">
        <v>3</v>
      </c>
      <c r="J121" s="129" t="n">
        <v>3</v>
      </c>
      <c r="K121" s="129" t="n">
        <v>3</v>
      </c>
      <c r="L121" s="58"/>
      <c r="M121" s="58"/>
      <c r="N121" s="166" t="n">
        <f aca="false">Capstones!$F121+Capstones!$G121+Capstones!$H121+Capstones!$I121+Capstones!$J121+Capstones!$K121</f>
        <v>19</v>
      </c>
      <c r="O121" s="166" t="n">
        <f aca="false">Capstones!$N121/30*100</f>
        <v>63.3333333333333</v>
      </c>
      <c r="P121" s="166" t="n">
        <f aca="false">Capstones!$O121*0.6</f>
        <v>38</v>
      </c>
      <c r="Q121" s="129" t="n">
        <v>2</v>
      </c>
      <c r="R121" s="129" t="n">
        <v>3</v>
      </c>
      <c r="S121" s="129"/>
      <c r="T121" s="129" t="n">
        <v>3</v>
      </c>
      <c r="U121" s="129"/>
      <c r="V121" s="129" t="n">
        <v>2</v>
      </c>
      <c r="W121" s="129" t="n">
        <v>2</v>
      </c>
      <c r="X121" s="129" t="n">
        <v>2.5</v>
      </c>
      <c r="Y121" s="166" t="n">
        <f aca="false">Capstones!$Q121+Capstones!$R121+Capstones!$T121+Capstones!$V121+Capstones!$W121</f>
        <v>12</v>
      </c>
      <c r="Z121" s="165" t="n">
        <f aca="false">Capstones!$Y121/25*100</f>
        <v>48</v>
      </c>
      <c r="AA121" s="166" t="n">
        <f aca="false">Capstones!$Z121*0.6</f>
        <v>28.8</v>
      </c>
      <c r="AB121" s="129"/>
      <c r="AC121" s="129" t="n">
        <v>2</v>
      </c>
      <c r="AD121" s="129" t="n">
        <v>2</v>
      </c>
      <c r="AE121" s="129" t="n">
        <v>2.5</v>
      </c>
      <c r="AF121" s="129" t="n">
        <v>2</v>
      </c>
      <c r="AG121" s="129" t="n">
        <v>2</v>
      </c>
      <c r="AH121" s="129" t="n">
        <v>3.5</v>
      </c>
      <c r="AI121" s="129" t="n">
        <v>3</v>
      </c>
      <c r="AJ121" s="166" t="n">
        <f aca="false">AC121+AD121+AE121+AF121+AG121+AH121</f>
        <v>14</v>
      </c>
      <c r="AK121" s="166" t="n">
        <f aca="false">AJ121/30*100</f>
        <v>46.6666666666667</v>
      </c>
      <c r="AL121" s="166" t="n">
        <f aca="false">AK121*0.6</f>
        <v>28</v>
      </c>
      <c r="AM121" s="129" t="n">
        <v>3</v>
      </c>
      <c r="AN121" s="129" t="n">
        <v>3</v>
      </c>
      <c r="AO121" s="129"/>
      <c r="AP121" s="129"/>
      <c r="AQ121" s="129"/>
      <c r="AR121" s="129" t="n">
        <v>3</v>
      </c>
      <c r="AS121" s="129"/>
      <c r="AT121" s="129" t="n">
        <v>3</v>
      </c>
      <c r="AU121" s="166" t="n">
        <f aca="false">Capstones!$Q121+Capstones!$R121+Capstones!$T121+Capstones!$V121+Capstones!$W121</f>
        <v>12</v>
      </c>
      <c r="AV121" s="166" t="n">
        <f aca="false">Capstones!$Y121/30*100</f>
        <v>40</v>
      </c>
      <c r="AW121" s="166" t="n">
        <f aca="false">Capstones!$Z121*0.6</f>
        <v>28.8</v>
      </c>
    </row>
    <row r="122" customFormat="false" ht="22.5" hidden="false" customHeight="true" outlineLevel="0" collapsed="false">
      <c r="A122" s="162" t="n">
        <v>119</v>
      </c>
      <c r="B122" s="162" t="s">
        <v>257</v>
      </c>
      <c r="C122" s="163" t="s">
        <v>258</v>
      </c>
      <c r="D122" s="162" t="s">
        <v>13</v>
      </c>
      <c r="E122" s="162" t="s">
        <v>31</v>
      </c>
      <c r="F122" s="164" t="n">
        <v>4</v>
      </c>
      <c r="G122" s="164" t="n">
        <v>3.66666666666667</v>
      </c>
      <c r="H122" s="164" t="n">
        <v>4</v>
      </c>
      <c r="I122" s="164" t="n">
        <v>3</v>
      </c>
      <c r="J122" s="164" t="n">
        <v>3</v>
      </c>
      <c r="K122" s="164" t="n">
        <v>3</v>
      </c>
      <c r="L122" s="162"/>
      <c r="M122" s="162"/>
      <c r="N122" s="165" t="n">
        <f aca="false">Capstones!$F122+Capstones!$G122+Capstones!$H122+Capstones!$I122+Capstones!$J122+Capstones!$K122</f>
        <v>20.6666666666667</v>
      </c>
      <c r="O122" s="165" t="n">
        <f aca="false">Capstones!$N122/30*100</f>
        <v>68.8888888888889</v>
      </c>
      <c r="P122" s="165" t="n">
        <f aca="false">Capstones!$O122*0.6</f>
        <v>41.3333333333333</v>
      </c>
      <c r="Q122" s="164" t="n">
        <v>4</v>
      </c>
      <c r="R122" s="164" t="n">
        <v>3.33333333333333</v>
      </c>
      <c r="S122" s="164"/>
      <c r="T122" s="164" t="n">
        <v>4</v>
      </c>
      <c r="U122" s="164"/>
      <c r="V122" s="164" t="n">
        <v>3.66666666666667</v>
      </c>
      <c r="W122" s="164" t="n">
        <v>4</v>
      </c>
      <c r="X122" s="164" t="n">
        <v>4.5</v>
      </c>
      <c r="Y122" s="165" t="n">
        <f aca="false">Capstones!$Q122+Capstones!$R122+Capstones!$T122+Capstones!$V122+Capstones!$W122</f>
        <v>19</v>
      </c>
      <c r="Z122" s="165" t="n">
        <f aca="false">Capstones!$Y122/25*100</f>
        <v>76</v>
      </c>
      <c r="AA122" s="165" t="n">
        <f aca="false">Capstones!$Z122*0.6</f>
        <v>45.6</v>
      </c>
      <c r="AB122" s="164"/>
      <c r="AC122" s="164" t="n">
        <v>2.5</v>
      </c>
      <c r="AD122" s="164" t="n">
        <v>3</v>
      </c>
      <c r="AE122" s="164" t="n">
        <v>3</v>
      </c>
      <c r="AF122" s="164" t="n">
        <v>3</v>
      </c>
      <c r="AG122" s="164" t="n">
        <v>2.5</v>
      </c>
      <c r="AH122" s="164" t="n">
        <v>3.5</v>
      </c>
      <c r="AI122" s="164" t="n">
        <v>3</v>
      </c>
      <c r="AJ122" s="166" t="n">
        <f aca="false">AC122+AD122+AE122+AF122+AG122+AH122</f>
        <v>17.5</v>
      </c>
      <c r="AK122" s="166" t="n">
        <f aca="false">AJ122/30*100</f>
        <v>58.3333333333333</v>
      </c>
      <c r="AL122" s="166" t="n">
        <f aca="false">AK122*0.6</f>
        <v>35</v>
      </c>
      <c r="AM122" s="164" t="n">
        <v>4</v>
      </c>
      <c r="AN122" s="164" t="n">
        <v>3.75</v>
      </c>
      <c r="AO122" s="164"/>
      <c r="AP122" s="164"/>
      <c r="AQ122" s="164"/>
      <c r="AR122" s="164" t="n">
        <v>4</v>
      </c>
      <c r="AS122" s="164"/>
      <c r="AT122" s="164" t="n">
        <v>3.5</v>
      </c>
      <c r="AU122" s="166" t="n">
        <f aca="false">Capstones!$Q122+Capstones!$R122+Capstones!$T122+Capstones!$V122+Capstones!$W122</f>
        <v>19</v>
      </c>
      <c r="AV122" s="166" t="n">
        <f aca="false">Capstones!$Y122/30*100</f>
        <v>63.3333333333333</v>
      </c>
      <c r="AW122" s="166" t="n">
        <f aca="false">Capstones!$Z122*0.6</f>
        <v>45.6</v>
      </c>
    </row>
    <row r="123" customFormat="false" ht="22.5" hidden="false" customHeight="true" outlineLevel="0" collapsed="false">
      <c r="A123" s="58" t="n">
        <v>120</v>
      </c>
      <c r="B123" s="58" t="s">
        <v>259</v>
      </c>
      <c r="C123" s="167" t="s">
        <v>260</v>
      </c>
      <c r="D123" s="58" t="s">
        <v>17</v>
      </c>
      <c r="E123" s="58" t="s">
        <v>14</v>
      </c>
      <c r="F123" s="129" t="n">
        <v>2</v>
      </c>
      <c r="G123" s="129" t="n">
        <v>1.66666666666667</v>
      </c>
      <c r="H123" s="129" t="n">
        <v>2</v>
      </c>
      <c r="I123" s="129" t="n">
        <v>2</v>
      </c>
      <c r="J123" s="129" t="n">
        <v>2</v>
      </c>
      <c r="K123" s="129" t="n">
        <v>2</v>
      </c>
      <c r="L123" s="58"/>
      <c r="M123" s="58"/>
      <c r="N123" s="166" t="n">
        <f aca="false">Capstones!$F123+Capstones!$G123+Capstones!$H123+Capstones!$I123+Capstones!$J123+Capstones!$K123</f>
        <v>11.6666666666667</v>
      </c>
      <c r="O123" s="166" t="n">
        <f aca="false">Capstones!$N123/30*100</f>
        <v>38.8888888888889</v>
      </c>
      <c r="P123" s="166" t="n">
        <f aca="false">Capstones!$O123*0.6</f>
        <v>23.3333333333333</v>
      </c>
      <c r="Q123" s="129" t="n">
        <v>4</v>
      </c>
      <c r="R123" s="129" t="n">
        <v>4</v>
      </c>
      <c r="S123" s="129"/>
      <c r="T123" s="129" t="n">
        <v>4</v>
      </c>
      <c r="U123" s="129"/>
      <c r="V123" s="129" t="n">
        <v>3.66666666666667</v>
      </c>
      <c r="W123" s="168" t="n">
        <v>3</v>
      </c>
      <c r="X123" s="168" t="n">
        <v>3.5</v>
      </c>
      <c r="Y123" s="166" t="n">
        <f aca="false">Capstones!$Q123+Capstones!$R123+Capstones!$T123+Capstones!$V123+Capstones!$W123</f>
        <v>18.6666666666667</v>
      </c>
      <c r="Z123" s="165" t="n">
        <f aca="false">Capstones!$Y123/25*100</f>
        <v>74.6666666666667</v>
      </c>
      <c r="AA123" s="166" t="n">
        <f aca="false">Capstones!$Z123*0.6</f>
        <v>44.8</v>
      </c>
      <c r="AB123" s="129"/>
      <c r="AC123" s="129" t="n">
        <v>4</v>
      </c>
      <c r="AD123" s="129" t="n">
        <v>3</v>
      </c>
      <c r="AE123" s="129" t="n">
        <v>3</v>
      </c>
      <c r="AF123" s="129" t="n">
        <v>3</v>
      </c>
      <c r="AG123" s="129" t="n">
        <v>3</v>
      </c>
      <c r="AH123" s="129" t="n">
        <v>5</v>
      </c>
      <c r="AI123" s="129" t="n">
        <v>5</v>
      </c>
      <c r="AJ123" s="166" t="n">
        <f aca="false">AC123+AD123+AE123+AF123+AG123+AH123</f>
        <v>21</v>
      </c>
      <c r="AK123" s="166" t="n">
        <f aca="false">AJ123/30*100</f>
        <v>70</v>
      </c>
      <c r="AL123" s="166" t="n">
        <f aca="false">AK123*0.6</f>
        <v>42</v>
      </c>
      <c r="AM123" s="129" t="n">
        <v>2.33333333333333</v>
      </c>
      <c r="AN123" s="129" t="n">
        <v>3.5</v>
      </c>
      <c r="AO123" s="129"/>
      <c r="AP123" s="129"/>
      <c r="AQ123" s="129"/>
      <c r="AR123" s="129" t="n">
        <v>2.25</v>
      </c>
      <c r="AS123" s="168"/>
      <c r="AT123" s="129" t="n">
        <v>3</v>
      </c>
      <c r="AU123" s="166" t="n">
        <f aca="false">Capstones!$Q123+Capstones!$R123+Capstones!$T123+Capstones!$V123+Capstones!$W123</f>
        <v>18.6666666666667</v>
      </c>
      <c r="AV123" s="166" t="n">
        <f aca="false">Capstones!$Y123/30*100</f>
        <v>62.2222222222222</v>
      </c>
      <c r="AW123" s="166" t="n">
        <f aca="false">Capstones!$Z123*0.6</f>
        <v>44.8</v>
      </c>
    </row>
    <row r="124" customFormat="false" ht="22.5" hidden="false" customHeight="true" outlineLevel="0" collapsed="false">
      <c r="A124" s="162" t="n">
        <v>121</v>
      </c>
      <c r="B124" s="162" t="s">
        <v>261</v>
      </c>
      <c r="C124" s="163" t="s">
        <v>262</v>
      </c>
      <c r="D124" s="162" t="s">
        <v>17</v>
      </c>
      <c r="E124" s="162" t="s">
        <v>31</v>
      </c>
      <c r="F124" s="164" t="n">
        <v>4</v>
      </c>
      <c r="G124" s="164" t="n">
        <v>4.33333333333333</v>
      </c>
      <c r="H124" s="164" t="n">
        <v>4</v>
      </c>
      <c r="I124" s="164" t="n">
        <v>3</v>
      </c>
      <c r="J124" s="164" t="n">
        <v>3</v>
      </c>
      <c r="K124" s="164" t="n">
        <v>4</v>
      </c>
      <c r="L124" s="162"/>
      <c r="M124" s="162"/>
      <c r="N124" s="165" t="n">
        <f aca="false">Capstones!$F124+Capstones!$G124+Capstones!$H124+Capstones!$I124+Capstones!$J124+Capstones!$K124</f>
        <v>22.3333333333333</v>
      </c>
      <c r="O124" s="165" t="n">
        <f aca="false">Capstones!$N124/30*100</f>
        <v>74.4444444444444</v>
      </c>
      <c r="P124" s="165" t="n">
        <f aca="false">Capstones!$O124*0.6</f>
        <v>44.6666666666667</v>
      </c>
      <c r="Q124" s="164" t="n">
        <v>1</v>
      </c>
      <c r="R124" s="164" t="n">
        <v>1.66666666666667</v>
      </c>
      <c r="S124" s="164"/>
      <c r="T124" s="164" t="n">
        <v>2</v>
      </c>
      <c r="U124" s="164"/>
      <c r="V124" s="164" t="n">
        <v>1.66666666666667</v>
      </c>
      <c r="W124" s="164" t="n">
        <v>4</v>
      </c>
      <c r="X124" s="164" t="n">
        <v>2</v>
      </c>
      <c r="Y124" s="165" t="n">
        <f aca="false">Capstones!$Q124+Capstones!$R124+Capstones!$T124+Capstones!$V124+Capstones!$W124</f>
        <v>10.3333333333333</v>
      </c>
      <c r="Z124" s="165" t="n">
        <f aca="false">Capstones!$Y124/25*100</f>
        <v>41.3333333333333</v>
      </c>
      <c r="AA124" s="165" t="n">
        <f aca="false">Capstones!$Z124*0.6</f>
        <v>24.8</v>
      </c>
      <c r="AB124" s="164"/>
      <c r="AC124" s="162" t="n">
        <v>4</v>
      </c>
      <c r="AD124" s="162" t="n">
        <v>4</v>
      </c>
      <c r="AE124" s="162" t="n">
        <v>3</v>
      </c>
      <c r="AF124" s="162" t="n">
        <v>3</v>
      </c>
      <c r="AG124" s="162" t="n">
        <v>5</v>
      </c>
      <c r="AH124" s="162" t="n">
        <v>5</v>
      </c>
      <c r="AI124" s="162" t="n">
        <v>5</v>
      </c>
      <c r="AJ124" s="166" t="n">
        <f aca="false">AC124+AD124+AE124+AF124+AG124+AH124</f>
        <v>24</v>
      </c>
      <c r="AK124" s="166" t="n">
        <f aca="false">AJ124/30*100</f>
        <v>80</v>
      </c>
      <c r="AL124" s="166" t="n">
        <f aca="false">AK124*0.6</f>
        <v>48</v>
      </c>
      <c r="AM124" s="162" t="n">
        <v>0</v>
      </c>
      <c r="AN124" s="162" t="n">
        <v>0</v>
      </c>
      <c r="AO124" s="164"/>
      <c r="AP124" s="164"/>
      <c r="AQ124" s="164"/>
      <c r="AR124" s="162" t="n">
        <v>0</v>
      </c>
      <c r="AS124" s="164"/>
      <c r="AT124" s="162" t="n">
        <v>0</v>
      </c>
      <c r="AU124" s="166" t="n">
        <f aca="false">Capstones!$Q124+Capstones!$R124+Capstones!$T124+Capstones!$V124+Capstones!$W124</f>
        <v>10.3333333333333</v>
      </c>
      <c r="AV124" s="166" t="n">
        <f aca="false">Capstones!$Y124/30*100</f>
        <v>34.4444444444444</v>
      </c>
      <c r="AW124" s="166" t="n">
        <f aca="false">Capstones!$Z124*0.6</f>
        <v>24.8</v>
      </c>
    </row>
    <row r="125" customFormat="false" ht="22.5" hidden="false" customHeight="true" outlineLevel="0" collapsed="false">
      <c r="A125" s="58" t="n">
        <v>122</v>
      </c>
      <c r="B125" s="58" t="s">
        <v>263</v>
      </c>
      <c r="C125" s="167" t="s">
        <v>264</v>
      </c>
      <c r="D125" s="58" t="s">
        <v>17</v>
      </c>
      <c r="E125" s="58" t="s">
        <v>31</v>
      </c>
      <c r="F125" s="129" t="n">
        <v>4</v>
      </c>
      <c r="G125" s="129" t="n">
        <v>3.66666666666667</v>
      </c>
      <c r="H125" s="129" t="n">
        <v>4</v>
      </c>
      <c r="I125" s="129" t="n">
        <v>3</v>
      </c>
      <c r="J125" s="129" t="n">
        <v>4</v>
      </c>
      <c r="K125" s="129" t="n">
        <v>3</v>
      </c>
      <c r="L125" s="58"/>
      <c r="M125" s="58"/>
      <c r="N125" s="166" t="n">
        <f aca="false">Capstones!$F125+Capstones!$G125+Capstones!$H125+Capstones!$I125+Capstones!$J125+Capstones!$K125</f>
        <v>21.6666666666667</v>
      </c>
      <c r="O125" s="166" t="n">
        <f aca="false">Capstones!$N125/30*100</f>
        <v>72.2222222222222</v>
      </c>
      <c r="P125" s="166" t="n">
        <f aca="false">Capstones!$O125*0.6</f>
        <v>43.3333333333333</v>
      </c>
      <c r="Q125" s="129" t="n">
        <v>2</v>
      </c>
      <c r="R125" s="129" t="n">
        <v>3.33333333333333</v>
      </c>
      <c r="S125" s="129"/>
      <c r="T125" s="129" t="n">
        <v>4</v>
      </c>
      <c r="U125" s="129"/>
      <c r="V125" s="129" t="n">
        <v>3.33333333333333</v>
      </c>
      <c r="W125" s="129" t="n">
        <v>4</v>
      </c>
      <c r="X125" s="129" t="n">
        <v>2.5</v>
      </c>
      <c r="Y125" s="166" t="n">
        <f aca="false">Capstones!$Q125+Capstones!$R125+Capstones!$T125+Capstones!$V125+Capstones!$W125</f>
        <v>16.6666666666667</v>
      </c>
      <c r="Z125" s="165" t="n">
        <f aca="false">Capstones!$Y125/25*100</f>
        <v>66.6666666666667</v>
      </c>
      <c r="AA125" s="166" t="n">
        <f aca="false">Capstones!$Z125*0.6</f>
        <v>40</v>
      </c>
      <c r="AB125" s="129"/>
      <c r="AC125" s="58" t="n">
        <v>2.5</v>
      </c>
      <c r="AD125" s="58" t="n">
        <v>3</v>
      </c>
      <c r="AE125" s="58" t="n">
        <v>3.5</v>
      </c>
      <c r="AF125" s="58" t="n">
        <v>3</v>
      </c>
      <c r="AG125" s="58" t="n">
        <v>2.5</v>
      </c>
      <c r="AH125" s="58" t="n">
        <v>3</v>
      </c>
      <c r="AI125" s="58" t="n">
        <v>3</v>
      </c>
      <c r="AJ125" s="166" t="n">
        <f aca="false">AC125+AD125+AE125+AF125+AG125+AH125</f>
        <v>17.5</v>
      </c>
      <c r="AK125" s="166" t="n">
        <f aca="false">AJ125/30*100</f>
        <v>58.3333333333333</v>
      </c>
      <c r="AL125" s="166" t="n">
        <f aca="false">AK125*0.6</f>
        <v>35</v>
      </c>
      <c r="AM125" s="58" t="n">
        <v>0</v>
      </c>
      <c r="AN125" s="58" t="n">
        <v>0</v>
      </c>
      <c r="AO125" s="129"/>
      <c r="AP125" s="129"/>
      <c r="AQ125" s="129"/>
      <c r="AR125" s="58" t="n">
        <v>0</v>
      </c>
      <c r="AS125" s="129"/>
      <c r="AT125" s="58" t="n">
        <v>0</v>
      </c>
      <c r="AU125" s="166" t="n">
        <f aca="false">Capstones!$Q125+Capstones!$R125+Capstones!$T125+Capstones!$V125+Capstones!$W125</f>
        <v>16.6666666666667</v>
      </c>
      <c r="AV125" s="166" t="n">
        <f aca="false">Capstones!$Y125/30*100</f>
        <v>55.5555555555556</v>
      </c>
      <c r="AW125" s="166" t="n">
        <f aca="false">Capstones!$Z125*0.6</f>
        <v>40</v>
      </c>
    </row>
    <row r="126" customFormat="false" ht="22.5" hidden="false" customHeight="true" outlineLevel="0" collapsed="false">
      <c r="A126" s="162" t="n">
        <v>123</v>
      </c>
      <c r="B126" s="162" t="s">
        <v>265</v>
      </c>
      <c r="C126" s="163" t="s">
        <v>266</v>
      </c>
      <c r="D126" s="162" t="s">
        <v>17</v>
      </c>
      <c r="E126" s="162" t="s">
        <v>31</v>
      </c>
      <c r="F126" s="164" t="n">
        <v>3</v>
      </c>
      <c r="G126" s="164" t="n">
        <v>2.66666666666667</v>
      </c>
      <c r="H126" s="164" t="n">
        <v>4</v>
      </c>
      <c r="I126" s="164" t="n">
        <v>4</v>
      </c>
      <c r="J126" s="164" t="n">
        <v>3</v>
      </c>
      <c r="K126" s="164" t="n">
        <v>3</v>
      </c>
      <c r="L126" s="162"/>
      <c r="M126" s="162"/>
      <c r="N126" s="165" t="n">
        <f aca="false">Capstones!$F126+Capstones!$G126+Capstones!$H126+Capstones!$I126+Capstones!$J126+Capstones!$K126</f>
        <v>19.6666666666667</v>
      </c>
      <c r="O126" s="165" t="n">
        <f aca="false">Capstones!$N126/30*100</f>
        <v>65.5555555555555</v>
      </c>
      <c r="P126" s="165" t="n">
        <f aca="false">Capstones!$O126*0.6</f>
        <v>39.3333333333333</v>
      </c>
      <c r="Q126" s="164" t="n">
        <v>4</v>
      </c>
      <c r="R126" s="164" t="n">
        <v>3.66666666666667</v>
      </c>
      <c r="S126" s="164"/>
      <c r="T126" s="164" t="n">
        <v>4</v>
      </c>
      <c r="U126" s="164"/>
      <c r="V126" s="164" t="n">
        <v>3.33333333333333</v>
      </c>
      <c r="W126" s="164" t="n">
        <v>3</v>
      </c>
      <c r="X126" s="164" t="n">
        <v>3</v>
      </c>
      <c r="Y126" s="165" t="n">
        <f aca="false">Capstones!$Q126+Capstones!$R126+Capstones!$T126+Capstones!$V126+Capstones!$W126</f>
        <v>18</v>
      </c>
      <c r="Z126" s="165" t="n">
        <f aca="false">Capstones!$Y126/25*100</f>
        <v>72</v>
      </c>
      <c r="AA126" s="165" t="n">
        <f aca="false">Capstones!$Z126*0.6</f>
        <v>43.2</v>
      </c>
      <c r="AB126" s="164"/>
      <c r="AC126" s="164" t="n">
        <v>4.5</v>
      </c>
      <c r="AD126" s="164" t="n">
        <v>4</v>
      </c>
      <c r="AE126" s="164" t="n">
        <v>4.5</v>
      </c>
      <c r="AF126" s="164" t="n">
        <v>4</v>
      </c>
      <c r="AG126" s="164" t="n">
        <v>4</v>
      </c>
      <c r="AH126" s="164" t="n">
        <v>5</v>
      </c>
      <c r="AI126" s="164" t="n">
        <v>5</v>
      </c>
      <c r="AJ126" s="166" t="n">
        <f aca="false">AC126+AD126+AE126+AF126+AG126+AH126</f>
        <v>26</v>
      </c>
      <c r="AK126" s="166" t="n">
        <f aca="false">AJ126/30*100</f>
        <v>86.6666666666667</v>
      </c>
      <c r="AL126" s="166" t="n">
        <f aca="false">AK126*0.6</f>
        <v>52</v>
      </c>
      <c r="AM126" s="164" t="n">
        <v>5</v>
      </c>
      <c r="AN126" s="164" t="n">
        <v>3.5</v>
      </c>
      <c r="AO126" s="164"/>
      <c r="AP126" s="164"/>
      <c r="AQ126" s="164"/>
      <c r="AR126" s="164" t="n">
        <v>4.5</v>
      </c>
      <c r="AS126" s="164"/>
      <c r="AT126" s="164" t="n">
        <v>3</v>
      </c>
      <c r="AU126" s="166" t="n">
        <f aca="false">Capstones!$Q126+Capstones!$R126+Capstones!$T126+Capstones!$V126+Capstones!$W126</f>
        <v>18</v>
      </c>
      <c r="AV126" s="166" t="n">
        <f aca="false">Capstones!$Y126/30*100</f>
        <v>60</v>
      </c>
      <c r="AW126" s="166" t="n">
        <f aca="false">Capstones!$Z126*0.6</f>
        <v>43.2</v>
      </c>
    </row>
    <row r="127" customFormat="false" ht="22.5" hidden="false" customHeight="true" outlineLevel="0" collapsed="false">
      <c r="A127" s="58" t="n">
        <v>124</v>
      </c>
      <c r="B127" s="58" t="s">
        <v>267</v>
      </c>
      <c r="C127" s="167" t="s">
        <v>268</v>
      </c>
      <c r="D127" s="58" t="s">
        <v>17</v>
      </c>
      <c r="E127" s="58" t="s">
        <v>14</v>
      </c>
      <c r="F127" s="129" t="n">
        <v>2</v>
      </c>
      <c r="G127" s="129" t="n">
        <v>1.33333333333333</v>
      </c>
      <c r="H127" s="129" t="n">
        <v>2</v>
      </c>
      <c r="I127" s="129" t="n">
        <v>1.5</v>
      </c>
      <c r="J127" s="129" t="n">
        <v>1.5</v>
      </c>
      <c r="K127" s="129" t="n">
        <v>1</v>
      </c>
      <c r="L127" s="58"/>
      <c r="M127" s="58"/>
      <c r="N127" s="166" t="n">
        <f aca="false">Capstones!$F127+Capstones!$G127+Capstones!$H127+Capstones!$I127+Capstones!$J127+Capstones!$K127</f>
        <v>9.33333333333333</v>
      </c>
      <c r="O127" s="166" t="n">
        <f aca="false">Capstones!$N127/30*100</f>
        <v>31.1111111111111</v>
      </c>
      <c r="P127" s="166" t="n">
        <f aca="false">Capstones!$O127*0.6</f>
        <v>18.6666666666667</v>
      </c>
      <c r="Q127" s="129" t="n">
        <v>5</v>
      </c>
      <c r="R127" s="129" t="n">
        <v>5</v>
      </c>
      <c r="S127" s="129"/>
      <c r="T127" s="129" t="n">
        <v>5</v>
      </c>
      <c r="U127" s="129"/>
      <c r="V127" s="129" t="n">
        <v>4.66666666666667</v>
      </c>
      <c r="W127" s="168" t="n">
        <v>5</v>
      </c>
      <c r="X127" s="168" t="n">
        <v>4.5</v>
      </c>
      <c r="Y127" s="166" t="n">
        <f aca="false">Capstones!$Q127+Capstones!$R127+Capstones!$T127+Capstones!$V127+Capstones!$W127</f>
        <v>24.6666666666667</v>
      </c>
      <c r="Z127" s="165" t="n">
        <f aca="false">Capstones!$Y127/25*100</f>
        <v>98.6666666666667</v>
      </c>
      <c r="AA127" s="166" t="n">
        <f aca="false">Capstones!$Z127*0.6</f>
        <v>59.2</v>
      </c>
      <c r="AB127" s="129"/>
      <c r="AC127" s="129" t="n">
        <v>4</v>
      </c>
      <c r="AD127" s="129" t="n">
        <v>4</v>
      </c>
      <c r="AE127" s="129" t="n">
        <v>3</v>
      </c>
      <c r="AF127" s="129" t="n">
        <v>4</v>
      </c>
      <c r="AG127" s="129" t="n">
        <v>4</v>
      </c>
      <c r="AH127" s="129" t="n">
        <v>4</v>
      </c>
      <c r="AI127" s="129" t="n">
        <v>3</v>
      </c>
      <c r="AJ127" s="166" t="n">
        <f aca="false">AC127+AD127+AE127+AF127+AG127+AH127</f>
        <v>23</v>
      </c>
      <c r="AK127" s="166" t="n">
        <f aca="false">AJ127/30*100</f>
        <v>76.6666666666667</v>
      </c>
      <c r="AL127" s="166" t="n">
        <f aca="false">AK127*0.6</f>
        <v>46</v>
      </c>
      <c r="AM127" s="129" t="n">
        <v>4</v>
      </c>
      <c r="AN127" s="129" t="n">
        <v>3.5</v>
      </c>
      <c r="AO127" s="129"/>
      <c r="AP127" s="129"/>
      <c r="AQ127" s="129"/>
      <c r="AR127" s="129" t="n">
        <v>3.25</v>
      </c>
      <c r="AS127" s="168"/>
      <c r="AT127" s="129" t="n">
        <v>3</v>
      </c>
      <c r="AU127" s="166" t="n">
        <f aca="false">Capstones!$Q127+Capstones!$R127+Capstones!$T127+Capstones!$V127+Capstones!$W127</f>
        <v>24.6666666666667</v>
      </c>
      <c r="AV127" s="166" t="n">
        <f aca="false">Capstones!$Y127/30*100</f>
        <v>82.2222222222222</v>
      </c>
      <c r="AW127" s="166" t="n">
        <f aca="false">Capstones!$Z127*0.6</f>
        <v>59.2</v>
      </c>
    </row>
    <row r="128" customFormat="false" ht="22.5" hidden="false" customHeight="true" outlineLevel="0" collapsed="false">
      <c r="A128" s="162" t="n">
        <v>125</v>
      </c>
      <c r="B128" s="162" t="s">
        <v>269</v>
      </c>
      <c r="C128" s="163" t="s">
        <v>270</v>
      </c>
      <c r="D128" s="162" t="s">
        <v>13</v>
      </c>
      <c r="E128" s="162" t="s">
        <v>38</v>
      </c>
      <c r="F128" s="164" t="n">
        <v>4</v>
      </c>
      <c r="G128" s="164" t="n">
        <v>3.66666666666667</v>
      </c>
      <c r="H128" s="164" t="n">
        <v>3</v>
      </c>
      <c r="I128" s="164" t="n">
        <v>4</v>
      </c>
      <c r="J128" s="164" t="n">
        <v>4</v>
      </c>
      <c r="K128" s="164" t="n">
        <v>4</v>
      </c>
      <c r="L128" s="162"/>
      <c r="M128" s="162"/>
      <c r="N128" s="165" t="n">
        <f aca="false">Capstones!$F128+Capstones!$G128+Capstones!$H128+Capstones!$I128+Capstones!$J128+Capstones!$K128</f>
        <v>22.6666666666667</v>
      </c>
      <c r="O128" s="165" t="n">
        <f aca="false">Capstones!$N128/30*100</f>
        <v>75.5555555555555</v>
      </c>
      <c r="P128" s="165" t="n">
        <f aca="false">Capstones!$O128*0.6</f>
        <v>45.3333333333333</v>
      </c>
      <c r="Q128" s="164" t="n">
        <v>5</v>
      </c>
      <c r="R128" s="164" t="n">
        <v>5</v>
      </c>
      <c r="S128" s="164"/>
      <c r="T128" s="164" t="n">
        <v>5</v>
      </c>
      <c r="U128" s="164"/>
      <c r="V128" s="164" t="n">
        <v>4</v>
      </c>
      <c r="W128" s="164" t="n">
        <v>4</v>
      </c>
      <c r="X128" s="164" t="n">
        <v>4.5</v>
      </c>
      <c r="Y128" s="165" t="n">
        <f aca="false">Capstones!$Q128+Capstones!$R128+Capstones!$T128+Capstones!$V128+Capstones!$W128</f>
        <v>23</v>
      </c>
      <c r="Z128" s="165" t="n">
        <f aca="false">Capstones!$Y128/25*100</f>
        <v>92</v>
      </c>
      <c r="AA128" s="165" t="n">
        <f aca="false">Capstones!$Z128*0.6</f>
        <v>55.2</v>
      </c>
      <c r="AB128" s="164"/>
      <c r="AC128" s="164" t="n">
        <v>4</v>
      </c>
      <c r="AD128" s="164" t="n">
        <v>0</v>
      </c>
      <c r="AE128" s="164" t="n">
        <v>4</v>
      </c>
      <c r="AF128" s="164" t="n">
        <v>4</v>
      </c>
      <c r="AG128" s="164" t="n">
        <v>5</v>
      </c>
      <c r="AH128" s="164" t="n">
        <v>4.5</v>
      </c>
      <c r="AI128" s="164" t="n">
        <v>4</v>
      </c>
      <c r="AJ128" s="166" t="n">
        <f aca="false">AC128+AD128+AE128+AF128+AG128+AH128</f>
        <v>21.5</v>
      </c>
      <c r="AK128" s="166" t="n">
        <f aca="false">AJ128/30*100</f>
        <v>71.6666666666667</v>
      </c>
      <c r="AL128" s="166" t="n">
        <f aca="false">AK128*0.6</f>
        <v>43</v>
      </c>
      <c r="AM128" s="164" t="n">
        <v>4</v>
      </c>
      <c r="AN128" s="164" t="n">
        <v>3.5</v>
      </c>
      <c r="AO128" s="164"/>
      <c r="AP128" s="164"/>
      <c r="AQ128" s="164"/>
      <c r="AR128" s="164" t="n">
        <v>4</v>
      </c>
      <c r="AS128" s="164"/>
      <c r="AT128" s="164" t="n">
        <v>3</v>
      </c>
      <c r="AU128" s="166" t="n">
        <f aca="false">Capstones!$Q128+Capstones!$R128+Capstones!$T128+Capstones!$V128+Capstones!$W128</f>
        <v>23</v>
      </c>
      <c r="AV128" s="166" t="n">
        <f aca="false">Capstones!$Y128/30*100</f>
        <v>76.6666666666667</v>
      </c>
      <c r="AW128" s="166" t="n">
        <f aca="false">Capstones!$Z128*0.6</f>
        <v>55.2</v>
      </c>
    </row>
    <row r="129" customFormat="false" ht="22.5" hidden="false" customHeight="true" outlineLevel="0" collapsed="false">
      <c r="A129" s="58" t="n">
        <v>126</v>
      </c>
      <c r="B129" s="58" t="s">
        <v>271</v>
      </c>
      <c r="C129" s="167" t="s">
        <v>272</v>
      </c>
      <c r="D129" s="58" t="s">
        <v>13</v>
      </c>
      <c r="E129" s="58" t="s">
        <v>38</v>
      </c>
      <c r="F129" s="129" t="n">
        <v>2</v>
      </c>
      <c r="G129" s="129" t="n">
        <v>3.66666666666667</v>
      </c>
      <c r="H129" s="129" t="n">
        <v>3</v>
      </c>
      <c r="I129" s="129" t="n">
        <v>4</v>
      </c>
      <c r="J129" s="129" t="n">
        <v>3</v>
      </c>
      <c r="K129" s="129" t="n">
        <v>4</v>
      </c>
      <c r="L129" s="58"/>
      <c r="M129" s="58"/>
      <c r="N129" s="166" t="n">
        <f aca="false">Capstones!$F129+Capstones!$G129+Capstones!$H129+Capstones!$I129+Capstones!$J129+Capstones!$K129</f>
        <v>19.6666666666667</v>
      </c>
      <c r="O129" s="166" t="n">
        <f aca="false">Capstones!$N129/30*100</f>
        <v>65.5555555555555</v>
      </c>
      <c r="P129" s="166" t="n">
        <f aca="false">Capstones!$O129*0.6</f>
        <v>39.3333333333333</v>
      </c>
      <c r="Q129" s="129" t="n">
        <v>3</v>
      </c>
      <c r="R129" s="129" t="n">
        <v>2.33333333333333</v>
      </c>
      <c r="S129" s="129"/>
      <c r="T129" s="129" t="n">
        <v>2</v>
      </c>
      <c r="U129" s="129"/>
      <c r="V129" s="129" t="n">
        <v>2.33333333333333</v>
      </c>
      <c r="W129" s="129" t="n">
        <v>3</v>
      </c>
      <c r="X129" s="129" t="n">
        <v>2.5</v>
      </c>
      <c r="Y129" s="166" t="n">
        <f aca="false">Capstones!$Q129+Capstones!$R129+Capstones!$T129+Capstones!$V129+Capstones!$W129</f>
        <v>12.6666666666667</v>
      </c>
      <c r="Z129" s="165" t="n">
        <f aca="false">Capstones!$Y129/25*100</f>
        <v>50.6666666666667</v>
      </c>
      <c r="AA129" s="166" t="n">
        <f aca="false">Capstones!$Z129*0.6</f>
        <v>30.4</v>
      </c>
      <c r="AB129" s="129"/>
      <c r="AC129" s="58" t="n">
        <v>4</v>
      </c>
      <c r="AD129" s="58" t="n">
        <v>0</v>
      </c>
      <c r="AE129" s="58" t="n">
        <v>3</v>
      </c>
      <c r="AF129" s="58" t="n">
        <v>3</v>
      </c>
      <c r="AG129" s="58" t="n">
        <v>3</v>
      </c>
      <c r="AH129" s="58" t="n">
        <v>5</v>
      </c>
      <c r="AI129" s="58" t="n">
        <v>4</v>
      </c>
      <c r="AJ129" s="166" t="n">
        <f aca="false">AC129+AD129+AE129+AF129+AG129+AH129</f>
        <v>18</v>
      </c>
      <c r="AK129" s="166" t="n">
        <f aca="false">AJ129/30*100</f>
        <v>60</v>
      </c>
      <c r="AL129" s="166" t="n">
        <f aca="false">AK129*0.6</f>
        <v>36</v>
      </c>
      <c r="AM129" s="58" t="n">
        <v>0</v>
      </c>
      <c r="AN129" s="58" t="n">
        <v>0</v>
      </c>
      <c r="AO129" s="129"/>
      <c r="AP129" s="129"/>
      <c r="AQ129" s="129"/>
      <c r="AR129" s="58" t="n">
        <v>0</v>
      </c>
      <c r="AS129" s="129"/>
      <c r="AT129" s="58" t="n">
        <v>0</v>
      </c>
      <c r="AU129" s="166" t="n">
        <f aca="false">Capstones!$Q129+Capstones!$R129+Capstones!$T129+Capstones!$V129+Capstones!$W129</f>
        <v>12.6666666666667</v>
      </c>
      <c r="AV129" s="166" t="n">
        <f aca="false">Capstones!$Y129/30*100</f>
        <v>42.2222222222222</v>
      </c>
      <c r="AW129" s="166" t="n">
        <f aca="false">Capstones!$Z129*0.6</f>
        <v>30.4</v>
      </c>
    </row>
    <row r="130" customFormat="false" ht="22.5" hidden="false" customHeight="true" outlineLevel="0" collapsed="false">
      <c r="A130" s="162" t="n">
        <v>127</v>
      </c>
      <c r="B130" s="162" t="s">
        <v>273</v>
      </c>
      <c r="C130" s="163" t="s">
        <v>274</v>
      </c>
      <c r="D130" s="162" t="s">
        <v>13</v>
      </c>
      <c r="E130" s="162" t="s">
        <v>31</v>
      </c>
      <c r="F130" s="164" t="n">
        <v>3</v>
      </c>
      <c r="G130" s="164" t="n">
        <v>2.33333333333333</v>
      </c>
      <c r="H130" s="164" t="n">
        <v>3</v>
      </c>
      <c r="I130" s="164" t="n">
        <v>3</v>
      </c>
      <c r="J130" s="164" t="n">
        <v>3</v>
      </c>
      <c r="K130" s="164" t="n">
        <v>3</v>
      </c>
      <c r="L130" s="162"/>
      <c r="M130" s="162"/>
      <c r="N130" s="165" t="n">
        <f aca="false">Capstones!$F130+Capstones!$G130+Capstones!$H130+Capstones!$I130+Capstones!$J130+Capstones!$K130</f>
        <v>17.3333333333333</v>
      </c>
      <c r="O130" s="165" t="n">
        <f aca="false">Capstones!$N130/30*100</f>
        <v>57.7777777777778</v>
      </c>
      <c r="P130" s="165" t="n">
        <f aca="false">Capstones!$O130*0.6</f>
        <v>34.6666666666667</v>
      </c>
      <c r="Q130" s="164" t="n">
        <v>5</v>
      </c>
      <c r="R130" s="164" t="n">
        <v>4</v>
      </c>
      <c r="S130" s="164"/>
      <c r="T130" s="164" t="n">
        <v>4</v>
      </c>
      <c r="U130" s="164"/>
      <c r="V130" s="164" t="n">
        <v>4</v>
      </c>
      <c r="W130" s="164" t="n">
        <v>5</v>
      </c>
      <c r="X130" s="164" t="n">
        <v>3.5</v>
      </c>
      <c r="Y130" s="165" t="n">
        <f aca="false">Capstones!$Q130+Capstones!$R130+Capstones!$T130+Capstones!$V130+Capstones!$W130</f>
        <v>22</v>
      </c>
      <c r="Z130" s="165" t="n">
        <f aca="false">Capstones!$Y130/25*100</f>
        <v>88</v>
      </c>
      <c r="AA130" s="165" t="n">
        <f aca="false">Capstones!$Z130*0.6</f>
        <v>52.8</v>
      </c>
      <c r="AB130" s="164"/>
      <c r="AC130" s="164" t="n">
        <v>4</v>
      </c>
      <c r="AD130" s="164" t="n">
        <v>5</v>
      </c>
      <c r="AE130" s="164" t="n">
        <v>4</v>
      </c>
      <c r="AF130" s="164" t="n">
        <v>5</v>
      </c>
      <c r="AG130" s="164" t="n">
        <v>5</v>
      </c>
      <c r="AH130" s="164" t="n">
        <v>4</v>
      </c>
      <c r="AI130" s="164" t="n">
        <v>4</v>
      </c>
      <c r="AJ130" s="166" t="n">
        <f aca="false">AC130+AD130+AE130+AF130+AG130+AH130</f>
        <v>27</v>
      </c>
      <c r="AK130" s="166" t="n">
        <f aca="false">AJ130/30*100</f>
        <v>90</v>
      </c>
      <c r="AL130" s="166" t="n">
        <f aca="false">AK130*0.6</f>
        <v>54</v>
      </c>
      <c r="AM130" s="164" t="n">
        <v>3.33333333333333</v>
      </c>
      <c r="AN130" s="164" t="n">
        <v>2</v>
      </c>
      <c r="AO130" s="164"/>
      <c r="AP130" s="164"/>
      <c r="AQ130" s="164"/>
      <c r="AR130" s="164" t="n">
        <v>3.5</v>
      </c>
      <c r="AS130" s="164"/>
      <c r="AT130" s="164" t="n">
        <v>2.5</v>
      </c>
      <c r="AU130" s="166" t="n">
        <f aca="false">Capstones!$Q130+Capstones!$R130+Capstones!$T130+Capstones!$V130+Capstones!$W130</f>
        <v>22</v>
      </c>
      <c r="AV130" s="166" t="n">
        <f aca="false">Capstones!$Y130/30*100</f>
        <v>73.3333333333333</v>
      </c>
      <c r="AW130" s="166" t="n">
        <f aca="false">Capstones!$Z130*0.6</f>
        <v>52.8</v>
      </c>
    </row>
    <row r="131" customFormat="false" ht="22.5" hidden="false" customHeight="true" outlineLevel="0" collapsed="false">
      <c r="A131" s="58" t="n">
        <v>128</v>
      </c>
      <c r="B131" s="58" t="s">
        <v>275</v>
      </c>
      <c r="C131" s="167" t="s">
        <v>276</v>
      </c>
      <c r="D131" s="58" t="s">
        <v>17</v>
      </c>
      <c r="E131" s="58" t="s">
        <v>31</v>
      </c>
      <c r="F131" s="129" t="n">
        <v>3</v>
      </c>
      <c r="G131" s="129" t="n">
        <v>2.33333333333333</v>
      </c>
      <c r="H131" s="129" t="n">
        <v>3</v>
      </c>
      <c r="I131" s="129" t="n">
        <v>3</v>
      </c>
      <c r="J131" s="129" t="n">
        <v>3</v>
      </c>
      <c r="K131" s="129" t="n">
        <v>3</v>
      </c>
      <c r="L131" s="58"/>
      <c r="M131" s="58"/>
      <c r="N131" s="166" t="n">
        <f aca="false">Capstones!$F131+Capstones!$G131+Capstones!$H131+Capstones!$I131+Capstones!$J131+Capstones!$K131</f>
        <v>17.3333333333333</v>
      </c>
      <c r="O131" s="166" t="n">
        <f aca="false">Capstones!$N131/30*100</f>
        <v>57.7777777777778</v>
      </c>
      <c r="P131" s="166" t="n">
        <f aca="false">Capstones!$O131*0.6</f>
        <v>34.6666666666667</v>
      </c>
      <c r="Q131" s="129" t="n">
        <v>0</v>
      </c>
      <c r="R131" s="129" t="n">
        <v>0</v>
      </c>
      <c r="S131" s="129"/>
      <c r="T131" s="129" t="n">
        <v>0</v>
      </c>
      <c r="U131" s="129"/>
      <c r="V131" s="129" t="n">
        <v>0</v>
      </c>
      <c r="W131" s="129" t="n">
        <v>0</v>
      </c>
      <c r="X131" s="129" t="n">
        <v>0</v>
      </c>
      <c r="Y131" s="166" t="n">
        <f aca="false">Capstones!$Q131+Capstones!$R131+Capstones!$T131+Capstones!$V131+Capstones!$W131</f>
        <v>0</v>
      </c>
      <c r="Z131" s="165" t="n">
        <f aca="false">Capstones!$Y131/25*100</f>
        <v>0</v>
      </c>
      <c r="AA131" s="166" t="n">
        <f aca="false">Capstones!$Z131*0.6</f>
        <v>0</v>
      </c>
      <c r="AB131" s="129"/>
      <c r="AC131" s="129" t="n">
        <v>3</v>
      </c>
      <c r="AD131" s="129" t="n">
        <v>3</v>
      </c>
      <c r="AE131" s="129" t="n">
        <v>3</v>
      </c>
      <c r="AF131" s="129" t="n">
        <v>3</v>
      </c>
      <c r="AG131" s="129" t="n">
        <v>4</v>
      </c>
      <c r="AH131" s="129" t="n">
        <v>4</v>
      </c>
      <c r="AI131" s="129" t="n">
        <v>4</v>
      </c>
      <c r="AJ131" s="166" t="n">
        <f aca="false">AC131+AD131+AE131+AF131+AG131+AH131</f>
        <v>20</v>
      </c>
      <c r="AK131" s="166" t="n">
        <f aca="false">AJ131/30*100</f>
        <v>66.6666666666667</v>
      </c>
      <c r="AL131" s="166" t="n">
        <f aca="false">AK131*0.6</f>
        <v>40</v>
      </c>
      <c r="AM131" s="129" t="n">
        <v>2</v>
      </c>
      <c r="AN131" s="129" t="n">
        <v>2.5</v>
      </c>
      <c r="AO131" s="129"/>
      <c r="AP131" s="129"/>
      <c r="AQ131" s="129"/>
      <c r="AR131" s="129" t="n">
        <v>2.5</v>
      </c>
      <c r="AS131" s="129"/>
      <c r="AT131" s="129" t="n">
        <v>2</v>
      </c>
      <c r="AU131" s="166" t="n">
        <f aca="false">Capstones!$Q131+Capstones!$R131+Capstones!$T131+Capstones!$V131+Capstones!$W131</f>
        <v>0</v>
      </c>
      <c r="AV131" s="166" t="n">
        <f aca="false">Capstones!$Y131/30*100</f>
        <v>0</v>
      </c>
      <c r="AW131" s="166" t="n">
        <f aca="false">Capstones!$Z131*0.6</f>
        <v>0</v>
      </c>
    </row>
    <row r="132" customFormat="false" ht="22.5" hidden="false" customHeight="true" outlineLevel="0" collapsed="false">
      <c r="A132" s="162" t="n">
        <v>129</v>
      </c>
      <c r="B132" s="162" t="s">
        <v>277</v>
      </c>
      <c r="C132" s="163" t="s">
        <v>278</v>
      </c>
      <c r="D132" s="162" t="s">
        <v>13</v>
      </c>
      <c r="E132" s="162" t="s">
        <v>38</v>
      </c>
      <c r="F132" s="164" t="n">
        <v>3</v>
      </c>
      <c r="G132" s="164" t="n">
        <v>4</v>
      </c>
      <c r="H132" s="164" t="n">
        <v>4</v>
      </c>
      <c r="I132" s="164" t="n">
        <v>4</v>
      </c>
      <c r="J132" s="164" t="n">
        <v>3</v>
      </c>
      <c r="K132" s="164" t="n">
        <v>3</v>
      </c>
      <c r="L132" s="162"/>
      <c r="M132" s="162"/>
      <c r="N132" s="165" t="n">
        <f aca="false">Capstones!$F132+Capstones!$G132+Capstones!$H132+Capstones!$I132+Capstones!$J132+Capstones!$K132</f>
        <v>21</v>
      </c>
      <c r="O132" s="165" t="n">
        <f aca="false">Capstones!$N132/30*100</f>
        <v>70</v>
      </c>
      <c r="P132" s="165" t="n">
        <f aca="false">Capstones!$O132*0.6</f>
        <v>42</v>
      </c>
      <c r="Q132" s="164" t="n">
        <v>5</v>
      </c>
      <c r="R132" s="164" t="n">
        <v>5</v>
      </c>
      <c r="S132" s="164"/>
      <c r="T132" s="164" t="n">
        <v>5</v>
      </c>
      <c r="U132" s="164"/>
      <c r="V132" s="164" t="n">
        <v>4.66666666666667</v>
      </c>
      <c r="W132" s="164" t="n">
        <v>4</v>
      </c>
      <c r="X132" s="164" t="n">
        <v>5</v>
      </c>
      <c r="Y132" s="165" t="n">
        <f aca="false">Capstones!$Q132+Capstones!$R132+Capstones!$T132+Capstones!$V132+Capstones!$W132</f>
        <v>23.6666666666667</v>
      </c>
      <c r="Z132" s="165" t="n">
        <f aca="false">Capstones!$Y132/25*100</f>
        <v>94.6666666666667</v>
      </c>
      <c r="AA132" s="165" t="n">
        <f aca="false">Capstones!$Z132*0.6</f>
        <v>56.8</v>
      </c>
      <c r="AB132" s="164"/>
      <c r="AC132" s="164" t="n">
        <v>3</v>
      </c>
      <c r="AD132" s="164" t="n">
        <v>0</v>
      </c>
      <c r="AE132" s="164" t="n">
        <v>5</v>
      </c>
      <c r="AF132" s="164" t="n">
        <v>3</v>
      </c>
      <c r="AG132" s="164" t="n">
        <v>3</v>
      </c>
      <c r="AH132" s="164" t="n">
        <v>5</v>
      </c>
      <c r="AI132" s="164" t="n">
        <v>4</v>
      </c>
      <c r="AJ132" s="166" t="n">
        <f aca="false">AC132+AD132+AE132+AF132+AG132+AH132</f>
        <v>19</v>
      </c>
      <c r="AK132" s="166" t="n">
        <f aca="false">AJ132/30*100</f>
        <v>63.3333333333333</v>
      </c>
      <c r="AL132" s="166" t="n">
        <f aca="false">AK132*0.6</f>
        <v>38</v>
      </c>
      <c r="AM132" s="164" t="n">
        <v>4</v>
      </c>
      <c r="AN132" s="164" t="n">
        <v>4</v>
      </c>
      <c r="AO132" s="164"/>
      <c r="AP132" s="164"/>
      <c r="AQ132" s="164"/>
      <c r="AR132" s="164" t="n">
        <v>4.5</v>
      </c>
      <c r="AS132" s="164"/>
      <c r="AT132" s="164" t="n">
        <v>4</v>
      </c>
      <c r="AU132" s="166" t="n">
        <f aca="false">Capstones!$Q132+Capstones!$R132+Capstones!$T132+Capstones!$V132+Capstones!$W132</f>
        <v>23.6666666666667</v>
      </c>
      <c r="AV132" s="166" t="n">
        <f aca="false">Capstones!$Y132/30*100</f>
        <v>78.8888888888889</v>
      </c>
      <c r="AW132" s="166" t="n">
        <f aca="false">Capstones!$Z132*0.6</f>
        <v>56.8</v>
      </c>
    </row>
    <row r="133" customFormat="false" ht="22.5" hidden="false" customHeight="true" outlineLevel="0" collapsed="false">
      <c r="A133" s="58" t="n">
        <v>130</v>
      </c>
      <c r="B133" s="58" t="s">
        <v>279</v>
      </c>
      <c r="C133" s="167" t="s">
        <v>280</v>
      </c>
      <c r="D133" s="58" t="s">
        <v>17</v>
      </c>
      <c r="E133" s="58" t="s">
        <v>14</v>
      </c>
      <c r="F133" s="129" t="n">
        <v>2</v>
      </c>
      <c r="G133" s="129" t="n">
        <v>2</v>
      </c>
      <c r="H133" s="129" t="n">
        <v>2</v>
      </c>
      <c r="I133" s="129" t="n">
        <v>2</v>
      </c>
      <c r="J133" s="129" t="n">
        <v>1.5</v>
      </c>
      <c r="K133" s="129" t="n">
        <v>1.5</v>
      </c>
      <c r="L133" s="58"/>
      <c r="M133" s="58"/>
      <c r="N133" s="166" t="n">
        <f aca="false">Capstones!$F133+Capstones!$G133+Capstones!$H133+Capstones!$I133+Capstones!$J133+Capstones!$K133</f>
        <v>11</v>
      </c>
      <c r="O133" s="166" t="n">
        <f aca="false">Capstones!$N133/30*100</f>
        <v>36.6666666666667</v>
      </c>
      <c r="P133" s="166" t="n">
        <f aca="false">Capstones!$O133*0.6</f>
        <v>22</v>
      </c>
      <c r="Q133" s="129" t="n">
        <v>4</v>
      </c>
      <c r="R133" s="129" t="n">
        <v>3.66666666666667</v>
      </c>
      <c r="S133" s="129"/>
      <c r="T133" s="129" t="n">
        <v>3</v>
      </c>
      <c r="U133" s="129"/>
      <c r="V133" s="129" t="n">
        <v>3.66666666666667</v>
      </c>
      <c r="W133" s="129" t="n">
        <v>5</v>
      </c>
      <c r="X133" s="129" t="n">
        <v>4.5</v>
      </c>
      <c r="Y133" s="166" t="n">
        <f aca="false">Capstones!$Q133+Capstones!$R133+Capstones!$T133+Capstones!$V133+Capstones!$W133</f>
        <v>19.3333333333333</v>
      </c>
      <c r="Z133" s="165" t="n">
        <f aca="false">Capstones!$Y133/25*100</f>
        <v>77.3333333333333</v>
      </c>
      <c r="AA133" s="166" t="n">
        <f aca="false">Capstones!$Z133*0.6</f>
        <v>46.4</v>
      </c>
      <c r="AB133" s="129"/>
      <c r="AC133" s="129" t="n">
        <v>4</v>
      </c>
      <c r="AD133" s="129" t="n">
        <v>3</v>
      </c>
      <c r="AE133" s="129" t="n">
        <v>5</v>
      </c>
      <c r="AF133" s="129" t="n">
        <v>4</v>
      </c>
      <c r="AG133" s="129" t="n">
        <v>3</v>
      </c>
      <c r="AH133" s="129" t="n">
        <v>5</v>
      </c>
      <c r="AI133" s="129" t="n">
        <v>5</v>
      </c>
      <c r="AJ133" s="166" t="n">
        <f aca="false">AC133+AD133+AE133+AF133+AG133+AH133</f>
        <v>24</v>
      </c>
      <c r="AK133" s="166" t="n">
        <f aca="false">AJ133/30*100</f>
        <v>80</v>
      </c>
      <c r="AL133" s="166" t="n">
        <f aca="false">AK133*0.6</f>
        <v>48</v>
      </c>
      <c r="AM133" s="129" t="n">
        <v>3.33333333333333</v>
      </c>
      <c r="AN133" s="129" t="n">
        <v>3.5</v>
      </c>
      <c r="AO133" s="129"/>
      <c r="AP133" s="129"/>
      <c r="AQ133" s="129"/>
      <c r="AR133" s="129" t="n">
        <v>3.5</v>
      </c>
      <c r="AS133" s="129"/>
      <c r="AT133" s="129" t="n">
        <v>3.5</v>
      </c>
      <c r="AU133" s="166" t="n">
        <f aca="false">Capstones!$Q133+Capstones!$R133+Capstones!$T133+Capstones!$V133+Capstones!$W133</f>
        <v>19.3333333333333</v>
      </c>
      <c r="AV133" s="166" t="n">
        <f aca="false">Capstones!$Y133/30*100</f>
        <v>64.4444444444444</v>
      </c>
      <c r="AW133" s="166" t="n">
        <f aca="false">Capstones!$Z133*0.6</f>
        <v>46.4</v>
      </c>
    </row>
    <row r="134" customFormat="false" ht="22.5" hidden="false" customHeight="true" outlineLevel="0" collapsed="false">
      <c r="A134" s="162" t="n">
        <v>131</v>
      </c>
      <c r="B134" s="162" t="s">
        <v>281</v>
      </c>
      <c r="C134" s="163" t="s">
        <v>282</v>
      </c>
      <c r="D134" s="162" t="s">
        <v>13</v>
      </c>
      <c r="E134" s="162" t="s">
        <v>38</v>
      </c>
      <c r="F134" s="164" t="n">
        <v>4</v>
      </c>
      <c r="G134" s="164" t="n">
        <v>5</v>
      </c>
      <c r="H134" s="164" t="n">
        <v>4</v>
      </c>
      <c r="I134" s="164" t="n">
        <v>5</v>
      </c>
      <c r="J134" s="164" t="n">
        <v>5</v>
      </c>
      <c r="K134" s="164" t="n">
        <v>5</v>
      </c>
      <c r="L134" s="162"/>
      <c r="M134" s="162"/>
      <c r="N134" s="165" t="n">
        <f aca="false">Capstones!$F134+Capstones!$G134+Capstones!$H134+Capstones!$I134+Capstones!$J134+Capstones!$K134</f>
        <v>28</v>
      </c>
      <c r="O134" s="165" t="n">
        <f aca="false">Capstones!$N134/30*100</f>
        <v>93.3333333333333</v>
      </c>
      <c r="P134" s="165" t="n">
        <f aca="false">Capstones!$O134*0.6</f>
        <v>56</v>
      </c>
      <c r="Q134" s="164" t="n">
        <v>5</v>
      </c>
      <c r="R134" s="164" t="n">
        <v>4.33333333333333</v>
      </c>
      <c r="S134" s="164"/>
      <c r="T134" s="164" t="n">
        <v>5</v>
      </c>
      <c r="U134" s="164"/>
      <c r="V134" s="164" t="n">
        <v>5</v>
      </c>
      <c r="W134" s="164" t="n">
        <v>5</v>
      </c>
      <c r="X134" s="164" t="n">
        <v>5</v>
      </c>
      <c r="Y134" s="165" t="n">
        <f aca="false">Capstones!$Q134+Capstones!$R134+Capstones!$T134+Capstones!$V134+Capstones!$W134</f>
        <v>24.3333333333333</v>
      </c>
      <c r="Z134" s="165" t="n">
        <f aca="false">Capstones!$Y134/25*100</f>
        <v>97.3333333333333</v>
      </c>
      <c r="AA134" s="165" t="n">
        <f aca="false">Capstones!$Z134*0.6</f>
        <v>58.4</v>
      </c>
      <c r="AB134" s="164"/>
      <c r="AC134" s="162" t="n">
        <v>4</v>
      </c>
      <c r="AD134" s="162" t="n">
        <v>0</v>
      </c>
      <c r="AE134" s="162" t="n">
        <v>3.5</v>
      </c>
      <c r="AF134" s="162" t="n">
        <v>4</v>
      </c>
      <c r="AG134" s="162" t="n">
        <v>4</v>
      </c>
      <c r="AH134" s="162" t="n">
        <v>4</v>
      </c>
      <c r="AI134" s="162" t="n">
        <v>4</v>
      </c>
      <c r="AJ134" s="166" t="n">
        <f aca="false">AC134+AD134+AE134+AF134+AG134+AH134</f>
        <v>19.5</v>
      </c>
      <c r="AK134" s="166" t="n">
        <f aca="false">AJ134/30*100</f>
        <v>65</v>
      </c>
      <c r="AL134" s="166" t="n">
        <f aca="false">AK134*0.6</f>
        <v>39</v>
      </c>
      <c r="AM134" s="162" t="n">
        <v>0</v>
      </c>
      <c r="AN134" s="162" t="n">
        <v>0</v>
      </c>
      <c r="AO134" s="164"/>
      <c r="AP134" s="164"/>
      <c r="AQ134" s="164"/>
      <c r="AR134" s="162" t="n">
        <v>0</v>
      </c>
      <c r="AS134" s="164"/>
      <c r="AT134" s="162" t="n">
        <v>0</v>
      </c>
      <c r="AU134" s="166" t="n">
        <f aca="false">Capstones!$Q134+Capstones!$R134+Capstones!$T134+Capstones!$V134+Capstones!$W134</f>
        <v>24.3333333333333</v>
      </c>
      <c r="AV134" s="166" t="n">
        <f aca="false">Capstones!$Y134/30*100</f>
        <v>81.1111111111111</v>
      </c>
      <c r="AW134" s="166" t="n">
        <f aca="false">Capstones!$Z134*0.6</f>
        <v>58.4</v>
      </c>
    </row>
    <row r="135" customFormat="false" ht="22.5" hidden="false" customHeight="true" outlineLevel="0" collapsed="false">
      <c r="A135" s="58" t="n">
        <v>132</v>
      </c>
      <c r="B135" s="58" t="s">
        <v>283</v>
      </c>
      <c r="C135" s="167" t="s">
        <v>284</v>
      </c>
      <c r="D135" s="58" t="s">
        <v>13</v>
      </c>
      <c r="E135" s="58" t="s">
        <v>14</v>
      </c>
      <c r="F135" s="129" t="n">
        <v>2.5</v>
      </c>
      <c r="G135" s="129" t="n">
        <v>2</v>
      </c>
      <c r="H135" s="129" t="n">
        <v>1.5</v>
      </c>
      <c r="I135" s="129" t="n">
        <v>1.5</v>
      </c>
      <c r="J135" s="129" t="n">
        <v>2</v>
      </c>
      <c r="K135" s="129" t="n">
        <v>2</v>
      </c>
      <c r="L135" s="58"/>
      <c r="M135" s="58"/>
      <c r="N135" s="166" t="n">
        <f aca="false">Capstones!$F135+Capstones!$G135+Capstones!$H135+Capstones!$I135+Capstones!$J135+Capstones!$K135</f>
        <v>11.5</v>
      </c>
      <c r="O135" s="166" t="n">
        <f aca="false">Capstones!$N135/30*100</f>
        <v>38.3333333333333</v>
      </c>
      <c r="P135" s="166" t="n">
        <f aca="false">Capstones!$O135*0.6</f>
        <v>23</v>
      </c>
      <c r="Q135" s="129" t="n">
        <v>3</v>
      </c>
      <c r="R135" s="129" t="n">
        <v>4</v>
      </c>
      <c r="S135" s="129"/>
      <c r="T135" s="129" t="n">
        <v>4</v>
      </c>
      <c r="U135" s="129"/>
      <c r="V135" s="129" t="n">
        <v>3.33333333333333</v>
      </c>
      <c r="W135" s="129" t="n">
        <v>3</v>
      </c>
      <c r="X135" s="129" t="n">
        <v>3</v>
      </c>
      <c r="Y135" s="166" t="n">
        <f aca="false">Capstones!$Q135+Capstones!$R135+Capstones!$T135+Capstones!$V135+Capstones!$W135</f>
        <v>17.3333333333333</v>
      </c>
      <c r="Z135" s="165" t="n">
        <f aca="false">Capstones!$Y135/25*100</f>
        <v>69.3333333333333</v>
      </c>
      <c r="AA135" s="166" t="n">
        <f aca="false">Capstones!$Z135*0.6</f>
        <v>41.6</v>
      </c>
      <c r="AB135" s="129"/>
      <c r="AC135" s="129" t="n">
        <v>3</v>
      </c>
      <c r="AD135" s="129" t="n">
        <v>3</v>
      </c>
      <c r="AE135" s="129" t="n">
        <v>3</v>
      </c>
      <c r="AF135" s="129" t="n">
        <v>3</v>
      </c>
      <c r="AG135" s="129" t="n">
        <v>3</v>
      </c>
      <c r="AH135" s="129" t="n">
        <v>4</v>
      </c>
      <c r="AI135" s="129" t="n">
        <v>5</v>
      </c>
      <c r="AJ135" s="166" t="n">
        <f aca="false">AC135+AD135+AE135+AF135+AG135+AH135</f>
        <v>19</v>
      </c>
      <c r="AK135" s="166" t="n">
        <f aca="false">AJ135/30*100</f>
        <v>63.3333333333333</v>
      </c>
      <c r="AL135" s="166" t="n">
        <f aca="false">AK135*0.6</f>
        <v>38</v>
      </c>
      <c r="AM135" s="129" t="n">
        <v>1.66666666666667</v>
      </c>
      <c r="AN135" s="129" t="n">
        <v>3</v>
      </c>
      <c r="AO135" s="129"/>
      <c r="AP135" s="129"/>
      <c r="AQ135" s="129"/>
      <c r="AR135" s="129" t="n">
        <v>1.75</v>
      </c>
      <c r="AS135" s="129"/>
      <c r="AT135" s="129" t="n">
        <v>2</v>
      </c>
      <c r="AU135" s="166" t="n">
        <f aca="false">Capstones!$Q135+Capstones!$R135+Capstones!$T135+Capstones!$V135+Capstones!$W135</f>
        <v>17.3333333333333</v>
      </c>
      <c r="AV135" s="166" t="n">
        <f aca="false">Capstones!$Y135/30*100</f>
        <v>57.7777777777778</v>
      </c>
      <c r="AW135" s="166" t="n">
        <f aca="false">Capstones!$Z135*0.6</f>
        <v>41.6</v>
      </c>
    </row>
    <row r="136" customFormat="false" ht="22.5" hidden="false" customHeight="true" outlineLevel="0" collapsed="false">
      <c r="A136" s="162" t="n">
        <v>133</v>
      </c>
      <c r="B136" s="162" t="s">
        <v>285</v>
      </c>
      <c r="C136" s="163" t="s">
        <v>286</v>
      </c>
      <c r="D136" s="162" t="s">
        <v>17</v>
      </c>
      <c r="E136" s="162" t="s">
        <v>14</v>
      </c>
      <c r="F136" s="164" t="n">
        <v>1.5</v>
      </c>
      <c r="G136" s="164" t="n">
        <v>1.16666666666667</v>
      </c>
      <c r="H136" s="164" t="n">
        <v>1.5</v>
      </c>
      <c r="I136" s="164" t="n">
        <v>1.5</v>
      </c>
      <c r="J136" s="164" t="n">
        <v>1</v>
      </c>
      <c r="K136" s="164" t="n">
        <v>1</v>
      </c>
      <c r="L136" s="162"/>
      <c r="M136" s="162"/>
      <c r="N136" s="165" t="n">
        <f aca="false">Capstones!$F136+Capstones!$G136+Capstones!$H136+Capstones!$I136+Capstones!$J136+Capstones!$K136</f>
        <v>7.66666666666667</v>
      </c>
      <c r="O136" s="165" t="n">
        <f aca="false">Capstones!$N136/30*100</f>
        <v>25.5555555555556</v>
      </c>
      <c r="P136" s="165" t="n">
        <f aca="false">Capstones!$O136*0.6</f>
        <v>15.3333333333333</v>
      </c>
      <c r="Q136" s="164" t="n">
        <v>3</v>
      </c>
      <c r="R136" s="164" t="n">
        <v>3</v>
      </c>
      <c r="S136" s="164"/>
      <c r="T136" s="164" t="n">
        <v>4</v>
      </c>
      <c r="U136" s="164"/>
      <c r="V136" s="164" t="n">
        <v>2</v>
      </c>
      <c r="W136" s="164" t="n">
        <v>2</v>
      </c>
      <c r="X136" s="164" t="n">
        <v>3</v>
      </c>
      <c r="Y136" s="165" t="n">
        <f aca="false">Capstones!$Q136+Capstones!$R136+Capstones!$T136+Capstones!$V136+Capstones!$W136</f>
        <v>14</v>
      </c>
      <c r="Z136" s="165" t="n">
        <f aca="false">Capstones!$Y136/25*100</f>
        <v>56</v>
      </c>
      <c r="AA136" s="165" t="n">
        <f aca="false">Capstones!$Z136*0.6</f>
        <v>33.6</v>
      </c>
      <c r="AB136" s="164"/>
      <c r="AC136" s="164" t="n">
        <v>3</v>
      </c>
      <c r="AD136" s="164" t="n">
        <v>3</v>
      </c>
      <c r="AE136" s="164" t="n">
        <v>3</v>
      </c>
      <c r="AF136" s="164" t="n">
        <v>4</v>
      </c>
      <c r="AG136" s="164" t="n">
        <v>3</v>
      </c>
      <c r="AH136" s="164" t="n">
        <v>4</v>
      </c>
      <c r="AI136" s="164" t="n">
        <v>4</v>
      </c>
      <c r="AJ136" s="166" t="n">
        <f aca="false">AC136+AD136+AE136+AF136+AG136+AH136</f>
        <v>20</v>
      </c>
      <c r="AK136" s="166" t="n">
        <f aca="false">AJ136/30*100</f>
        <v>66.6666666666667</v>
      </c>
      <c r="AL136" s="166" t="n">
        <f aca="false">AK136*0.6</f>
        <v>40</v>
      </c>
      <c r="AM136" s="164" t="n">
        <v>3</v>
      </c>
      <c r="AN136" s="164" t="n">
        <v>2.25</v>
      </c>
      <c r="AO136" s="164"/>
      <c r="AP136" s="164"/>
      <c r="AQ136" s="164"/>
      <c r="AR136" s="164" t="n">
        <v>3.25</v>
      </c>
      <c r="AS136" s="164"/>
      <c r="AT136" s="164" t="n">
        <v>2.5</v>
      </c>
      <c r="AU136" s="166" t="n">
        <f aca="false">Capstones!$Q136+Capstones!$R136+Capstones!$T136+Capstones!$V136+Capstones!$W136</f>
        <v>14</v>
      </c>
      <c r="AV136" s="166" t="n">
        <f aca="false">Capstones!$Y136/30*100</f>
        <v>46.6666666666667</v>
      </c>
      <c r="AW136" s="166" t="n">
        <f aca="false">Capstones!$Z136*0.6</f>
        <v>33.6</v>
      </c>
    </row>
    <row r="137" customFormat="false" ht="22.5" hidden="false" customHeight="true" outlineLevel="0" collapsed="false">
      <c r="A137" s="58" t="n">
        <v>134</v>
      </c>
      <c r="B137" s="58" t="s">
        <v>287</v>
      </c>
      <c r="C137" s="167" t="s">
        <v>288</v>
      </c>
      <c r="D137" s="58" t="s">
        <v>17</v>
      </c>
      <c r="E137" s="58" t="s">
        <v>38</v>
      </c>
      <c r="F137" s="129" t="n">
        <v>2</v>
      </c>
      <c r="G137" s="129" t="n">
        <v>2</v>
      </c>
      <c r="H137" s="129" t="n">
        <v>3</v>
      </c>
      <c r="I137" s="129" t="n">
        <v>3</v>
      </c>
      <c r="J137" s="129" t="n">
        <v>3</v>
      </c>
      <c r="K137" s="129" t="n">
        <v>2</v>
      </c>
      <c r="L137" s="58"/>
      <c r="M137" s="58"/>
      <c r="N137" s="166" t="n">
        <f aca="false">Capstones!$F137+Capstones!$G137+Capstones!$H137+Capstones!$I137+Capstones!$J137+Capstones!$K137</f>
        <v>15</v>
      </c>
      <c r="O137" s="166" t="n">
        <f aca="false">Capstones!$N137/30*100</f>
        <v>50</v>
      </c>
      <c r="P137" s="166" t="n">
        <f aca="false">Capstones!$O137*0.6</f>
        <v>30</v>
      </c>
      <c r="Q137" s="129" t="n">
        <v>2</v>
      </c>
      <c r="R137" s="129" t="n">
        <v>2</v>
      </c>
      <c r="S137" s="129"/>
      <c r="T137" s="129" t="n">
        <v>1</v>
      </c>
      <c r="U137" s="129"/>
      <c r="V137" s="129" t="n">
        <v>2</v>
      </c>
      <c r="W137" s="129" t="n">
        <v>1</v>
      </c>
      <c r="X137" s="129" t="n">
        <v>2</v>
      </c>
      <c r="Y137" s="166" t="n">
        <f aca="false">Capstones!$Q137+Capstones!$R137+Capstones!$T137+Capstones!$V137+Capstones!$W137</f>
        <v>8</v>
      </c>
      <c r="Z137" s="165" t="n">
        <f aca="false">Capstones!$Y137/25*100</f>
        <v>32</v>
      </c>
      <c r="AA137" s="166" t="n">
        <f aca="false">Capstones!$Z137*0.6</f>
        <v>19.2</v>
      </c>
      <c r="AB137" s="129"/>
      <c r="AC137" s="58" t="n">
        <v>3</v>
      </c>
      <c r="AD137" s="58" t="n">
        <v>0</v>
      </c>
      <c r="AE137" s="58" t="n">
        <v>3</v>
      </c>
      <c r="AF137" s="58" t="n">
        <v>3</v>
      </c>
      <c r="AG137" s="58" t="n">
        <v>3</v>
      </c>
      <c r="AH137" s="58" t="n">
        <v>2</v>
      </c>
      <c r="AI137" s="58" t="n">
        <v>2</v>
      </c>
      <c r="AJ137" s="166" t="n">
        <f aca="false">AC137+AD137+AE137+AF137+AG137+AH137</f>
        <v>14</v>
      </c>
      <c r="AK137" s="166" t="n">
        <f aca="false">AJ137/30*100</f>
        <v>46.6666666666667</v>
      </c>
      <c r="AL137" s="166" t="n">
        <f aca="false">AK137*0.6</f>
        <v>28</v>
      </c>
      <c r="AM137" s="58" t="n">
        <v>0</v>
      </c>
      <c r="AN137" s="58" t="n">
        <v>0</v>
      </c>
      <c r="AO137" s="129"/>
      <c r="AP137" s="129"/>
      <c r="AQ137" s="129"/>
      <c r="AR137" s="58" t="n">
        <v>0</v>
      </c>
      <c r="AS137" s="129"/>
      <c r="AT137" s="58" t="n">
        <v>0</v>
      </c>
      <c r="AU137" s="166" t="n">
        <f aca="false">Capstones!$Q137+Capstones!$R137+Capstones!$T137+Capstones!$V137+Capstones!$W137</f>
        <v>8</v>
      </c>
      <c r="AV137" s="166" t="n">
        <f aca="false">Capstones!$Y137/30*100</f>
        <v>26.6666666666667</v>
      </c>
      <c r="AW137" s="166" t="n">
        <f aca="false">Capstones!$Z137*0.6</f>
        <v>19.2</v>
      </c>
    </row>
    <row r="138" customFormat="false" ht="22.5" hidden="false" customHeight="true" outlineLevel="0" collapsed="false">
      <c r="A138" s="162" t="n">
        <v>135</v>
      </c>
      <c r="B138" s="162" t="s">
        <v>289</v>
      </c>
      <c r="C138" s="163" t="s">
        <v>290</v>
      </c>
      <c r="D138" s="162" t="s">
        <v>17</v>
      </c>
      <c r="E138" s="162" t="s">
        <v>31</v>
      </c>
      <c r="F138" s="164" t="n">
        <v>3</v>
      </c>
      <c r="G138" s="164" t="n">
        <v>2.66666666666667</v>
      </c>
      <c r="H138" s="164" t="n">
        <v>3</v>
      </c>
      <c r="I138" s="164" t="n">
        <v>3</v>
      </c>
      <c r="J138" s="164" t="n">
        <v>3</v>
      </c>
      <c r="K138" s="164" t="n">
        <v>3</v>
      </c>
      <c r="L138" s="162"/>
      <c r="M138" s="162"/>
      <c r="N138" s="165" t="n">
        <f aca="false">Capstones!$F138+Capstones!$G138+Capstones!$H138+Capstones!$I138+Capstones!$J138+Capstones!$K138</f>
        <v>17.6666666666667</v>
      </c>
      <c r="O138" s="165" t="n">
        <f aca="false">Capstones!$N138/30*100</f>
        <v>58.8888888888889</v>
      </c>
      <c r="P138" s="165" t="n">
        <f aca="false">Capstones!$O138*0.6</f>
        <v>35.3333333333333</v>
      </c>
      <c r="Q138" s="164" t="n">
        <v>3</v>
      </c>
      <c r="R138" s="164" t="n">
        <v>4</v>
      </c>
      <c r="S138" s="164"/>
      <c r="T138" s="164" t="n">
        <v>4</v>
      </c>
      <c r="U138" s="164"/>
      <c r="V138" s="164" t="n">
        <v>2.66666666666667</v>
      </c>
      <c r="W138" s="164" t="n">
        <v>1</v>
      </c>
      <c r="X138" s="164" t="n">
        <v>3.5</v>
      </c>
      <c r="Y138" s="165" t="n">
        <f aca="false">Capstones!$Q138+Capstones!$R138+Capstones!$T138+Capstones!$V138+Capstones!$W138</f>
        <v>14.6666666666667</v>
      </c>
      <c r="Z138" s="165" t="n">
        <f aca="false">Capstones!$Y138/25*100</f>
        <v>58.6666666666667</v>
      </c>
      <c r="AA138" s="165" t="n">
        <f aca="false">Capstones!$Z138*0.6</f>
        <v>35.2</v>
      </c>
      <c r="AB138" s="164"/>
      <c r="AC138" s="164" t="n">
        <v>4</v>
      </c>
      <c r="AD138" s="164" t="n">
        <v>3</v>
      </c>
      <c r="AE138" s="164" t="n">
        <v>3</v>
      </c>
      <c r="AF138" s="164" t="n">
        <v>2</v>
      </c>
      <c r="AG138" s="164" t="n">
        <v>4</v>
      </c>
      <c r="AH138" s="164" t="n">
        <v>3</v>
      </c>
      <c r="AI138" s="164" t="n">
        <v>3</v>
      </c>
      <c r="AJ138" s="166" t="n">
        <f aca="false">AC138+AD138+AE138+AF138+AG138+AH138</f>
        <v>19</v>
      </c>
      <c r="AK138" s="166" t="n">
        <f aca="false">AJ138/30*100</f>
        <v>63.3333333333333</v>
      </c>
      <c r="AL138" s="166" t="n">
        <f aca="false">AK138*0.6</f>
        <v>38</v>
      </c>
      <c r="AM138" s="164" t="n">
        <v>3</v>
      </c>
      <c r="AN138" s="164" t="n">
        <v>3</v>
      </c>
      <c r="AO138" s="164"/>
      <c r="AP138" s="164"/>
      <c r="AQ138" s="164"/>
      <c r="AR138" s="164" t="n">
        <v>3</v>
      </c>
      <c r="AS138" s="164"/>
      <c r="AT138" s="164" t="n">
        <v>3</v>
      </c>
      <c r="AU138" s="166" t="n">
        <f aca="false">Capstones!$Q138+Capstones!$R138+Capstones!$T138+Capstones!$V138+Capstones!$W138</f>
        <v>14.6666666666667</v>
      </c>
      <c r="AV138" s="166" t="n">
        <f aca="false">Capstones!$Y138/30*100</f>
        <v>48.8888888888889</v>
      </c>
      <c r="AW138" s="166" t="n">
        <f aca="false">Capstones!$Z138*0.6</f>
        <v>35.2</v>
      </c>
    </row>
    <row r="139" customFormat="false" ht="22.5" hidden="false" customHeight="true" outlineLevel="0" collapsed="false">
      <c r="A139" s="58" t="n">
        <v>136</v>
      </c>
      <c r="B139" s="58" t="s">
        <v>291</v>
      </c>
      <c r="C139" s="167" t="s">
        <v>292</v>
      </c>
      <c r="D139" s="58" t="s">
        <v>13</v>
      </c>
      <c r="E139" s="58" t="s">
        <v>31</v>
      </c>
      <c r="F139" s="129" t="n">
        <v>2</v>
      </c>
      <c r="G139" s="129" t="n">
        <v>2</v>
      </c>
      <c r="H139" s="129" t="n">
        <v>2</v>
      </c>
      <c r="I139" s="129" t="n">
        <v>2</v>
      </c>
      <c r="J139" s="129" t="n">
        <v>2</v>
      </c>
      <c r="K139" s="129" t="n">
        <v>2</v>
      </c>
      <c r="L139" s="58"/>
      <c r="M139" s="58"/>
      <c r="N139" s="166" t="n">
        <f aca="false">Capstones!$F139+Capstones!$G139+Capstones!$H139+Capstones!$I139+Capstones!$J139+Capstones!$K139</f>
        <v>12</v>
      </c>
      <c r="O139" s="166" t="n">
        <f aca="false">Capstones!$N139/30*100</f>
        <v>40</v>
      </c>
      <c r="P139" s="166" t="n">
        <f aca="false">Capstones!$O139*0.6</f>
        <v>24</v>
      </c>
      <c r="Q139" s="129" t="n">
        <v>3</v>
      </c>
      <c r="R139" s="129" t="n">
        <v>5</v>
      </c>
      <c r="S139" s="129"/>
      <c r="T139" s="129" t="n">
        <v>5</v>
      </c>
      <c r="U139" s="129"/>
      <c r="V139" s="129" t="n">
        <v>3</v>
      </c>
      <c r="W139" s="129" t="n">
        <v>3</v>
      </c>
      <c r="X139" s="129" t="n">
        <v>3</v>
      </c>
      <c r="Y139" s="166" t="n">
        <f aca="false">Capstones!$Q139+Capstones!$R139+Capstones!$T139+Capstones!$V139+Capstones!$W139</f>
        <v>19</v>
      </c>
      <c r="Z139" s="165" t="n">
        <f aca="false">Capstones!$Y139/25*100</f>
        <v>76</v>
      </c>
      <c r="AA139" s="166" t="n">
        <f aca="false">Capstones!$Z139*0.6</f>
        <v>45.6</v>
      </c>
      <c r="AB139" s="129"/>
      <c r="AC139" s="129" t="n">
        <v>4</v>
      </c>
      <c r="AD139" s="129" t="n">
        <v>4</v>
      </c>
      <c r="AE139" s="129" t="n">
        <v>4</v>
      </c>
      <c r="AF139" s="129" t="n">
        <v>3</v>
      </c>
      <c r="AG139" s="129" t="n">
        <v>4</v>
      </c>
      <c r="AH139" s="129" t="n">
        <v>5</v>
      </c>
      <c r="AI139" s="129" t="n">
        <v>4</v>
      </c>
      <c r="AJ139" s="166" t="n">
        <f aca="false">AC139+AD139+AE139+AF139+AG139+AH139</f>
        <v>24</v>
      </c>
      <c r="AK139" s="166" t="n">
        <f aca="false">AJ139/30*100</f>
        <v>80</v>
      </c>
      <c r="AL139" s="166" t="n">
        <f aca="false">AK139*0.6</f>
        <v>48</v>
      </c>
      <c r="AM139" s="129" t="n">
        <v>1.66666666666667</v>
      </c>
      <c r="AN139" s="129" t="n">
        <v>2.5</v>
      </c>
      <c r="AO139" s="129"/>
      <c r="AP139" s="129"/>
      <c r="AQ139" s="129"/>
      <c r="AR139" s="129" t="n">
        <v>1.75</v>
      </c>
      <c r="AS139" s="129"/>
      <c r="AT139" s="129" t="n">
        <v>2</v>
      </c>
      <c r="AU139" s="166" t="n">
        <f aca="false">Capstones!$Q139+Capstones!$R139+Capstones!$T139+Capstones!$V139+Capstones!$W139</f>
        <v>19</v>
      </c>
      <c r="AV139" s="166" t="n">
        <f aca="false">Capstones!$Y139/30*100</f>
        <v>63.3333333333333</v>
      </c>
      <c r="AW139" s="166" t="n">
        <f aca="false">Capstones!$Z139*0.6</f>
        <v>45.6</v>
      </c>
    </row>
    <row r="140" customFormat="false" ht="22.5" hidden="false" customHeight="true" outlineLevel="0" collapsed="false">
      <c r="A140" s="162" t="n">
        <v>137</v>
      </c>
      <c r="B140" s="162" t="s">
        <v>293</v>
      </c>
      <c r="C140" s="163" t="s">
        <v>294</v>
      </c>
      <c r="D140" s="162" t="s">
        <v>13</v>
      </c>
      <c r="E140" s="162" t="s">
        <v>38</v>
      </c>
      <c r="F140" s="164" t="n">
        <v>3</v>
      </c>
      <c r="G140" s="164" t="n">
        <v>3.33333333333333</v>
      </c>
      <c r="H140" s="164" t="n">
        <v>3</v>
      </c>
      <c r="I140" s="164" t="n">
        <v>4</v>
      </c>
      <c r="J140" s="164" t="n">
        <v>3</v>
      </c>
      <c r="K140" s="164" t="n">
        <v>2</v>
      </c>
      <c r="L140" s="162"/>
      <c r="M140" s="162"/>
      <c r="N140" s="165" t="n">
        <f aca="false">Capstones!$F140+Capstones!$G140+Capstones!$H140+Capstones!$I140+Capstones!$J140+Capstones!$K140</f>
        <v>18.3333333333333</v>
      </c>
      <c r="O140" s="165" t="n">
        <f aca="false">Capstones!$N140/30*100</f>
        <v>61.1111111111111</v>
      </c>
      <c r="P140" s="165" t="n">
        <f aca="false">Capstones!$O140*0.6</f>
        <v>36.6666666666667</v>
      </c>
      <c r="Q140" s="164" t="n">
        <v>2</v>
      </c>
      <c r="R140" s="164" t="n">
        <v>4</v>
      </c>
      <c r="S140" s="164"/>
      <c r="T140" s="164" t="n">
        <v>4</v>
      </c>
      <c r="U140" s="164"/>
      <c r="V140" s="164" t="n">
        <v>2.66666666666667</v>
      </c>
      <c r="W140" s="164" t="n">
        <v>2</v>
      </c>
      <c r="X140" s="164" t="n">
        <v>3</v>
      </c>
      <c r="Y140" s="165" t="n">
        <f aca="false">Capstones!$Q140+Capstones!$R140+Capstones!$T140+Capstones!$V140+Capstones!$W140</f>
        <v>14.6666666666667</v>
      </c>
      <c r="Z140" s="165" t="n">
        <f aca="false">Capstones!$Y140/25*100</f>
        <v>58.6666666666667</v>
      </c>
      <c r="AA140" s="165" t="n">
        <f aca="false">Capstones!$Z140*0.6</f>
        <v>35.2</v>
      </c>
      <c r="AB140" s="164"/>
      <c r="AC140" s="162" t="n">
        <v>4</v>
      </c>
      <c r="AD140" s="162" t="n">
        <v>2</v>
      </c>
      <c r="AE140" s="162" t="n">
        <v>3.5</v>
      </c>
      <c r="AF140" s="162" t="n">
        <v>3</v>
      </c>
      <c r="AG140" s="162" t="n">
        <v>4</v>
      </c>
      <c r="AH140" s="162" t="n">
        <v>4</v>
      </c>
      <c r="AI140" s="162" t="n">
        <v>4</v>
      </c>
      <c r="AJ140" s="166" t="n">
        <f aca="false">AC140+AD140+AE140+AF140+AG140+AH140</f>
        <v>20.5</v>
      </c>
      <c r="AK140" s="166" t="n">
        <f aca="false">AJ140/30*100</f>
        <v>68.3333333333333</v>
      </c>
      <c r="AL140" s="166" t="n">
        <f aca="false">AK140*0.6</f>
        <v>41</v>
      </c>
      <c r="AM140" s="162" t="n">
        <v>0</v>
      </c>
      <c r="AN140" s="162" t="n">
        <v>0</v>
      </c>
      <c r="AO140" s="164"/>
      <c r="AP140" s="164"/>
      <c r="AQ140" s="164"/>
      <c r="AR140" s="162" t="n">
        <v>0</v>
      </c>
      <c r="AS140" s="164"/>
      <c r="AT140" s="162" t="n">
        <v>0</v>
      </c>
      <c r="AU140" s="166" t="n">
        <f aca="false">Capstones!$Q140+Capstones!$R140+Capstones!$T140+Capstones!$V140+Capstones!$W140</f>
        <v>14.6666666666667</v>
      </c>
      <c r="AV140" s="166" t="n">
        <f aca="false">Capstones!$Y140/30*100</f>
        <v>48.8888888888889</v>
      </c>
      <c r="AW140" s="166" t="n">
        <f aca="false">Capstones!$Z140*0.6</f>
        <v>35.2</v>
      </c>
    </row>
    <row r="141" customFormat="false" ht="22.5" hidden="false" customHeight="true" outlineLevel="0" collapsed="false">
      <c r="A141" s="58" t="n">
        <v>138</v>
      </c>
      <c r="B141" s="58" t="s">
        <v>295</v>
      </c>
      <c r="C141" s="167" t="s">
        <v>296</v>
      </c>
      <c r="D141" s="58" t="s">
        <v>13</v>
      </c>
      <c r="E141" s="58" t="s">
        <v>38</v>
      </c>
      <c r="F141" s="129" t="n">
        <v>4</v>
      </c>
      <c r="G141" s="129" t="n">
        <v>3.66666666666667</v>
      </c>
      <c r="H141" s="129" t="n">
        <v>3</v>
      </c>
      <c r="I141" s="129" t="n">
        <v>3</v>
      </c>
      <c r="J141" s="129" t="n">
        <v>2</v>
      </c>
      <c r="K141" s="129" t="n">
        <v>2</v>
      </c>
      <c r="L141" s="58"/>
      <c r="M141" s="58"/>
      <c r="N141" s="166" t="n">
        <f aca="false">Capstones!$F141+Capstones!$G141+Capstones!$H141+Capstones!$I141+Capstones!$J141+Capstones!$K141</f>
        <v>17.6666666666667</v>
      </c>
      <c r="O141" s="166" t="n">
        <f aca="false">Capstones!$N141/30*100</f>
        <v>58.8888888888889</v>
      </c>
      <c r="P141" s="166" t="n">
        <f aca="false">Capstones!$O141*0.6</f>
        <v>35.3333333333333</v>
      </c>
      <c r="Q141" s="129" t="n">
        <v>1</v>
      </c>
      <c r="R141" s="129" t="n">
        <v>3.33333333333333</v>
      </c>
      <c r="S141" s="129"/>
      <c r="T141" s="129" t="n">
        <v>3</v>
      </c>
      <c r="U141" s="129"/>
      <c r="V141" s="129" t="n">
        <v>2.66666666666667</v>
      </c>
      <c r="W141" s="129" t="n">
        <v>1</v>
      </c>
      <c r="X141" s="129" t="n">
        <v>2.5</v>
      </c>
      <c r="Y141" s="166" t="n">
        <f aca="false">Capstones!$Q141+Capstones!$R141+Capstones!$T141+Capstones!$V141+Capstones!$W141</f>
        <v>11</v>
      </c>
      <c r="Z141" s="165" t="n">
        <f aca="false">Capstones!$Y141/25*100</f>
        <v>44</v>
      </c>
      <c r="AA141" s="166" t="n">
        <f aca="false">Capstones!$Z141*0.6</f>
        <v>26.4</v>
      </c>
      <c r="AB141" s="129"/>
      <c r="AC141" s="129" t="n">
        <v>4</v>
      </c>
      <c r="AD141" s="129" t="n">
        <v>0</v>
      </c>
      <c r="AE141" s="129" t="n">
        <v>3</v>
      </c>
      <c r="AF141" s="129" t="n">
        <v>3</v>
      </c>
      <c r="AG141" s="129" t="n">
        <v>3</v>
      </c>
      <c r="AH141" s="129" t="n">
        <v>5</v>
      </c>
      <c r="AI141" s="129" t="n">
        <v>5</v>
      </c>
      <c r="AJ141" s="166" t="n">
        <f aca="false">AC141+AD141+AE141+AF141+AG141+AH141</f>
        <v>18</v>
      </c>
      <c r="AK141" s="166" t="n">
        <f aca="false">AJ141/30*100</f>
        <v>60</v>
      </c>
      <c r="AL141" s="166" t="n">
        <f aca="false">AK141*0.6</f>
        <v>36</v>
      </c>
      <c r="AM141" s="129" t="n">
        <v>2</v>
      </c>
      <c r="AN141" s="129" t="n">
        <v>3</v>
      </c>
      <c r="AO141" s="129"/>
      <c r="AP141" s="129"/>
      <c r="AQ141" s="129"/>
      <c r="AR141" s="129" t="n">
        <v>2.5</v>
      </c>
      <c r="AS141" s="129"/>
      <c r="AT141" s="129" t="n">
        <v>2</v>
      </c>
      <c r="AU141" s="166" t="n">
        <f aca="false">Capstones!$Q141+Capstones!$R141+Capstones!$T141+Capstones!$V141+Capstones!$W141</f>
        <v>11</v>
      </c>
      <c r="AV141" s="166" t="n">
        <f aca="false">Capstones!$Y141/30*100</f>
        <v>36.6666666666667</v>
      </c>
      <c r="AW141" s="166" t="n">
        <f aca="false">Capstones!$Z141*0.6</f>
        <v>26.4</v>
      </c>
    </row>
    <row r="142" customFormat="false" ht="22.5" hidden="false" customHeight="true" outlineLevel="0" collapsed="false">
      <c r="A142" s="162" t="n">
        <v>139</v>
      </c>
      <c r="B142" s="162" t="s">
        <v>297</v>
      </c>
      <c r="C142" s="163" t="s">
        <v>298</v>
      </c>
      <c r="D142" s="162" t="s">
        <v>17</v>
      </c>
      <c r="E142" s="162" t="s">
        <v>14</v>
      </c>
      <c r="F142" s="164" t="n">
        <v>2</v>
      </c>
      <c r="G142" s="164" t="n">
        <v>2</v>
      </c>
      <c r="H142" s="164" t="n">
        <v>2</v>
      </c>
      <c r="I142" s="164" t="n">
        <v>2</v>
      </c>
      <c r="J142" s="164" t="n">
        <v>2</v>
      </c>
      <c r="K142" s="164" t="n">
        <v>2</v>
      </c>
      <c r="L142" s="162"/>
      <c r="M142" s="162"/>
      <c r="N142" s="165" t="n">
        <f aca="false">Capstones!$F142+Capstones!$G142+Capstones!$H142+Capstones!$I142+Capstones!$J142+Capstones!$K142</f>
        <v>12</v>
      </c>
      <c r="O142" s="165" t="n">
        <f aca="false">Capstones!$N142/30*100</f>
        <v>40</v>
      </c>
      <c r="P142" s="165" t="n">
        <f aca="false">Capstones!$O142*0.6</f>
        <v>24</v>
      </c>
      <c r="Q142" s="164" t="n">
        <v>3</v>
      </c>
      <c r="R142" s="164" t="n">
        <v>4</v>
      </c>
      <c r="S142" s="164"/>
      <c r="T142" s="164" t="n">
        <v>4</v>
      </c>
      <c r="U142" s="164"/>
      <c r="V142" s="164" t="n">
        <v>2.66666666666667</v>
      </c>
      <c r="W142" s="164" t="n">
        <v>2</v>
      </c>
      <c r="X142" s="164" t="n">
        <v>3</v>
      </c>
      <c r="Y142" s="165" t="n">
        <f aca="false">Capstones!$Q142+Capstones!$R142+Capstones!$T142+Capstones!$V142+Capstones!$W142</f>
        <v>15.6666666666667</v>
      </c>
      <c r="Z142" s="165" t="n">
        <f aca="false">Capstones!$Y142/25*100</f>
        <v>62.6666666666667</v>
      </c>
      <c r="AA142" s="165" t="n">
        <f aca="false">Capstones!$Z142*0.6</f>
        <v>37.6</v>
      </c>
      <c r="AB142" s="164"/>
      <c r="AC142" s="162" t="n">
        <v>4</v>
      </c>
      <c r="AD142" s="162" t="n">
        <v>4</v>
      </c>
      <c r="AE142" s="162" t="n">
        <v>3</v>
      </c>
      <c r="AF142" s="162" t="n">
        <v>5</v>
      </c>
      <c r="AG142" s="162" t="n">
        <v>4</v>
      </c>
      <c r="AH142" s="162" t="n">
        <v>5</v>
      </c>
      <c r="AI142" s="162" t="n">
        <v>5</v>
      </c>
      <c r="AJ142" s="166" t="n">
        <f aca="false">AC142+AD142+AE142+AF142+AG142+AH142</f>
        <v>25</v>
      </c>
      <c r="AK142" s="166" t="n">
        <f aca="false">AJ142/30*100</f>
        <v>83.3333333333333</v>
      </c>
      <c r="AL142" s="166" t="n">
        <f aca="false">AK142*0.6</f>
        <v>50</v>
      </c>
      <c r="AM142" s="162" t="n">
        <v>0</v>
      </c>
      <c r="AN142" s="162" t="n">
        <v>0</v>
      </c>
      <c r="AO142" s="164"/>
      <c r="AP142" s="164"/>
      <c r="AQ142" s="164"/>
      <c r="AR142" s="162" t="n">
        <v>0</v>
      </c>
      <c r="AS142" s="164"/>
      <c r="AT142" s="162" t="n">
        <v>0</v>
      </c>
      <c r="AU142" s="166" t="n">
        <f aca="false">Capstones!$Q142+Capstones!$R142+Capstones!$T142+Capstones!$V142+Capstones!$W142</f>
        <v>15.6666666666667</v>
      </c>
      <c r="AV142" s="166" t="n">
        <f aca="false">Capstones!$Y142/30*100</f>
        <v>52.2222222222222</v>
      </c>
      <c r="AW142" s="166" t="n">
        <f aca="false">Capstones!$Z142*0.6</f>
        <v>37.6</v>
      </c>
    </row>
    <row r="143" customFormat="false" ht="22.5" hidden="false" customHeight="true" outlineLevel="0" collapsed="false">
      <c r="A143" s="58" t="n">
        <v>140</v>
      </c>
      <c r="B143" s="58" t="s">
        <v>299</v>
      </c>
      <c r="C143" s="167" t="s">
        <v>300</v>
      </c>
      <c r="D143" s="58" t="s">
        <v>17</v>
      </c>
      <c r="E143" s="58" t="s">
        <v>31</v>
      </c>
      <c r="F143" s="129" t="n">
        <v>2</v>
      </c>
      <c r="G143" s="129" t="n">
        <v>2</v>
      </c>
      <c r="H143" s="129" t="n">
        <v>2</v>
      </c>
      <c r="I143" s="129" t="n">
        <v>2</v>
      </c>
      <c r="J143" s="129" t="n">
        <v>2</v>
      </c>
      <c r="K143" s="129" t="n">
        <v>2</v>
      </c>
      <c r="L143" s="58"/>
      <c r="M143" s="58"/>
      <c r="N143" s="166" t="n">
        <f aca="false">Capstones!$F143+Capstones!$G143+Capstones!$H143+Capstones!$I143+Capstones!$J143+Capstones!$K143</f>
        <v>12</v>
      </c>
      <c r="O143" s="166" t="n">
        <f aca="false">Capstones!$N143/30*100</f>
        <v>40</v>
      </c>
      <c r="P143" s="166" t="n">
        <f aca="false">Capstones!$O143*0.6</f>
        <v>24</v>
      </c>
      <c r="Q143" s="129" t="n">
        <v>3</v>
      </c>
      <c r="R143" s="129" t="n">
        <v>3.33333333333333</v>
      </c>
      <c r="S143" s="129"/>
      <c r="T143" s="129" t="n">
        <v>4</v>
      </c>
      <c r="U143" s="129"/>
      <c r="V143" s="129" t="n">
        <v>3</v>
      </c>
      <c r="W143" s="129" t="n">
        <v>1</v>
      </c>
      <c r="X143" s="129" t="n">
        <v>2.5</v>
      </c>
      <c r="Y143" s="166" t="n">
        <f aca="false">Capstones!$Q143+Capstones!$R143+Capstones!$T143+Capstones!$V143+Capstones!$W143</f>
        <v>14.3333333333333</v>
      </c>
      <c r="Z143" s="165" t="n">
        <f aca="false">Capstones!$Y143/25*100</f>
        <v>57.3333333333333</v>
      </c>
      <c r="AA143" s="166" t="n">
        <f aca="false">Capstones!$Z143*0.6</f>
        <v>34.4</v>
      </c>
      <c r="AB143" s="129"/>
      <c r="AC143" s="129" t="n">
        <v>3</v>
      </c>
      <c r="AD143" s="129" t="n">
        <v>3</v>
      </c>
      <c r="AE143" s="129" t="n">
        <v>3</v>
      </c>
      <c r="AF143" s="129" t="n">
        <v>3</v>
      </c>
      <c r="AG143" s="129" t="n">
        <v>4</v>
      </c>
      <c r="AH143" s="129" t="n">
        <v>3</v>
      </c>
      <c r="AI143" s="129" t="n">
        <v>4</v>
      </c>
      <c r="AJ143" s="166" t="n">
        <f aca="false">AC143+AD143+AE143+AF143+AG143+AH143</f>
        <v>19</v>
      </c>
      <c r="AK143" s="166" t="n">
        <f aca="false">AJ143/30*100</f>
        <v>63.3333333333333</v>
      </c>
      <c r="AL143" s="166" t="n">
        <f aca="false">AK143*0.6</f>
        <v>38</v>
      </c>
      <c r="AM143" s="129" t="n">
        <v>2.33333333333333</v>
      </c>
      <c r="AN143" s="129" t="n">
        <v>4</v>
      </c>
      <c r="AO143" s="129"/>
      <c r="AP143" s="129"/>
      <c r="AQ143" s="129"/>
      <c r="AR143" s="129" t="n">
        <v>2.5</v>
      </c>
      <c r="AS143" s="129"/>
      <c r="AT143" s="129" t="n">
        <v>3</v>
      </c>
      <c r="AU143" s="166" t="n">
        <f aca="false">Capstones!$Q143+Capstones!$R143+Capstones!$T143+Capstones!$V143+Capstones!$W143</f>
        <v>14.3333333333333</v>
      </c>
      <c r="AV143" s="166" t="n">
        <f aca="false">Capstones!$Y143/30*100</f>
        <v>47.7777777777778</v>
      </c>
      <c r="AW143" s="166" t="n">
        <f aca="false">Capstones!$Z143*0.6</f>
        <v>34.4</v>
      </c>
    </row>
    <row r="144" customFormat="false" ht="22.5" hidden="false" customHeight="true" outlineLevel="0" collapsed="false">
      <c r="A144" s="162" t="n">
        <v>141</v>
      </c>
      <c r="B144" s="162" t="s">
        <v>301</v>
      </c>
      <c r="C144" s="163" t="s">
        <v>302</v>
      </c>
      <c r="D144" s="162" t="s">
        <v>17</v>
      </c>
      <c r="E144" s="162" t="s">
        <v>38</v>
      </c>
      <c r="F144" s="164" t="n">
        <v>3</v>
      </c>
      <c r="G144" s="164" t="n">
        <v>4.33333333333333</v>
      </c>
      <c r="H144" s="164" t="n">
        <v>4</v>
      </c>
      <c r="I144" s="164" t="n">
        <v>4</v>
      </c>
      <c r="J144" s="164" t="n">
        <v>4</v>
      </c>
      <c r="K144" s="164" t="n">
        <v>4</v>
      </c>
      <c r="L144" s="162"/>
      <c r="M144" s="162"/>
      <c r="N144" s="165" t="n">
        <f aca="false">Capstones!$F144+Capstones!$G144+Capstones!$H144+Capstones!$I144+Capstones!$J144+Capstones!$K144</f>
        <v>23.3333333333333</v>
      </c>
      <c r="O144" s="165" t="n">
        <f aca="false">Capstones!$N144/30*100</f>
        <v>77.7777777777778</v>
      </c>
      <c r="P144" s="165" t="n">
        <f aca="false">Capstones!$O144*0.6</f>
        <v>46.6666666666667</v>
      </c>
      <c r="Q144" s="164" t="n">
        <v>5</v>
      </c>
      <c r="R144" s="164" t="n">
        <v>3.66666666666667</v>
      </c>
      <c r="S144" s="164"/>
      <c r="T144" s="164" t="n">
        <v>3</v>
      </c>
      <c r="U144" s="164"/>
      <c r="V144" s="164" t="n">
        <v>4</v>
      </c>
      <c r="W144" s="164" t="n">
        <v>5</v>
      </c>
      <c r="X144" s="164" t="n">
        <v>4.5</v>
      </c>
      <c r="Y144" s="165" t="n">
        <f aca="false">Capstones!$Q144+Capstones!$R144+Capstones!$T144+Capstones!$V144+Capstones!$W144</f>
        <v>20.6666666666667</v>
      </c>
      <c r="Z144" s="165" t="n">
        <f aca="false">Capstones!$Y144/25*100</f>
        <v>82.6666666666667</v>
      </c>
      <c r="AA144" s="165" t="n">
        <f aca="false">Capstones!$Z144*0.6</f>
        <v>49.6</v>
      </c>
      <c r="AB144" s="164"/>
      <c r="AC144" s="164" t="n">
        <v>4</v>
      </c>
      <c r="AD144" s="164" t="n">
        <v>0</v>
      </c>
      <c r="AE144" s="164" t="n">
        <v>3.5</v>
      </c>
      <c r="AF144" s="164" t="n">
        <v>4</v>
      </c>
      <c r="AG144" s="164" t="n">
        <v>4</v>
      </c>
      <c r="AH144" s="164" t="n">
        <v>4</v>
      </c>
      <c r="AI144" s="164" t="n">
        <v>4</v>
      </c>
      <c r="AJ144" s="166" t="n">
        <f aca="false">AC144+AD144+AE144+AF144+AG144+AH144</f>
        <v>19.5</v>
      </c>
      <c r="AK144" s="166" t="n">
        <f aca="false">AJ144/30*100</f>
        <v>65</v>
      </c>
      <c r="AL144" s="166" t="n">
        <f aca="false">AK144*0.6</f>
        <v>39</v>
      </c>
      <c r="AM144" s="164" t="n">
        <v>4</v>
      </c>
      <c r="AN144" s="164" t="n">
        <v>3.25</v>
      </c>
      <c r="AO144" s="164"/>
      <c r="AP144" s="164"/>
      <c r="AQ144" s="164"/>
      <c r="AR144" s="164" t="n">
        <v>4</v>
      </c>
      <c r="AS144" s="164"/>
      <c r="AT144" s="164" t="n">
        <v>2.5</v>
      </c>
      <c r="AU144" s="166" t="n">
        <f aca="false">Capstones!$Q144+Capstones!$R144+Capstones!$T144+Capstones!$V144+Capstones!$W144</f>
        <v>20.6666666666667</v>
      </c>
      <c r="AV144" s="166" t="n">
        <f aca="false">Capstones!$Y144/30*100</f>
        <v>68.8888888888889</v>
      </c>
      <c r="AW144" s="166" t="n">
        <f aca="false">Capstones!$Z144*0.6</f>
        <v>49.6</v>
      </c>
    </row>
    <row r="145" customFormat="false" ht="22.5" hidden="false" customHeight="true" outlineLevel="0" collapsed="false">
      <c r="A145" s="58" t="n">
        <v>142</v>
      </c>
      <c r="B145" s="58" t="s">
        <v>303</v>
      </c>
      <c r="C145" s="167" t="s">
        <v>304</v>
      </c>
      <c r="D145" s="58" t="s">
        <v>13</v>
      </c>
      <c r="E145" s="58" t="s">
        <v>38</v>
      </c>
      <c r="F145" s="129" t="n">
        <v>4</v>
      </c>
      <c r="G145" s="129" t="n">
        <v>3.66666666666667</v>
      </c>
      <c r="H145" s="129" t="n">
        <v>3</v>
      </c>
      <c r="I145" s="129" t="n">
        <v>3</v>
      </c>
      <c r="J145" s="129" t="n">
        <v>3</v>
      </c>
      <c r="K145" s="129" t="n">
        <v>2</v>
      </c>
      <c r="L145" s="58"/>
      <c r="M145" s="58"/>
      <c r="N145" s="166" t="n">
        <f aca="false">Capstones!$F145+Capstones!$G145+Capstones!$H145+Capstones!$I145+Capstones!$J145+Capstones!$K145</f>
        <v>18.6666666666667</v>
      </c>
      <c r="O145" s="166" t="n">
        <f aca="false">Capstones!$N145/30*100</f>
        <v>62.2222222222222</v>
      </c>
      <c r="P145" s="166" t="n">
        <f aca="false">Capstones!$O145*0.6</f>
        <v>37.3333333333333</v>
      </c>
      <c r="Q145" s="129" t="n">
        <v>2</v>
      </c>
      <c r="R145" s="129" t="n">
        <v>3.66666666666667</v>
      </c>
      <c r="S145" s="129"/>
      <c r="T145" s="129" t="n">
        <v>2</v>
      </c>
      <c r="U145" s="129"/>
      <c r="V145" s="129" t="n">
        <v>3</v>
      </c>
      <c r="W145" s="129" t="n">
        <v>4</v>
      </c>
      <c r="X145" s="129" t="n">
        <v>2.5</v>
      </c>
      <c r="Y145" s="166" t="n">
        <f aca="false">Capstones!$Q145+Capstones!$R145+Capstones!$T145+Capstones!$V145+Capstones!$W145</f>
        <v>14.6666666666667</v>
      </c>
      <c r="Z145" s="165" t="n">
        <f aca="false">Capstones!$Y145/25*100</f>
        <v>58.6666666666667</v>
      </c>
      <c r="AA145" s="166" t="n">
        <f aca="false">Capstones!$Z145*0.6</f>
        <v>35.2</v>
      </c>
      <c r="AB145" s="129"/>
      <c r="AC145" s="58" t="n">
        <v>4</v>
      </c>
      <c r="AD145" s="58" t="n">
        <v>4</v>
      </c>
      <c r="AE145" s="58" t="n">
        <v>3</v>
      </c>
      <c r="AF145" s="58" t="n">
        <v>3</v>
      </c>
      <c r="AG145" s="58" t="n">
        <v>3</v>
      </c>
      <c r="AH145" s="58" t="n">
        <v>4</v>
      </c>
      <c r="AI145" s="58" t="n">
        <v>5</v>
      </c>
      <c r="AJ145" s="166" t="n">
        <f aca="false">AC145+AD145+AE145+AF145+AG145+AH145</f>
        <v>21</v>
      </c>
      <c r="AK145" s="166" t="n">
        <f aca="false">AJ145/30*100</f>
        <v>70</v>
      </c>
      <c r="AL145" s="166" t="n">
        <f aca="false">AK145*0.6</f>
        <v>42</v>
      </c>
      <c r="AM145" s="58" t="n">
        <v>0</v>
      </c>
      <c r="AN145" s="58" t="n">
        <v>0</v>
      </c>
      <c r="AO145" s="129"/>
      <c r="AP145" s="129"/>
      <c r="AQ145" s="129"/>
      <c r="AR145" s="58" t="n">
        <v>0</v>
      </c>
      <c r="AS145" s="129"/>
      <c r="AT145" s="58" t="n">
        <v>0</v>
      </c>
      <c r="AU145" s="166" t="n">
        <f aca="false">Capstones!$Q145+Capstones!$R145+Capstones!$T145+Capstones!$V145+Capstones!$W145</f>
        <v>14.6666666666667</v>
      </c>
      <c r="AV145" s="166" t="n">
        <f aca="false">Capstones!$Y145/30*100</f>
        <v>48.8888888888889</v>
      </c>
      <c r="AW145" s="166" t="n">
        <f aca="false">Capstones!$Z145*0.6</f>
        <v>35.2</v>
      </c>
    </row>
    <row r="146" customFormat="false" ht="22.5" hidden="false" customHeight="true" outlineLevel="0" collapsed="false">
      <c r="A146" s="162" t="n">
        <v>143</v>
      </c>
      <c r="B146" s="162" t="s">
        <v>305</v>
      </c>
      <c r="C146" s="163" t="s">
        <v>306</v>
      </c>
      <c r="D146" s="162" t="s">
        <v>17</v>
      </c>
      <c r="E146" s="162" t="s">
        <v>38</v>
      </c>
      <c r="F146" s="164" t="n">
        <v>3</v>
      </c>
      <c r="G146" s="164" t="n">
        <v>3</v>
      </c>
      <c r="H146" s="164" t="n">
        <v>3</v>
      </c>
      <c r="I146" s="164" t="n">
        <v>3</v>
      </c>
      <c r="J146" s="164" t="n">
        <v>3</v>
      </c>
      <c r="K146" s="164" t="n">
        <v>2</v>
      </c>
      <c r="L146" s="162"/>
      <c r="M146" s="162"/>
      <c r="N146" s="165" t="n">
        <f aca="false">Capstones!$F146+Capstones!$G146+Capstones!$H146+Capstones!$I146+Capstones!$J146+Capstones!$K146</f>
        <v>17</v>
      </c>
      <c r="O146" s="165" t="n">
        <f aca="false">Capstones!$N146/30*100</f>
        <v>56.6666666666667</v>
      </c>
      <c r="P146" s="165" t="n">
        <f aca="false">Capstones!$O146*0.6</f>
        <v>34</v>
      </c>
      <c r="Q146" s="164" t="n">
        <v>2</v>
      </c>
      <c r="R146" s="164" t="n">
        <v>3</v>
      </c>
      <c r="S146" s="164"/>
      <c r="T146" s="164" t="n">
        <v>0</v>
      </c>
      <c r="U146" s="164"/>
      <c r="V146" s="164" t="n">
        <v>2.33333333333333</v>
      </c>
      <c r="W146" s="164" t="n">
        <v>3</v>
      </c>
      <c r="X146" s="164" t="n">
        <v>2.5</v>
      </c>
      <c r="Y146" s="165" t="n">
        <f aca="false">Capstones!$Q146+Capstones!$R146+Capstones!$T146+Capstones!$V146+Capstones!$W146</f>
        <v>10.3333333333333</v>
      </c>
      <c r="Z146" s="165" t="n">
        <f aca="false">Capstones!$Y146/25*100</f>
        <v>41.3333333333333</v>
      </c>
      <c r="AA146" s="165" t="n">
        <f aca="false">Capstones!$Z146*0.6</f>
        <v>24.8</v>
      </c>
      <c r="AB146" s="164"/>
      <c r="AC146" s="162" t="n">
        <v>5</v>
      </c>
      <c r="AD146" s="162" t="n">
        <v>4</v>
      </c>
      <c r="AE146" s="162" t="n">
        <v>5</v>
      </c>
      <c r="AF146" s="162" t="n">
        <v>5</v>
      </c>
      <c r="AG146" s="162" t="n">
        <v>4</v>
      </c>
      <c r="AH146" s="162" t="n">
        <v>4</v>
      </c>
      <c r="AI146" s="162" t="n">
        <v>4</v>
      </c>
      <c r="AJ146" s="166" t="n">
        <f aca="false">AC146+AD146+AE146+AF146+AG146+AH146</f>
        <v>27</v>
      </c>
      <c r="AK146" s="166" t="n">
        <f aca="false">AJ146/30*100</f>
        <v>90</v>
      </c>
      <c r="AL146" s="166" t="n">
        <f aca="false">AK146*0.6</f>
        <v>54</v>
      </c>
      <c r="AM146" s="162" t="n">
        <v>0</v>
      </c>
      <c r="AN146" s="162" t="n">
        <v>0</v>
      </c>
      <c r="AO146" s="164"/>
      <c r="AP146" s="164"/>
      <c r="AQ146" s="164"/>
      <c r="AR146" s="162" t="n">
        <v>0</v>
      </c>
      <c r="AS146" s="164"/>
      <c r="AT146" s="162" t="n">
        <v>0</v>
      </c>
      <c r="AU146" s="166" t="n">
        <f aca="false">Capstones!$Q146+Capstones!$R146+Capstones!$T146+Capstones!$V146+Capstones!$W146</f>
        <v>10.3333333333333</v>
      </c>
      <c r="AV146" s="166" t="n">
        <f aca="false">Capstones!$Y146/30*100</f>
        <v>34.4444444444444</v>
      </c>
      <c r="AW146" s="166" t="n">
        <f aca="false">Capstones!$Z146*0.6</f>
        <v>24.8</v>
      </c>
    </row>
    <row r="147" customFormat="false" ht="22.5" hidden="false" customHeight="true" outlineLevel="0" collapsed="false">
      <c r="A147" s="58" t="n">
        <v>144</v>
      </c>
      <c r="B147" s="58" t="s">
        <v>307</v>
      </c>
      <c r="C147" s="167" t="s">
        <v>308</v>
      </c>
      <c r="D147" s="58" t="s">
        <v>17</v>
      </c>
      <c r="E147" s="58" t="s">
        <v>38</v>
      </c>
      <c r="F147" s="129" t="n">
        <v>4</v>
      </c>
      <c r="G147" s="129" t="n">
        <v>4.33333333333333</v>
      </c>
      <c r="H147" s="129" t="n">
        <v>3</v>
      </c>
      <c r="I147" s="129" t="n">
        <v>4</v>
      </c>
      <c r="J147" s="129" t="n">
        <v>5</v>
      </c>
      <c r="K147" s="129" t="n">
        <v>4</v>
      </c>
      <c r="L147" s="58"/>
      <c r="M147" s="58"/>
      <c r="N147" s="166" t="n">
        <f aca="false">Capstones!$F147+Capstones!$G147+Capstones!$H147+Capstones!$I147+Capstones!$J147+Capstones!$K147</f>
        <v>24.3333333333333</v>
      </c>
      <c r="O147" s="166" t="n">
        <f aca="false">Capstones!$N147/30*100</f>
        <v>81.1111111111111</v>
      </c>
      <c r="P147" s="166" t="n">
        <f aca="false">Capstones!$O147*0.6</f>
        <v>48.6666666666667</v>
      </c>
      <c r="Q147" s="129" t="n">
        <v>3</v>
      </c>
      <c r="R147" s="129" t="n">
        <v>4.33333333333333</v>
      </c>
      <c r="S147" s="129"/>
      <c r="T147" s="129" t="n">
        <v>5</v>
      </c>
      <c r="U147" s="129"/>
      <c r="V147" s="129" t="n">
        <v>3</v>
      </c>
      <c r="W147" s="129" t="n">
        <v>3</v>
      </c>
      <c r="X147" s="129" t="n">
        <v>3.5</v>
      </c>
      <c r="Y147" s="166" t="n">
        <f aca="false">Capstones!$Q147+Capstones!$R147+Capstones!$T147+Capstones!$V147+Capstones!$W147</f>
        <v>18.3333333333333</v>
      </c>
      <c r="Z147" s="165" t="n">
        <f aca="false">Capstones!$Y147/25*100</f>
        <v>73.3333333333333</v>
      </c>
      <c r="AA147" s="166" t="n">
        <f aca="false">Capstones!$Z147*0.6</f>
        <v>44</v>
      </c>
      <c r="AB147" s="129"/>
      <c r="AC147" s="58" t="n">
        <v>4</v>
      </c>
      <c r="AD147" s="58" t="n">
        <v>4</v>
      </c>
      <c r="AE147" s="58" t="n">
        <v>3</v>
      </c>
      <c r="AF147" s="58" t="n">
        <v>3.5</v>
      </c>
      <c r="AG147" s="58" t="n">
        <v>3.5</v>
      </c>
      <c r="AH147" s="58" t="n">
        <v>4</v>
      </c>
      <c r="AI147" s="58" t="n">
        <v>3.5</v>
      </c>
      <c r="AJ147" s="166" t="n">
        <f aca="false">AC147+AD147+AE147+AF147+AG147+AH147</f>
        <v>22</v>
      </c>
      <c r="AK147" s="166" t="n">
        <f aca="false">AJ147/30*100</f>
        <v>73.3333333333333</v>
      </c>
      <c r="AL147" s="166" t="n">
        <f aca="false">AK147*0.6</f>
        <v>44</v>
      </c>
      <c r="AM147" s="58" t="n">
        <v>0</v>
      </c>
      <c r="AN147" s="58" t="n">
        <v>0</v>
      </c>
      <c r="AO147" s="129"/>
      <c r="AP147" s="129"/>
      <c r="AQ147" s="129"/>
      <c r="AR147" s="58" t="n">
        <v>0</v>
      </c>
      <c r="AS147" s="129"/>
      <c r="AT147" s="58" t="n">
        <v>0</v>
      </c>
      <c r="AU147" s="166" t="n">
        <f aca="false">Capstones!$Q147+Capstones!$R147+Capstones!$T147+Capstones!$V147+Capstones!$W147</f>
        <v>18.3333333333333</v>
      </c>
      <c r="AV147" s="166" t="n">
        <f aca="false">Capstones!$Y147/30*100</f>
        <v>61.1111111111111</v>
      </c>
      <c r="AW147" s="166" t="n">
        <f aca="false">Capstones!$Z147*0.6</f>
        <v>44</v>
      </c>
    </row>
    <row r="148" customFormat="false" ht="22.5" hidden="false" customHeight="true" outlineLevel="0" collapsed="false">
      <c r="A148" s="162" t="n">
        <v>145</v>
      </c>
      <c r="B148" s="162" t="s">
        <v>309</v>
      </c>
      <c r="C148" s="163" t="s">
        <v>310</v>
      </c>
      <c r="D148" s="162" t="s">
        <v>13</v>
      </c>
      <c r="E148" s="162" t="s">
        <v>31</v>
      </c>
      <c r="F148" s="164" t="n">
        <v>3</v>
      </c>
      <c r="G148" s="164" t="n">
        <v>2.33333333333333</v>
      </c>
      <c r="H148" s="164" t="n">
        <v>4</v>
      </c>
      <c r="I148" s="164" t="n">
        <v>2</v>
      </c>
      <c r="J148" s="164" t="n">
        <v>3</v>
      </c>
      <c r="K148" s="164" t="n">
        <v>2</v>
      </c>
      <c r="L148" s="162"/>
      <c r="M148" s="162"/>
      <c r="N148" s="165" t="n">
        <f aca="false">Capstones!$F148+Capstones!$G148+Capstones!$H148+Capstones!$I148+Capstones!$J148+Capstones!$K148</f>
        <v>16.3333333333333</v>
      </c>
      <c r="O148" s="165" t="n">
        <f aca="false">Capstones!$N148/30*100</f>
        <v>54.4444444444444</v>
      </c>
      <c r="P148" s="165" t="n">
        <f aca="false">Capstones!$O148*0.6</f>
        <v>32.6666666666667</v>
      </c>
      <c r="Q148" s="164" t="n">
        <v>2</v>
      </c>
      <c r="R148" s="164" t="n">
        <v>3</v>
      </c>
      <c r="S148" s="164"/>
      <c r="T148" s="164" t="n">
        <v>3</v>
      </c>
      <c r="U148" s="164"/>
      <c r="V148" s="164" t="n">
        <v>3.33333333333333</v>
      </c>
      <c r="W148" s="164" t="n">
        <v>3</v>
      </c>
      <c r="X148" s="164" t="n">
        <v>3</v>
      </c>
      <c r="Y148" s="165" t="n">
        <f aca="false">Capstones!$Q148+Capstones!$R148+Capstones!$T148+Capstones!$V148+Capstones!$W148</f>
        <v>14.3333333333333</v>
      </c>
      <c r="Z148" s="165" t="n">
        <f aca="false">Capstones!$Y148/25*100</f>
        <v>57.3333333333333</v>
      </c>
      <c r="AA148" s="165" t="n">
        <f aca="false">Capstones!$Z148*0.6</f>
        <v>34.4</v>
      </c>
      <c r="AB148" s="164"/>
      <c r="AC148" s="164" t="n">
        <v>4</v>
      </c>
      <c r="AD148" s="164" t="n">
        <v>4</v>
      </c>
      <c r="AE148" s="164" t="n">
        <v>3</v>
      </c>
      <c r="AF148" s="164" t="n">
        <v>4</v>
      </c>
      <c r="AG148" s="164" t="n">
        <v>3</v>
      </c>
      <c r="AH148" s="164" t="n">
        <v>4</v>
      </c>
      <c r="AI148" s="164" t="n">
        <v>4</v>
      </c>
      <c r="AJ148" s="166" t="n">
        <f aca="false">AC148+AD148+AE148+AF148+AG148+AH148</f>
        <v>22</v>
      </c>
      <c r="AK148" s="166" t="n">
        <f aca="false">AJ148/30*100</f>
        <v>73.3333333333333</v>
      </c>
      <c r="AL148" s="166" t="n">
        <f aca="false">AK148*0.6</f>
        <v>44</v>
      </c>
      <c r="AM148" s="164" t="n">
        <v>3</v>
      </c>
      <c r="AN148" s="164" t="n">
        <v>2.75</v>
      </c>
      <c r="AO148" s="164"/>
      <c r="AP148" s="164"/>
      <c r="AQ148" s="164"/>
      <c r="AR148" s="164" t="n">
        <v>3.25</v>
      </c>
      <c r="AS148" s="164"/>
      <c r="AT148" s="164" t="n">
        <v>3</v>
      </c>
      <c r="AU148" s="166" t="n">
        <f aca="false">Capstones!$Q148+Capstones!$R148+Capstones!$T148+Capstones!$V148+Capstones!$W148</f>
        <v>14.3333333333333</v>
      </c>
      <c r="AV148" s="166" t="n">
        <f aca="false">Capstones!$Y148/30*100</f>
        <v>47.7777777777778</v>
      </c>
      <c r="AW148" s="166" t="n">
        <f aca="false">Capstones!$Z148*0.6</f>
        <v>34.4</v>
      </c>
    </row>
    <row r="149" customFormat="false" ht="22.5" hidden="false" customHeight="true" outlineLevel="0" collapsed="false">
      <c r="A149" s="58" t="n">
        <v>146</v>
      </c>
      <c r="B149" s="58" t="s">
        <v>311</v>
      </c>
      <c r="C149" s="167" t="s">
        <v>312</v>
      </c>
      <c r="D149" s="58" t="s">
        <v>13</v>
      </c>
      <c r="E149" s="58" t="s">
        <v>31</v>
      </c>
      <c r="F149" s="129" t="n">
        <v>5</v>
      </c>
      <c r="G149" s="129" t="n">
        <v>4.33333333333333</v>
      </c>
      <c r="H149" s="129" t="n">
        <v>5</v>
      </c>
      <c r="I149" s="129" t="n">
        <v>5</v>
      </c>
      <c r="J149" s="129" t="n">
        <v>4</v>
      </c>
      <c r="K149" s="129" t="n">
        <v>3</v>
      </c>
      <c r="L149" s="58"/>
      <c r="M149" s="58"/>
      <c r="N149" s="166" t="n">
        <f aca="false">Capstones!$F149+Capstones!$G149+Capstones!$H149+Capstones!$I149+Capstones!$J149+Capstones!$K149</f>
        <v>26.3333333333333</v>
      </c>
      <c r="O149" s="166" t="n">
        <f aca="false">Capstones!$N149/30*100</f>
        <v>87.7777777777778</v>
      </c>
      <c r="P149" s="166" t="n">
        <f aca="false">Capstones!$O149*0.6</f>
        <v>52.6666666666667</v>
      </c>
      <c r="Q149" s="129" t="n">
        <v>5</v>
      </c>
      <c r="R149" s="129" t="n">
        <v>5</v>
      </c>
      <c r="S149" s="129"/>
      <c r="T149" s="129" t="n">
        <v>5</v>
      </c>
      <c r="U149" s="129"/>
      <c r="V149" s="129" t="n">
        <v>5</v>
      </c>
      <c r="W149" s="129" t="n">
        <v>5</v>
      </c>
      <c r="X149" s="129" t="n">
        <v>5</v>
      </c>
      <c r="Y149" s="166" t="n">
        <f aca="false">Capstones!$Q149+Capstones!$R149+Capstones!$T149+Capstones!$V149+Capstones!$W149</f>
        <v>25</v>
      </c>
      <c r="Z149" s="165" t="n">
        <f aca="false">Capstones!$Y149/25*100</f>
        <v>100</v>
      </c>
      <c r="AA149" s="166" t="n">
        <f aca="false">Capstones!$Z149*0.6</f>
        <v>60</v>
      </c>
      <c r="AB149" s="129"/>
      <c r="AC149" s="129" t="n">
        <v>4.5</v>
      </c>
      <c r="AD149" s="129" t="n">
        <v>3.5</v>
      </c>
      <c r="AE149" s="129" t="n">
        <v>4</v>
      </c>
      <c r="AF149" s="129" t="n">
        <v>4</v>
      </c>
      <c r="AG149" s="129" t="n">
        <v>4</v>
      </c>
      <c r="AH149" s="129" t="n">
        <v>3.5</v>
      </c>
      <c r="AI149" s="129" t="n">
        <v>3.5</v>
      </c>
      <c r="AJ149" s="166" t="n">
        <f aca="false">AC149+AD149+AE149+AF149+AG149+AH149</f>
        <v>23.5</v>
      </c>
      <c r="AK149" s="166" t="n">
        <f aca="false">AJ149/30*100</f>
        <v>78.3333333333333</v>
      </c>
      <c r="AL149" s="166" t="n">
        <f aca="false">AK149*0.6</f>
        <v>47</v>
      </c>
      <c r="AM149" s="129" t="n">
        <v>5</v>
      </c>
      <c r="AN149" s="129" t="n">
        <v>5</v>
      </c>
      <c r="AO149" s="129"/>
      <c r="AP149" s="129"/>
      <c r="AQ149" s="129"/>
      <c r="AR149" s="129" t="n">
        <v>4.5</v>
      </c>
      <c r="AS149" s="129"/>
      <c r="AT149" s="129" t="n">
        <v>5</v>
      </c>
      <c r="AU149" s="166" t="n">
        <f aca="false">Capstones!$Q149+Capstones!$R149+Capstones!$T149+Capstones!$V149+Capstones!$W149</f>
        <v>25</v>
      </c>
      <c r="AV149" s="166" t="n">
        <f aca="false">Capstones!$Y149/30*100</f>
        <v>83.3333333333333</v>
      </c>
      <c r="AW149" s="166" t="n">
        <f aca="false">Capstones!$Z149*0.6</f>
        <v>60</v>
      </c>
    </row>
    <row r="150" customFormat="false" ht="22.5" hidden="false" customHeight="true" outlineLevel="0" collapsed="false">
      <c r="A150" s="162" t="n">
        <v>147</v>
      </c>
      <c r="B150" s="162" t="s">
        <v>313</v>
      </c>
      <c r="C150" s="163" t="s">
        <v>314</v>
      </c>
      <c r="D150" s="162" t="s">
        <v>17</v>
      </c>
      <c r="E150" s="162" t="s">
        <v>14</v>
      </c>
      <c r="F150" s="164" t="n">
        <v>1.5</v>
      </c>
      <c r="G150" s="164" t="n">
        <v>1</v>
      </c>
      <c r="H150" s="164" t="n">
        <v>1</v>
      </c>
      <c r="I150" s="164" t="n">
        <v>1</v>
      </c>
      <c r="J150" s="164" t="n">
        <v>1</v>
      </c>
      <c r="K150" s="164" t="n">
        <v>1</v>
      </c>
      <c r="L150" s="162"/>
      <c r="M150" s="162"/>
      <c r="N150" s="165" t="n">
        <f aca="false">Capstones!$F150+Capstones!$G150+Capstones!$H150+Capstones!$I150+Capstones!$J150+Capstones!$K150</f>
        <v>6.5</v>
      </c>
      <c r="O150" s="165" t="n">
        <f aca="false">Capstones!$N150/30*100</f>
        <v>21.6666666666667</v>
      </c>
      <c r="P150" s="165" t="n">
        <f aca="false">Capstones!$O150*0.6</f>
        <v>13</v>
      </c>
      <c r="Q150" s="164" t="n">
        <v>3</v>
      </c>
      <c r="R150" s="164" t="n">
        <v>3.33333333333333</v>
      </c>
      <c r="S150" s="164"/>
      <c r="T150" s="164" t="n">
        <v>3</v>
      </c>
      <c r="U150" s="164"/>
      <c r="V150" s="164" t="n">
        <v>3.66666666666667</v>
      </c>
      <c r="W150" s="164" t="n">
        <v>2</v>
      </c>
      <c r="X150" s="164" t="n">
        <v>3</v>
      </c>
      <c r="Y150" s="165" t="n">
        <f aca="false">Capstones!$Q150+Capstones!$R150+Capstones!$T150+Capstones!$V150+Capstones!$W150</f>
        <v>15</v>
      </c>
      <c r="Z150" s="165" t="n">
        <f aca="false">Capstones!$Y150/25*100</f>
        <v>60</v>
      </c>
      <c r="AA150" s="165" t="n">
        <f aca="false">Capstones!$Z150*0.6</f>
        <v>36</v>
      </c>
      <c r="AB150" s="164"/>
      <c r="AC150" s="164" t="n">
        <v>3</v>
      </c>
      <c r="AD150" s="164" t="n">
        <v>4</v>
      </c>
      <c r="AE150" s="164" t="n">
        <v>3</v>
      </c>
      <c r="AF150" s="164" t="n">
        <v>3</v>
      </c>
      <c r="AG150" s="164" t="n">
        <v>4</v>
      </c>
      <c r="AH150" s="164" t="n">
        <v>3</v>
      </c>
      <c r="AI150" s="164" t="n">
        <v>3</v>
      </c>
      <c r="AJ150" s="166" t="n">
        <f aca="false">AC150+AD150+AE150+AF150+AG150+AH150</f>
        <v>20</v>
      </c>
      <c r="AK150" s="166" t="n">
        <f aca="false">AJ150/30*100</f>
        <v>66.6666666666667</v>
      </c>
      <c r="AL150" s="166" t="n">
        <f aca="false">AK150*0.6</f>
        <v>40</v>
      </c>
      <c r="AM150" s="164" t="n">
        <v>4</v>
      </c>
      <c r="AN150" s="164" t="n">
        <v>4</v>
      </c>
      <c r="AO150" s="164"/>
      <c r="AP150" s="164"/>
      <c r="AQ150" s="164"/>
      <c r="AR150" s="164" t="n">
        <v>4</v>
      </c>
      <c r="AS150" s="164"/>
      <c r="AT150" s="164" t="n">
        <v>4</v>
      </c>
      <c r="AU150" s="166" t="n">
        <f aca="false">Capstones!$Q150+Capstones!$R150+Capstones!$T150+Capstones!$V150+Capstones!$W150</f>
        <v>15</v>
      </c>
      <c r="AV150" s="166" t="n">
        <f aca="false">Capstones!$Y150/30*100</f>
        <v>50</v>
      </c>
      <c r="AW150" s="166" t="n">
        <f aca="false">Capstones!$Z150*0.6</f>
        <v>36</v>
      </c>
    </row>
    <row r="151" customFormat="false" ht="22.5" hidden="false" customHeight="true" outlineLevel="0" collapsed="false">
      <c r="A151" s="58" t="n">
        <v>148</v>
      </c>
      <c r="B151" s="58" t="s">
        <v>315</v>
      </c>
      <c r="C151" s="167" t="s">
        <v>316</v>
      </c>
      <c r="D151" s="58" t="s">
        <v>17</v>
      </c>
      <c r="E151" s="58" t="s">
        <v>31</v>
      </c>
      <c r="F151" s="129" t="n">
        <v>3</v>
      </c>
      <c r="G151" s="129" t="n">
        <v>3.66666666666667</v>
      </c>
      <c r="H151" s="129" t="n">
        <v>3</v>
      </c>
      <c r="I151" s="129" t="n">
        <v>3</v>
      </c>
      <c r="J151" s="129" t="n">
        <v>3</v>
      </c>
      <c r="K151" s="129" t="n">
        <v>3</v>
      </c>
      <c r="L151" s="58"/>
      <c r="M151" s="58"/>
      <c r="N151" s="166" t="n">
        <f aca="false">Capstones!$F151+Capstones!$G151+Capstones!$H151+Capstones!$I151+Capstones!$J151+Capstones!$K151</f>
        <v>18.6666666666667</v>
      </c>
      <c r="O151" s="166" t="n">
        <f aca="false">Capstones!$N151/30*100</f>
        <v>62.2222222222222</v>
      </c>
      <c r="P151" s="166" t="n">
        <f aca="false">Capstones!$O151*0.6</f>
        <v>37.3333333333333</v>
      </c>
      <c r="Q151" s="129" t="n">
        <v>3</v>
      </c>
      <c r="R151" s="129" t="n">
        <v>3.33333333333333</v>
      </c>
      <c r="S151" s="129"/>
      <c r="T151" s="129" t="n">
        <v>4</v>
      </c>
      <c r="U151" s="129"/>
      <c r="V151" s="129" t="n">
        <v>3</v>
      </c>
      <c r="W151" s="129" t="n">
        <v>1</v>
      </c>
      <c r="X151" s="129" t="n">
        <v>2.5</v>
      </c>
      <c r="Y151" s="166" t="n">
        <f aca="false">Capstones!$Q151+Capstones!$R151+Capstones!$T151+Capstones!$V151+Capstones!$W151</f>
        <v>14.3333333333333</v>
      </c>
      <c r="Z151" s="165" t="n">
        <f aca="false">Capstones!$Y151/25*100</f>
        <v>57.3333333333333</v>
      </c>
      <c r="AA151" s="166" t="n">
        <f aca="false">Capstones!$Z151*0.6</f>
        <v>34.4</v>
      </c>
      <c r="AB151" s="129"/>
      <c r="AC151" s="129" t="n">
        <v>3</v>
      </c>
      <c r="AD151" s="129" t="n">
        <v>3</v>
      </c>
      <c r="AE151" s="129" t="n">
        <v>3</v>
      </c>
      <c r="AF151" s="129" t="n">
        <v>3</v>
      </c>
      <c r="AG151" s="129" t="n">
        <v>3</v>
      </c>
      <c r="AH151" s="129" t="n">
        <v>4</v>
      </c>
      <c r="AI151" s="129" t="n">
        <v>3</v>
      </c>
      <c r="AJ151" s="166" t="n">
        <f aca="false">AC151+AD151+AE151+AF151+AG151+AH151</f>
        <v>19</v>
      </c>
      <c r="AK151" s="166" t="n">
        <f aca="false">AJ151/30*100</f>
        <v>63.3333333333333</v>
      </c>
      <c r="AL151" s="166" t="n">
        <f aca="false">AK151*0.6</f>
        <v>38</v>
      </c>
      <c r="AM151" s="129" t="n">
        <v>3.66666666666667</v>
      </c>
      <c r="AN151" s="129" t="n">
        <v>3.5</v>
      </c>
      <c r="AO151" s="129"/>
      <c r="AP151" s="129"/>
      <c r="AQ151" s="129"/>
      <c r="AR151" s="129" t="n">
        <v>3.25</v>
      </c>
      <c r="AS151" s="129"/>
      <c r="AT151" s="129" t="n">
        <v>3</v>
      </c>
      <c r="AU151" s="166" t="n">
        <f aca="false">Capstones!$Q151+Capstones!$R151+Capstones!$T151+Capstones!$V151+Capstones!$W151</f>
        <v>14.3333333333333</v>
      </c>
      <c r="AV151" s="166" t="n">
        <f aca="false">Capstones!$Y151/30*100</f>
        <v>47.7777777777778</v>
      </c>
      <c r="AW151" s="166" t="n">
        <f aca="false">Capstones!$Z151*0.6</f>
        <v>34.4</v>
      </c>
    </row>
    <row r="152" customFormat="false" ht="22.5" hidden="false" customHeight="true" outlineLevel="0" collapsed="false">
      <c r="A152" s="162" t="n">
        <v>149</v>
      </c>
      <c r="B152" s="162" t="s">
        <v>317</v>
      </c>
      <c r="C152" s="163" t="s">
        <v>318</v>
      </c>
      <c r="D152" s="162" t="s">
        <v>17</v>
      </c>
      <c r="E152" s="162" t="s">
        <v>14</v>
      </c>
      <c r="F152" s="164" t="n">
        <v>0.5</v>
      </c>
      <c r="G152" s="164" t="n">
        <v>0.5</v>
      </c>
      <c r="H152" s="164" t="n">
        <v>0.5</v>
      </c>
      <c r="I152" s="164" t="n">
        <v>0.5</v>
      </c>
      <c r="J152" s="164" t="n">
        <v>0.5</v>
      </c>
      <c r="K152" s="164" t="n">
        <v>0.5</v>
      </c>
      <c r="L152" s="162"/>
      <c r="M152" s="162"/>
      <c r="N152" s="165" t="n">
        <f aca="false">Capstones!$F152+Capstones!$G152+Capstones!$H152+Capstones!$I152+Capstones!$J152+Capstones!$K152</f>
        <v>3</v>
      </c>
      <c r="O152" s="165" t="n">
        <f aca="false">Capstones!$N152/30*100</f>
        <v>10</v>
      </c>
      <c r="P152" s="165" t="n">
        <f aca="false">Capstones!$O152*0.6</f>
        <v>6</v>
      </c>
      <c r="Q152" s="164" t="n">
        <v>3</v>
      </c>
      <c r="R152" s="164" t="n">
        <v>3.66666666666667</v>
      </c>
      <c r="S152" s="164"/>
      <c r="T152" s="164" t="n">
        <v>3</v>
      </c>
      <c r="U152" s="164"/>
      <c r="V152" s="164" t="n">
        <v>3.33333333333333</v>
      </c>
      <c r="W152" s="164" t="n">
        <v>3</v>
      </c>
      <c r="X152" s="164" t="n">
        <v>3.5</v>
      </c>
      <c r="Y152" s="165" t="n">
        <f aca="false">Capstones!$Q152+Capstones!$R152+Capstones!$T152+Capstones!$V152+Capstones!$W152</f>
        <v>16</v>
      </c>
      <c r="Z152" s="165" t="n">
        <f aca="false">Capstones!$Y152/25*100</f>
        <v>64</v>
      </c>
      <c r="AA152" s="165" t="n">
        <f aca="false">Capstones!$Z152*0.6</f>
        <v>38.4</v>
      </c>
      <c r="AB152" s="164"/>
      <c r="AC152" s="164" t="n">
        <v>3</v>
      </c>
      <c r="AD152" s="164" t="n">
        <v>3</v>
      </c>
      <c r="AE152" s="164" t="n">
        <v>3</v>
      </c>
      <c r="AF152" s="164" t="n">
        <v>3</v>
      </c>
      <c r="AG152" s="164" t="n">
        <v>3</v>
      </c>
      <c r="AH152" s="164" t="n">
        <v>4</v>
      </c>
      <c r="AI152" s="164" t="n">
        <v>4</v>
      </c>
      <c r="AJ152" s="166" t="n">
        <f aca="false">AC152+AD152+AE152+AF152+AG152+AH152</f>
        <v>19</v>
      </c>
      <c r="AK152" s="166" t="n">
        <f aca="false">AJ152/30*100</f>
        <v>63.3333333333333</v>
      </c>
      <c r="AL152" s="166" t="n">
        <f aca="false">AK152*0.6</f>
        <v>38</v>
      </c>
      <c r="AM152" s="164" t="n">
        <v>3.16666666666667</v>
      </c>
      <c r="AN152" s="164" t="n">
        <v>3.25</v>
      </c>
      <c r="AO152" s="164"/>
      <c r="AP152" s="164"/>
      <c r="AQ152" s="164"/>
      <c r="AR152" s="164" t="n">
        <v>2.875</v>
      </c>
      <c r="AS152" s="164"/>
      <c r="AT152" s="164" t="n">
        <v>3.5</v>
      </c>
      <c r="AU152" s="166" t="n">
        <f aca="false">Capstones!$Q152+Capstones!$R152+Capstones!$T152+Capstones!$V152+Capstones!$W152</f>
        <v>16</v>
      </c>
      <c r="AV152" s="166" t="n">
        <f aca="false">Capstones!$Y152/30*100</f>
        <v>53.3333333333333</v>
      </c>
      <c r="AW152" s="166" t="n">
        <f aca="false">Capstones!$Z152*0.6</f>
        <v>38.4</v>
      </c>
    </row>
    <row r="153" customFormat="false" ht="22.5" hidden="false" customHeight="true" outlineLevel="0" collapsed="false">
      <c r="A153" s="58" t="n">
        <v>150</v>
      </c>
      <c r="B153" s="58" t="s">
        <v>319</v>
      </c>
      <c r="C153" s="167" t="s">
        <v>320</v>
      </c>
      <c r="D153" s="58" t="s">
        <v>13</v>
      </c>
      <c r="E153" s="58" t="s">
        <v>31</v>
      </c>
      <c r="F153" s="129" t="n">
        <v>3</v>
      </c>
      <c r="G153" s="129" t="n">
        <v>3.66666666666667</v>
      </c>
      <c r="H153" s="129" t="n">
        <v>3</v>
      </c>
      <c r="I153" s="129" t="n">
        <v>3</v>
      </c>
      <c r="J153" s="129" t="n">
        <v>3</v>
      </c>
      <c r="K153" s="129" t="n">
        <v>4</v>
      </c>
      <c r="L153" s="58"/>
      <c r="M153" s="58"/>
      <c r="N153" s="166" t="n">
        <f aca="false">Capstones!$F153+Capstones!$G153+Capstones!$H153+Capstones!$I153+Capstones!$J153+Capstones!$K153</f>
        <v>19.6666666666667</v>
      </c>
      <c r="O153" s="166" t="n">
        <f aca="false">Capstones!$N153/30*100</f>
        <v>65.5555555555555</v>
      </c>
      <c r="P153" s="166" t="n">
        <f aca="false">Capstones!$O153*0.6</f>
        <v>39.3333333333333</v>
      </c>
      <c r="Q153" s="129" t="n">
        <v>4</v>
      </c>
      <c r="R153" s="129" t="n">
        <v>3.66666666666667</v>
      </c>
      <c r="S153" s="129"/>
      <c r="T153" s="129" t="n">
        <v>4</v>
      </c>
      <c r="U153" s="129"/>
      <c r="V153" s="129" t="n">
        <v>3.66666666666667</v>
      </c>
      <c r="W153" s="129" t="n">
        <v>5</v>
      </c>
      <c r="X153" s="129" t="n">
        <v>4</v>
      </c>
      <c r="Y153" s="166" t="n">
        <f aca="false">Capstones!$Q153+Capstones!$R153+Capstones!$T153+Capstones!$V153+Capstones!$W153</f>
        <v>20.3333333333333</v>
      </c>
      <c r="Z153" s="165" t="n">
        <f aca="false">Capstones!$Y153/25*100</f>
        <v>81.3333333333333</v>
      </c>
      <c r="AA153" s="166" t="n">
        <f aca="false">Capstones!$Z153*0.6</f>
        <v>48.8</v>
      </c>
      <c r="AB153" s="129"/>
      <c r="AC153" s="129" t="n">
        <v>4</v>
      </c>
      <c r="AD153" s="129" t="n">
        <v>4</v>
      </c>
      <c r="AE153" s="129" t="n">
        <v>4</v>
      </c>
      <c r="AF153" s="129" t="n">
        <v>4</v>
      </c>
      <c r="AG153" s="129" t="n">
        <v>5</v>
      </c>
      <c r="AH153" s="129" t="n">
        <v>4</v>
      </c>
      <c r="AI153" s="129" t="n">
        <v>4</v>
      </c>
      <c r="AJ153" s="166" t="n">
        <f aca="false">AC153+AD153+AE153+AF153+AG153+AH153</f>
        <v>25</v>
      </c>
      <c r="AK153" s="166" t="n">
        <f aca="false">AJ153/30*100</f>
        <v>83.3333333333333</v>
      </c>
      <c r="AL153" s="166" t="n">
        <f aca="false">AK153*0.6</f>
        <v>50</v>
      </c>
      <c r="AM153" s="129" t="n">
        <v>3.66666666666667</v>
      </c>
      <c r="AN153" s="129" t="n">
        <v>4</v>
      </c>
      <c r="AO153" s="129"/>
      <c r="AP153" s="129"/>
      <c r="AQ153" s="129"/>
      <c r="AR153" s="129" t="n">
        <v>4</v>
      </c>
      <c r="AS153" s="129"/>
      <c r="AT153" s="129" t="n">
        <v>5</v>
      </c>
      <c r="AU153" s="166" t="n">
        <f aca="false">Capstones!$Q153+Capstones!$R153+Capstones!$T153+Capstones!$V153+Capstones!$W153</f>
        <v>20.3333333333333</v>
      </c>
      <c r="AV153" s="166" t="n">
        <f aca="false">Capstones!$Y153/30*100</f>
        <v>67.7777777777778</v>
      </c>
      <c r="AW153" s="166" t="n">
        <f aca="false">Capstones!$Z153*0.6</f>
        <v>48.8</v>
      </c>
    </row>
    <row r="154" customFormat="false" ht="22.5" hidden="false" customHeight="true" outlineLevel="0" collapsed="false">
      <c r="A154" s="162" t="n">
        <v>151</v>
      </c>
      <c r="B154" s="162" t="s">
        <v>321</v>
      </c>
      <c r="C154" s="163" t="s">
        <v>322</v>
      </c>
      <c r="D154" s="162" t="s">
        <v>17</v>
      </c>
      <c r="E154" s="162" t="s">
        <v>14</v>
      </c>
      <c r="F154" s="164" t="n">
        <v>2</v>
      </c>
      <c r="G154" s="164" t="n">
        <v>2</v>
      </c>
      <c r="H154" s="164" t="n">
        <v>2</v>
      </c>
      <c r="I154" s="164" t="n">
        <v>2</v>
      </c>
      <c r="J154" s="164" t="n">
        <v>2</v>
      </c>
      <c r="K154" s="164" t="n">
        <v>2</v>
      </c>
      <c r="L154" s="162"/>
      <c r="M154" s="162"/>
      <c r="N154" s="165" t="n">
        <f aca="false">Capstones!$F154+Capstones!$G154+Capstones!$H154+Capstones!$I154+Capstones!$J154+Capstones!$K154</f>
        <v>12</v>
      </c>
      <c r="O154" s="165" t="n">
        <f aca="false">Capstones!$N154/30*100</f>
        <v>40</v>
      </c>
      <c r="P154" s="165" t="n">
        <f aca="false">Capstones!$O154*0.6</f>
        <v>24</v>
      </c>
      <c r="Q154" s="164" t="n">
        <v>5</v>
      </c>
      <c r="R154" s="164" t="n">
        <v>5</v>
      </c>
      <c r="S154" s="164"/>
      <c r="T154" s="164" t="n">
        <v>4</v>
      </c>
      <c r="U154" s="164"/>
      <c r="V154" s="164" t="n">
        <v>5</v>
      </c>
      <c r="W154" s="164" t="n">
        <v>5</v>
      </c>
      <c r="X154" s="164" t="n">
        <v>5</v>
      </c>
      <c r="Y154" s="165" t="n">
        <f aca="false">Capstones!$Q154+Capstones!$R154+Capstones!$T154+Capstones!$V154+Capstones!$W154</f>
        <v>24</v>
      </c>
      <c r="Z154" s="165" t="n">
        <f aca="false">Capstones!$Y154/25*100</f>
        <v>96</v>
      </c>
      <c r="AA154" s="165" t="n">
        <f aca="false">Capstones!$Z154*0.6</f>
        <v>57.6</v>
      </c>
      <c r="AB154" s="164"/>
      <c r="AC154" s="162" t="n">
        <v>5</v>
      </c>
      <c r="AD154" s="162" t="n">
        <v>4</v>
      </c>
      <c r="AE154" s="162" t="n">
        <v>5</v>
      </c>
      <c r="AF154" s="162" t="n">
        <v>5</v>
      </c>
      <c r="AG154" s="162" t="n">
        <v>3</v>
      </c>
      <c r="AH154" s="162" t="n">
        <v>5</v>
      </c>
      <c r="AI154" s="162" t="n">
        <v>5</v>
      </c>
      <c r="AJ154" s="166" t="n">
        <f aca="false">AC154+AD154+AE154+AF154+AG154+AH154</f>
        <v>27</v>
      </c>
      <c r="AK154" s="166" t="n">
        <f aca="false">AJ154/30*100</f>
        <v>90</v>
      </c>
      <c r="AL154" s="166" t="n">
        <f aca="false">AK154*0.6</f>
        <v>54</v>
      </c>
      <c r="AM154" s="162" t="n">
        <v>0</v>
      </c>
      <c r="AN154" s="162" t="n">
        <v>0</v>
      </c>
      <c r="AO154" s="164"/>
      <c r="AP154" s="164"/>
      <c r="AQ154" s="164"/>
      <c r="AR154" s="162" t="n">
        <v>0</v>
      </c>
      <c r="AS154" s="164"/>
      <c r="AT154" s="162" t="n">
        <v>0</v>
      </c>
      <c r="AU154" s="166" t="n">
        <f aca="false">Capstones!$Q154+Capstones!$R154+Capstones!$T154+Capstones!$V154+Capstones!$W154</f>
        <v>24</v>
      </c>
      <c r="AV154" s="166" t="n">
        <f aca="false">Capstones!$Y154/30*100</f>
        <v>80</v>
      </c>
      <c r="AW154" s="166" t="n">
        <f aca="false">Capstones!$Z154*0.6</f>
        <v>57.6</v>
      </c>
    </row>
    <row r="155" customFormat="false" ht="22.5" hidden="false" customHeight="true" outlineLevel="0" collapsed="false">
      <c r="A155" s="58" t="n">
        <v>152</v>
      </c>
      <c r="B155" s="58" t="s">
        <v>323</v>
      </c>
      <c r="C155" s="167" t="s">
        <v>324</v>
      </c>
      <c r="D155" s="58" t="s">
        <v>17</v>
      </c>
      <c r="E155" s="58" t="s">
        <v>14</v>
      </c>
      <c r="F155" s="129" t="n">
        <v>3</v>
      </c>
      <c r="G155" s="129" t="n">
        <v>3</v>
      </c>
      <c r="H155" s="129" t="n">
        <v>3</v>
      </c>
      <c r="I155" s="129" t="n">
        <v>3</v>
      </c>
      <c r="J155" s="129" t="n">
        <v>3</v>
      </c>
      <c r="K155" s="129" t="n">
        <v>3</v>
      </c>
      <c r="L155" s="58"/>
      <c r="M155" s="58"/>
      <c r="N155" s="166" t="n">
        <f aca="false">Capstones!$F155+Capstones!$G155+Capstones!$H155+Capstones!$I155+Capstones!$J155+Capstones!$K155</f>
        <v>18</v>
      </c>
      <c r="O155" s="166" t="n">
        <f aca="false">Capstones!$N155/30*100</f>
        <v>60</v>
      </c>
      <c r="P155" s="166" t="n">
        <f aca="false">Capstones!$O155*0.6</f>
        <v>36</v>
      </c>
      <c r="Q155" s="129" t="n">
        <v>5</v>
      </c>
      <c r="R155" s="129" t="n">
        <v>5</v>
      </c>
      <c r="S155" s="129"/>
      <c r="T155" s="129" t="n">
        <v>5</v>
      </c>
      <c r="U155" s="129"/>
      <c r="V155" s="129" t="n">
        <v>5</v>
      </c>
      <c r="W155" s="129" t="n">
        <v>5</v>
      </c>
      <c r="X155" s="129" t="n">
        <v>5</v>
      </c>
      <c r="Y155" s="166" t="n">
        <f aca="false">Capstones!$Q155+Capstones!$R155+Capstones!$T155+Capstones!$V155+Capstones!$W155</f>
        <v>25</v>
      </c>
      <c r="Z155" s="165" t="n">
        <f aca="false">Capstones!$Y155/25*100</f>
        <v>100</v>
      </c>
      <c r="AA155" s="166" t="n">
        <f aca="false">Capstones!$Z155*0.6</f>
        <v>60</v>
      </c>
      <c r="AB155" s="129"/>
      <c r="AC155" s="58" t="n">
        <v>5</v>
      </c>
      <c r="AD155" s="58" t="n">
        <v>4</v>
      </c>
      <c r="AE155" s="58" t="n">
        <v>4</v>
      </c>
      <c r="AF155" s="58" t="n">
        <v>4</v>
      </c>
      <c r="AG155" s="58" t="n">
        <v>4</v>
      </c>
      <c r="AH155" s="58" t="n">
        <v>4</v>
      </c>
      <c r="AI155" s="58" t="n">
        <v>4</v>
      </c>
      <c r="AJ155" s="166" t="n">
        <f aca="false">AC155+AD155+AE155+AF155+AG155+AH155</f>
        <v>25</v>
      </c>
      <c r="AK155" s="166" t="n">
        <f aca="false">AJ155/30*100</f>
        <v>83.3333333333333</v>
      </c>
      <c r="AL155" s="166" t="n">
        <f aca="false">AK155*0.6</f>
        <v>50</v>
      </c>
      <c r="AM155" s="58" t="n">
        <v>0</v>
      </c>
      <c r="AN155" s="58" t="n">
        <v>0</v>
      </c>
      <c r="AO155" s="129"/>
      <c r="AP155" s="129"/>
      <c r="AQ155" s="129"/>
      <c r="AR155" s="58" t="n">
        <v>0</v>
      </c>
      <c r="AS155" s="129"/>
      <c r="AT155" s="58" t="n">
        <v>0</v>
      </c>
      <c r="AU155" s="166" t="n">
        <f aca="false">Capstones!$Q155+Capstones!$R155+Capstones!$T155+Capstones!$V155+Capstones!$W155</f>
        <v>25</v>
      </c>
      <c r="AV155" s="166" t="n">
        <f aca="false">Capstones!$Y155/30*100</f>
        <v>83.3333333333333</v>
      </c>
      <c r="AW155" s="166" t="n">
        <f aca="false">Capstones!$Z155*0.6</f>
        <v>60</v>
      </c>
    </row>
    <row r="156" customFormat="false" ht="22.5" hidden="false" customHeight="true" outlineLevel="0" collapsed="false">
      <c r="A156" s="162" t="n">
        <v>153</v>
      </c>
      <c r="B156" s="162" t="s">
        <v>325</v>
      </c>
      <c r="C156" s="163" t="s">
        <v>326</v>
      </c>
      <c r="D156" s="162" t="s">
        <v>17</v>
      </c>
      <c r="E156" s="162" t="s">
        <v>31</v>
      </c>
      <c r="F156" s="164" t="n">
        <v>4</v>
      </c>
      <c r="G156" s="164" t="n">
        <v>3.33333333333333</v>
      </c>
      <c r="H156" s="164" t="n">
        <v>4</v>
      </c>
      <c r="I156" s="164" t="n">
        <v>3</v>
      </c>
      <c r="J156" s="164" t="n">
        <v>3</v>
      </c>
      <c r="K156" s="164" t="n">
        <v>3</v>
      </c>
      <c r="L156" s="162"/>
      <c r="M156" s="162"/>
      <c r="N156" s="165" t="n">
        <f aca="false">Capstones!$F156+Capstones!$G156+Capstones!$H156+Capstones!$I156+Capstones!$J156+Capstones!$K156</f>
        <v>20.3333333333333</v>
      </c>
      <c r="O156" s="165" t="n">
        <f aca="false">Capstones!$N156/30*100</f>
        <v>67.7777777777778</v>
      </c>
      <c r="P156" s="165" t="n">
        <f aca="false">Capstones!$O156*0.6</f>
        <v>40.6666666666667</v>
      </c>
      <c r="Q156" s="164" t="n">
        <v>4</v>
      </c>
      <c r="R156" s="164" t="n">
        <v>5</v>
      </c>
      <c r="S156" s="164"/>
      <c r="T156" s="164" t="n">
        <v>4</v>
      </c>
      <c r="U156" s="164"/>
      <c r="V156" s="164" t="n">
        <v>3.66666666666667</v>
      </c>
      <c r="W156" s="164" t="n">
        <v>4</v>
      </c>
      <c r="X156" s="164" t="n">
        <v>4</v>
      </c>
      <c r="Y156" s="165" t="n">
        <f aca="false">Capstones!$Q156+Capstones!$R156+Capstones!$T156+Capstones!$V156+Capstones!$W156</f>
        <v>20.6666666666667</v>
      </c>
      <c r="Z156" s="165" t="n">
        <f aca="false">Capstones!$Y156/25*100</f>
        <v>82.6666666666667</v>
      </c>
      <c r="AA156" s="165" t="n">
        <f aca="false">Capstones!$Z156*0.6</f>
        <v>49.6</v>
      </c>
      <c r="AB156" s="164"/>
      <c r="AC156" s="162" t="n">
        <v>4</v>
      </c>
      <c r="AD156" s="162" t="n">
        <v>5</v>
      </c>
      <c r="AE156" s="162" t="n">
        <v>5</v>
      </c>
      <c r="AF156" s="162" t="n">
        <v>5</v>
      </c>
      <c r="AG156" s="162" t="n">
        <v>5</v>
      </c>
      <c r="AH156" s="162" t="n">
        <v>5</v>
      </c>
      <c r="AI156" s="162" t="n">
        <v>5</v>
      </c>
      <c r="AJ156" s="166" t="n">
        <f aca="false">AC156+AD156+AE156+AF156+AG156+AH156</f>
        <v>29</v>
      </c>
      <c r="AK156" s="166" t="n">
        <f aca="false">AJ156/30*100</f>
        <v>96.6666666666667</v>
      </c>
      <c r="AL156" s="166" t="n">
        <f aca="false">AK156*0.6</f>
        <v>58</v>
      </c>
      <c r="AM156" s="162" t="n">
        <v>0</v>
      </c>
      <c r="AN156" s="162" t="n">
        <v>0</v>
      </c>
      <c r="AO156" s="164"/>
      <c r="AP156" s="164"/>
      <c r="AQ156" s="164"/>
      <c r="AR156" s="162" t="n">
        <v>0</v>
      </c>
      <c r="AS156" s="164"/>
      <c r="AT156" s="162" t="n">
        <v>0</v>
      </c>
      <c r="AU156" s="166" t="n">
        <f aca="false">Capstones!$Q156+Capstones!$R156+Capstones!$T156+Capstones!$V156+Capstones!$W156</f>
        <v>20.6666666666667</v>
      </c>
      <c r="AV156" s="166" t="n">
        <f aca="false">Capstones!$Y156/30*100</f>
        <v>68.8888888888889</v>
      </c>
      <c r="AW156" s="166" t="n">
        <f aca="false">Capstones!$Z156*0.6</f>
        <v>49.6</v>
      </c>
    </row>
    <row r="157" customFormat="false" ht="22.5" hidden="false" customHeight="true" outlineLevel="0" collapsed="false">
      <c r="A157" s="58" t="n">
        <v>154</v>
      </c>
      <c r="B157" s="58" t="s">
        <v>327</v>
      </c>
      <c r="C157" s="167" t="s">
        <v>328</v>
      </c>
      <c r="D157" s="58" t="s">
        <v>13</v>
      </c>
      <c r="E157" s="58" t="s">
        <v>14</v>
      </c>
      <c r="F157" s="129" t="n">
        <v>2</v>
      </c>
      <c r="G157" s="129" t="n">
        <v>2</v>
      </c>
      <c r="H157" s="129" t="n">
        <v>2</v>
      </c>
      <c r="I157" s="129" t="n">
        <v>2</v>
      </c>
      <c r="J157" s="129" t="n">
        <v>2</v>
      </c>
      <c r="K157" s="129" t="n">
        <v>2</v>
      </c>
      <c r="L157" s="58"/>
      <c r="M157" s="58"/>
      <c r="N157" s="166" t="n">
        <f aca="false">Capstones!$F157+Capstones!$G157+Capstones!$H157+Capstones!$I157+Capstones!$J157+Capstones!$K157</f>
        <v>12</v>
      </c>
      <c r="O157" s="166" t="n">
        <f aca="false">Capstones!$N157/30*100</f>
        <v>40</v>
      </c>
      <c r="P157" s="166" t="n">
        <f aca="false">Capstones!$O157*0.6</f>
        <v>24</v>
      </c>
      <c r="Q157" s="129" t="n">
        <v>2</v>
      </c>
      <c r="R157" s="129" t="n">
        <v>4</v>
      </c>
      <c r="S157" s="129"/>
      <c r="T157" s="129" t="n">
        <v>4</v>
      </c>
      <c r="U157" s="129"/>
      <c r="V157" s="129" t="n">
        <v>3</v>
      </c>
      <c r="W157" s="129" t="n">
        <v>1</v>
      </c>
      <c r="X157" s="129" t="n">
        <v>3</v>
      </c>
      <c r="Y157" s="166" t="n">
        <f aca="false">Capstones!$Q157+Capstones!$R157+Capstones!$T157+Capstones!$V157+Capstones!$W157</f>
        <v>14</v>
      </c>
      <c r="Z157" s="165" t="n">
        <f aca="false">Capstones!$Y157/25*100</f>
        <v>56</v>
      </c>
      <c r="AA157" s="166" t="n">
        <f aca="false">Capstones!$Z157*0.6</f>
        <v>33.6</v>
      </c>
      <c r="AB157" s="129"/>
      <c r="AC157" s="58" t="n">
        <v>4</v>
      </c>
      <c r="AD157" s="58" t="n">
        <v>4</v>
      </c>
      <c r="AE157" s="58" t="n">
        <v>3</v>
      </c>
      <c r="AF157" s="58" t="n">
        <v>4</v>
      </c>
      <c r="AG157" s="58" t="n">
        <v>5</v>
      </c>
      <c r="AH157" s="58" t="n">
        <v>4</v>
      </c>
      <c r="AI157" s="58" t="n">
        <v>4</v>
      </c>
      <c r="AJ157" s="166" t="n">
        <f aca="false">AC157+AD157+AE157+AF157+AG157+AH157</f>
        <v>24</v>
      </c>
      <c r="AK157" s="166" t="n">
        <f aca="false">AJ157/30*100</f>
        <v>80</v>
      </c>
      <c r="AL157" s="166" t="n">
        <f aca="false">AK157*0.6</f>
        <v>48</v>
      </c>
      <c r="AM157" s="58" t="n">
        <v>0</v>
      </c>
      <c r="AN157" s="58" t="n">
        <v>0</v>
      </c>
      <c r="AO157" s="129"/>
      <c r="AP157" s="129"/>
      <c r="AQ157" s="129"/>
      <c r="AR157" s="58" t="n">
        <v>0</v>
      </c>
      <c r="AS157" s="129"/>
      <c r="AT157" s="58" t="n">
        <v>0</v>
      </c>
      <c r="AU157" s="166" t="n">
        <f aca="false">Capstones!$Q157+Capstones!$R157+Capstones!$T157+Capstones!$V157+Capstones!$W157</f>
        <v>14</v>
      </c>
      <c r="AV157" s="166" t="n">
        <f aca="false">Capstones!$Y157/30*100</f>
        <v>46.6666666666667</v>
      </c>
      <c r="AW157" s="166" t="n">
        <f aca="false">Capstones!$Z157*0.6</f>
        <v>33.6</v>
      </c>
    </row>
    <row r="158" customFormat="false" ht="22.5" hidden="false" customHeight="true" outlineLevel="0" collapsed="false">
      <c r="A158" s="162" t="n">
        <v>155</v>
      </c>
      <c r="B158" s="162" t="s">
        <v>329</v>
      </c>
      <c r="C158" s="163" t="s">
        <v>330</v>
      </c>
      <c r="D158" s="162" t="s">
        <v>13</v>
      </c>
      <c r="E158" s="162" t="s">
        <v>38</v>
      </c>
      <c r="F158" s="164" t="n">
        <v>3</v>
      </c>
      <c r="G158" s="164" t="n">
        <v>3</v>
      </c>
      <c r="H158" s="164" t="n">
        <v>3</v>
      </c>
      <c r="I158" s="164" t="n">
        <v>3</v>
      </c>
      <c r="J158" s="164" t="n">
        <v>3</v>
      </c>
      <c r="K158" s="164" t="n">
        <v>2</v>
      </c>
      <c r="L158" s="162"/>
      <c r="M158" s="162"/>
      <c r="N158" s="165" t="n">
        <f aca="false">Capstones!$F158+Capstones!$G158+Capstones!$H158+Capstones!$I158+Capstones!$J158+Capstones!$K158</f>
        <v>17</v>
      </c>
      <c r="O158" s="165" t="n">
        <f aca="false">Capstones!$N158/30*100</f>
        <v>56.6666666666667</v>
      </c>
      <c r="P158" s="165" t="n">
        <f aca="false">Capstones!$O158*0.6</f>
        <v>34</v>
      </c>
      <c r="Q158" s="164" t="n">
        <v>4</v>
      </c>
      <c r="R158" s="164" t="n">
        <v>3</v>
      </c>
      <c r="S158" s="164"/>
      <c r="T158" s="164" t="n">
        <v>4</v>
      </c>
      <c r="U158" s="164"/>
      <c r="V158" s="164" t="n">
        <v>2.66666666666667</v>
      </c>
      <c r="W158" s="164" t="n">
        <v>4</v>
      </c>
      <c r="X158" s="164" t="n">
        <v>4</v>
      </c>
      <c r="Y158" s="165" t="n">
        <f aca="false">Capstones!$Q158+Capstones!$R158+Capstones!$T158+Capstones!$V158+Capstones!$W158</f>
        <v>17.6666666666667</v>
      </c>
      <c r="Z158" s="165" t="n">
        <f aca="false">Capstones!$Y158/25*100</f>
        <v>70.6666666666667</v>
      </c>
      <c r="AA158" s="165" t="n">
        <f aca="false">Capstones!$Z158*0.6</f>
        <v>42.4</v>
      </c>
      <c r="AB158" s="164"/>
      <c r="AC158" s="164" t="n">
        <v>3.5</v>
      </c>
      <c r="AD158" s="164" t="n">
        <v>0</v>
      </c>
      <c r="AE158" s="164" t="n">
        <v>3.5</v>
      </c>
      <c r="AF158" s="164" t="n">
        <v>4</v>
      </c>
      <c r="AG158" s="164" t="n">
        <v>4</v>
      </c>
      <c r="AH158" s="164" t="n">
        <v>4</v>
      </c>
      <c r="AI158" s="164" t="n">
        <v>4</v>
      </c>
      <c r="AJ158" s="166" t="n">
        <f aca="false">AC158+AD158+AE158+AF158+AG158+AH158</f>
        <v>19</v>
      </c>
      <c r="AK158" s="166" t="n">
        <f aca="false">AJ158/30*100</f>
        <v>63.3333333333333</v>
      </c>
      <c r="AL158" s="166" t="n">
        <f aca="false">AK158*0.6</f>
        <v>38</v>
      </c>
      <c r="AM158" s="164" t="n">
        <v>4</v>
      </c>
      <c r="AN158" s="164" t="n">
        <v>4.5</v>
      </c>
      <c r="AO158" s="164"/>
      <c r="AP158" s="164"/>
      <c r="AQ158" s="164"/>
      <c r="AR158" s="164" t="n">
        <v>3.75</v>
      </c>
      <c r="AS158" s="164"/>
      <c r="AT158" s="164" t="n">
        <v>5</v>
      </c>
      <c r="AU158" s="166" t="n">
        <f aca="false">Capstones!$Q158+Capstones!$R158+Capstones!$T158+Capstones!$V158+Capstones!$W158</f>
        <v>17.6666666666667</v>
      </c>
      <c r="AV158" s="166" t="n">
        <f aca="false">Capstones!$Y158/30*100</f>
        <v>58.8888888888889</v>
      </c>
      <c r="AW158" s="166" t="n">
        <f aca="false">Capstones!$Z158*0.6</f>
        <v>42.4</v>
      </c>
    </row>
    <row r="159" customFormat="false" ht="22.5" hidden="false" customHeight="true" outlineLevel="0" collapsed="false">
      <c r="A159" s="58" t="n">
        <v>156</v>
      </c>
      <c r="B159" s="58" t="s">
        <v>331</v>
      </c>
      <c r="C159" s="167" t="s">
        <v>332</v>
      </c>
      <c r="D159" s="58" t="s">
        <v>17</v>
      </c>
      <c r="E159" s="58" t="s">
        <v>38</v>
      </c>
      <c r="F159" s="129" t="n">
        <v>2</v>
      </c>
      <c r="G159" s="129" t="n">
        <v>2</v>
      </c>
      <c r="H159" s="129" t="n">
        <v>1</v>
      </c>
      <c r="I159" s="129" t="n">
        <v>1</v>
      </c>
      <c r="J159" s="129" t="n">
        <v>1</v>
      </c>
      <c r="K159" s="129" t="n">
        <v>1</v>
      </c>
      <c r="L159" s="58"/>
      <c r="M159" s="58"/>
      <c r="N159" s="166" t="n">
        <f aca="false">Capstones!$F159+Capstones!$G159+Capstones!$H159+Capstones!$I159+Capstones!$J159+Capstones!$K159</f>
        <v>8</v>
      </c>
      <c r="O159" s="166" t="n">
        <f aca="false">Capstones!$N159/30*100</f>
        <v>26.6666666666667</v>
      </c>
      <c r="P159" s="166" t="n">
        <f aca="false">Capstones!$O159*0.6</f>
        <v>16</v>
      </c>
      <c r="Q159" s="129" t="n">
        <v>3</v>
      </c>
      <c r="R159" s="129" t="n">
        <v>3.33333333333333</v>
      </c>
      <c r="S159" s="129"/>
      <c r="T159" s="129" t="n">
        <v>4</v>
      </c>
      <c r="U159" s="129"/>
      <c r="V159" s="129" t="n">
        <v>3.33333333333333</v>
      </c>
      <c r="W159" s="129" t="n">
        <v>3</v>
      </c>
      <c r="X159" s="129" t="n">
        <v>3.5</v>
      </c>
      <c r="Y159" s="166" t="n">
        <f aca="false">Capstones!$Q159+Capstones!$R159+Capstones!$T159+Capstones!$V159+Capstones!$W159</f>
        <v>16.6666666666667</v>
      </c>
      <c r="Z159" s="165" t="n">
        <f aca="false">Capstones!$Y159/25*100</f>
        <v>66.6666666666667</v>
      </c>
      <c r="AA159" s="166" t="n">
        <f aca="false">Capstones!$Z159*0.6</f>
        <v>40</v>
      </c>
      <c r="AB159" s="129"/>
      <c r="AC159" s="129" t="n">
        <v>2</v>
      </c>
      <c r="AD159" s="129" t="n">
        <v>3</v>
      </c>
      <c r="AE159" s="129" t="n">
        <v>1</v>
      </c>
      <c r="AF159" s="129" t="n">
        <v>1</v>
      </c>
      <c r="AG159" s="129" t="n">
        <v>3</v>
      </c>
      <c r="AH159" s="129" t="n">
        <v>2</v>
      </c>
      <c r="AI159" s="129" t="n">
        <v>3</v>
      </c>
      <c r="AJ159" s="166" t="n">
        <f aca="false">AC159+AD159+AE159+AF159+AG159+AH159</f>
        <v>12</v>
      </c>
      <c r="AK159" s="166" t="n">
        <f aca="false">AJ159/30*100</f>
        <v>40</v>
      </c>
      <c r="AL159" s="166" t="n">
        <f aca="false">AK159*0.6</f>
        <v>24</v>
      </c>
      <c r="AM159" s="129" t="n">
        <v>3</v>
      </c>
      <c r="AN159" s="129" t="n">
        <v>2.25</v>
      </c>
      <c r="AO159" s="129"/>
      <c r="AP159" s="129"/>
      <c r="AQ159" s="129"/>
      <c r="AR159" s="129" t="n">
        <v>2.75</v>
      </c>
      <c r="AS159" s="129"/>
      <c r="AT159" s="129" t="n">
        <v>3</v>
      </c>
      <c r="AU159" s="166" t="n">
        <f aca="false">Capstones!$Q159+Capstones!$R159+Capstones!$T159+Capstones!$V159+Capstones!$W159</f>
        <v>16.6666666666667</v>
      </c>
      <c r="AV159" s="166" t="n">
        <f aca="false">Capstones!$Y159/30*100</f>
        <v>55.5555555555556</v>
      </c>
      <c r="AW159" s="166" t="n">
        <f aca="false">Capstones!$Z159*0.6</f>
        <v>40</v>
      </c>
    </row>
    <row r="160" customFormat="false" ht="22.5" hidden="false" customHeight="true" outlineLevel="0" collapsed="false">
      <c r="A160" s="162" t="n">
        <v>157</v>
      </c>
      <c r="B160" s="162" t="s">
        <v>333</v>
      </c>
      <c r="C160" s="163" t="s">
        <v>334</v>
      </c>
      <c r="D160" s="162" t="s">
        <v>17</v>
      </c>
      <c r="E160" s="162" t="s">
        <v>38</v>
      </c>
      <c r="F160" s="164" t="n">
        <v>3</v>
      </c>
      <c r="G160" s="164" t="n">
        <v>2</v>
      </c>
      <c r="H160" s="164" t="n">
        <v>2</v>
      </c>
      <c r="I160" s="164" t="n">
        <v>2</v>
      </c>
      <c r="J160" s="164" t="n">
        <v>1</v>
      </c>
      <c r="K160" s="164" t="n">
        <v>1</v>
      </c>
      <c r="L160" s="162"/>
      <c r="M160" s="162"/>
      <c r="N160" s="165" t="n">
        <f aca="false">Capstones!$F160+Capstones!$G160+Capstones!$H160+Capstones!$I160+Capstones!$J160+Capstones!$K160</f>
        <v>11</v>
      </c>
      <c r="O160" s="165" t="n">
        <f aca="false">Capstones!$N160/30*100</f>
        <v>36.6666666666667</v>
      </c>
      <c r="P160" s="165" t="n">
        <f aca="false">Capstones!$O160*0.6</f>
        <v>22</v>
      </c>
      <c r="Q160" s="164" t="n">
        <v>5</v>
      </c>
      <c r="R160" s="164" t="n">
        <v>4.33333333333333</v>
      </c>
      <c r="S160" s="164"/>
      <c r="T160" s="164" t="n">
        <v>3</v>
      </c>
      <c r="U160" s="164"/>
      <c r="V160" s="164" t="n">
        <v>4</v>
      </c>
      <c r="W160" s="164" t="n">
        <v>4</v>
      </c>
      <c r="X160" s="164" t="n">
        <v>5</v>
      </c>
      <c r="Y160" s="165" t="n">
        <f aca="false">Capstones!$Q160+Capstones!$R160+Capstones!$T160+Capstones!$V160+Capstones!$W160</f>
        <v>20.3333333333333</v>
      </c>
      <c r="Z160" s="165" t="n">
        <f aca="false">Capstones!$Y160/25*100</f>
        <v>81.3333333333333</v>
      </c>
      <c r="AA160" s="165" t="n">
        <f aca="false">Capstones!$Z160*0.6</f>
        <v>48.8</v>
      </c>
      <c r="AB160" s="164"/>
      <c r="AC160" s="164" t="n">
        <v>4</v>
      </c>
      <c r="AD160" s="164" t="n">
        <v>0</v>
      </c>
      <c r="AE160" s="164" t="n">
        <v>3.5</v>
      </c>
      <c r="AF160" s="164" t="n">
        <v>4</v>
      </c>
      <c r="AG160" s="164" t="n">
        <v>4</v>
      </c>
      <c r="AH160" s="164" t="n">
        <v>4</v>
      </c>
      <c r="AI160" s="164" t="n">
        <v>4</v>
      </c>
      <c r="AJ160" s="166" t="n">
        <f aca="false">AC160+AD160+AE160+AF160+AG160+AH160</f>
        <v>19.5</v>
      </c>
      <c r="AK160" s="166" t="n">
        <f aca="false">AJ160/30*100</f>
        <v>65</v>
      </c>
      <c r="AL160" s="166" t="n">
        <f aca="false">AK160*0.6</f>
        <v>39</v>
      </c>
      <c r="AM160" s="164" t="n">
        <v>4</v>
      </c>
      <c r="AN160" s="164" t="n">
        <v>4</v>
      </c>
      <c r="AO160" s="164"/>
      <c r="AP160" s="164"/>
      <c r="AQ160" s="164"/>
      <c r="AR160" s="164" t="n">
        <v>4</v>
      </c>
      <c r="AS160" s="164"/>
      <c r="AT160" s="164" t="n">
        <v>4</v>
      </c>
      <c r="AU160" s="166" t="n">
        <f aca="false">Capstones!$Q160+Capstones!$R160+Capstones!$T160+Capstones!$V160+Capstones!$W160</f>
        <v>20.3333333333333</v>
      </c>
      <c r="AV160" s="166" t="n">
        <f aca="false">Capstones!$Y160/30*100</f>
        <v>67.7777777777778</v>
      </c>
      <c r="AW160" s="166" t="n">
        <f aca="false">Capstones!$Z160*0.6</f>
        <v>48.8</v>
      </c>
    </row>
    <row r="161" customFormat="false" ht="22.5" hidden="false" customHeight="true" outlineLevel="0" collapsed="false">
      <c r="A161" s="58" t="n">
        <v>158</v>
      </c>
      <c r="B161" s="58" t="s">
        <v>335</v>
      </c>
      <c r="C161" s="167" t="s">
        <v>336</v>
      </c>
      <c r="D161" s="58" t="s">
        <v>17</v>
      </c>
      <c r="E161" s="58" t="s">
        <v>31</v>
      </c>
      <c r="F161" s="129" t="n">
        <v>2</v>
      </c>
      <c r="G161" s="129" t="n">
        <v>2</v>
      </c>
      <c r="H161" s="129" t="n">
        <v>3</v>
      </c>
      <c r="I161" s="129" t="n">
        <v>2</v>
      </c>
      <c r="J161" s="129" t="n">
        <v>2</v>
      </c>
      <c r="K161" s="129" t="n">
        <v>2</v>
      </c>
      <c r="L161" s="58"/>
      <c r="M161" s="58"/>
      <c r="N161" s="166" t="n">
        <f aca="false">Capstones!$F161+Capstones!$G161+Capstones!$H161+Capstones!$I161+Capstones!$J161+Capstones!$K161</f>
        <v>13</v>
      </c>
      <c r="O161" s="166" t="n">
        <f aca="false">Capstones!$N161/30*100</f>
        <v>43.3333333333333</v>
      </c>
      <c r="P161" s="166" t="n">
        <f aca="false">Capstones!$O161*0.6</f>
        <v>26</v>
      </c>
      <c r="Q161" s="129" t="n">
        <v>3</v>
      </c>
      <c r="R161" s="129" t="n">
        <v>4</v>
      </c>
      <c r="S161" s="129"/>
      <c r="T161" s="129" t="n">
        <v>4</v>
      </c>
      <c r="U161" s="129"/>
      <c r="V161" s="129" t="n">
        <v>3.66666666666667</v>
      </c>
      <c r="W161" s="129" t="n">
        <v>3</v>
      </c>
      <c r="X161" s="129" t="n">
        <v>3.5</v>
      </c>
      <c r="Y161" s="166" t="n">
        <f aca="false">Capstones!$Q161+Capstones!$R161+Capstones!$T161+Capstones!$V161+Capstones!$W161</f>
        <v>17.6666666666667</v>
      </c>
      <c r="Z161" s="165" t="n">
        <f aca="false">Capstones!$Y161/25*100</f>
        <v>70.6666666666667</v>
      </c>
      <c r="AA161" s="166" t="n">
        <f aca="false">Capstones!$Z161*0.6</f>
        <v>42.4</v>
      </c>
      <c r="AB161" s="129"/>
      <c r="AC161" s="58" t="n">
        <v>4</v>
      </c>
      <c r="AD161" s="58" t="n">
        <v>4</v>
      </c>
      <c r="AE161" s="58" t="n">
        <v>5</v>
      </c>
      <c r="AF161" s="58" t="n">
        <v>5</v>
      </c>
      <c r="AG161" s="58" t="n">
        <v>4</v>
      </c>
      <c r="AH161" s="58" t="n">
        <v>4</v>
      </c>
      <c r="AI161" s="58" t="n">
        <v>4</v>
      </c>
      <c r="AJ161" s="166" t="n">
        <f aca="false">AC161+AD161+AE161+AF161+AG161+AH161</f>
        <v>26</v>
      </c>
      <c r="AK161" s="166" t="n">
        <f aca="false">AJ161/30*100</f>
        <v>86.6666666666667</v>
      </c>
      <c r="AL161" s="166" t="n">
        <f aca="false">AK161*0.6</f>
        <v>52</v>
      </c>
      <c r="AM161" s="58" t="n">
        <v>0</v>
      </c>
      <c r="AN161" s="58" t="n">
        <v>0</v>
      </c>
      <c r="AO161" s="129"/>
      <c r="AP161" s="129"/>
      <c r="AQ161" s="129"/>
      <c r="AR161" s="58" t="n">
        <v>0</v>
      </c>
      <c r="AS161" s="129"/>
      <c r="AT161" s="58" t="n">
        <v>0</v>
      </c>
      <c r="AU161" s="166" t="n">
        <f aca="false">Capstones!$Q161+Capstones!$R161+Capstones!$T161+Capstones!$V161+Capstones!$W161</f>
        <v>17.6666666666667</v>
      </c>
      <c r="AV161" s="166" t="n">
        <f aca="false">Capstones!$Y161/30*100</f>
        <v>58.8888888888889</v>
      </c>
      <c r="AW161" s="166" t="n">
        <f aca="false">Capstones!$Z161*0.6</f>
        <v>42.4</v>
      </c>
    </row>
    <row r="162" customFormat="false" ht="22.5" hidden="false" customHeight="true" outlineLevel="0" collapsed="false">
      <c r="A162" s="162" t="n">
        <v>159</v>
      </c>
      <c r="B162" s="162" t="s">
        <v>337</v>
      </c>
      <c r="C162" s="163" t="s">
        <v>338</v>
      </c>
      <c r="D162" s="162" t="s">
        <v>17</v>
      </c>
      <c r="E162" s="162" t="s">
        <v>38</v>
      </c>
      <c r="F162" s="164" t="n">
        <v>2</v>
      </c>
      <c r="G162" s="164" t="n">
        <v>3</v>
      </c>
      <c r="H162" s="164" t="n">
        <v>3</v>
      </c>
      <c r="I162" s="164" t="n">
        <v>3</v>
      </c>
      <c r="J162" s="164" t="n">
        <v>2</v>
      </c>
      <c r="K162" s="164" t="n">
        <v>2</v>
      </c>
      <c r="L162" s="162"/>
      <c r="M162" s="162"/>
      <c r="N162" s="165" t="n">
        <f aca="false">Capstones!$F162+Capstones!$G162+Capstones!$H162+Capstones!$I162+Capstones!$J162+Capstones!$K162</f>
        <v>15</v>
      </c>
      <c r="O162" s="165" t="n">
        <f aca="false">Capstones!$N162/30*100</f>
        <v>50</v>
      </c>
      <c r="P162" s="165" t="n">
        <f aca="false">Capstones!$O162*0.6</f>
        <v>30</v>
      </c>
      <c r="Q162" s="164" t="n">
        <v>1</v>
      </c>
      <c r="R162" s="164" t="n">
        <v>2</v>
      </c>
      <c r="S162" s="164"/>
      <c r="T162" s="164" t="n">
        <v>2</v>
      </c>
      <c r="U162" s="164"/>
      <c r="V162" s="164" t="n">
        <v>1.66666666666667</v>
      </c>
      <c r="W162" s="164" t="n">
        <v>1</v>
      </c>
      <c r="X162" s="164" t="n">
        <v>2</v>
      </c>
      <c r="Y162" s="165" t="n">
        <f aca="false">Capstones!$Q162+Capstones!$R162+Capstones!$T162+Capstones!$V162+Capstones!$W162</f>
        <v>7.66666666666667</v>
      </c>
      <c r="Z162" s="165" t="n">
        <f aca="false">Capstones!$Y162/25*100</f>
        <v>30.6666666666667</v>
      </c>
      <c r="AA162" s="165" t="n">
        <f aca="false">Capstones!$Z162*0.6</f>
        <v>18.4</v>
      </c>
      <c r="AB162" s="164"/>
      <c r="AC162" s="162" t="n">
        <v>3</v>
      </c>
      <c r="AD162" s="162" t="n">
        <v>0</v>
      </c>
      <c r="AE162" s="162" t="n">
        <v>3</v>
      </c>
      <c r="AF162" s="162" t="n">
        <v>3</v>
      </c>
      <c r="AG162" s="162" t="n">
        <v>4</v>
      </c>
      <c r="AH162" s="162" t="n">
        <v>5</v>
      </c>
      <c r="AI162" s="162" t="n">
        <v>5</v>
      </c>
      <c r="AJ162" s="166" t="n">
        <f aca="false">AC162+AD162+AE162+AF162+AG162+AH162</f>
        <v>18</v>
      </c>
      <c r="AK162" s="166" t="n">
        <f aca="false">AJ162/30*100</f>
        <v>60</v>
      </c>
      <c r="AL162" s="166" t="n">
        <f aca="false">AK162*0.6</f>
        <v>36</v>
      </c>
      <c r="AM162" s="162" t="n">
        <v>0</v>
      </c>
      <c r="AN162" s="162" t="n">
        <v>0</v>
      </c>
      <c r="AO162" s="164"/>
      <c r="AP162" s="164"/>
      <c r="AQ162" s="164"/>
      <c r="AR162" s="162" t="n">
        <v>0</v>
      </c>
      <c r="AS162" s="164"/>
      <c r="AT162" s="162" t="n">
        <v>0</v>
      </c>
      <c r="AU162" s="166" t="n">
        <f aca="false">Capstones!$Q162+Capstones!$R162+Capstones!$T162+Capstones!$V162+Capstones!$W162</f>
        <v>7.66666666666667</v>
      </c>
      <c r="AV162" s="166" t="n">
        <f aca="false">Capstones!$Y162/30*100</f>
        <v>25.5555555555556</v>
      </c>
      <c r="AW162" s="166" t="n">
        <f aca="false">Capstones!$Z162*0.6</f>
        <v>18.4</v>
      </c>
    </row>
    <row r="163" customFormat="false" ht="22.5" hidden="false" customHeight="true" outlineLevel="0" collapsed="false">
      <c r="A163" s="58" t="n">
        <v>160</v>
      </c>
      <c r="B163" s="58" t="s">
        <v>339</v>
      </c>
      <c r="C163" s="167" t="s">
        <v>340</v>
      </c>
      <c r="D163" s="58" t="s">
        <v>13</v>
      </c>
      <c r="E163" s="58" t="s">
        <v>14</v>
      </c>
      <c r="F163" s="129" t="n">
        <v>1.5</v>
      </c>
      <c r="G163" s="129" t="n">
        <v>1.5</v>
      </c>
      <c r="H163" s="129" t="n">
        <v>1.5</v>
      </c>
      <c r="I163" s="129" t="n">
        <v>1.5</v>
      </c>
      <c r="J163" s="129" t="n">
        <v>1.5</v>
      </c>
      <c r="K163" s="129" t="n">
        <v>1.5</v>
      </c>
      <c r="L163" s="58"/>
      <c r="M163" s="58"/>
      <c r="N163" s="166" t="n">
        <f aca="false">Capstones!$F163+Capstones!$G163+Capstones!$H163+Capstones!$I163+Capstones!$J163+Capstones!$K163</f>
        <v>9</v>
      </c>
      <c r="O163" s="166" t="n">
        <f aca="false">Capstones!$N163/30*100</f>
        <v>30</v>
      </c>
      <c r="P163" s="166" t="n">
        <f aca="false">Capstones!$O163*0.6</f>
        <v>18</v>
      </c>
      <c r="Q163" s="129" t="n">
        <v>3</v>
      </c>
      <c r="R163" s="129" t="n">
        <v>3</v>
      </c>
      <c r="S163" s="129"/>
      <c r="T163" s="129" t="n">
        <v>3</v>
      </c>
      <c r="U163" s="129"/>
      <c r="V163" s="129" t="n">
        <v>3</v>
      </c>
      <c r="W163" s="129" t="n">
        <v>5</v>
      </c>
      <c r="X163" s="129" t="n">
        <v>3.5</v>
      </c>
      <c r="Y163" s="166" t="n">
        <f aca="false">Capstones!$Q163+Capstones!$R163+Capstones!$T163+Capstones!$V163+Capstones!$W163</f>
        <v>17</v>
      </c>
      <c r="Z163" s="165" t="n">
        <f aca="false">Capstones!$Y163/25*100</f>
        <v>68</v>
      </c>
      <c r="AA163" s="166" t="n">
        <f aca="false">Capstones!$Z163*0.6</f>
        <v>40.8</v>
      </c>
      <c r="AB163" s="129"/>
      <c r="AC163" s="129" t="n">
        <v>4</v>
      </c>
      <c r="AD163" s="129" t="n">
        <v>3</v>
      </c>
      <c r="AE163" s="129" t="n">
        <v>4</v>
      </c>
      <c r="AF163" s="129" t="n">
        <v>3</v>
      </c>
      <c r="AG163" s="129" t="n">
        <v>4</v>
      </c>
      <c r="AH163" s="129" t="n">
        <v>5</v>
      </c>
      <c r="AI163" s="129" t="n">
        <v>5</v>
      </c>
      <c r="AJ163" s="166" t="n">
        <f aca="false">AC163+AD163+AE163+AF163+AG163+AH163</f>
        <v>23</v>
      </c>
      <c r="AK163" s="166" t="n">
        <f aca="false">AJ163/30*100</f>
        <v>76.6666666666667</v>
      </c>
      <c r="AL163" s="166" t="n">
        <f aca="false">AK163*0.6</f>
        <v>46</v>
      </c>
      <c r="AM163" s="129" t="n">
        <v>4</v>
      </c>
      <c r="AN163" s="129" t="n">
        <v>2.5</v>
      </c>
      <c r="AO163" s="129"/>
      <c r="AP163" s="129"/>
      <c r="AQ163" s="129"/>
      <c r="AR163" s="129" t="n">
        <v>4</v>
      </c>
      <c r="AS163" s="129"/>
      <c r="AT163" s="129" t="n">
        <v>2.5</v>
      </c>
      <c r="AU163" s="166" t="n">
        <f aca="false">Capstones!$Q163+Capstones!$R163+Capstones!$T163+Capstones!$V163+Capstones!$W163</f>
        <v>17</v>
      </c>
      <c r="AV163" s="166" t="n">
        <f aca="false">Capstones!$Y163/30*100</f>
        <v>56.6666666666667</v>
      </c>
      <c r="AW163" s="166" t="n">
        <f aca="false">Capstones!$Z163*0.6</f>
        <v>40.8</v>
      </c>
    </row>
    <row r="164" customFormat="false" ht="22.5" hidden="false" customHeight="true" outlineLevel="0" collapsed="false">
      <c r="A164" s="162" t="n">
        <v>161</v>
      </c>
      <c r="B164" s="162" t="s">
        <v>341</v>
      </c>
      <c r="C164" s="163" t="s">
        <v>342</v>
      </c>
      <c r="D164" s="162" t="s">
        <v>17</v>
      </c>
      <c r="E164" s="162" t="s">
        <v>31</v>
      </c>
      <c r="F164" s="164" t="n">
        <v>4</v>
      </c>
      <c r="G164" s="164" t="n">
        <v>3.33333333333333</v>
      </c>
      <c r="H164" s="164" t="n">
        <v>3</v>
      </c>
      <c r="I164" s="164" t="n">
        <v>4</v>
      </c>
      <c r="J164" s="164" t="n">
        <v>3</v>
      </c>
      <c r="K164" s="164" t="n">
        <v>3</v>
      </c>
      <c r="L164" s="162"/>
      <c r="M164" s="162"/>
      <c r="N164" s="165" t="n">
        <f aca="false">Capstones!$F164+Capstones!$G164+Capstones!$H164+Capstones!$I164+Capstones!$J164+Capstones!$K164</f>
        <v>20.3333333333333</v>
      </c>
      <c r="O164" s="165" t="n">
        <f aca="false">Capstones!$N164/30*100</f>
        <v>67.7777777777778</v>
      </c>
      <c r="P164" s="165" t="n">
        <f aca="false">Capstones!$O164*0.6</f>
        <v>40.6666666666667</v>
      </c>
      <c r="Q164" s="164" t="n">
        <v>4</v>
      </c>
      <c r="R164" s="164" t="n">
        <v>2.66666666666667</v>
      </c>
      <c r="S164" s="164"/>
      <c r="T164" s="164" t="n">
        <v>3</v>
      </c>
      <c r="U164" s="164"/>
      <c r="V164" s="164" t="n">
        <v>2.66666666666667</v>
      </c>
      <c r="W164" s="164" t="n">
        <v>5</v>
      </c>
      <c r="X164" s="164" t="n">
        <v>4</v>
      </c>
      <c r="Y164" s="165" t="n">
        <f aca="false">Capstones!$Q164+Capstones!$R164+Capstones!$T164+Capstones!$V164+Capstones!$W164</f>
        <v>17.3333333333333</v>
      </c>
      <c r="Z164" s="165" t="n">
        <f aca="false">Capstones!$Y164/25*100</f>
        <v>69.3333333333333</v>
      </c>
      <c r="AA164" s="165" t="n">
        <f aca="false">Capstones!$Z164*0.6</f>
        <v>41.6</v>
      </c>
      <c r="AB164" s="164"/>
      <c r="AC164" s="162" t="n">
        <v>3</v>
      </c>
      <c r="AD164" s="162" t="n">
        <v>3</v>
      </c>
      <c r="AE164" s="162" t="n">
        <v>2.5</v>
      </c>
      <c r="AF164" s="162" t="n">
        <v>2.5</v>
      </c>
      <c r="AG164" s="162" t="n">
        <v>2.5</v>
      </c>
      <c r="AH164" s="162" t="n">
        <v>3</v>
      </c>
      <c r="AI164" s="162" t="n">
        <v>3.5</v>
      </c>
      <c r="AJ164" s="166" t="n">
        <f aca="false">AC164+AD164+AE164+AF164+AG164+AH164</f>
        <v>16.5</v>
      </c>
      <c r="AK164" s="166" t="n">
        <f aca="false">AJ164/30*100</f>
        <v>55</v>
      </c>
      <c r="AL164" s="166" t="n">
        <f aca="false">AK164*0.6</f>
        <v>33</v>
      </c>
      <c r="AM164" s="162" t="n">
        <v>0</v>
      </c>
      <c r="AN164" s="162" t="n">
        <v>0</v>
      </c>
      <c r="AO164" s="164"/>
      <c r="AP164" s="164"/>
      <c r="AQ164" s="164"/>
      <c r="AR164" s="162" t="n">
        <v>0</v>
      </c>
      <c r="AS164" s="164"/>
      <c r="AT164" s="162" t="n">
        <v>0</v>
      </c>
      <c r="AU164" s="166" t="n">
        <f aca="false">Capstones!$Q164+Capstones!$R164+Capstones!$T164+Capstones!$V164+Capstones!$W164</f>
        <v>17.3333333333333</v>
      </c>
      <c r="AV164" s="166" t="n">
        <f aca="false">Capstones!$Y164/30*100</f>
        <v>57.7777777777778</v>
      </c>
      <c r="AW164" s="166" t="n">
        <f aca="false">Capstones!$Z164*0.6</f>
        <v>41.6</v>
      </c>
    </row>
    <row r="165" customFormat="false" ht="22.5" hidden="false" customHeight="true" outlineLevel="0" collapsed="false">
      <c r="A165" s="58" t="n">
        <v>162</v>
      </c>
      <c r="B165" s="58" t="s">
        <v>343</v>
      </c>
      <c r="C165" s="167" t="s">
        <v>344</v>
      </c>
      <c r="D165" s="58" t="s">
        <v>17</v>
      </c>
      <c r="E165" s="58" t="s">
        <v>31</v>
      </c>
      <c r="F165" s="129" t="n">
        <v>3</v>
      </c>
      <c r="G165" s="129" t="n">
        <v>3.33333333333333</v>
      </c>
      <c r="H165" s="129" t="n">
        <v>3</v>
      </c>
      <c r="I165" s="129" t="n">
        <v>3</v>
      </c>
      <c r="J165" s="129" t="n">
        <v>3</v>
      </c>
      <c r="K165" s="129" t="n">
        <v>3</v>
      </c>
      <c r="L165" s="58"/>
      <c r="M165" s="58"/>
      <c r="N165" s="166" t="n">
        <f aca="false">Capstones!$F165+Capstones!$G165+Capstones!$H165+Capstones!$I165+Capstones!$J165+Capstones!$K165</f>
        <v>18.3333333333333</v>
      </c>
      <c r="O165" s="166" t="n">
        <f aca="false">Capstones!$N165/30*100</f>
        <v>61.1111111111111</v>
      </c>
      <c r="P165" s="166" t="n">
        <f aca="false">Capstones!$O165*0.6</f>
        <v>36.6666666666667</v>
      </c>
      <c r="Q165" s="129" t="n">
        <v>2</v>
      </c>
      <c r="R165" s="129" t="n">
        <v>1</v>
      </c>
      <c r="S165" s="129"/>
      <c r="T165" s="129" t="n">
        <v>2</v>
      </c>
      <c r="U165" s="129"/>
      <c r="V165" s="129" t="n">
        <v>2</v>
      </c>
      <c r="W165" s="129" t="n">
        <v>2</v>
      </c>
      <c r="X165" s="129" t="n">
        <v>2.5</v>
      </c>
      <c r="Y165" s="166" t="n">
        <f aca="false">Capstones!$Q165+Capstones!$R165+Capstones!$T165+Capstones!$V165+Capstones!$W165</f>
        <v>9</v>
      </c>
      <c r="Z165" s="165" t="n">
        <f aca="false">Capstones!$Y165/25*100</f>
        <v>36</v>
      </c>
      <c r="AA165" s="166" t="n">
        <f aca="false">Capstones!$Z165*0.6</f>
        <v>21.6</v>
      </c>
      <c r="AB165" s="129"/>
      <c r="AC165" s="129" t="n">
        <v>5</v>
      </c>
      <c r="AD165" s="129" t="n">
        <v>4</v>
      </c>
      <c r="AE165" s="129" t="n">
        <v>4</v>
      </c>
      <c r="AF165" s="129" t="n">
        <v>5</v>
      </c>
      <c r="AG165" s="129" t="n">
        <v>4</v>
      </c>
      <c r="AH165" s="129" t="n">
        <v>4</v>
      </c>
      <c r="AI165" s="129" t="n">
        <v>4</v>
      </c>
      <c r="AJ165" s="166" t="n">
        <f aca="false">AC165+AD165+AE165+AF165+AG165+AH165</f>
        <v>26</v>
      </c>
      <c r="AK165" s="166" t="n">
        <f aca="false">AJ165/30*100</f>
        <v>86.6666666666667</v>
      </c>
      <c r="AL165" s="166" t="n">
        <f aca="false">AK165*0.6</f>
        <v>52</v>
      </c>
      <c r="AM165" s="129" t="n">
        <v>4</v>
      </c>
      <c r="AN165" s="129" t="n">
        <v>3.5</v>
      </c>
      <c r="AO165" s="129"/>
      <c r="AP165" s="129"/>
      <c r="AQ165" s="129"/>
      <c r="AR165" s="129" t="n">
        <v>4</v>
      </c>
      <c r="AS165" s="129"/>
      <c r="AT165" s="129" t="n">
        <v>3</v>
      </c>
      <c r="AU165" s="166" t="n">
        <f aca="false">Capstones!$Q165+Capstones!$R165+Capstones!$T165+Capstones!$V165+Capstones!$W165</f>
        <v>9</v>
      </c>
      <c r="AV165" s="166" t="n">
        <f aca="false">Capstones!$Y165/30*100</f>
        <v>30</v>
      </c>
      <c r="AW165" s="166" t="n">
        <f aca="false">Capstones!$Z165*0.6</f>
        <v>21.6</v>
      </c>
    </row>
    <row r="166" customFormat="false" ht="22.5" hidden="false" customHeight="true" outlineLevel="0" collapsed="false">
      <c r="A166" s="162" t="n">
        <v>163</v>
      </c>
      <c r="B166" s="162" t="s">
        <v>345</v>
      </c>
      <c r="C166" s="163" t="s">
        <v>346</v>
      </c>
      <c r="D166" s="162" t="s">
        <v>17</v>
      </c>
      <c r="E166" s="162" t="s">
        <v>38</v>
      </c>
      <c r="F166" s="164" t="n">
        <v>2</v>
      </c>
      <c r="G166" s="164" t="n">
        <v>1.33333333333333</v>
      </c>
      <c r="H166" s="164" t="n">
        <v>2</v>
      </c>
      <c r="I166" s="164" t="n">
        <v>3</v>
      </c>
      <c r="J166" s="164" t="n">
        <v>2</v>
      </c>
      <c r="K166" s="164" t="n">
        <v>1</v>
      </c>
      <c r="L166" s="162"/>
      <c r="M166" s="162"/>
      <c r="N166" s="165" t="n">
        <f aca="false">Capstones!$F166+Capstones!$G166+Capstones!$H166+Capstones!$I166+Capstones!$J166+Capstones!$K166</f>
        <v>11.3333333333333</v>
      </c>
      <c r="O166" s="165" t="n">
        <f aca="false">Capstones!$N166/30*100</f>
        <v>37.7777777777778</v>
      </c>
      <c r="P166" s="165" t="n">
        <f aca="false">Capstones!$O166*0.6</f>
        <v>22.6666666666667</v>
      </c>
      <c r="Q166" s="164" t="n">
        <v>3</v>
      </c>
      <c r="R166" s="164" t="n">
        <v>3</v>
      </c>
      <c r="S166" s="164"/>
      <c r="T166" s="164" t="n">
        <v>3</v>
      </c>
      <c r="U166" s="164"/>
      <c r="V166" s="164" t="n">
        <v>3.33333333333333</v>
      </c>
      <c r="W166" s="164" t="n">
        <v>2</v>
      </c>
      <c r="X166" s="164" t="n">
        <v>3</v>
      </c>
      <c r="Y166" s="165" t="n">
        <f aca="false">Capstones!$Q166+Capstones!$R166+Capstones!$T166+Capstones!$V166+Capstones!$W166</f>
        <v>14.3333333333333</v>
      </c>
      <c r="Z166" s="165" t="n">
        <f aca="false">Capstones!$Y166/25*100</f>
        <v>57.3333333333333</v>
      </c>
      <c r="AA166" s="165" t="n">
        <f aca="false">Capstones!$Z166*0.6</f>
        <v>34.4</v>
      </c>
      <c r="AB166" s="164"/>
      <c r="AC166" s="162" t="n">
        <v>5</v>
      </c>
      <c r="AD166" s="162" t="n">
        <v>0</v>
      </c>
      <c r="AE166" s="162" t="n">
        <v>2</v>
      </c>
      <c r="AF166" s="162" t="n">
        <v>4</v>
      </c>
      <c r="AG166" s="162" t="n">
        <v>5</v>
      </c>
      <c r="AH166" s="162" t="n">
        <v>5</v>
      </c>
      <c r="AI166" s="162" t="n">
        <v>5</v>
      </c>
      <c r="AJ166" s="166" t="n">
        <f aca="false">AC166+AD166+AE166+AF166+AG166+AH166</f>
        <v>21</v>
      </c>
      <c r="AK166" s="166" t="n">
        <f aca="false">AJ166/30*100</f>
        <v>70</v>
      </c>
      <c r="AL166" s="166" t="n">
        <f aca="false">AK166*0.6</f>
        <v>42</v>
      </c>
      <c r="AM166" s="162" t="n">
        <v>0</v>
      </c>
      <c r="AN166" s="162" t="n">
        <v>0</v>
      </c>
      <c r="AO166" s="164"/>
      <c r="AP166" s="164"/>
      <c r="AQ166" s="164"/>
      <c r="AR166" s="162" t="n">
        <v>0</v>
      </c>
      <c r="AS166" s="164"/>
      <c r="AT166" s="162" t="n">
        <v>0</v>
      </c>
      <c r="AU166" s="166" t="n">
        <f aca="false">Capstones!$Q166+Capstones!$R166+Capstones!$T166+Capstones!$V166+Capstones!$W166</f>
        <v>14.3333333333333</v>
      </c>
      <c r="AV166" s="166" t="n">
        <f aca="false">Capstones!$Y166/30*100</f>
        <v>47.7777777777778</v>
      </c>
      <c r="AW166" s="166" t="n">
        <f aca="false">Capstones!$Z166*0.6</f>
        <v>34.4</v>
      </c>
    </row>
    <row r="167" customFormat="false" ht="22.5" hidden="false" customHeight="true" outlineLevel="0" collapsed="false">
      <c r="A167" s="58" t="n">
        <v>164</v>
      </c>
      <c r="B167" s="58" t="s">
        <v>347</v>
      </c>
      <c r="C167" s="167" t="s">
        <v>348</v>
      </c>
      <c r="D167" s="58" t="s">
        <v>13</v>
      </c>
      <c r="E167" s="58" t="s">
        <v>38</v>
      </c>
      <c r="F167" s="129" t="n">
        <v>4</v>
      </c>
      <c r="G167" s="129" t="n">
        <v>4.33333333333333</v>
      </c>
      <c r="H167" s="129" t="n">
        <v>4</v>
      </c>
      <c r="I167" s="129" t="n">
        <v>4</v>
      </c>
      <c r="J167" s="129" t="n">
        <v>5</v>
      </c>
      <c r="K167" s="129" t="n">
        <v>5</v>
      </c>
      <c r="L167" s="58"/>
      <c r="M167" s="58"/>
      <c r="N167" s="166" t="n">
        <f aca="false">Capstones!$F167+Capstones!$G167+Capstones!$H167+Capstones!$I167+Capstones!$J167+Capstones!$K167</f>
        <v>26.3333333333333</v>
      </c>
      <c r="O167" s="166" t="n">
        <f aca="false">Capstones!$N167/30*100</f>
        <v>87.7777777777778</v>
      </c>
      <c r="P167" s="166" t="n">
        <f aca="false">Capstones!$O167*0.6</f>
        <v>52.6666666666667</v>
      </c>
      <c r="Q167" s="129" t="n">
        <v>4</v>
      </c>
      <c r="R167" s="129" t="n">
        <v>3.33333333333333</v>
      </c>
      <c r="S167" s="129"/>
      <c r="T167" s="129" t="n">
        <v>4</v>
      </c>
      <c r="U167" s="129"/>
      <c r="V167" s="129" t="n">
        <v>3.66666666666667</v>
      </c>
      <c r="W167" s="129" t="n">
        <v>4</v>
      </c>
      <c r="X167" s="129" t="n">
        <v>4</v>
      </c>
      <c r="Y167" s="166" t="n">
        <f aca="false">Capstones!$Q167+Capstones!$R167+Capstones!$T167+Capstones!$V167+Capstones!$W167</f>
        <v>19</v>
      </c>
      <c r="Z167" s="165" t="n">
        <f aca="false">Capstones!$Y167/25*100</f>
        <v>76</v>
      </c>
      <c r="AA167" s="166" t="n">
        <f aca="false">Capstones!$Z167*0.6</f>
        <v>45.6</v>
      </c>
      <c r="AB167" s="129"/>
      <c r="AC167" s="129" t="n">
        <v>5</v>
      </c>
      <c r="AD167" s="129" t="n">
        <v>0</v>
      </c>
      <c r="AE167" s="129" t="n">
        <v>4</v>
      </c>
      <c r="AF167" s="129" t="n">
        <v>4</v>
      </c>
      <c r="AG167" s="129" t="n">
        <v>4</v>
      </c>
      <c r="AH167" s="129" t="n">
        <v>5</v>
      </c>
      <c r="AI167" s="129" t="n">
        <v>5</v>
      </c>
      <c r="AJ167" s="166" t="n">
        <f aca="false">AC167+AD167+AE167+AF167+AG167+AH167</f>
        <v>22</v>
      </c>
      <c r="AK167" s="166" t="n">
        <f aca="false">AJ167/30*100</f>
        <v>73.3333333333333</v>
      </c>
      <c r="AL167" s="166" t="n">
        <f aca="false">AK167*0.6</f>
        <v>44</v>
      </c>
      <c r="AM167" s="129" t="n">
        <v>2.16666666666667</v>
      </c>
      <c r="AN167" s="129" t="n">
        <v>3</v>
      </c>
      <c r="AO167" s="129"/>
      <c r="AP167" s="129"/>
      <c r="AQ167" s="129"/>
      <c r="AR167" s="129" t="n">
        <v>2.125</v>
      </c>
      <c r="AS167" s="129"/>
      <c r="AT167" s="129" t="n">
        <v>2.5</v>
      </c>
      <c r="AU167" s="166" t="n">
        <f aca="false">Capstones!$Q167+Capstones!$R167+Capstones!$T167+Capstones!$V167+Capstones!$W167</f>
        <v>19</v>
      </c>
      <c r="AV167" s="166" t="n">
        <f aca="false">Capstones!$Y167/30*100</f>
        <v>63.3333333333333</v>
      </c>
      <c r="AW167" s="166" t="n">
        <f aca="false">Capstones!$Z167*0.6</f>
        <v>45.6</v>
      </c>
    </row>
    <row r="168" customFormat="false" ht="22.5" hidden="false" customHeight="true" outlineLevel="0" collapsed="false">
      <c r="A168" s="162" t="n">
        <v>165</v>
      </c>
      <c r="B168" s="162" t="s">
        <v>349</v>
      </c>
      <c r="C168" s="163" t="s">
        <v>350</v>
      </c>
      <c r="D168" s="162" t="s">
        <v>17</v>
      </c>
      <c r="E168" s="162" t="s">
        <v>14</v>
      </c>
      <c r="F168" s="164" t="n">
        <v>1.5</v>
      </c>
      <c r="G168" s="164" t="n">
        <v>1.5</v>
      </c>
      <c r="H168" s="164" t="n">
        <v>1.5</v>
      </c>
      <c r="I168" s="164" t="n">
        <v>1.5</v>
      </c>
      <c r="J168" s="164" t="n">
        <v>1.5</v>
      </c>
      <c r="K168" s="164" t="n">
        <v>1.5</v>
      </c>
      <c r="L168" s="162"/>
      <c r="M168" s="162"/>
      <c r="N168" s="165" t="n">
        <f aca="false">Capstones!$F168+Capstones!$G168+Capstones!$H168+Capstones!$I168+Capstones!$J168+Capstones!$K168</f>
        <v>9</v>
      </c>
      <c r="O168" s="165" t="n">
        <f aca="false">Capstones!$N168/30*100</f>
        <v>30</v>
      </c>
      <c r="P168" s="165" t="n">
        <f aca="false">Capstones!$O168*0.6</f>
        <v>18</v>
      </c>
      <c r="Q168" s="164" t="n">
        <v>4</v>
      </c>
      <c r="R168" s="164" t="n">
        <v>4</v>
      </c>
      <c r="S168" s="164"/>
      <c r="T168" s="164" t="n">
        <v>4</v>
      </c>
      <c r="U168" s="164"/>
      <c r="V168" s="164" t="n">
        <v>4</v>
      </c>
      <c r="W168" s="164" t="n">
        <v>2</v>
      </c>
      <c r="X168" s="164" t="n">
        <v>4</v>
      </c>
      <c r="Y168" s="165" t="n">
        <f aca="false">Capstones!$Q168+Capstones!$R168+Capstones!$T168+Capstones!$V168+Capstones!$W168</f>
        <v>18</v>
      </c>
      <c r="Z168" s="165" t="n">
        <f aca="false">Capstones!$Y168/25*100</f>
        <v>72</v>
      </c>
      <c r="AA168" s="165" t="n">
        <f aca="false">Capstones!$Z168*0.6</f>
        <v>43.2</v>
      </c>
      <c r="AB168" s="164"/>
      <c r="AC168" s="164" t="n">
        <v>3</v>
      </c>
      <c r="AD168" s="164" t="n">
        <v>4</v>
      </c>
      <c r="AE168" s="164" t="n">
        <v>3</v>
      </c>
      <c r="AF168" s="164" t="n">
        <v>3</v>
      </c>
      <c r="AG168" s="164" t="n">
        <v>4</v>
      </c>
      <c r="AH168" s="164" t="n">
        <v>5</v>
      </c>
      <c r="AI168" s="164" t="n">
        <v>5</v>
      </c>
      <c r="AJ168" s="166" t="n">
        <f aca="false">AC168+AD168+AE168+AF168+AG168+AH168</f>
        <v>22</v>
      </c>
      <c r="AK168" s="166" t="n">
        <f aca="false">AJ168/30*100</f>
        <v>73.3333333333333</v>
      </c>
      <c r="AL168" s="166" t="n">
        <f aca="false">AK168*0.6</f>
        <v>44</v>
      </c>
      <c r="AM168" s="164" t="n">
        <v>3</v>
      </c>
      <c r="AN168" s="164" t="n">
        <v>2.5</v>
      </c>
      <c r="AO168" s="164"/>
      <c r="AP168" s="164"/>
      <c r="AQ168" s="164"/>
      <c r="AR168" s="164" t="n">
        <v>3.25</v>
      </c>
      <c r="AS168" s="164"/>
      <c r="AT168" s="164" t="n">
        <v>3</v>
      </c>
      <c r="AU168" s="166" t="n">
        <f aca="false">Capstones!$Q168+Capstones!$R168+Capstones!$T168+Capstones!$V168+Capstones!$W168</f>
        <v>18</v>
      </c>
      <c r="AV168" s="166" t="n">
        <f aca="false">Capstones!$Y168/30*100</f>
        <v>60</v>
      </c>
      <c r="AW168" s="166" t="n">
        <f aca="false">Capstones!$Z168*0.6</f>
        <v>43.2</v>
      </c>
    </row>
    <row r="169" customFormat="false" ht="22.5" hidden="false" customHeight="true" outlineLevel="0" collapsed="false">
      <c r="A169" s="58" t="n">
        <v>166</v>
      </c>
      <c r="B169" s="58" t="s">
        <v>351</v>
      </c>
      <c r="C169" s="167" t="s">
        <v>352</v>
      </c>
      <c r="D169" s="58" t="s">
        <v>17</v>
      </c>
      <c r="E169" s="58" t="s">
        <v>14</v>
      </c>
      <c r="F169" s="129" t="n">
        <v>1.5</v>
      </c>
      <c r="G169" s="129" t="n">
        <v>1.66666666666667</v>
      </c>
      <c r="H169" s="129" t="n">
        <v>1.5</v>
      </c>
      <c r="I169" s="129" t="n">
        <v>2</v>
      </c>
      <c r="J169" s="129" t="n">
        <v>1.5</v>
      </c>
      <c r="K169" s="129" t="n">
        <v>1.5</v>
      </c>
      <c r="L169" s="58"/>
      <c r="M169" s="58"/>
      <c r="N169" s="166" t="n">
        <f aca="false">Capstones!$F169+Capstones!$G169+Capstones!$H169+Capstones!$I169+Capstones!$J169+Capstones!$K169</f>
        <v>9.66666666666667</v>
      </c>
      <c r="O169" s="166" t="n">
        <f aca="false">Capstones!$N169/30*100</f>
        <v>32.2222222222222</v>
      </c>
      <c r="P169" s="166" t="n">
        <f aca="false">Capstones!$O169*0.6</f>
        <v>19.3333333333333</v>
      </c>
      <c r="Q169" s="129" t="n">
        <v>3</v>
      </c>
      <c r="R169" s="129" t="n">
        <v>4.33333333333333</v>
      </c>
      <c r="S169" s="129"/>
      <c r="T169" s="129" t="n">
        <v>5</v>
      </c>
      <c r="U169" s="129"/>
      <c r="V169" s="129" t="n">
        <v>3.33333333333333</v>
      </c>
      <c r="W169" s="129" t="n">
        <v>3</v>
      </c>
      <c r="X169" s="129" t="n">
        <v>3.5</v>
      </c>
      <c r="Y169" s="166" t="n">
        <f aca="false">Capstones!$Q169+Capstones!$R169+Capstones!$T169+Capstones!$V169+Capstones!$W169</f>
        <v>18.6666666666667</v>
      </c>
      <c r="Z169" s="165" t="n">
        <f aca="false">Capstones!$Y169/25*100</f>
        <v>74.6666666666667</v>
      </c>
      <c r="AA169" s="166" t="n">
        <f aca="false">Capstones!$Z169*0.6</f>
        <v>44.8</v>
      </c>
      <c r="AB169" s="129"/>
      <c r="AC169" s="58" t="n">
        <v>0</v>
      </c>
      <c r="AD169" s="58" t="n">
        <v>0</v>
      </c>
      <c r="AE169" s="58" t="n">
        <v>0</v>
      </c>
      <c r="AF169" s="58" t="n">
        <v>0</v>
      </c>
      <c r="AG169" s="58" t="n">
        <v>0</v>
      </c>
      <c r="AH169" s="58" t="n">
        <v>0</v>
      </c>
      <c r="AI169" s="58" t="n">
        <v>0</v>
      </c>
      <c r="AJ169" s="166" t="n">
        <f aca="false">AC169+AD169+AE169+AF169+AG169+AH169</f>
        <v>0</v>
      </c>
      <c r="AK169" s="166" t="n">
        <f aca="false">AJ169/30*100</f>
        <v>0</v>
      </c>
      <c r="AL169" s="166" t="n">
        <f aca="false">AK169*0.6</f>
        <v>0</v>
      </c>
      <c r="AM169" s="58" t="n">
        <v>0</v>
      </c>
      <c r="AN169" s="58" t="n">
        <v>0</v>
      </c>
      <c r="AO169" s="129"/>
      <c r="AP169" s="129"/>
      <c r="AQ169" s="129"/>
      <c r="AR169" s="58" t="n">
        <v>0</v>
      </c>
      <c r="AS169" s="129"/>
      <c r="AT169" s="58" t="n">
        <v>0</v>
      </c>
      <c r="AU169" s="166" t="n">
        <f aca="false">Capstones!$Q169+Capstones!$R169+Capstones!$T169+Capstones!$V169+Capstones!$W169</f>
        <v>18.6666666666667</v>
      </c>
      <c r="AV169" s="166" t="n">
        <f aca="false">Capstones!$Y169/30*100</f>
        <v>62.2222222222222</v>
      </c>
      <c r="AW169" s="166" t="n">
        <f aca="false">Capstones!$Z169*0.6</f>
        <v>44.8</v>
      </c>
    </row>
    <row r="170" customFormat="false" ht="22.5" hidden="false" customHeight="true" outlineLevel="0" collapsed="false">
      <c r="A170" s="162" t="n">
        <v>167</v>
      </c>
      <c r="B170" s="162" t="s">
        <v>353</v>
      </c>
      <c r="C170" s="163" t="s">
        <v>354</v>
      </c>
      <c r="D170" s="162" t="s">
        <v>17</v>
      </c>
      <c r="E170" s="162" t="s">
        <v>38</v>
      </c>
      <c r="F170" s="164" t="n">
        <v>3</v>
      </c>
      <c r="G170" s="164" t="n">
        <v>3.66666666666667</v>
      </c>
      <c r="H170" s="164" t="n">
        <v>3</v>
      </c>
      <c r="I170" s="164" t="n">
        <v>3</v>
      </c>
      <c r="J170" s="164" t="n">
        <v>2</v>
      </c>
      <c r="K170" s="164" t="n">
        <v>1</v>
      </c>
      <c r="L170" s="162"/>
      <c r="M170" s="162"/>
      <c r="N170" s="165" t="n">
        <f aca="false">Capstones!$F170+Capstones!$G170+Capstones!$H170+Capstones!$I170+Capstones!$J170+Capstones!$K170</f>
        <v>15.6666666666667</v>
      </c>
      <c r="O170" s="165" t="n">
        <f aca="false">Capstones!$N170/30*100</f>
        <v>52.2222222222222</v>
      </c>
      <c r="P170" s="165" t="n">
        <f aca="false">Capstones!$O170*0.6</f>
        <v>31.3333333333333</v>
      </c>
      <c r="Q170" s="164" t="n">
        <v>5</v>
      </c>
      <c r="R170" s="164" t="n">
        <v>5</v>
      </c>
      <c r="S170" s="164"/>
      <c r="T170" s="164" t="n">
        <v>5</v>
      </c>
      <c r="U170" s="164"/>
      <c r="V170" s="164" t="n">
        <v>5</v>
      </c>
      <c r="W170" s="164" t="n">
        <v>5</v>
      </c>
      <c r="X170" s="164" t="n">
        <v>5</v>
      </c>
      <c r="Y170" s="165" t="n">
        <f aca="false">Capstones!$Q170+Capstones!$R170+Capstones!$T170+Capstones!$V170+Capstones!$W170</f>
        <v>25</v>
      </c>
      <c r="Z170" s="165" t="n">
        <f aca="false">Capstones!$Y170/25*100</f>
        <v>100</v>
      </c>
      <c r="AA170" s="165" t="n">
        <f aca="false">Capstones!$Z170*0.6</f>
        <v>60</v>
      </c>
      <c r="AB170" s="164"/>
      <c r="AC170" s="164" t="n">
        <v>4</v>
      </c>
      <c r="AD170" s="164" t="n">
        <v>3</v>
      </c>
      <c r="AE170" s="164" t="n">
        <v>3</v>
      </c>
      <c r="AF170" s="164" t="n">
        <v>3</v>
      </c>
      <c r="AG170" s="164" t="n">
        <v>4</v>
      </c>
      <c r="AH170" s="164" t="n">
        <v>4</v>
      </c>
      <c r="AI170" s="164" t="n">
        <v>4</v>
      </c>
      <c r="AJ170" s="166" t="n">
        <f aca="false">AC170+AD170+AE170+AF170+AG170+AH170</f>
        <v>21</v>
      </c>
      <c r="AK170" s="166" t="n">
        <f aca="false">AJ170/30*100</f>
        <v>70</v>
      </c>
      <c r="AL170" s="166" t="n">
        <f aca="false">AK170*0.6</f>
        <v>42</v>
      </c>
      <c r="AM170" s="164" t="n">
        <v>4</v>
      </c>
      <c r="AN170" s="164" t="n">
        <v>3.5</v>
      </c>
      <c r="AO170" s="164"/>
      <c r="AP170" s="164"/>
      <c r="AQ170" s="164"/>
      <c r="AR170" s="164" t="n">
        <v>4.5</v>
      </c>
      <c r="AS170" s="164"/>
      <c r="AT170" s="164" t="n">
        <v>3</v>
      </c>
      <c r="AU170" s="166" t="n">
        <f aca="false">Capstones!$Q170+Capstones!$R170+Capstones!$T170+Capstones!$V170+Capstones!$W170</f>
        <v>25</v>
      </c>
      <c r="AV170" s="166" t="n">
        <f aca="false">Capstones!$Y170/30*100</f>
        <v>83.3333333333333</v>
      </c>
      <c r="AW170" s="166" t="n">
        <f aca="false">Capstones!$Z170*0.6</f>
        <v>60</v>
      </c>
    </row>
    <row r="171" customFormat="false" ht="22.5" hidden="false" customHeight="true" outlineLevel="0" collapsed="false">
      <c r="A171" s="58" t="n">
        <v>168</v>
      </c>
      <c r="B171" s="58" t="s">
        <v>355</v>
      </c>
      <c r="C171" s="167" t="s">
        <v>356</v>
      </c>
      <c r="D171" s="58" t="s">
        <v>13</v>
      </c>
      <c r="E171" s="58" t="s">
        <v>38</v>
      </c>
      <c r="F171" s="129" t="n">
        <v>4</v>
      </c>
      <c r="G171" s="129" t="n">
        <v>4.66666666666667</v>
      </c>
      <c r="H171" s="129" t="n">
        <v>5</v>
      </c>
      <c r="I171" s="129" t="n">
        <v>4</v>
      </c>
      <c r="J171" s="129" t="n">
        <v>4</v>
      </c>
      <c r="K171" s="129" t="n">
        <v>4</v>
      </c>
      <c r="L171" s="58"/>
      <c r="M171" s="58"/>
      <c r="N171" s="166" t="n">
        <f aca="false">Capstones!$F171+Capstones!$G171+Capstones!$H171+Capstones!$I171+Capstones!$J171+Capstones!$K171</f>
        <v>25.6666666666667</v>
      </c>
      <c r="O171" s="166" t="n">
        <f aca="false">Capstones!$N171/30*100</f>
        <v>85.5555555555556</v>
      </c>
      <c r="P171" s="166" t="n">
        <f aca="false">Capstones!$O171*0.6</f>
        <v>51.3333333333333</v>
      </c>
      <c r="Q171" s="129" t="n">
        <v>5</v>
      </c>
      <c r="R171" s="129" t="n">
        <v>5</v>
      </c>
      <c r="S171" s="129"/>
      <c r="T171" s="129" t="n">
        <v>5</v>
      </c>
      <c r="U171" s="129"/>
      <c r="V171" s="129" t="n">
        <v>5</v>
      </c>
      <c r="W171" s="129" t="n">
        <v>1</v>
      </c>
      <c r="X171" s="129" t="n">
        <v>4.5</v>
      </c>
      <c r="Y171" s="166" t="n">
        <f aca="false">Capstones!$Q171+Capstones!$R171+Capstones!$T171+Capstones!$V171+Capstones!$W171</f>
        <v>21</v>
      </c>
      <c r="Z171" s="165" t="n">
        <f aca="false">Capstones!$Y171/25*100</f>
        <v>84</v>
      </c>
      <c r="AA171" s="166" t="n">
        <f aca="false">Capstones!$Z171*0.6</f>
        <v>50.4</v>
      </c>
      <c r="AB171" s="129"/>
      <c r="AC171" s="58" t="n">
        <v>3</v>
      </c>
      <c r="AD171" s="58" t="n">
        <v>0</v>
      </c>
      <c r="AE171" s="58" t="n">
        <v>3</v>
      </c>
      <c r="AF171" s="58" t="n">
        <v>4</v>
      </c>
      <c r="AG171" s="58" t="n">
        <v>3</v>
      </c>
      <c r="AH171" s="58" t="n">
        <v>5</v>
      </c>
      <c r="AI171" s="58" t="n">
        <v>5</v>
      </c>
      <c r="AJ171" s="166" t="n">
        <f aca="false">AC171+AD171+AE171+AF171+AG171+AH171</f>
        <v>18</v>
      </c>
      <c r="AK171" s="166" t="n">
        <f aca="false">AJ171/30*100</f>
        <v>60</v>
      </c>
      <c r="AL171" s="166" t="n">
        <f aca="false">AK171*0.6</f>
        <v>36</v>
      </c>
      <c r="AM171" s="58" t="n">
        <v>0</v>
      </c>
      <c r="AN171" s="58" t="n">
        <v>0</v>
      </c>
      <c r="AO171" s="129"/>
      <c r="AP171" s="129"/>
      <c r="AQ171" s="129"/>
      <c r="AR171" s="58" t="n">
        <v>0</v>
      </c>
      <c r="AS171" s="129"/>
      <c r="AT171" s="58" t="n">
        <v>0</v>
      </c>
      <c r="AU171" s="166" t="n">
        <f aca="false">Capstones!$Q171+Capstones!$R171+Capstones!$T171+Capstones!$V171+Capstones!$W171</f>
        <v>21</v>
      </c>
      <c r="AV171" s="166" t="n">
        <f aca="false">Capstones!$Y171/30*100</f>
        <v>70</v>
      </c>
      <c r="AW171" s="166" t="n">
        <f aca="false">Capstones!$Z171*0.6</f>
        <v>50.4</v>
      </c>
    </row>
    <row r="172" customFormat="false" ht="22.5" hidden="false" customHeight="true" outlineLevel="0" collapsed="false">
      <c r="A172" s="162" t="n">
        <v>169</v>
      </c>
      <c r="B172" s="162" t="s">
        <v>357</v>
      </c>
      <c r="C172" s="163" t="s">
        <v>358</v>
      </c>
      <c r="D172" s="162" t="s">
        <v>17</v>
      </c>
      <c r="E172" s="162" t="s">
        <v>31</v>
      </c>
      <c r="F172" s="164" t="n">
        <v>3</v>
      </c>
      <c r="G172" s="164" t="n">
        <v>3</v>
      </c>
      <c r="H172" s="164" t="n">
        <v>3</v>
      </c>
      <c r="I172" s="164" t="n">
        <v>3</v>
      </c>
      <c r="J172" s="164" t="n">
        <v>3</v>
      </c>
      <c r="K172" s="164" t="n">
        <v>3</v>
      </c>
      <c r="L172" s="162"/>
      <c r="M172" s="162"/>
      <c r="N172" s="165" t="n">
        <f aca="false">Capstones!$F172+Capstones!$G172+Capstones!$H172+Capstones!$I172+Capstones!$J172+Capstones!$K172</f>
        <v>18</v>
      </c>
      <c r="O172" s="165" t="n">
        <f aca="false">Capstones!$N172/30*100</f>
        <v>60</v>
      </c>
      <c r="P172" s="165" t="n">
        <f aca="false">Capstones!$O172*0.6</f>
        <v>36</v>
      </c>
      <c r="Q172" s="164" t="n">
        <v>4</v>
      </c>
      <c r="R172" s="164" t="n">
        <v>3</v>
      </c>
      <c r="S172" s="164"/>
      <c r="T172" s="164" t="n">
        <v>3</v>
      </c>
      <c r="U172" s="164"/>
      <c r="V172" s="164" t="n">
        <v>3.33333333333333</v>
      </c>
      <c r="W172" s="164" t="n">
        <v>1</v>
      </c>
      <c r="X172" s="164" t="n">
        <v>4</v>
      </c>
      <c r="Y172" s="165" t="n">
        <f aca="false">Capstones!$Q172+Capstones!$R172+Capstones!$T172+Capstones!$V172+Capstones!$W172</f>
        <v>14.3333333333333</v>
      </c>
      <c r="Z172" s="165" t="n">
        <f aca="false">Capstones!$Y172/25*100</f>
        <v>57.3333333333333</v>
      </c>
      <c r="AA172" s="165" t="n">
        <f aca="false">Capstones!$Z172*0.6</f>
        <v>34.4</v>
      </c>
      <c r="AB172" s="164"/>
      <c r="AC172" s="164" t="n">
        <v>2</v>
      </c>
      <c r="AD172" s="164" t="n">
        <v>2</v>
      </c>
      <c r="AE172" s="164" t="n">
        <v>2.5</v>
      </c>
      <c r="AF172" s="164" t="n">
        <v>2</v>
      </c>
      <c r="AG172" s="164" t="n">
        <v>2</v>
      </c>
      <c r="AH172" s="164" t="n">
        <v>2</v>
      </c>
      <c r="AI172" s="164" t="n">
        <v>2</v>
      </c>
      <c r="AJ172" s="166" t="n">
        <f aca="false">AC172+AD172+AE172+AF172+AG172+AH172</f>
        <v>12.5</v>
      </c>
      <c r="AK172" s="166" t="n">
        <f aca="false">AJ172/30*100</f>
        <v>41.6666666666667</v>
      </c>
      <c r="AL172" s="166" t="n">
        <f aca="false">AK172*0.6</f>
        <v>25</v>
      </c>
      <c r="AM172" s="164" t="n">
        <v>4</v>
      </c>
      <c r="AN172" s="164" t="n">
        <v>4</v>
      </c>
      <c r="AO172" s="164"/>
      <c r="AP172" s="164"/>
      <c r="AQ172" s="164"/>
      <c r="AR172" s="164" t="n">
        <v>4</v>
      </c>
      <c r="AS172" s="164"/>
      <c r="AT172" s="164" t="n">
        <v>4</v>
      </c>
      <c r="AU172" s="166" t="n">
        <f aca="false">Capstones!$Q172+Capstones!$R172+Capstones!$T172+Capstones!$V172+Capstones!$W172</f>
        <v>14.3333333333333</v>
      </c>
      <c r="AV172" s="166" t="n">
        <f aca="false">Capstones!$Y172/30*100</f>
        <v>47.7777777777778</v>
      </c>
      <c r="AW172" s="166" t="n">
        <f aca="false">Capstones!$Z172*0.6</f>
        <v>34.4</v>
      </c>
    </row>
    <row r="173" customFormat="false" ht="22.5" hidden="false" customHeight="true" outlineLevel="0" collapsed="false">
      <c r="A173" s="58" t="n">
        <v>170</v>
      </c>
      <c r="B173" s="58" t="s">
        <v>359</v>
      </c>
      <c r="C173" s="167" t="s">
        <v>360</v>
      </c>
      <c r="D173" s="58" t="s">
        <v>13</v>
      </c>
      <c r="E173" s="58" t="s">
        <v>31</v>
      </c>
      <c r="F173" s="129" t="n">
        <v>5</v>
      </c>
      <c r="G173" s="129" t="n">
        <v>4</v>
      </c>
      <c r="H173" s="129" t="n">
        <v>5</v>
      </c>
      <c r="I173" s="129" t="n">
        <v>5</v>
      </c>
      <c r="J173" s="129" t="n">
        <v>4</v>
      </c>
      <c r="K173" s="129" t="n">
        <v>5</v>
      </c>
      <c r="L173" s="58"/>
      <c r="M173" s="58"/>
      <c r="N173" s="166" t="n">
        <f aca="false">Capstones!$F173+Capstones!$G173+Capstones!$H173+Capstones!$I173+Capstones!$J173+Capstones!$K173</f>
        <v>28</v>
      </c>
      <c r="O173" s="166" t="n">
        <f aca="false">Capstones!$N173/30*100</f>
        <v>93.3333333333333</v>
      </c>
      <c r="P173" s="166" t="n">
        <f aca="false">Capstones!$O173*0.6</f>
        <v>56</v>
      </c>
      <c r="Q173" s="129" t="n">
        <v>4</v>
      </c>
      <c r="R173" s="129" t="n">
        <v>4</v>
      </c>
      <c r="S173" s="129"/>
      <c r="T173" s="129" t="n">
        <v>4</v>
      </c>
      <c r="U173" s="129"/>
      <c r="V173" s="129" t="n">
        <v>3</v>
      </c>
      <c r="W173" s="129" t="n">
        <v>4</v>
      </c>
      <c r="X173" s="129" t="n">
        <v>4.5</v>
      </c>
      <c r="Y173" s="166" t="n">
        <f aca="false">Capstones!$Q173+Capstones!$R173+Capstones!$T173+Capstones!$V173+Capstones!$W173</f>
        <v>19</v>
      </c>
      <c r="Z173" s="165" t="n">
        <f aca="false">Capstones!$Y173/25*100</f>
        <v>76</v>
      </c>
      <c r="AA173" s="166" t="n">
        <f aca="false">Capstones!$Z173*0.6</f>
        <v>45.6</v>
      </c>
      <c r="AB173" s="129"/>
      <c r="AC173" s="129" t="n">
        <v>4</v>
      </c>
      <c r="AD173" s="129" t="n">
        <v>5</v>
      </c>
      <c r="AE173" s="129" t="n">
        <v>4</v>
      </c>
      <c r="AF173" s="129" t="n">
        <v>4</v>
      </c>
      <c r="AG173" s="129" t="n">
        <v>4</v>
      </c>
      <c r="AH173" s="129" t="n">
        <v>5</v>
      </c>
      <c r="AI173" s="129" t="n">
        <v>5</v>
      </c>
      <c r="AJ173" s="166" t="n">
        <f aca="false">AC173+AD173+AE173+AF173+AG173+AH173</f>
        <v>26</v>
      </c>
      <c r="AK173" s="166" t="n">
        <f aca="false">AJ173/30*100</f>
        <v>86.6666666666667</v>
      </c>
      <c r="AL173" s="166" t="n">
        <f aca="false">AK173*0.6</f>
        <v>52</v>
      </c>
      <c r="AM173" s="129" t="n">
        <v>3.33333333333333</v>
      </c>
      <c r="AN173" s="129" t="n">
        <v>5</v>
      </c>
      <c r="AO173" s="129"/>
      <c r="AP173" s="129"/>
      <c r="AQ173" s="129"/>
      <c r="AR173" s="129" t="n">
        <v>2.75</v>
      </c>
      <c r="AS173" s="129"/>
      <c r="AT173" s="129" t="n">
        <v>3</v>
      </c>
      <c r="AU173" s="166" t="n">
        <f aca="false">Capstones!$Q173+Capstones!$R173+Capstones!$T173+Capstones!$V173+Capstones!$W173</f>
        <v>19</v>
      </c>
      <c r="AV173" s="166" t="n">
        <f aca="false">Capstones!$Y173/30*100</f>
        <v>63.3333333333333</v>
      </c>
      <c r="AW173" s="166" t="n">
        <f aca="false">Capstones!$Z173*0.6</f>
        <v>45.6</v>
      </c>
    </row>
    <row r="174" customFormat="false" ht="22.5" hidden="false" customHeight="true" outlineLevel="0" collapsed="false">
      <c r="A174" s="162" t="n">
        <v>171</v>
      </c>
      <c r="B174" s="162" t="s">
        <v>361</v>
      </c>
      <c r="C174" s="163" t="s">
        <v>362</v>
      </c>
      <c r="D174" s="162" t="s">
        <v>13</v>
      </c>
      <c r="E174" s="162" t="s">
        <v>38</v>
      </c>
      <c r="F174" s="164" t="n">
        <v>3</v>
      </c>
      <c r="G174" s="164" t="n">
        <v>3.33333333333333</v>
      </c>
      <c r="H174" s="164" t="n">
        <v>3</v>
      </c>
      <c r="I174" s="164" t="n">
        <v>3</v>
      </c>
      <c r="J174" s="164" t="n">
        <v>4</v>
      </c>
      <c r="K174" s="164" t="n">
        <v>4</v>
      </c>
      <c r="L174" s="162"/>
      <c r="M174" s="162"/>
      <c r="N174" s="165" t="n">
        <f aca="false">Capstones!$F174+Capstones!$G174+Capstones!$H174+Capstones!$I174+Capstones!$J174+Capstones!$K174</f>
        <v>20.3333333333333</v>
      </c>
      <c r="O174" s="165" t="n">
        <f aca="false">Capstones!$N174/30*100</f>
        <v>67.7777777777778</v>
      </c>
      <c r="P174" s="165" t="n">
        <f aca="false">Capstones!$O174*0.6</f>
        <v>40.6666666666667</v>
      </c>
      <c r="Q174" s="164" t="n">
        <v>3</v>
      </c>
      <c r="R174" s="164" t="n">
        <v>3.33333333333333</v>
      </c>
      <c r="S174" s="164"/>
      <c r="T174" s="164" t="n">
        <v>3</v>
      </c>
      <c r="U174" s="164"/>
      <c r="V174" s="164" t="n">
        <v>3.66666666666667</v>
      </c>
      <c r="W174" s="164" t="n">
        <v>3</v>
      </c>
      <c r="X174" s="164" t="n">
        <v>3.5</v>
      </c>
      <c r="Y174" s="165" t="n">
        <f aca="false">Capstones!$Q174+Capstones!$R174+Capstones!$T174+Capstones!$V174+Capstones!$W174</f>
        <v>16</v>
      </c>
      <c r="Z174" s="165" t="n">
        <f aca="false">Capstones!$Y174/25*100</f>
        <v>64</v>
      </c>
      <c r="AA174" s="165" t="n">
        <f aca="false">Capstones!$Z174*0.6</f>
        <v>38.4</v>
      </c>
      <c r="AB174" s="164"/>
      <c r="AC174" s="164" t="n">
        <v>4.5</v>
      </c>
      <c r="AD174" s="164" t="n">
        <v>0</v>
      </c>
      <c r="AE174" s="164" t="n">
        <v>4</v>
      </c>
      <c r="AF174" s="164" t="n">
        <v>4.5</v>
      </c>
      <c r="AG174" s="164" t="n">
        <v>4</v>
      </c>
      <c r="AH174" s="164" t="n">
        <v>4</v>
      </c>
      <c r="AI174" s="164" t="n">
        <v>4</v>
      </c>
      <c r="AJ174" s="166" t="n">
        <f aca="false">AC174+AD174+AE174+AF174+AG174+AH174</f>
        <v>21</v>
      </c>
      <c r="AK174" s="166" t="n">
        <f aca="false">AJ174/30*100</f>
        <v>70</v>
      </c>
      <c r="AL174" s="166" t="n">
        <f aca="false">AK174*0.6</f>
        <v>42</v>
      </c>
      <c r="AM174" s="164" t="n">
        <v>2.66666666666667</v>
      </c>
      <c r="AN174" s="164" t="n">
        <v>4</v>
      </c>
      <c r="AO174" s="164"/>
      <c r="AP174" s="164"/>
      <c r="AQ174" s="164"/>
      <c r="AR174" s="164" t="n">
        <v>3.5</v>
      </c>
      <c r="AS174" s="164"/>
      <c r="AT174" s="164" t="n">
        <v>5</v>
      </c>
      <c r="AU174" s="166" t="n">
        <f aca="false">Capstones!$Q174+Capstones!$R174+Capstones!$T174+Capstones!$V174+Capstones!$W174</f>
        <v>16</v>
      </c>
      <c r="AV174" s="166" t="n">
        <f aca="false">Capstones!$Y174/30*100</f>
        <v>53.3333333333333</v>
      </c>
      <c r="AW174" s="166" t="n">
        <f aca="false">Capstones!$Z174*0.6</f>
        <v>38.4</v>
      </c>
    </row>
    <row r="175" customFormat="false" ht="22.5" hidden="false" customHeight="true" outlineLevel="0" collapsed="false">
      <c r="A175" s="58" t="n">
        <v>172</v>
      </c>
      <c r="B175" s="58" t="s">
        <v>363</v>
      </c>
      <c r="C175" s="167" t="s">
        <v>364</v>
      </c>
      <c r="D175" s="58" t="s">
        <v>13</v>
      </c>
      <c r="E175" s="58" t="s">
        <v>24</v>
      </c>
      <c r="F175" s="129" t="n">
        <v>3</v>
      </c>
      <c r="G175" s="129" t="n">
        <v>3</v>
      </c>
      <c r="H175" s="129" t="n">
        <v>3</v>
      </c>
      <c r="I175" s="129" t="n">
        <v>3</v>
      </c>
      <c r="J175" s="129" t="n">
        <v>3</v>
      </c>
      <c r="K175" s="129" t="n">
        <v>3</v>
      </c>
      <c r="L175" s="58"/>
      <c r="M175" s="58"/>
      <c r="N175" s="166" t="n">
        <f aca="false">Capstones!$F175+Capstones!$G175+Capstones!$H175+Capstones!$I175+Capstones!$J175+Capstones!$K175</f>
        <v>18</v>
      </c>
      <c r="O175" s="166" t="n">
        <f aca="false">Capstones!$N175/30*100</f>
        <v>60</v>
      </c>
      <c r="P175" s="166" t="n">
        <f aca="false">Capstones!$O175*0.6</f>
        <v>36</v>
      </c>
      <c r="Q175" s="129" t="n">
        <v>0</v>
      </c>
      <c r="R175" s="129" t="n">
        <v>0</v>
      </c>
      <c r="S175" s="129"/>
      <c r="T175" s="129" t="n">
        <v>0</v>
      </c>
      <c r="U175" s="129"/>
      <c r="V175" s="129" t="n">
        <v>0</v>
      </c>
      <c r="W175" s="129" t="n">
        <v>0</v>
      </c>
      <c r="X175" s="129" t="n">
        <v>0</v>
      </c>
      <c r="Y175" s="166" t="n">
        <f aca="false">Capstones!$Q175+Capstones!$R175+Capstones!$T175+Capstones!$V175+Capstones!$W175</f>
        <v>0</v>
      </c>
      <c r="Z175" s="165" t="n">
        <f aca="false">Capstones!$Y175/25*100</f>
        <v>0</v>
      </c>
      <c r="AA175" s="166" t="n">
        <f aca="false">Capstones!$Z175*0.6</f>
        <v>0</v>
      </c>
      <c r="AB175" s="129"/>
      <c r="AC175" s="58" t="n">
        <v>2</v>
      </c>
      <c r="AD175" s="58" t="n">
        <v>2</v>
      </c>
      <c r="AE175" s="58" t="n">
        <v>2</v>
      </c>
      <c r="AF175" s="58" t="n">
        <v>2</v>
      </c>
      <c r="AG175" s="58" t="n">
        <v>2</v>
      </c>
      <c r="AH175" s="58" t="n">
        <v>2</v>
      </c>
      <c r="AI175" s="58" t="n">
        <v>2</v>
      </c>
      <c r="AJ175" s="166" t="n">
        <f aca="false">AC175+AD175+AE175+AF175+AG175+AH175</f>
        <v>12</v>
      </c>
      <c r="AK175" s="166" t="n">
        <f aca="false">AJ175/30*100</f>
        <v>40</v>
      </c>
      <c r="AL175" s="166" t="n">
        <f aca="false">AK175*0.6</f>
        <v>24</v>
      </c>
      <c r="AM175" s="58" t="n">
        <v>0</v>
      </c>
      <c r="AN175" s="58" t="n">
        <v>0</v>
      </c>
      <c r="AO175" s="129"/>
      <c r="AP175" s="129"/>
      <c r="AQ175" s="129"/>
      <c r="AR175" s="58" t="n">
        <v>0</v>
      </c>
      <c r="AS175" s="129"/>
      <c r="AT175" s="58" t="n">
        <v>0</v>
      </c>
      <c r="AU175" s="166" t="n">
        <f aca="false">Capstones!$Q175+Capstones!$R175+Capstones!$T175+Capstones!$V175+Capstones!$W175</f>
        <v>0</v>
      </c>
      <c r="AV175" s="166" t="n">
        <f aca="false">Capstones!$Y175/30*100</f>
        <v>0</v>
      </c>
      <c r="AW175" s="166" t="n">
        <f aca="false">Capstones!$Z175*0.6</f>
        <v>0</v>
      </c>
    </row>
    <row r="176" customFormat="false" ht="22.5" hidden="false" customHeight="true" outlineLevel="0" collapsed="false">
      <c r="A176" s="162" t="n">
        <v>173</v>
      </c>
      <c r="B176" s="162" t="s">
        <v>365</v>
      </c>
      <c r="C176" s="163" t="s">
        <v>366</v>
      </c>
      <c r="D176" s="162" t="s">
        <v>13</v>
      </c>
      <c r="E176" s="162" t="s">
        <v>31</v>
      </c>
      <c r="F176" s="164" t="n">
        <v>3</v>
      </c>
      <c r="G176" s="164" t="n">
        <v>3.66666666666667</v>
      </c>
      <c r="H176" s="164" t="n">
        <v>5</v>
      </c>
      <c r="I176" s="164" t="n">
        <v>3</v>
      </c>
      <c r="J176" s="164" t="n">
        <v>3</v>
      </c>
      <c r="K176" s="164" t="n">
        <v>3</v>
      </c>
      <c r="L176" s="162"/>
      <c r="M176" s="162"/>
      <c r="N176" s="165" t="n">
        <f aca="false">Capstones!$F176+Capstones!$G176+Capstones!$H176+Capstones!$I176+Capstones!$J176+Capstones!$K176</f>
        <v>20.6666666666667</v>
      </c>
      <c r="O176" s="165" t="n">
        <f aca="false">Capstones!$N176/30*100</f>
        <v>68.8888888888889</v>
      </c>
      <c r="P176" s="165" t="n">
        <f aca="false">Capstones!$O176*0.6</f>
        <v>41.3333333333333</v>
      </c>
      <c r="Q176" s="164" t="n">
        <v>3</v>
      </c>
      <c r="R176" s="164" t="n">
        <v>3.33333333333333</v>
      </c>
      <c r="S176" s="164"/>
      <c r="T176" s="164" t="n">
        <v>3</v>
      </c>
      <c r="U176" s="164"/>
      <c r="V176" s="164" t="n">
        <v>2.66666666666667</v>
      </c>
      <c r="W176" s="164" t="n">
        <v>1</v>
      </c>
      <c r="X176" s="164" t="n">
        <v>3</v>
      </c>
      <c r="Y176" s="165" t="n">
        <f aca="false">Capstones!$Q176+Capstones!$R176+Capstones!$T176+Capstones!$V176+Capstones!$W176</f>
        <v>13</v>
      </c>
      <c r="Z176" s="165" t="n">
        <f aca="false">Capstones!$Y176/25*100</f>
        <v>52</v>
      </c>
      <c r="AA176" s="165" t="n">
        <f aca="false">Capstones!$Z176*0.6</f>
        <v>31.2</v>
      </c>
      <c r="AB176" s="164"/>
      <c r="AC176" s="164" t="n">
        <v>4</v>
      </c>
      <c r="AD176" s="164" t="n">
        <v>3</v>
      </c>
      <c r="AE176" s="164" t="n">
        <v>3</v>
      </c>
      <c r="AF176" s="164" t="n">
        <v>3</v>
      </c>
      <c r="AG176" s="164" t="n">
        <v>4</v>
      </c>
      <c r="AH176" s="164" t="n">
        <v>3</v>
      </c>
      <c r="AI176" s="164" t="n">
        <v>3</v>
      </c>
      <c r="AJ176" s="166" t="n">
        <f aca="false">AC176+AD176+AE176+AF176+AG176+AH176</f>
        <v>20</v>
      </c>
      <c r="AK176" s="166" t="n">
        <f aca="false">AJ176/30*100</f>
        <v>66.6666666666667</v>
      </c>
      <c r="AL176" s="166" t="n">
        <f aca="false">AK176*0.6</f>
        <v>40</v>
      </c>
      <c r="AM176" s="164" t="n">
        <v>3.66666666666667</v>
      </c>
      <c r="AN176" s="164" t="n">
        <v>3</v>
      </c>
      <c r="AO176" s="164"/>
      <c r="AP176" s="164"/>
      <c r="AQ176" s="164"/>
      <c r="AR176" s="164" t="n">
        <v>3.25</v>
      </c>
      <c r="AS176" s="164"/>
      <c r="AT176" s="164" t="n">
        <v>4</v>
      </c>
      <c r="AU176" s="166" t="n">
        <f aca="false">Capstones!$Q176+Capstones!$R176+Capstones!$T176+Capstones!$V176+Capstones!$W176</f>
        <v>13</v>
      </c>
      <c r="AV176" s="166" t="n">
        <f aca="false">Capstones!$Y176/30*100</f>
        <v>43.3333333333333</v>
      </c>
      <c r="AW176" s="166" t="n">
        <f aca="false">Capstones!$Z176*0.6</f>
        <v>31.2</v>
      </c>
    </row>
    <row r="177" customFormat="false" ht="22.5" hidden="false" customHeight="true" outlineLevel="0" collapsed="false">
      <c r="A177" s="58" t="n">
        <v>174</v>
      </c>
      <c r="B177" s="58" t="s">
        <v>367</v>
      </c>
      <c r="C177" s="167" t="s">
        <v>368</v>
      </c>
      <c r="D177" s="58" t="s">
        <v>13</v>
      </c>
      <c r="E177" s="58" t="s">
        <v>31</v>
      </c>
      <c r="F177" s="129" t="n">
        <v>2</v>
      </c>
      <c r="G177" s="129" t="n">
        <v>2</v>
      </c>
      <c r="H177" s="129" t="n">
        <v>2</v>
      </c>
      <c r="I177" s="129" t="n">
        <v>2</v>
      </c>
      <c r="J177" s="129" t="n">
        <v>2</v>
      </c>
      <c r="K177" s="129" t="n">
        <v>2</v>
      </c>
      <c r="L177" s="58"/>
      <c r="M177" s="58"/>
      <c r="N177" s="166" t="n">
        <f aca="false">Capstones!$F177+Capstones!$G177+Capstones!$H177+Capstones!$I177+Capstones!$J177+Capstones!$K177</f>
        <v>12</v>
      </c>
      <c r="O177" s="166" t="n">
        <f aca="false">Capstones!$N177/30*100</f>
        <v>40</v>
      </c>
      <c r="P177" s="166" t="n">
        <f aca="false">Capstones!$O177*0.6</f>
        <v>24</v>
      </c>
      <c r="Q177" s="129" t="n">
        <v>4</v>
      </c>
      <c r="R177" s="129" t="n">
        <v>4</v>
      </c>
      <c r="S177" s="129"/>
      <c r="T177" s="129" t="n">
        <v>4</v>
      </c>
      <c r="U177" s="129"/>
      <c r="V177" s="129" t="n">
        <v>3.66666666666667</v>
      </c>
      <c r="W177" s="129" t="n">
        <v>3</v>
      </c>
      <c r="X177" s="129" t="n">
        <v>3.5</v>
      </c>
      <c r="Y177" s="166" t="n">
        <f aca="false">Capstones!$Q177+Capstones!$R177+Capstones!$T177+Capstones!$V177+Capstones!$W177</f>
        <v>18.6666666666667</v>
      </c>
      <c r="Z177" s="165" t="n">
        <f aca="false">Capstones!$Y177/25*100</f>
        <v>74.6666666666667</v>
      </c>
      <c r="AA177" s="166" t="n">
        <f aca="false">Capstones!$Z177*0.6</f>
        <v>44.8</v>
      </c>
      <c r="AB177" s="129"/>
      <c r="AC177" s="129" t="n">
        <v>3</v>
      </c>
      <c r="AD177" s="129" t="n">
        <v>2</v>
      </c>
      <c r="AE177" s="129" t="n">
        <v>2.5</v>
      </c>
      <c r="AF177" s="129" t="n">
        <v>3</v>
      </c>
      <c r="AG177" s="129" t="n">
        <v>3.5</v>
      </c>
      <c r="AH177" s="129" t="n">
        <v>4</v>
      </c>
      <c r="AI177" s="129" t="n">
        <v>4</v>
      </c>
      <c r="AJ177" s="166" t="n">
        <f aca="false">AC177+AD177+AE177+AF177+AG177+AH177</f>
        <v>18</v>
      </c>
      <c r="AK177" s="166" t="n">
        <f aca="false">AJ177/30*100</f>
        <v>60</v>
      </c>
      <c r="AL177" s="166" t="n">
        <f aca="false">AK177*0.6</f>
        <v>36</v>
      </c>
      <c r="AM177" s="129" t="n">
        <v>3</v>
      </c>
      <c r="AN177" s="129" t="n">
        <v>3</v>
      </c>
      <c r="AO177" s="129"/>
      <c r="AP177" s="129"/>
      <c r="AQ177" s="129"/>
      <c r="AR177" s="129" t="n">
        <v>3</v>
      </c>
      <c r="AS177" s="129"/>
      <c r="AT177" s="129" t="n">
        <v>3</v>
      </c>
      <c r="AU177" s="166" t="n">
        <f aca="false">Capstones!$Q177+Capstones!$R177+Capstones!$T177+Capstones!$V177+Capstones!$W177</f>
        <v>18.6666666666667</v>
      </c>
      <c r="AV177" s="166" t="n">
        <f aca="false">Capstones!$Y177/30*100</f>
        <v>62.2222222222222</v>
      </c>
      <c r="AW177" s="166" t="n">
        <f aca="false">Capstones!$Z177*0.6</f>
        <v>44.8</v>
      </c>
    </row>
    <row r="178" customFormat="false" ht="22.5" hidden="false" customHeight="true" outlineLevel="0" collapsed="false">
      <c r="A178" s="162" t="n">
        <v>175</v>
      </c>
      <c r="B178" s="162" t="s">
        <v>369</v>
      </c>
      <c r="C178" s="163" t="s">
        <v>370</v>
      </c>
      <c r="D178" s="162" t="s">
        <v>17</v>
      </c>
      <c r="E178" s="162" t="s">
        <v>14</v>
      </c>
      <c r="F178" s="164" t="n">
        <v>1</v>
      </c>
      <c r="G178" s="164" t="n">
        <v>1.16666666666667</v>
      </c>
      <c r="H178" s="164" t="n">
        <v>1.5</v>
      </c>
      <c r="I178" s="164" t="n">
        <v>1.5</v>
      </c>
      <c r="J178" s="164" t="n">
        <v>1</v>
      </c>
      <c r="K178" s="164" t="n">
        <v>1.5</v>
      </c>
      <c r="L178" s="162"/>
      <c r="M178" s="162"/>
      <c r="N178" s="165" t="n">
        <f aca="false">Capstones!$F178+Capstones!$G178+Capstones!$H178+Capstones!$I178+Capstones!$J178+Capstones!$K178</f>
        <v>7.66666666666667</v>
      </c>
      <c r="O178" s="165" t="n">
        <f aca="false">Capstones!$N178/30*100</f>
        <v>25.5555555555556</v>
      </c>
      <c r="P178" s="165" t="n">
        <f aca="false">Capstones!$O178*0.6</f>
        <v>15.3333333333333</v>
      </c>
      <c r="Q178" s="164" t="n">
        <v>3</v>
      </c>
      <c r="R178" s="164" t="n">
        <v>3.66666666666667</v>
      </c>
      <c r="S178" s="164"/>
      <c r="T178" s="164" t="n">
        <v>4</v>
      </c>
      <c r="U178" s="164"/>
      <c r="V178" s="164" t="n">
        <v>3.66666666666667</v>
      </c>
      <c r="W178" s="164" t="n">
        <v>3</v>
      </c>
      <c r="X178" s="164" t="n">
        <v>3.5</v>
      </c>
      <c r="Y178" s="165" t="n">
        <f aca="false">Capstones!$Q178+Capstones!$R178+Capstones!$T178+Capstones!$V178+Capstones!$W178</f>
        <v>17.3333333333333</v>
      </c>
      <c r="Z178" s="165" t="n">
        <f aca="false">Capstones!$Y178/25*100</f>
        <v>69.3333333333333</v>
      </c>
      <c r="AA178" s="165" t="n">
        <f aca="false">Capstones!$Z178*0.6</f>
        <v>41.6</v>
      </c>
      <c r="AB178" s="164"/>
      <c r="AC178" s="164" t="n">
        <v>4</v>
      </c>
      <c r="AD178" s="164" t="n">
        <v>4</v>
      </c>
      <c r="AE178" s="164" t="n">
        <v>3</v>
      </c>
      <c r="AF178" s="164" t="n">
        <v>4</v>
      </c>
      <c r="AG178" s="164" t="n">
        <v>4</v>
      </c>
      <c r="AH178" s="164" t="n">
        <v>3</v>
      </c>
      <c r="AI178" s="164" t="n">
        <v>3</v>
      </c>
      <c r="AJ178" s="166" t="n">
        <f aca="false">AC178+AD178+AE178+AF178+AG178+AH178</f>
        <v>22</v>
      </c>
      <c r="AK178" s="166" t="n">
        <f aca="false">AJ178/30*100</f>
        <v>73.3333333333333</v>
      </c>
      <c r="AL178" s="166" t="n">
        <f aca="false">AK178*0.6</f>
        <v>44</v>
      </c>
      <c r="AM178" s="164" t="n">
        <v>1.66666666666667</v>
      </c>
      <c r="AN178" s="164" t="n">
        <v>2</v>
      </c>
      <c r="AO178" s="164"/>
      <c r="AP178" s="164"/>
      <c r="AQ178" s="164"/>
      <c r="AR178" s="164" t="n">
        <v>1.75</v>
      </c>
      <c r="AS178" s="164"/>
      <c r="AT178" s="164" t="n">
        <v>2</v>
      </c>
      <c r="AU178" s="166" t="n">
        <f aca="false">Capstones!$Q178+Capstones!$R178+Capstones!$T178+Capstones!$V178+Capstones!$W178</f>
        <v>17.3333333333333</v>
      </c>
      <c r="AV178" s="166" t="n">
        <f aca="false">Capstones!$Y178/30*100</f>
        <v>57.7777777777778</v>
      </c>
      <c r="AW178" s="166" t="n">
        <f aca="false">Capstones!$Z178*0.6</f>
        <v>41.6</v>
      </c>
    </row>
    <row r="179" customFormat="false" ht="22.5" hidden="false" customHeight="true" outlineLevel="0" collapsed="false">
      <c r="A179" s="58" t="n">
        <v>176</v>
      </c>
      <c r="B179" s="58" t="s">
        <v>371</v>
      </c>
      <c r="C179" s="167" t="s">
        <v>372</v>
      </c>
      <c r="D179" s="58" t="s">
        <v>17</v>
      </c>
      <c r="E179" s="58" t="s">
        <v>31</v>
      </c>
      <c r="F179" s="129" t="n">
        <v>5</v>
      </c>
      <c r="G179" s="129" t="n">
        <v>4</v>
      </c>
      <c r="H179" s="129" t="n">
        <v>4</v>
      </c>
      <c r="I179" s="129" t="n">
        <v>4</v>
      </c>
      <c r="J179" s="129" t="n">
        <v>4</v>
      </c>
      <c r="K179" s="129" t="n">
        <v>4</v>
      </c>
      <c r="L179" s="58"/>
      <c r="M179" s="58"/>
      <c r="N179" s="166" t="n">
        <f aca="false">Capstones!$F179+Capstones!$G179+Capstones!$H179+Capstones!$I179+Capstones!$J179+Capstones!$K179</f>
        <v>25</v>
      </c>
      <c r="O179" s="166" t="n">
        <f aca="false">Capstones!$N179/30*100</f>
        <v>83.3333333333333</v>
      </c>
      <c r="P179" s="166" t="n">
        <f aca="false">Capstones!$O179*0.6</f>
        <v>50</v>
      </c>
      <c r="Q179" s="129" t="n">
        <v>0</v>
      </c>
      <c r="R179" s="129" t="n">
        <v>0</v>
      </c>
      <c r="S179" s="129"/>
      <c r="T179" s="129" t="n">
        <v>0</v>
      </c>
      <c r="U179" s="129"/>
      <c r="V179" s="129" t="n">
        <v>0</v>
      </c>
      <c r="W179" s="129" t="n">
        <v>0</v>
      </c>
      <c r="X179" s="129" t="n">
        <v>0</v>
      </c>
      <c r="Y179" s="166" t="n">
        <f aca="false">Capstones!$Q179+Capstones!$R179+Capstones!$T179+Capstones!$V179+Capstones!$W179</f>
        <v>0</v>
      </c>
      <c r="Z179" s="165" t="n">
        <f aca="false">Capstones!$Y179/25*100</f>
        <v>0</v>
      </c>
      <c r="AA179" s="166" t="n">
        <f aca="false">Capstones!$Z179*0.6</f>
        <v>0</v>
      </c>
      <c r="AB179" s="129"/>
      <c r="AC179" s="129" t="s">
        <v>511</v>
      </c>
      <c r="AD179" s="129" t="s">
        <v>511</v>
      </c>
      <c r="AE179" s="129" t="s">
        <v>511</v>
      </c>
      <c r="AF179" s="129" t="s">
        <v>511</v>
      </c>
      <c r="AG179" s="129" t="s">
        <v>511</v>
      </c>
      <c r="AH179" s="129" t="s">
        <v>511</v>
      </c>
      <c r="AI179" s="129" t="s">
        <v>511</v>
      </c>
      <c r="AJ179" s="166" t="n">
        <f aca="false">AC179+AD179+AE179+AF179+AG179+AH179</f>
        <v>0</v>
      </c>
      <c r="AK179" s="166" t="n">
        <f aca="false">AJ179/30*100</f>
        <v>0</v>
      </c>
      <c r="AL179" s="166" t="n">
        <f aca="false">AK179*0.6</f>
        <v>0</v>
      </c>
      <c r="AM179" s="129" t="n">
        <v>3</v>
      </c>
      <c r="AN179" s="129" t="n">
        <v>2.25</v>
      </c>
      <c r="AO179" s="129"/>
      <c r="AP179" s="129"/>
      <c r="AQ179" s="129"/>
      <c r="AR179" s="129" t="n">
        <v>3.25</v>
      </c>
      <c r="AS179" s="129"/>
      <c r="AT179" s="129" t="n">
        <v>2</v>
      </c>
      <c r="AU179" s="166" t="n">
        <f aca="false">Capstones!$Q179+Capstones!$R179+Capstones!$T179+Capstones!$V179+Capstones!$W179</f>
        <v>0</v>
      </c>
      <c r="AV179" s="166" t="n">
        <f aca="false">Capstones!$Y179/30*100</f>
        <v>0</v>
      </c>
      <c r="AW179" s="166" t="n">
        <f aca="false">Capstones!$Z179*0.6</f>
        <v>0</v>
      </c>
    </row>
    <row r="180" customFormat="false" ht="22.5" hidden="false" customHeight="true" outlineLevel="0" collapsed="false">
      <c r="A180" s="162" t="n">
        <v>177</v>
      </c>
      <c r="B180" s="162" t="s">
        <v>373</v>
      </c>
      <c r="C180" s="163" t="s">
        <v>374</v>
      </c>
      <c r="D180" s="162" t="s">
        <v>17</v>
      </c>
      <c r="E180" s="162" t="s">
        <v>38</v>
      </c>
      <c r="F180" s="164" t="n">
        <v>3</v>
      </c>
      <c r="G180" s="164" t="n">
        <v>4</v>
      </c>
      <c r="H180" s="164" t="n">
        <v>4</v>
      </c>
      <c r="I180" s="164" t="n">
        <v>3</v>
      </c>
      <c r="J180" s="164" t="n">
        <v>4</v>
      </c>
      <c r="K180" s="164" t="n">
        <v>3</v>
      </c>
      <c r="L180" s="162"/>
      <c r="M180" s="162"/>
      <c r="N180" s="165" t="n">
        <f aca="false">Capstones!$F180+Capstones!$G180+Capstones!$H180+Capstones!$I180+Capstones!$J180+Capstones!$K180</f>
        <v>21</v>
      </c>
      <c r="O180" s="165" t="n">
        <f aca="false">Capstones!$N180/30*100</f>
        <v>70</v>
      </c>
      <c r="P180" s="165" t="n">
        <f aca="false">Capstones!$O180*0.6</f>
        <v>42</v>
      </c>
      <c r="Q180" s="164" t="n">
        <v>3</v>
      </c>
      <c r="R180" s="164" t="n">
        <v>4</v>
      </c>
      <c r="S180" s="164"/>
      <c r="T180" s="164" t="n">
        <v>3</v>
      </c>
      <c r="U180" s="164"/>
      <c r="V180" s="164" t="n">
        <v>3.33333333333333</v>
      </c>
      <c r="W180" s="164" t="n">
        <v>3</v>
      </c>
      <c r="X180" s="164" t="n">
        <v>3.5</v>
      </c>
      <c r="Y180" s="165" t="n">
        <f aca="false">Capstones!$Q180+Capstones!$R180+Capstones!$T180+Capstones!$V180+Capstones!$W180</f>
        <v>16.3333333333333</v>
      </c>
      <c r="Z180" s="165" t="n">
        <f aca="false">Capstones!$Y180/25*100</f>
        <v>65.3333333333333</v>
      </c>
      <c r="AA180" s="165" t="n">
        <f aca="false">Capstones!$Z180*0.6</f>
        <v>39.2</v>
      </c>
      <c r="AB180" s="164"/>
      <c r="AC180" s="162" t="n">
        <v>4</v>
      </c>
      <c r="AD180" s="162" t="n">
        <v>0</v>
      </c>
      <c r="AE180" s="162" t="n">
        <v>3.5</v>
      </c>
      <c r="AF180" s="162" t="n">
        <v>4</v>
      </c>
      <c r="AG180" s="162" t="n">
        <v>5</v>
      </c>
      <c r="AH180" s="162" t="n">
        <v>4</v>
      </c>
      <c r="AI180" s="162" t="n">
        <v>4</v>
      </c>
      <c r="AJ180" s="166" t="n">
        <f aca="false">AC180+AD180+AE180+AF180+AG180+AH180</f>
        <v>20.5</v>
      </c>
      <c r="AK180" s="166" t="n">
        <f aca="false">AJ180/30*100</f>
        <v>68.3333333333333</v>
      </c>
      <c r="AL180" s="166" t="n">
        <f aca="false">AK180*0.6</f>
        <v>41</v>
      </c>
      <c r="AM180" s="162" t="n">
        <v>0</v>
      </c>
      <c r="AN180" s="162" t="n">
        <v>0</v>
      </c>
      <c r="AO180" s="164"/>
      <c r="AP180" s="164"/>
      <c r="AQ180" s="164"/>
      <c r="AR180" s="162" t="n">
        <v>0</v>
      </c>
      <c r="AS180" s="164"/>
      <c r="AT180" s="162" t="n">
        <v>0</v>
      </c>
      <c r="AU180" s="166" t="n">
        <f aca="false">Capstones!$Q180+Capstones!$R180+Capstones!$T180+Capstones!$V180+Capstones!$W180</f>
        <v>16.3333333333333</v>
      </c>
      <c r="AV180" s="166" t="n">
        <f aca="false">Capstones!$Y180/30*100</f>
        <v>54.4444444444444</v>
      </c>
      <c r="AW180" s="166" t="n">
        <f aca="false">Capstones!$Z180*0.6</f>
        <v>39.2</v>
      </c>
    </row>
    <row r="181" customFormat="false" ht="22.5" hidden="false" customHeight="true" outlineLevel="0" collapsed="false">
      <c r="A181" s="58" t="n">
        <v>178</v>
      </c>
      <c r="B181" s="58" t="s">
        <v>375</v>
      </c>
      <c r="C181" s="167" t="s">
        <v>376</v>
      </c>
      <c r="D181" s="58" t="s">
        <v>13</v>
      </c>
      <c r="E181" s="58" t="s">
        <v>14</v>
      </c>
      <c r="F181" s="129" t="n">
        <v>3.5</v>
      </c>
      <c r="G181" s="129" t="n">
        <v>3.33333333333333</v>
      </c>
      <c r="H181" s="129" t="n">
        <v>3</v>
      </c>
      <c r="I181" s="129" t="n">
        <v>3.5</v>
      </c>
      <c r="J181" s="129" t="n">
        <v>3.5</v>
      </c>
      <c r="K181" s="129" t="n">
        <v>3.5</v>
      </c>
      <c r="L181" s="58"/>
      <c r="M181" s="58"/>
      <c r="N181" s="166" t="n">
        <f aca="false">Capstones!$F181+Capstones!$G181+Capstones!$H181+Capstones!$I181+Capstones!$J181+Capstones!$K181</f>
        <v>20.3333333333333</v>
      </c>
      <c r="O181" s="166" t="n">
        <f aca="false">Capstones!$N181/30*100</f>
        <v>67.7777777777778</v>
      </c>
      <c r="P181" s="166" t="n">
        <f aca="false">Capstones!$O181*0.6</f>
        <v>40.6666666666667</v>
      </c>
      <c r="Q181" s="129" t="n">
        <v>5</v>
      </c>
      <c r="R181" s="129" t="n">
        <v>4.33333333333333</v>
      </c>
      <c r="S181" s="129"/>
      <c r="T181" s="129" t="n">
        <v>5</v>
      </c>
      <c r="U181" s="129"/>
      <c r="V181" s="129" t="n">
        <v>5</v>
      </c>
      <c r="W181" s="129" t="n">
        <v>5</v>
      </c>
      <c r="X181" s="129" t="n">
        <v>5</v>
      </c>
      <c r="Y181" s="166" t="n">
        <f aca="false">Capstones!$Q181+Capstones!$R181+Capstones!$T181+Capstones!$V181+Capstones!$W181</f>
        <v>24.3333333333333</v>
      </c>
      <c r="Z181" s="165" t="n">
        <f aca="false">Capstones!$Y181/25*100</f>
        <v>97.3333333333333</v>
      </c>
      <c r="AA181" s="166" t="n">
        <f aca="false">Capstones!$Z181*0.6</f>
        <v>58.4</v>
      </c>
      <c r="AB181" s="129"/>
      <c r="AC181" s="129" t="n">
        <v>5</v>
      </c>
      <c r="AD181" s="129" t="n">
        <v>5</v>
      </c>
      <c r="AE181" s="129" t="n">
        <v>4</v>
      </c>
      <c r="AF181" s="129" t="n">
        <v>5</v>
      </c>
      <c r="AG181" s="129" t="n">
        <v>5</v>
      </c>
      <c r="AH181" s="129" t="n">
        <v>5</v>
      </c>
      <c r="AI181" s="129" t="n">
        <v>5</v>
      </c>
      <c r="AJ181" s="166" t="n">
        <f aca="false">AC181+AD181+AE181+AF181+AG181+AH181</f>
        <v>29</v>
      </c>
      <c r="AK181" s="166" t="n">
        <f aca="false">AJ181/30*100</f>
        <v>96.6666666666667</v>
      </c>
      <c r="AL181" s="166" t="n">
        <f aca="false">AK181*0.6</f>
        <v>58</v>
      </c>
      <c r="AM181" s="129" t="n">
        <v>3</v>
      </c>
      <c r="AN181" s="129" t="n">
        <v>3.25</v>
      </c>
      <c r="AO181" s="129"/>
      <c r="AP181" s="129"/>
      <c r="AQ181" s="129"/>
      <c r="AR181" s="129" t="n">
        <v>3.5</v>
      </c>
      <c r="AS181" s="129"/>
      <c r="AT181" s="129" t="n">
        <v>2</v>
      </c>
      <c r="AU181" s="166" t="n">
        <f aca="false">Capstones!$Q181+Capstones!$R181+Capstones!$T181+Capstones!$V181+Capstones!$W181</f>
        <v>24.3333333333333</v>
      </c>
      <c r="AV181" s="166" t="n">
        <f aca="false">Capstones!$Y181/30*100</f>
        <v>81.1111111111111</v>
      </c>
      <c r="AW181" s="166" t="n">
        <f aca="false">Capstones!$Z181*0.6</f>
        <v>58.4</v>
      </c>
    </row>
    <row r="182" customFormat="false" ht="22.5" hidden="false" customHeight="true" outlineLevel="0" collapsed="false">
      <c r="A182" s="162" t="n">
        <v>179</v>
      </c>
      <c r="B182" s="162" t="s">
        <v>377</v>
      </c>
      <c r="C182" s="163" t="s">
        <v>378</v>
      </c>
      <c r="D182" s="162" t="s">
        <v>13</v>
      </c>
      <c r="E182" s="162" t="s">
        <v>38</v>
      </c>
      <c r="F182" s="164" t="n">
        <v>4</v>
      </c>
      <c r="G182" s="164" t="n">
        <v>4.66666666666667</v>
      </c>
      <c r="H182" s="164" t="n">
        <v>4</v>
      </c>
      <c r="I182" s="164" t="n">
        <v>3</v>
      </c>
      <c r="J182" s="164" t="n">
        <v>4</v>
      </c>
      <c r="K182" s="164" t="n">
        <v>3</v>
      </c>
      <c r="L182" s="162"/>
      <c r="M182" s="162"/>
      <c r="N182" s="165" t="n">
        <f aca="false">Capstones!$F182+Capstones!$G182+Capstones!$H182+Capstones!$I182+Capstones!$J182+Capstones!$K182</f>
        <v>22.6666666666667</v>
      </c>
      <c r="O182" s="165" t="n">
        <f aca="false">Capstones!$N182/30*100</f>
        <v>75.5555555555556</v>
      </c>
      <c r="P182" s="165" t="n">
        <f aca="false">Capstones!$O182*0.6</f>
        <v>45.3333333333333</v>
      </c>
      <c r="Q182" s="164" t="n">
        <v>4</v>
      </c>
      <c r="R182" s="164" t="n">
        <v>5</v>
      </c>
      <c r="S182" s="164"/>
      <c r="T182" s="164" t="n">
        <v>4</v>
      </c>
      <c r="U182" s="164"/>
      <c r="V182" s="164" t="n">
        <v>5</v>
      </c>
      <c r="W182" s="164" t="n">
        <v>5</v>
      </c>
      <c r="X182" s="164" t="n">
        <v>4.5</v>
      </c>
      <c r="Y182" s="165" t="n">
        <f aca="false">Capstones!$Q182+Capstones!$R182+Capstones!$T182+Capstones!$V182+Capstones!$W182</f>
        <v>23</v>
      </c>
      <c r="Z182" s="165" t="n">
        <f aca="false">Capstones!$Y182/25*100</f>
        <v>92</v>
      </c>
      <c r="AA182" s="165" t="n">
        <f aca="false">Capstones!$Z182*0.6</f>
        <v>55.2</v>
      </c>
      <c r="AB182" s="164"/>
      <c r="AC182" s="162" t="n">
        <v>4</v>
      </c>
      <c r="AD182" s="162" t="n">
        <v>0</v>
      </c>
      <c r="AE182" s="162" t="n">
        <v>4</v>
      </c>
      <c r="AF182" s="162" t="n">
        <v>4</v>
      </c>
      <c r="AG182" s="162" t="n">
        <v>4</v>
      </c>
      <c r="AH182" s="162" t="n">
        <v>4</v>
      </c>
      <c r="AI182" s="162" t="n">
        <v>4</v>
      </c>
      <c r="AJ182" s="166" t="n">
        <f aca="false">AC182+AD182+AE182+AF182+AG182+AH182</f>
        <v>20</v>
      </c>
      <c r="AK182" s="166" t="n">
        <f aca="false">AJ182/30*100</f>
        <v>66.6666666666667</v>
      </c>
      <c r="AL182" s="166" t="n">
        <f aca="false">AK182*0.6</f>
        <v>40</v>
      </c>
      <c r="AM182" s="162" t="n">
        <v>0</v>
      </c>
      <c r="AN182" s="162" t="n">
        <v>0</v>
      </c>
      <c r="AO182" s="164"/>
      <c r="AP182" s="164"/>
      <c r="AQ182" s="164"/>
      <c r="AR182" s="162" t="n">
        <v>0</v>
      </c>
      <c r="AS182" s="164"/>
      <c r="AT182" s="162" t="n">
        <v>0</v>
      </c>
      <c r="AU182" s="166" t="n">
        <f aca="false">Capstones!$Q182+Capstones!$R182+Capstones!$T182+Capstones!$V182+Capstones!$W182</f>
        <v>23</v>
      </c>
      <c r="AV182" s="166" t="n">
        <f aca="false">Capstones!$Y182/30*100</f>
        <v>76.6666666666667</v>
      </c>
      <c r="AW182" s="166" t="n">
        <f aca="false">Capstones!$Z182*0.6</f>
        <v>55.2</v>
      </c>
    </row>
    <row r="183" customFormat="false" ht="22.5" hidden="false" customHeight="true" outlineLevel="0" collapsed="false">
      <c r="A183" s="58" t="n">
        <v>180</v>
      </c>
      <c r="B183" s="58" t="s">
        <v>379</v>
      </c>
      <c r="C183" s="167" t="s">
        <v>380</v>
      </c>
      <c r="D183" s="58" t="s">
        <v>17</v>
      </c>
      <c r="E183" s="58" t="s">
        <v>38</v>
      </c>
      <c r="F183" s="129" t="n">
        <v>5</v>
      </c>
      <c r="G183" s="129" t="n">
        <v>4.33333333333333</v>
      </c>
      <c r="H183" s="129" t="n">
        <v>4</v>
      </c>
      <c r="I183" s="129" t="n">
        <v>4</v>
      </c>
      <c r="J183" s="129" t="n">
        <v>5</v>
      </c>
      <c r="K183" s="129" t="n">
        <v>5</v>
      </c>
      <c r="L183" s="58"/>
      <c r="M183" s="58"/>
      <c r="N183" s="166" t="n">
        <f aca="false">Capstones!$F183+Capstones!$G183+Capstones!$H183+Capstones!$I183+Capstones!$J183+Capstones!$K183</f>
        <v>27.3333333333333</v>
      </c>
      <c r="O183" s="166" t="n">
        <f aca="false">Capstones!$N183/30*100</f>
        <v>91.1111111111111</v>
      </c>
      <c r="P183" s="166" t="n">
        <f aca="false">Capstones!$O183*0.6</f>
        <v>54.6666666666667</v>
      </c>
      <c r="Q183" s="129" t="n">
        <v>5</v>
      </c>
      <c r="R183" s="129" t="n">
        <v>5</v>
      </c>
      <c r="S183" s="129"/>
      <c r="T183" s="129" t="n">
        <v>5</v>
      </c>
      <c r="U183" s="129"/>
      <c r="V183" s="129" t="n">
        <v>4.66666666666667</v>
      </c>
      <c r="W183" s="129" t="n">
        <v>5</v>
      </c>
      <c r="X183" s="129" t="n">
        <v>5</v>
      </c>
      <c r="Y183" s="166" t="n">
        <f aca="false">Capstones!$Q183+Capstones!$R183+Capstones!$T183+Capstones!$V183+Capstones!$W183</f>
        <v>24.6666666666667</v>
      </c>
      <c r="Z183" s="165" t="n">
        <f aca="false">Capstones!$Y183/25*100</f>
        <v>98.6666666666667</v>
      </c>
      <c r="AA183" s="166" t="n">
        <f aca="false">Capstones!$Z183*0.6</f>
        <v>59.2</v>
      </c>
      <c r="AB183" s="129"/>
      <c r="AC183" s="129" t="n">
        <v>5</v>
      </c>
      <c r="AD183" s="129" t="n">
        <v>3</v>
      </c>
      <c r="AE183" s="129" t="n">
        <v>5</v>
      </c>
      <c r="AF183" s="129" t="n">
        <v>5</v>
      </c>
      <c r="AG183" s="129" t="n">
        <v>4</v>
      </c>
      <c r="AH183" s="129" t="n">
        <v>5</v>
      </c>
      <c r="AI183" s="129" t="n">
        <v>5</v>
      </c>
      <c r="AJ183" s="166" t="n">
        <f aca="false">AC183+AD183+AE183+AF183+AG183+AH183</f>
        <v>27</v>
      </c>
      <c r="AK183" s="166" t="n">
        <f aca="false">AJ183/30*100</f>
        <v>90</v>
      </c>
      <c r="AL183" s="166" t="n">
        <f aca="false">AK183*0.6</f>
        <v>54</v>
      </c>
      <c r="AM183" s="129" t="n">
        <v>5</v>
      </c>
      <c r="AN183" s="129" t="n">
        <v>5</v>
      </c>
      <c r="AO183" s="129"/>
      <c r="AP183" s="129"/>
      <c r="AQ183" s="129"/>
      <c r="AR183" s="129" t="n">
        <v>5</v>
      </c>
      <c r="AS183" s="129"/>
      <c r="AT183" s="129" t="n">
        <v>5</v>
      </c>
      <c r="AU183" s="166" t="n">
        <f aca="false">Capstones!$Q183+Capstones!$R183+Capstones!$T183+Capstones!$V183+Capstones!$W183</f>
        <v>24.6666666666667</v>
      </c>
      <c r="AV183" s="166" t="n">
        <f aca="false">Capstones!$Y183/30*100</f>
        <v>82.2222222222222</v>
      </c>
      <c r="AW183" s="166" t="n">
        <f aca="false">Capstones!$Z183*0.6</f>
        <v>59.2</v>
      </c>
    </row>
    <row r="184" customFormat="false" ht="22.5" hidden="false" customHeight="true" outlineLevel="0" collapsed="false">
      <c r="A184" s="162" t="n">
        <v>181</v>
      </c>
      <c r="B184" s="162" t="s">
        <v>381</v>
      </c>
      <c r="C184" s="163" t="s">
        <v>382</v>
      </c>
      <c r="D184" s="162" t="s">
        <v>17</v>
      </c>
      <c r="E184" s="162" t="s">
        <v>31</v>
      </c>
      <c r="F184" s="164" t="n">
        <v>2</v>
      </c>
      <c r="G184" s="164" t="n">
        <v>2</v>
      </c>
      <c r="H184" s="164" t="n">
        <v>2</v>
      </c>
      <c r="I184" s="164" t="n">
        <v>2</v>
      </c>
      <c r="J184" s="164" t="n">
        <v>2</v>
      </c>
      <c r="K184" s="164" t="n">
        <v>2</v>
      </c>
      <c r="L184" s="162"/>
      <c r="M184" s="162"/>
      <c r="N184" s="165" t="n">
        <f aca="false">Capstones!$F184+Capstones!$G184+Capstones!$H184+Capstones!$I184+Capstones!$J184+Capstones!$K184</f>
        <v>12</v>
      </c>
      <c r="O184" s="165" t="n">
        <f aca="false">Capstones!$N184/30*100</f>
        <v>40</v>
      </c>
      <c r="P184" s="165" t="n">
        <f aca="false">Capstones!$O184*0.6</f>
        <v>24</v>
      </c>
      <c r="Q184" s="164" t="n">
        <v>4</v>
      </c>
      <c r="R184" s="164" t="n">
        <v>4</v>
      </c>
      <c r="S184" s="164"/>
      <c r="T184" s="164" t="n">
        <v>5</v>
      </c>
      <c r="U184" s="164"/>
      <c r="V184" s="164" t="n">
        <v>3.33333333333333</v>
      </c>
      <c r="W184" s="164" t="n">
        <v>3</v>
      </c>
      <c r="X184" s="164" t="n">
        <v>4.5</v>
      </c>
      <c r="Y184" s="165" t="n">
        <f aca="false">Capstones!$Q184+Capstones!$R184+Capstones!$T184+Capstones!$V184+Capstones!$W184</f>
        <v>19.3333333333333</v>
      </c>
      <c r="Z184" s="165" t="n">
        <f aca="false">Capstones!$Y184/25*100</f>
        <v>77.3333333333333</v>
      </c>
      <c r="AA184" s="165" t="n">
        <f aca="false">Capstones!$Z184*0.6</f>
        <v>46.4</v>
      </c>
      <c r="AB184" s="164"/>
      <c r="AC184" s="164" t="n">
        <v>4</v>
      </c>
      <c r="AD184" s="164" t="n">
        <v>2.5</v>
      </c>
      <c r="AE184" s="164" t="n">
        <v>3.5</v>
      </c>
      <c r="AF184" s="164" t="n">
        <v>3</v>
      </c>
      <c r="AG184" s="164" t="n">
        <v>4</v>
      </c>
      <c r="AH184" s="164" t="n">
        <v>4</v>
      </c>
      <c r="AI184" s="164" t="n">
        <v>3</v>
      </c>
      <c r="AJ184" s="166" t="n">
        <f aca="false">AC184+AD184+AE184+AF184+AG184+AH184</f>
        <v>21</v>
      </c>
      <c r="AK184" s="166" t="n">
        <f aca="false">AJ184/30*100</f>
        <v>70</v>
      </c>
      <c r="AL184" s="166" t="n">
        <f aca="false">AK184*0.6</f>
        <v>42</v>
      </c>
      <c r="AM184" s="164" t="n">
        <v>2.66666666666667</v>
      </c>
      <c r="AN184" s="164" t="n">
        <v>3</v>
      </c>
      <c r="AO184" s="164"/>
      <c r="AP184" s="164"/>
      <c r="AQ184" s="164"/>
      <c r="AR184" s="164" t="n">
        <v>2.75</v>
      </c>
      <c r="AS184" s="164"/>
      <c r="AT184" s="164" t="n">
        <v>3.5</v>
      </c>
      <c r="AU184" s="166" t="n">
        <f aca="false">Capstones!$Q184+Capstones!$R184+Capstones!$T184+Capstones!$V184+Capstones!$W184</f>
        <v>19.3333333333333</v>
      </c>
      <c r="AV184" s="166" t="n">
        <f aca="false">Capstones!$Y184/30*100</f>
        <v>64.4444444444444</v>
      </c>
      <c r="AW184" s="166" t="n">
        <f aca="false">Capstones!$Z184*0.6</f>
        <v>46.4</v>
      </c>
    </row>
    <row r="185" customFormat="false" ht="22.5" hidden="false" customHeight="true" outlineLevel="0" collapsed="false">
      <c r="A185" s="58" t="n">
        <v>182</v>
      </c>
      <c r="B185" s="58" t="s">
        <v>383</v>
      </c>
      <c r="C185" s="167" t="s">
        <v>384</v>
      </c>
      <c r="D185" s="58" t="s">
        <v>17</v>
      </c>
      <c r="E185" s="58" t="s">
        <v>14</v>
      </c>
      <c r="F185" s="129" t="n">
        <v>3.5</v>
      </c>
      <c r="G185" s="129" t="n">
        <v>3.5</v>
      </c>
      <c r="H185" s="129" t="n">
        <v>3.5</v>
      </c>
      <c r="I185" s="129" t="n">
        <v>3.5</v>
      </c>
      <c r="J185" s="129" t="n">
        <v>3.5</v>
      </c>
      <c r="K185" s="129" t="n">
        <v>3.5</v>
      </c>
      <c r="L185" s="58"/>
      <c r="M185" s="58"/>
      <c r="N185" s="166" t="n">
        <f aca="false">Capstones!$F185+Capstones!$G185+Capstones!$H185+Capstones!$I185+Capstones!$J185+Capstones!$K185</f>
        <v>21</v>
      </c>
      <c r="O185" s="166" t="n">
        <f aca="false">Capstones!$N185/30*100</f>
        <v>70</v>
      </c>
      <c r="P185" s="166" t="n">
        <f aca="false">Capstones!$O185*0.6</f>
        <v>42</v>
      </c>
      <c r="Q185" s="129" t="n">
        <v>5</v>
      </c>
      <c r="R185" s="129" t="n">
        <v>5</v>
      </c>
      <c r="S185" s="129"/>
      <c r="T185" s="129" t="n">
        <v>4</v>
      </c>
      <c r="U185" s="129"/>
      <c r="V185" s="129" t="n">
        <v>5</v>
      </c>
      <c r="W185" s="129" t="n">
        <v>5</v>
      </c>
      <c r="X185" s="129" t="n">
        <v>5</v>
      </c>
      <c r="Y185" s="166" t="n">
        <f aca="false">Capstones!$Q185+Capstones!$R185+Capstones!$T185+Capstones!$V185+Capstones!$W185</f>
        <v>24</v>
      </c>
      <c r="Z185" s="165" t="n">
        <f aca="false">Capstones!$Y185/25*100</f>
        <v>96</v>
      </c>
      <c r="AA185" s="166" t="n">
        <f aca="false">Capstones!$Z185*0.6</f>
        <v>57.6</v>
      </c>
      <c r="AB185" s="129"/>
      <c r="AC185" s="58" t="n">
        <v>4</v>
      </c>
      <c r="AD185" s="58" t="n">
        <v>3</v>
      </c>
      <c r="AE185" s="58" t="n">
        <v>3</v>
      </c>
      <c r="AF185" s="58" t="n">
        <v>3</v>
      </c>
      <c r="AG185" s="58" t="n">
        <v>4</v>
      </c>
      <c r="AH185" s="58" t="n">
        <v>4</v>
      </c>
      <c r="AI185" s="58" t="n">
        <v>4</v>
      </c>
      <c r="AJ185" s="166" t="n">
        <f aca="false">AC185+AD185+AE185+AF185+AG185+AH185</f>
        <v>21</v>
      </c>
      <c r="AK185" s="166" t="n">
        <f aca="false">AJ185/30*100</f>
        <v>70</v>
      </c>
      <c r="AL185" s="166" t="n">
        <f aca="false">AK185*0.6</f>
        <v>42</v>
      </c>
      <c r="AM185" s="58" t="n">
        <v>0</v>
      </c>
      <c r="AN185" s="58" t="n">
        <v>0</v>
      </c>
      <c r="AO185" s="129"/>
      <c r="AP185" s="129"/>
      <c r="AQ185" s="129"/>
      <c r="AR185" s="58" t="n">
        <v>0</v>
      </c>
      <c r="AS185" s="129"/>
      <c r="AT185" s="58" t="n">
        <v>0</v>
      </c>
      <c r="AU185" s="166" t="n">
        <f aca="false">Capstones!$Q185+Capstones!$R185+Capstones!$T185+Capstones!$V185+Capstones!$W185</f>
        <v>24</v>
      </c>
      <c r="AV185" s="166" t="n">
        <f aca="false">Capstones!$Y185/30*100</f>
        <v>80</v>
      </c>
      <c r="AW185" s="166" t="n">
        <f aca="false">Capstones!$Z185*0.6</f>
        <v>57.6</v>
      </c>
    </row>
    <row r="186" customFormat="false" ht="22.5" hidden="false" customHeight="true" outlineLevel="0" collapsed="false">
      <c r="A186" s="162" t="n">
        <v>183</v>
      </c>
      <c r="B186" s="162" t="s">
        <v>385</v>
      </c>
      <c r="C186" s="163" t="s">
        <v>386</v>
      </c>
      <c r="D186" s="162" t="s">
        <v>17</v>
      </c>
      <c r="E186" s="162" t="s">
        <v>31</v>
      </c>
      <c r="F186" s="164" t="n">
        <v>3</v>
      </c>
      <c r="G186" s="164" t="n">
        <v>3</v>
      </c>
      <c r="H186" s="164" t="n">
        <v>3</v>
      </c>
      <c r="I186" s="164" t="n">
        <v>3</v>
      </c>
      <c r="J186" s="164" t="n">
        <v>3</v>
      </c>
      <c r="K186" s="164" t="n">
        <v>3</v>
      </c>
      <c r="L186" s="162"/>
      <c r="M186" s="162"/>
      <c r="N186" s="165" t="n">
        <f aca="false">Capstones!$F186+Capstones!$G186+Capstones!$H186+Capstones!$I186+Capstones!$J186+Capstones!$K186</f>
        <v>18</v>
      </c>
      <c r="O186" s="165" t="n">
        <f aca="false">Capstones!$N186/30*100</f>
        <v>60</v>
      </c>
      <c r="P186" s="165" t="n">
        <f aca="false">Capstones!$O186*0.6</f>
        <v>36</v>
      </c>
      <c r="Q186" s="164" t="n">
        <v>4</v>
      </c>
      <c r="R186" s="164" t="n">
        <v>5</v>
      </c>
      <c r="S186" s="164"/>
      <c r="T186" s="164" t="n">
        <v>5</v>
      </c>
      <c r="U186" s="164"/>
      <c r="V186" s="164" t="n">
        <v>5</v>
      </c>
      <c r="W186" s="164" t="n">
        <v>5</v>
      </c>
      <c r="X186" s="164" t="n">
        <v>4.5</v>
      </c>
      <c r="Y186" s="165" t="n">
        <f aca="false">Capstones!$Q186+Capstones!$R186+Capstones!$T186+Capstones!$V186+Capstones!$W186</f>
        <v>24</v>
      </c>
      <c r="Z186" s="165" t="n">
        <f aca="false">Capstones!$Y186/25*100</f>
        <v>96</v>
      </c>
      <c r="AA186" s="165" t="n">
        <f aca="false">Capstones!$Z186*0.6</f>
        <v>57.6</v>
      </c>
      <c r="AB186" s="164"/>
      <c r="AC186" s="164" t="n">
        <v>4</v>
      </c>
      <c r="AD186" s="164" t="n">
        <v>5</v>
      </c>
      <c r="AE186" s="164" t="n">
        <v>4</v>
      </c>
      <c r="AF186" s="164" t="n">
        <v>4</v>
      </c>
      <c r="AG186" s="164" t="n">
        <v>4</v>
      </c>
      <c r="AH186" s="164" t="n">
        <v>4</v>
      </c>
      <c r="AI186" s="164" t="n">
        <v>5</v>
      </c>
      <c r="AJ186" s="166" t="n">
        <f aca="false">AC186+AD186+AE186+AF186+AG186+AH186</f>
        <v>25</v>
      </c>
      <c r="AK186" s="166" t="n">
        <f aca="false">AJ186/30*100</f>
        <v>83.3333333333333</v>
      </c>
      <c r="AL186" s="166" t="n">
        <f aca="false">AK186*0.6</f>
        <v>50</v>
      </c>
      <c r="AM186" s="164" t="n">
        <v>4.33333333333333</v>
      </c>
      <c r="AN186" s="164" t="n">
        <v>4</v>
      </c>
      <c r="AO186" s="164"/>
      <c r="AP186" s="164"/>
      <c r="AQ186" s="164"/>
      <c r="AR186" s="164" t="n">
        <v>4.5</v>
      </c>
      <c r="AS186" s="164"/>
      <c r="AT186" s="164" t="n">
        <v>4</v>
      </c>
      <c r="AU186" s="166" t="n">
        <f aca="false">Capstones!$Q186+Capstones!$R186+Capstones!$T186+Capstones!$V186+Capstones!$W186</f>
        <v>24</v>
      </c>
      <c r="AV186" s="166" t="n">
        <f aca="false">Capstones!$Y186/30*100</f>
        <v>80</v>
      </c>
      <c r="AW186" s="166" t="n">
        <f aca="false">Capstones!$Z186*0.6</f>
        <v>57.6</v>
      </c>
    </row>
    <row r="187" customFormat="false" ht="22.5" hidden="false" customHeight="true" outlineLevel="0" collapsed="false">
      <c r="A187" s="58" t="n">
        <v>184</v>
      </c>
      <c r="B187" s="58" t="s">
        <v>387</v>
      </c>
      <c r="C187" s="167" t="s">
        <v>388</v>
      </c>
      <c r="D187" s="58" t="s">
        <v>17</v>
      </c>
      <c r="E187" s="58" t="s">
        <v>38</v>
      </c>
      <c r="F187" s="129" t="n">
        <v>3</v>
      </c>
      <c r="G187" s="129" t="n">
        <v>4</v>
      </c>
      <c r="H187" s="129" t="n">
        <v>4</v>
      </c>
      <c r="I187" s="129" t="n">
        <v>4</v>
      </c>
      <c r="J187" s="129" t="n">
        <v>3</v>
      </c>
      <c r="K187" s="129" t="n">
        <v>4</v>
      </c>
      <c r="L187" s="58"/>
      <c r="M187" s="58"/>
      <c r="N187" s="166" t="n">
        <f aca="false">Capstones!$F187+Capstones!$G187+Capstones!$H187+Capstones!$I187+Capstones!$J187+Capstones!$K187</f>
        <v>22</v>
      </c>
      <c r="O187" s="166" t="n">
        <f aca="false">Capstones!$N187/30*100</f>
        <v>73.3333333333333</v>
      </c>
      <c r="P187" s="166" t="n">
        <f aca="false">Capstones!$O187*0.6</f>
        <v>44</v>
      </c>
      <c r="Q187" s="129" t="n">
        <v>3</v>
      </c>
      <c r="R187" s="129" t="n">
        <v>4</v>
      </c>
      <c r="S187" s="129"/>
      <c r="T187" s="129" t="n">
        <v>4</v>
      </c>
      <c r="U187" s="129"/>
      <c r="V187" s="129" t="n">
        <v>2.33333333333333</v>
      </c>
      <c r="W187" s="129" t="n">
        <v>3</v>
      </c>
      <c r="X187" s="129" t="n">
        <v>3.5</v>
      </c>
      <c r="Y187" s="166" t="n">
        <f aca="false">Capstones!$Q187+Capstones!$R187+Capstones!$T187+Capstones!$V187+Capstones!$W187</f>
        <v>16.3333333333333</v>
      </c>
      <c r="Z187" s="165" t="n">
        <f aca="false">Capstones!$Y187/25*100</f>
        <v>65.3333333333333</v>
      </c>
      <c r="AA187" s="166" t="n">
        <f aca="false">Capstones!$Z187*0.6</f>
        <v>39.2</v>
      </c>
      <c r="AB187" s="129"/>
      <c r="AC187" s="58" t="n">
        <v>4</v>
      </c>
      <c r="AD187" s="58" t="n">
        <v>0</v>
      </c>
      <c r="AE187" s="58" t="n">
        <v>3</v>
      </c>
      <c r="AF187" s="58" t="n">
        <v>3</v>
      </c>
      <c r="AG187" s="58" t="n">
        <v>4</v>
      </c>
      <c r="AH187" s="58" t="n">
        <v>0</v>
      </c>
      <c r="AI187" s="58" t="n">
        <v>5</v>
      </c>
      <c r="AJ187" s="166" t="n">
        <f aca="false">AC187+AD187+AE187+AF187+AG187+AH187</f>
        <v>14</v>
      </c>
      <c r="AK187" s="166" t="n">
        <f aca="false">AJ187/30*100</f>
        <v>46.6666666666667</v>
      </c>
      <c r="AL187" s="166" t="n">
        <f aca="false">AK187*0.6</f>
        <v>28</v>
      </c>
      <c r="AM187" s="58" t="n">
        <v>0</v>
      </c>
      <c r="AN187" s="58" t="n">
        <v>0</v>
      </c>
      <c r="AO187" s="129"/>
      <c r="AP187" s="129"/>
      <c r="AQ187" s="129"/>
      <c r="AR187" s="58" t="n">
        <v>0</v>
      </c>
      <c r="AS187" s="129"/>
      <c r="AT187" s="58" t="n">
        <v>0</v>
      </c>
      <c r="AU187" s="166" t="n">
        <f aca="false">Capstones!$Q187+Capstones!$R187+Capstones!$T187+Capstones!$V187+Capstones!$W187</f>
        <v>16.3333333333333</v>
      </c>
      <c r="AV187" s="166" t="n">
        <f aca="false">Capstones!$Y187/30*100</f>
        <v>54.4444444444444</v>
      </c>
      <c r="AW187" s="166" t="n">
        <f aca="false">Capstones!$Z187*0.6</f>
        <v>39.2</v>
      </c>
    </row>
    <row r="188" customFormat="false" ht="22.5" hidden="false" customHeight="true" outlineLevel="0" collapsed="false">
      <c r="A188" s="162" t="n">
        <v>185</v>
      </c>
      <c r="B188" s="162" t="s">
        <v>389</v>
      </c>
      <c r="C188" s="163" t="s">
        <v>390</v>
      </c>
      <c r="D188" s="162" t="s">
        <v>17</v>
      </c>
      <c r="E188" s="162" t="s">
        <v>31</v>
      </c>
      <c r="F188" s="164" t="n">
        <v>3</v>
      </c>
      <c r="G188" s="164" t="n">
        <v>3</v>
      </c>
      <c r="H188" s="164" t="n">
        <v>3</v>
      </c>
      <c r="I188" s="164" t="n">
        <v>3</v>
      </c>
      <c r="J188" s="164" t="n">
        <v>3</v>
      </c>
      <c r="K188" s="164" t="n">
        <v>3</v>
      </c>
      <c r="L188" s="162"/>
      <c r="M188" s="162"/>
      <c r="N188" s="165" t="n">
        <f aca="false">Capstones!$F188+Capstones!$G188+Capstones!$H188+Capstones!$I188+Capstones!$J188+Capstones!$K188</f>
        <v>18</v>
      </c>
      <c r="O188" s="165" t="n">
        <f aca="false">Capstones!$N188/30*100</f>
        <v>60</v>
      </c>
      <c r="P188" s="165" t="n">
        <f aca="false">Capstones!$O188*0.6</f>
        <v>36</v>
      </c>
      <c r="Q188" s="164" t="n">
        <v>1</v>
      </c>
      <c r="R188" s="164" t="n">
        <v>2.33333333333333</v>
      </c>
      <c r="S188" s="164"/>
      <c r="T188" s="164" t="n">
        <v>2</v>
      </c>
      <c r="U188" s="164"/>
      <c r="V188" s="164" t="n">
        <v>2.33333333333333</v>
      </c>
      <c r="W188" s="164" t="n">
        <v>2</v>
      </c>
      <c r="X188" s="164" t="n">
        <v>1.5</v>
      </c>
      <c r="Y188" s="165" t="n">
        <f aca="false">Capstones!$Q188+Capstones!$R188+Capstones!$T188+Capstones!$V188+Capstones!$W188</f>
        <v>9.66666666666667</v>
      </c>
      <c r="Z188" s="165" t="n">
        <f aca="false">Capstones!$Y188/25*100</f>
        <v>38.6666666666667</v>
      </c>
      <c r="AA188" s="165" t="n">
        <f aca="false">Capstones!$Z188*0.6</f>
        <v>23.2</v>
      </c>
      <c r="AB188" s="164"/>
      <c r="AC188" s="162" t="n">
        <v>5</v>
      </c>
      <c r="AD188" s="162" t="n">
        <v>5</v>
      </c>
      <c r="AE188" s="162" t="n">
        <v>5</v>
      </c>
      <c r="AF188" s="162" t="n">
        <v>5</v>
      </c>
      <c r="AG188" s="162" t="n">
        <v>5</v>
      </c>
      <c r="AH188" s="162" t="n">
        <v>4</v>
      </c>
      <c r="AI188" s="162" t="n">
        <v>4</v>
      </c>
      <c r="AJ188" s="166" t="n">
        <f aca="false">AC188+AD188+AE188+AF188+AG188+AH188</f>
        <v>29</v>
      </c>
      <c r="AK188" s="166" t="n">
        <f aca="false">AJ188/30*100</f>
        <v>96.6666666666667</v>
      </c>
      <c r="AL188" s="166" t="n">
        <f aca="false">AK188*0.6</f>
        <v>58</v>
      </c>
      <c r="AM188" s="162" t="n">
        <v>0</v>
      </c>
      <c r="AN188" s="162" t="n">
        <v>0</v>
      </c>
      <c r="AO188" s="164"/>
      <c r="AP188" s="164"/>
      <c r="AQ188" s="164"/>
      <c r="AR188" s="162" t="n">
        <v>0</v>
      </c>
      <c r="AS188" s="164"/>
      <c r="AT188" s="162" t="n">
        <v>0</v>
      </c>
      <c r="AU188" s="166" t="n">
        <f aca="false">Capstones!$Q188+Capstones!$R188+Capstones!$T188+Capstones!$V188+Capstones!$W188</f>
        <v>9.66666666666667</v>
      </c>
      <c r="AV188" s="166" t="n">
        <f aca="false">Capstones!$Y188/30*100</f>
        <v>32.2222222222222</v>
      </c>
      <c r="AW188" s="166" t="n">
        <f aca="false">Capstones!$Z188*0.6</f>
        <v>23.2</v>
      </c>
    </row>
    <row r="189" customFormat="false" ht="22.5" hidden="false" customHeight="true" outlineLevel="0" collapsed="false">
      <c r="A189" s="58" t="n">
        <v>186</v>
      </c>
      <c r="B189" s="58" t="s">
        <v>391</v>
      </c>
      <c r="C189" s="167" t="s">
        <v>392</v>
      </c>
      <c r="D189" s="58" t="s">
        <v>17</v>
      </c>
      <c r="E189" s="58" t="s">
        <v>31</v>
      </c>
      <c r="F189" s="129" t="n">
        <v>3</v>
      </c>
      <c r="G189" s="129" t="n">
        <v>3.33333333333333</v>
      </c>
      <c r="H189" s="129" t="n">
        <v>4</v>
      </c>
      <c r="I189" s="129" t="n">
        <v>3</v>
      </c>
      <c r="J189" s="129" t="n">
        <v>3</v>
      </c>
      <c r="K189" s="129" t="n">
        <v>3</v>
      </c>
      <c r="L189" s="58"/>
      <c r="M189" s="58"/>
      <c r="N189" s="166" t="n">
        <f aca="false">Capstones!$F189+Capstones!$G189+Capstones!$H189+Capstones!$I189+Capstones!$J189+Capstones!$K189</f>
        <v>19.3333333333333</v>
      </c>
      <c r="O189" s="166" t="n">
        <f aca="false">Capstones!$N189/30*100</f>
        <v>64.4444444444444</v>
      </c>
      <c r="P189" s="166" t="n">
        <f aca="false">Capstones!$O189*0.6</f>
        <v>38.6666666666667</v>
      </c>
      <c r="Q189" s="129" t="n">
        <v>2</v>
      </c>
      <c r="R189" s="129" t="n">
        <v>3</v>
      </c>
      <c r="S189" s="129"/>
      <c r="T189" s="129" t="n">
        <v>3</v>
      </c>
      <c r="U189" s="129"/>
      <c r="V189" s="129" t="n">
        <v>2.33333333333333</v>
      </c>
      <c r="W189" s="129" t="n">
        <v>2</v>
      </c>
      <c r="X189" s="129" t="n">
        <v>2</v>
      </c>
      <c r="Y189" s="166" t="n">
        <f aca="false">Capstones!$Q189+Capstones!$R189+Capstones!$T189+Capstones!$V189+Capstones!$W189</f>
        <v>12.3333333333333</v>
      </c>
      <c r="Z189" s="165" t="n">
        <f aca="false">Capstones!$Y189/25*100</f>
        <v>49.3333333333333</v>
      </c>
      <c r="AA189" s="166" t="n">
        <f aca="false">Capstones!$Z189*0.6</f>
        <v>29.6</v>
      </c>
      <c r="AB189" s="129"/>
      <c r="AC189" s="129" t="n">
        <v>3</v>
      </c>
      <c r="AD189" s="129" t="n">
        <v>3.5</v>
      </c>
      <c r="AE189" s="129" t="n">
        <v>4</v>
      </c>
      <c r="AF189" s="129" t="n">
        <v>3</v>
      </c>
      <c r="AG189" s="129" t="n">
        <v>4</v>
      </c>
      <c r="AH189" s="129" t="n">
        <v>4.5</v>
      </c>
      <c r="AI189" s="129" t="n">
        <v>4.5</v>
      </c>
      <c r="AJ189" s="166" t="n">
        <f aca="false">AC189+AD189+AE189+AF189+AG189+AH189</f>
        <v>22</v>
      </c>
      <c r="AK189" s="166" t="n">
        <f aca="false">AJ189/30*100</f>
        <v>73.3333333333333</v>
      </c>
      <c r="AL189" s="166" t="n">
        <f aca="false">AK189*0.6</f>
        <v>44</v>
      </c>
      <c r="AM189" s="129" t="n">
        <v>1.66666666666667</v>
      </c>
      <c r="AN189" s="129" t="n">
        <v>3</v>
      </c>
      <c r="AO189" s="129"/>
      <c r="AP189" s="129"/>
      <c r="AQ189" s="129"/>
      <c r="AR189" s="129" t="n">
        <v>1.75</v>
      </c>
      <c r="AS189" s="129"/>
      <c r="AT189" s="129" t="n">
        <v>2</v>
      </c>
      <c r="AU189" s="166" t="n">
        <f aca="false">Capstones!$Q189+Capstones!$R189+Capstones!$T189+Capstones!$V189+Capstones!$W189</f>
        <v>12.3333333333333</v>
      </c>
      <c r="AV189" s="166" t="n">
        <f aca="false">Capstones!$Y189/30*100</f>
        <v>41.1111111111111</v>
      </c>
      <c r="AW189" s="166" t="n">
        <f aca="false">Capstones!$Z189*0.6</f>
        <v>29.6</v>
      </c>
    </row>
    <row r="190" customFormat="false" ht="22.5" hidden="false" customHeight="true" outlineLevel="0" collapsed="false">
      <c r="A190" s="162" t="n">
        <v>187</v>
      </c>
      <c r="B190" s="162" t="s">
        <v>393</v>
      </c>
      <c r="C190" s="163" t="s">
        <v>394</v>
      </c>
      <c r="D190" s="162" t="s">
        <v>13</v>
      </c>
      <c r="E190" s="162" t="s">
        <v>31</v>
      </c>
      <c r="F190" s="164" t="n">
        <v>3</v>
      </c>
      <c r="G190" s="164" t="n">
        <v>3</v>
      </c>
      <c r="H190" s="164" t="n">
        <v>3</v>
      </c>
      <c r="I190" s="164" t="n">
        <v>3</v>
      </c>
      <c r="J190" s="164" t="n">
        <v>3</v>
      </c>
      <c r="K190" s="164" t="n">
        <v>3</v>
      </c>
      <c r="L190" s="162"/>
      <c r="M190" s="162"/>
      <c r="N190" s="165" t="n">
        <f aca="false">Capstones!$F190+Capstones!$G190+Capstones!$H190+Capstones!$I190+Capstones!$J190+Capstones!$K190</f>
        <v>18</v>
      </c>
      <c r="O190" s="165" t="n">
        <f aca="false">Capstones!$N190/30*100</f>
        <v>60</v>
      </c>
      <c r="P190" s="165" t="n">
        <f aca="false">Capstones!$O190*0.6</f>
        <v>36</v>
      </c>
      <c r="Q190" s="164" t="n">
        <v>2</v>
      </c>
      <c r="R190" s="164" t="n">
        <v>2</v>
      </c>
      <c r="S190" s="164"/>
      <c r="T190" s="164" t="n">
        <v>2</v>
      </c>
      <c r="U190" s="164"/>
      <c r="V190" s="164" t="n">
        <v>3</v>
      </c>
      <c r="W190" s="164" t="n">
        <v>1</v>
      </c>
      <c r="X190" s="164" t="n">
        <v>3</v>
      </c>
      <c r="Y190" s="165" t="n">
        <f aca="false">Capstones!$Q190+Capstones!$R190+Capstones!$T190+Capstones!$V190+Capstones!$W190</f>
        <v>10</v>
      </c>
      <c r="Z190" s="165" t="n">
        <f aca="false">Capstones!$Y190/25*100</f>
        <v>40</v>
      </c>
      <c r="AA190" s="165" t="n">
        <f aca="false">Capstones!$Z190*0.6</f>
        <v>24</v>
      </c>
      <c r="AB190" s="164"/>
      <c r="AC190" s="162" t="n">
        <v>4</v>
      </c>
      <c r="AD190" s="162" t="n">
        <v>5</v>
      </c>
      <c r="AE190" s="162" t="n">
        <v>4</v>
      </c>
      <c r="AF190" s="162" t="n">
        <v>5</v>
      </c>
      <c r="AG190" s="162" t="n">
        <v>5</v>
      </c>
      <c r="AH190" s="162" t="n">
        <v>5</v>
      </c>
      <c r="AI190" s="162" t="n">
        <v>5</v>
      </c>
      <c r="AJ190" s="166" t="n">
        <f aca="false">AC190+AD190+AE190+AF190+AG190+AH190</f>
        <v>28</v>
      </c>
      <c r="AK190" s="166" t="n">
        <f aca="false">AJ190/30*100</f>
        <v>93.3333333333333</v>
      </c>
      <c r="AL190" s="166" t="n">
        <f aca="false">AK190*0.6</f>
        <v>56</v>
      </c>
      <c r="AM190" s="162" t="n">
        <v>0</v>
      </c>
      <c r="AN190" s="162" t="n">
        <v>0</v>
      </c>
      <c r="AO190" s="164"/>
      <c r="AP190" s="164"/>
      <c r="AQ190" s="164"/>
      <c r="AR190" s="162" t="n">
        <v>0</v>
      </c>
      <c r="AS190" s="164"/>
      <c r="AT190" s="162" t="n">
        <v>0</v>
      </c>
      <c r="AU190" s="166" t="n">
        <f aca="false">Capstones!$Q190+Capstones!$R190+Capstones!$T190+Capstones!$V190+Capstones!$W190</f>
        <v>10</v>
      </c>
      <c r="AV190" s="166" t="n">
        <f aca="false">Capstones!$Y190/30*100</f>
        <v>33.3333333333333</v>
      </c>
      <c r="AW190" s="166" t="n">
        <f aca="false">Capstones!$Z190*0.6</f>
        <v>24</v>
      </c>
    </row>
    <row r="191" customFormat="false" ht="22.5" hidden="false" customHeight="true" outlineLevel="0" collapsed="false">
      <c r="A191" s="58" t="n">
        <v>188</v>
      </c>
      <c r="B191" s="58" t="s">
        <v>395</v>
      </c>
      <c r="C191" s="167" t="s">
        <v>396</v>
      </c>
      <c r="D191" s="58" t="s">
        <v>13</v>
      </c>
      <c r="E191" s="58" t="s">
        <v>14</v>
      </c>
      <c r="F191" s="129" t="n">
        <v>1.5</v>
      </c>
      <c r="G191" s="129" t="n">
        <v>1.5</v>
      </c>
      <c r="H191" s="129" t="n">
        <v>1.5</v>
      </c>
      <c r="I191" s="129" t="n">
        <v>1.5</v>
      </c>
      <c r="J191" s="129" t="n">
        <v>1.5</v>
      </c>
      <c r="K191" s="129" t="n">
        <v>1.5</v>
      </c>
      <c r="L191" s="58"/>
      <c r="M191" s="58"/>
      <c r="N191" s="166" t="n">
        <f aca="false">Capstones!$F191+Capstones!$G191+Capstones!$H191+Capstones!$I191+Capstones!$J191+Capstones!$K191</f>
        <v>9</v>
      </c>
      <c r="O191" s="166" t="n">
        <f aca="false">Capstones!$N191/30*100</f>
        <v>30</v>
      </c>
      <c r="P191" s="166" t="n">
        <f aca="false">Capstones!$O191*0.6</f>
        <v>18</v>
      </c>
      <c r="Q191" s="129" t="n">
        <v>2</v>
      </c>
      <c r="R191" s="129" t="n">
        <v>2</v>
      </c>
      <c r="S191" s="129"/>
      <c r="T191" s="129" t="n">
        <v>2</v>
      </c>
      <c r="U191" s="129"/>
      <c r="V191" s="129" t="n">
        <v>2</v>
      </c>
      <c r="W191" s="129" t="n">
        <v>2</v>
      </c>
      <c r="X191" s="129" t="n">
        <v>3</v>
      </c>
      <c r="Y191" s="166" t="n">
        <f aca="false">Capstones!$Q191+Capstones!$R191+Capstones!$T191+Capstones!$V191+Capstones!$W191</f>
        <v>10</v>
      </c>
      <c r="Z191" s="165" t="n">
        <f aca="false">Capstones!$Y191/25*100</f>
        <v>40</v>
      </c>
      <c r="AA191" s="166" t="n">
        <f aca="false">Capstones!$Z191*0.6</f>
        <v>24</v>
      </c>
      <c r="AB191" s="129"/>
      <c r="AC191" s="129" t="n">
        <v>3</v>
      </c>
      <c r="AD191" s="129" t="n">
        <v>2</v>
      </c>
      <c r="AE191" s="129" t="n">
        <v>3</v>
      </c>
      <c r="AF191" s="129" t="n">
        <v>2</v>
      </c>
      <c r="AG191" s="129" t="n">
        <v>3</v>
      </c>
      <c r="AH191" s="129" t="n">
        <v>3</v>
      </c>
      <c r="AI191" s="129" t="n">
        <v>3</v>
      </c>
      <c r="AJ191" s="166" t="n">
        <f aca="false">AC191+AD191+AE191+AF191+AG191+AH191</f>
        <v>16</v>
      </c>
      <c r="AK191" s="166" t="n">
        <f aca="false">AJ191/30*100</f>
        <v>53.3333333333333</v>
      </c>
      <c r="AL191" s="166" t="n">
        <f aca="false">AK191*0.6</f>
        <v>32</v>
      </c>
      <c r="AM191" s="129" t="n">
        <v>4</v>
      </c>
      <c r="AN191" s="129" t="n">
        <v>4</v>
      </c>
      <c r="AO191" s="129"/>
      <c r="AP191" s="129"/>
      <c r="AQ191" s="129"/>
      <c r="AR191" s="129" t="n">
        <v>4</v>
      </c>
      <c r="AS191" s="129"/>
      <c r="AT191" s="129" t="n">
        <v>4</v>
      </c>
      <c r="AU191" s="166" t="n">
        <f aca="false">Capstones!$Q191+Capstones!$R191+Capstones!$T191+Capstones!$V191+Capstones!$W191</f>
        <v>10</v>
      </c>
      <c r="AV191" s="166" t="n">
        <f aca="false">Capstones!$Y191/30*100</f>
        <v>33.3333333333333</v>
      </c>
      <c r="AW191" s="166" t="n">
        <f aca="false">Capstones!$Z191*0.6</f>
        <v>24</v>
      </c>
    </row>
    <row r="192" customFormat="false" ht="22.5" hidden="false" customHeight="true" outlineLevel="0" collapsed="false">
      <c r="A192" s="162" t="n">
        <v>189</v>
      </c>
      <c r="B192" s="162" t="s">
        <v>397</v>
      </c>
      <c r="C192" s="163" t="s">
        <v>398</v>
      </c>
      <c r="D192" s="162" t="s">
        <v>17</v>
      </c>
      <c r="E192" s="162" t="s">
        <v>31</v>
      </c>
      <c r="F192" s="164" t="n">
        <v>4</v>
      </c>
      <c r="G192" s="164" t="n">
        <v>4</v>
      </c>
      <c r="H192" s="164" t="n">
        <v>4</v>
      </c>
      <c r="I192" s="164" t="n">
        <v>4</v>
      </c>
      <c r="J192" s="164" t="n">
        <v>4</v>
      </c>
      <c r="K192" s="164" t="n">
        <v>4</v>
      </c>
      <c r="L192" s="162"/>
      <c r="M192" s="162"/>
      <c r="N192" s="165" t="n">
        <f aca="false">Capstones!$F192+Capstones!$G192+Capstones!$H192+Capstones!$I192+Capstones!$J192+Capstones!$K192</f>
        <v>24</v>
      </c>
      <c r="O192" s="165" t="n">
        <f aca="false">Capstones!$N192/30*100</f>
        <v>80</v>
      </c>
      <c r="P192" s="165" t="n">
        <f aca="false">Capstones!$O192*0.6</f>
        <v>48</v>
      </c>
      <c r="Q192" s="164" t="n">
        <v>2</v>
      </c>
      <c r="R192" s="164" t="n">
        <v>2.33333333333333</v>
      </c>
      <c r="S192" s="164"/>
      <c r="T192" s="164" t="n">
        <v>2</v>
      </c>
      <c r="U192" s="164"/>
      <c r="V192" s="164" t="n">
        <v>2</v>
      </c>
      <c r="W192" s="164" t="n">
        <v>3</v>
      </c>
      <c r="X192" s="164" t="n">
        <v>3</v>
      </c>
      <c r="Y192" s="165" t="n">
        <f aca="false">Capstones!$Q192+Capstones!$R192+Capstones!$T192+Capstones!$V192+Capstones!$W192</f>
        <v>11.3333333333333</v>
      </c>
      <c r="Z192" s="165" t="n">
        <f aca="false">Capstones!$Y192/25*100</f>
        <v>45.3333333333333</v>
      </c>
      <c r="AA192" s="165" t="n">
        <f aca="false">Capstones!$Z192*0.6</f>
        <v>27.2</v>
      </c>
      <c r="AB192" s="164"/>
      <c r="AC192" s="164" t="n">
        <v>4</v>
      </c>
      <c r="AD192" s="164" t="n">
        <v>3.5</v>
      </c>
      <c r="AE192" s="164" t="n">
        <v>3.5</v>
      </c>
      <c r="AF192" s="164" t="n">
        <v>4</v>
      </c>
      <c r="AG192" s="164" t="n">
        <v>4</v>
      </c>
      <c r="AH192" s="164" t="n">
        <v>4.5</v>
      </c>
      <c r="AI192" s="164" t="n">
        <v>4.5</v>
      </c>
      <c r="AJ192" s="166" t="n">
        <f aca="false">AC192+AD192+AE192+AF192+AG192+AH192</f>
        <v>23.5</v>
      </c>
      <c r="AK192" s="166" t="n">
        <f aca="false">AJ192/30*100</f>
        <v>78.3333333333333</v>
      </c>
      <c r="AL192" s="166" t="n">
        <f aca="false">AK192*0.6</f>
        <v>47</v>
      </c>
      <c r="AM192" s="164" t="n">
        <v>4</v>
      </c>
      <c r="AN192" s="164" t="n">
        <v>4</v>
      </c>
      <c r="AO192" s="164"/>
      <c r="AP192" s="164"/>
      <c r="AQ192" s="164"/>
      <c r="AR192" s="164" t="n">
        <v>4</v>
      </c>
      <c r="AS192" s="164"/>
      <c r="AT192" s="164" t="n">
        <v>4</v>
      </c>
      <c r="AU192" s="166" t="n">
        <f aca="false">Capstones!$Q192+Capstones!$R192+Capstones!$T192+Capstones!$V192+Capstones!$W192</f>
        <v>11.3333333333333</v>
      </c>
      <c r="AV192" s="166" t="n">
        <f aca="false">Capstones!$Y192/30*100</f>
        <v>37.7777777777778</v>
      </c>
      <c r="AW192" s="166" t="n">
        <f aca="false">Capstones!$Z192*0.6</f>
        <v>27.2</v>
      </c>
    </row>
    <row r="193" customFormat="false" ht="22.5" hidden="false" customHeight="true" outlineLevel="0" collapsed="false">
      <c r="A193" s="58" t="n">
        <v>190</v>
      </c>
      <c r="B193" s="58" t="s">
        <v>399</v>
      </c>
      <c r="C193" s="167" t="s">
        <v>400</v>
      </c>
      <c r="D193" s="58" t="s">
        <v>13</v>
      </c>
      <c r="E193" s="58" t="s">
        <v>24</v>
      </c>
      <c r="F193" s="129" t="n">
        <v>3</v>
      </c>
      <c r="G193" s="129" t="n">
        <v>3</v>
      </c>
      <c r="H193" s="129" t="n">
        <v>4</v>
      </c>
      <c r="I193" s="129" t="n">
        <v>3</v>
      </c>
      <c r="J193" s="129" t="n">
        <v>3</v>
      </c>
      <c r="K193" s="129" t="n">
        <v>4</v>
      </c>
      <c r="L193" s="58"/>
      <c r="M193" s="58"/>
      <c r="N193" s="166" t="n">
        <f aca="false">Capstones!$F193+Capstones!$G193+Capstones!$H193+Capstones!$I193+Capstones!$J193+Capstones!$K193</f>
        <v>20</v>
      </c>
      <c r="O193" s="166" t="n">
        <f aca="false">Capstones!$N193/30*100</f>
        <v>66.6666666666667</v>
      </c>
      <c r="P193" s="166" t="n">
        <f aca="false">Capstones!$O193*0.6</f>
        <v>40</v>
      </c>
      <c r="Q193" s="129" t="n">
        <v>3</v>
      </c>
      <c r="R193" s="129" t="n">
        <v>3</v>
      </c>
      <c r="S193" s="129"/>
      <c r="T193" s="129" t="n">
        <v>3</v>
      </c>
      <c r="U193" s="129"/>
      <c r="V193" s="129" t="n">
        <v>3.33333333333333</v>
      </c>
      <c r="W193" s="129" t="n">
        <v>1</v>
      </c>
      <c r="X193" s="129" t="n">
        <v>3</v>
      </c>
      <c r="Y193" s="166" t="n">
        <f aca="false">Capstones!$Q193+Capstones!$R193+Capstones!$T193+Capstones!$V193+Capstones!$W193</f>
        <v>13.3333333333333</v>
      </c>
      <c r="Z193" s="165" t="n">
        <f aca="false">Capstones!$Y193/25*100</f>
        <v>53.3333333333333</v>
      </c>
      <c r="AA193" s="166" t="n">
        <f aca="false">Capstones!$Z193*0.6</f>
        <v>32</v>
      </c>
      <c r="AB193" s="129"/>
      <c r="AC193" s="129" t="n">
        <v>4</v>
      </c>
      <c r="AD193" s="129" t="n">
        <v>4</v>
      </c>
      <c r="AE193" s="129" t="n">
        <v>4</v>
      </c>
      <c r="AF193" s="129" t="n">
        <v>4</v>
      </c>
      <c r="AG193" s="129" t="n">
        <v>4</v>
      </c>
      <c r="AH193" s="129" t="n">
        <v>5</v>
      </c>
      <c r="AI193" s="129" t="n">
        <v>5</v>
      </c>
      <c r="AJ193" s="166" t="n">
        <f aca="false">AC193+AD193+AE193+AF193+AG193+AH193</f>
        <v>25</v>
      </c>
      <c r="AK193" s="166" t="n">
        <f aca="false">AJ193/30*100</f>
        <v>83.3333333333333</v>
      </c>
      <c r="AL193" s="166" t="n">
        <f aca="false">AK193*0.6</f>
        <v>50</v>
      </c>
      <c r="AM193" s="129" t="n">
        <v>3.33333333333333</v>
      </c>
      <c r="AN193" s="129" t="n">
        <v>2.25</v>
      </c>
      <c r="AO193" s="129"/>
      <c r="AP193" s="129"/>
      <c r="AQ193" s="129"/>
      <c r="AR193" s="129" t="n">
        <v>3.25</v>
      </c>
      <c r="AS193" s="129"/>
      <c r="AT193" s="129" t="n">
        <v>2</v>
      </c>
      <c r="AU193" s="166" t="n">
        <f aca="false">Capstones!$Q193+Capstones!$R193+Capstones!$T193+Capstones!$V193+Capstones!$W193</f>
        <v>13.3333333333333</v>
      </c>
      <c r="AV193" s="166" t="n">
        <f aca="false">Capstones!$Y193/30*100</f>
        <v>44.4444444444444</v>
      </c>
      <c r="AW193" s="166" t="n">
        <f aca="false">Capstones!$Z193*0.6</f>
        <v>32</v>
      </c>
    </row>
    <row r="194" customFormat="false" ht="22.5" hidden="false" customHeight="true" outlineLevel="0" collapsed="false">
      <c r="A194" s="162" t="n">
        <v>191</v>
      </c>
      <c r="B194" s="162" t="s">
        <v>401</v>
      </c>
      <c r="C194" s="163" t="s">
        <v>402</v>
      </c>
      <c r="D194" s="162" t="s">
        <v>17</v>
      </c>
      <c r="E194" s="162" t="s">
        <v>31</v>
      </c>
      <c r="F194" s="164" t="n">
        <v>3</v>
      </c>
      <c r="G194" s="164" t="n">
        <v>3.66666666666667</v>
      </c>
      <c r="H194" s="164" t="n">
        <v>4</v>
      </c>
      <c r="I194" s="164" t="n">
        <v>3</v>
      </c>
      <c r="J194" s="164" t="n">
        <v>3</v>
      </c>
      <c r="K194" s="164" t="n">
        <v>3</v>
      </c>
      <c r="L194" s="162"/>
      <c r="M194" s="162"/>
      <c r="N194" s="165" t="n">
        <f aca="false">Capstones!$F194+Capstones!$G194+Capstones!$H194+Capstones!$I194+Capstones!$J194+Capstones!$K194</f>
        <v>19.6666666666667</v>
      </c>
      <c r="O194" s="165" t="n">
        <f aca="false">Capstones!$N194/30*100</f>
        <v>65.5555555555555</v>
      </c>
      <c r="P194" s="165" t="n">
        <f aca="false">Capstones!$O194*0.6</f>
        <v>39.3333333333333</v>
      </c>
      <c r="Q194" s="164" t="n">
        <v>4</v>
      </c>
      <c r="R194" s="164" t="n">
        <v>4.33333333333333</v>
      </c>
      <c r="S194" s="164"/>
      <c r="T194" s="164" t="n">
        <v>4</v>
      </c>
      <c r="U194" s="164"/>
      <c r="V194" s="164" t="n">
        <v>4.66666666666667</v>
      </c>
      <c r="W194" s="164" t="n">
        <v>3</v>
      </c>
      <c r="X194" s="164" t="n">
        <v>4.5</v>
      </c>
      <c r="Y194" s="165" t="n">
        <f aca="false">Capstones!$Q194+Capstones!$R194+Capstones!$T194+Capstones!$V194+Capstones!$W194</f>
        <v>20</v>
      </c>
      <c r="Z194" s="165" t="n">
        <f aca="false">Capstones!$Y194/25*100</f>
        <v>80</v>
      </c>
      <c r="AA194" s="165" t="n">
        <f aca="false">Capstones!$Z194*0.6</f>
        <v>48</v>
      </c>
      <c r="AB194" s="164"/>
      <c r="AC194" s="164" t="n">
        <v>5</v>
      </c>
      <c r="AD194" s="164" t="n">
        <v>5</v>
      </c>
      <c r="AE194" s="164" t="n">
        <v>4</v>
      </c>
      <c r="AF194" s="164" t="n">
        <v>5</v>
      </c>
      <c r="AG194" s="164" t="n">
        <v>5</v>
      </c>
      <c r="AH194" s="164" t="n">
        <v>4</v>
      </c>
      <c r="AI194" s="164" t="n">
        <v>5</v>
      </c>
      <c r="AJ194" s="166" t="n">
        <f aca="false">AC194+AD194+AE194+AF194+AG194+AH194</f>
        <v>28</v>
      </c>
      <c r="AK194" s="166" t="n">
        <f aca="false">AJ194/30*100</f>
        <v>93.3333333333333</v>
      </c>
      <c r="AL194" s="166" t="n">
        <f aca="false">AK194*0.6</f>
        <v>56</v>
      </c>
      <c r="AM194" s="164" t="n">
        <v>4</v>
      </c>
      <c r="AN194" s="164" t="n">
        <v>4</v>
      </c>
      <c r="AO194" s="164"/>
      <c r="AP194" s="164"/>
      <c r="AQ194" s="164"/>
      <c r="AR194" s="164" t="n">
        <v>4</v>
      </c>
      <c r="AS194" s="164"/>
      <c r="AT194" s="164" t="n">
        <v>4</v>
      </c>
      <c r="AU194" s="166" t="n">
        <f aca="false">Capstones!$Q194+Capstones!$R194+Capstones!$T194+Capstones!$V194+Capstones!$W194</f>
        <v>20</v>
      </c>
      <c r="AV194" s="166" t="n">
        <f aca="false">Capstones!$Y194/30*100</f>
        <v>66.6666666666667</v>
      </c>
      <c r="AW194" s="166" t="n">
        <f aca="false">Capstones!$Z194*0.6</f>
        <v>48</v>
      </c>
    </row>
    <row r="195" customFormat="false" ht="22.5" hidden="false" customHeight="true" outlineLevel="0" collapsed="false">
      <c r="A195" s="58" t="n">
        <v>192</v>
      </c>
      <c r="B195" s="58" t="s">
        <v>403</v>
      </c>
      <c r="C195" s="167" t="s">
        <v>404</v>
      </c>
      <c r="D195" s="58" t="s">
        <v>17</v>
      </c>
      <c r="E195" s="58" t="s">
        <v>31</v>
      </c>
      <c r="F195" s="129" t="n">
        <v>4</v>
      </c>
      <c r="G195" s="129" t="n">
        <v>3.33333333333333</v>
      </c>
      <c r="H195" s="129" t="n">
        <v>4</v>
      </c>
      <c r="I195" s="129" t="n">
        <v>3</v>
      </c>
      <c r="J195" s="129" t="n">
        <v>4</v>
      </c>
      <c r="K195" s="129" t="n">
        <v>3</v>
      </c>
      <c r="L195" s="58"/>
      <c r="M195" s="58"/>
      <c r="N195" s="166" t="n">
        <f aca="false">Capstones!$F195+Capstones!$G195+Capstones!$H195+Capstones!$I195+Capstones!$J195+Capstones!$K195</f>
        <v>21.3333333333333</v>
      </c>
      <c r="O195" s="166" t="n">
        <f aca="false">Capstones!$N195/30*100</f>
        <v>71.1111111111111</v>
      </c>
      <c r="P195" s="166" t="n">
        <f aca="false">Capstones!$O195*0.6</f>
        <v>42.6666666666667</v>
      </c>
      <c r="Q195" s="129" t="n">
        <v>3</v>
      </c>
      <c r="R195" s="129" t="n">
        <v>3</v>
      </c>
      <c r="S195" s="129"/>
      <c r="T195" s="129" t="n">
        <v>3</v>
      </c>
      <c r="U195" s="129"/>
      <c r="V195" s="129" t="n">
        <v>3.33333333333333</v>
      </c>
      <c r="W195" s="129" t="n">
        <v>3</v>
      </c>
      <c r="X195" s="129" t="n">
        <v>3</v>
      </c>
      <c r="Y195" s="166" t="n">
        <f aca="false">Capstones!$Q195+Capstones!$R195+Capstones!$T195+Capstones!$V195+Capstones!$W195</f>
        <v>15.3333333333333</v>
      </c>
      <c r="Z195" s="165" t="n">
        <f aca="false">Capstones!$Y195/25*100</f>
        <v>61.3333333333333</v>
      </c>
      <c r="AA195" s="166" t="n">
        <f aca="false">Capstones!$Z195*0.6</f>
        <v>36.8</v>
      </c>
      <c r="AB195" s="129"/>
      <c r="AC195" s="129" t="n">
        <v>3</v>
      </c>
      <c r="AD195" s="129" t="n">
        <v>2</v>
      </c>
      <c r="AE195" s="129" t="n">
        <v>3</v>
      </c>
      <c r="AF195" s="129" t="n">
        <v>3</v>
      </c>
      <c r="AG195" s="129" t="n">
        <v>3</v>
      </c>
      <c r="AH195" s="129" t="n">
        <v>3</v>
      </c>
      <c r="AI195" s="129" t="n">
        <v>4</v>
      </c>
      <c r="AJ195" s="166" t="n">
        <f aca="false">AC195+AD195+AE195+AF195+AG195+AH195</f>
        <v>17</v>
      </c>
      <c r="AK195" s="166" t="n">
        <f aca="false">AJ195/30*100</f>
        <v>56.6666666666667</v>
      </c>
      <c r="AL195" s="166" t="n">
        <f aca="false">AK195*0.6</f>
        <v>34</v>
      </c>
      <c r="AM195" s="129" t="n">
        <v>3.33333333333333</v>
      </c>
      <c r="AN195" s="129" t="n">
        <v>2.25</v>
      </c>
      <c r="AO195" s="129"/>
      <c r="AP195" s="129"/>
      <c r="AQ195" s="129"/>
      <c r="AR195" s="129" t="n">
        <v>3.25</v>
      </c>
      <c r="AS195" s="129"/>
      <c r="AT195" s="129" t="n">
        <v>2</v>
      </c>
      <c r="AU195" s="166" t="n">
        <f aca="false">Capstones!$Q195+Capstones!$R195+Capstones!$T195+Capstones!$V195+Capstones!$W195</f>
        <v>15.3333333333333</v>
      </c>
      <c r="AV195" s="166" t="n">
        <f aca="false">Capstones!$Y195/30*100</f>
        <v>51.1111111111111</v>
      </c>
      <c r="AW195" s="166" t="n">
        <f aca="false">Capstones!$Z195*0.6</f>
        <v>36.8</v>
      </c>
    </row>
    <row r="196" customFormat="false" ht="22.5" hidden="false" customHeight="true" outlineLevel="0" collapsed="false">
      <c r="A196" s="162" t="n">
        <v>193</v>
      </c>
      <c r="B196" s="162" t="s">
        <v>405</v>
      </c>
      <c r="C196" s="163" t="s">
        <v>406</v>
      </c>
      <c r="D196" s="162" t="s">
        <v>17</v>
      </c>
      <c r="E196" s="162" t="s">
        <v>31</v>
      </c>
      <c r="F196" s="164" t="n">
        <v>3</v>
      </c>
      <c r="G196" s="164" t="n">
        <v>3</v>
      </c>
      <c r="H196" s="164" t="n">
        <v>3</v>
      </c>
      <c r="I196" s="164" t="n">
        <v>3</v>
      </c>
      <c r="J196" s="164" t="n">
        <v>3</v>
      </c>
      <c r="K196" s="164" t="n">
        <v>3</v>
      </c>
      <c r="L196" s="162"/>
      <c r="M196" s="162"/>
      <c r="N196" s="165" t="n">
        <f aca="false">Capstones!$F196+Capstones!$G196+Capstones!$H196+Capstones!$I196+Capstones!$J196+Capstones!$K196</f>
        <v>18</v>
      </c>
      <c r="O196" s="165" t="n">
        <f aca="false">Capstones!$N196/30*100</f>
        <v>60</v>
      </c>
      <c r="P196" s="165" t="n">
        <f aca="false">Capstones!$O196*0.6</f>
        <v>36</v>
      </c>
      <c r="Q196" s="164" t="n">
        <v>4</v>
      </c>
      <c r="R196" s="164" t="n">
        <v>3.66666666666667</v>
      </c>
      <c r="S196" s="164"/>
      <c r="T196" s="164" t="n">
        <v>3</v>
      </c>
      <c r="U196" s="164"/>
      <c r="V196" s="164" t="n">
        <v>3.66666666666667</v>
      </c>
      <c r="W196" s="164" t="n">
        <v>4</v>
      </c>
      <c r="X196" s="164" t="n">
        <v>4.5</v>
      </c>
      <c r="Y196" s="165" t="n">
        <f aca="false">Capstones!$Q196+Capstones!$R196+Capstones!$T196+Capstones!$V196+Capstones!$W196</f>
        <v>18.3333333333333</v>
      </c>
      <c r="Z196" s="165" t="n">
        <f aca="false">Capstones!$Y196/25*100</f>
        <v>73.3333333333333</v>
      </c>
      <c r="AA196" s="165" t="n">
        <f aca="false">Capstones!$Z196*0.6</f>
        <v>44</v>
      </c>
      <c r="AB196" s="164"/>
      <c r="AC196" s="162" t="n">
        <v>3</v>
      </c>
      <c r="AD196" s="162" t="n">
        <v>2</v>
      </c>
      <c r="AE196" s="162" t="n">
        <v>3</v>
      </c>
      <c r="AF196" s="162" t="n">
        <v>3</v>
      </c>
      <c r="AG196" s="162" t="n">
        <v>3</v>
      </c>
      <c r="AH196" s="162" t="n">
        <v>3</v>
      </c>
      <c r="AI196" s="162" t="n">
        <v>4</v>
      </c>
      <c r="AJ196" s="166" t="n">
        <f aca="false">AC196+AD196+AE196+AF196+AG196+AH196</f>
        <v>17</v>
      </c>
      <c r="AK196" s="166" t="n">
        <f aca="false">AJ196/30*100</f>
        <v>56.6666666666667</v>
      </c>
      <c r="AL196" s="166" t="n">
        <f aca="false">AK196*0.6</f>
        <v>34</v>
      </c>
      <c r="AM196" s="162" t="n">
        <v>0</v>
      </c>
      <c r="AN196" s="162" t="n">
        <v>0</v>
      </c>
      <c r="AO196" s="164"/>
      <c r="AP196" s="164"/>
      <c r="AQ196" s="164"/>
      <c r="AR196" s="162" t="n">
        <v>0</v>
      </c>
      <c r="AS196" s="164"/>
      <c r="AT196" s="162" t="n">
        <v>0</v>
      </c>
      <c r="AU196" s="166" t="n">
        <f aca="false">Capstones!$Q196+Capstones!$R196+Capstones!$T196+Capstones!$V196+Capstones!$W196</f>
        <v>18.3333333333333</v>
      </c>
      <c r="AV196" s="166" t="n">
        <f aca="false">Capstones!$Y196/30*100</f>
        <v>61.1111111111111</v>
      </c>
      <c r="AW196" s="166" t="n">
        <f aca="false">Capstones!$Z196*0.6</f>
        <v>44</v>
      </c>
    </row>
    <row r="197" customFormat="false" ht="22.5" hidden="false" customHeight="true" outlineLevel="0" collapsed="false">
      <c r="A197" s="58" t="n">
        <v>194</v>
      </c>
      <c r="B197" s="58" t="s">
        <v>407</v>
      </c>
      <c r="C197" s="167" t="s">
        <v>408</v>
      </c>
      <c r="D197" s="58" t="s">
        <v>17</v>
      </c>
      <c r="E197" s="58" t="s">
        <v>31</v>
      </c>
      <c r="F197" s="129" t="n">
        <v>5</v>
      </c>
      <c r="G197" s="129" t="n">
        <v>4.66666666666667</v>
      </c>
      <c r="H197" s="129" t="n">
        <v>5</v>
      </c>
      <c r="I197" s="129" t="n">
        <v>4</v>
      </c>
      <c r="J197" s="129" t="n">
        <v>4</v>
      </c>
      <c r="K197" s="129" t="n">
        <v>4</v>
      </c>
      <c r="L197" s="58"/>
      <c r="M197" s="58"/>
      <c r="N197" s="166" t="n">
        <f aca="false">Capstones!$F197+Capstones!$G197+Capstones!$H197+Capstones!$I197+Capstones!$J197+Capstones!$K197</f>
        <v>26.6666666666667</v>
      </c>
      <c r="O197" s="166" t="n">
        <f aca="false">Capstones!$N197/30*100</f>
        <v>88.8888888888889</v>
      </c>
      <c r="P197" s="166" t="n">
        <f aca="false">Capstones!$O197*0.6</f>
        <v>53.3333333333333</v>
      </c>
      <c r="Q197" s="129" t="n">
        <v>4</v>
      </c>
      <c r="R197" s="129" t="n">
        <v>3</v>
      </c>
      <c r="S197" s="129"/>
      <c r="T197" s="129" t="n">
        <v>4</v>
      </c>
      <c r="U197" s="129"/>
      <c r="V197" s="129" t="n">
        <v>3.33333333333333</v>
      </c>
      <c r="W197" s="129" t="n">
        <v>4</v>
      </c>
      <c r="X197" s="129" t="n">
        <v>3</v>
      </c>
      <c r="Y197" s="166" t="n">
        <f aca="false">Capstones!$Q197+Capstones!$R197+Capstones!$T197+Capstones!$V197+Capstones!$W197</f>
        <v>18.3333333333333</v>
      </c>
      <c r="Z197" s="165" t="n">
        <f aca="false">Capstones!$Y197/25*100</f>
        <v>73.3333333333333</v>
      </c>
      <c r="AA197" s="166" t="n">
        <f aca="false">Capstones!$Z197*0.6</f>
        <v>44</v>
      </c>
      <c r="AB197" s="129"/>
      <c r="AC197" s="129" t="n">
        <v>2.5</v>
      </c>
      <c r="AD197" s="129" t="n">
        <v>2.5</v>
      </c>
      <c r="AE197" s="129" t="n">
        <v>2.5</v>
      </c>
      <c r="AF197" s="129" t="n">
        <v>2.5</v>
      </c>
      <c r="AG197" s="129" t="n">
        <v>2.5</v>
      </c>
      <c r="AH197" s="129" t="n">
        <v>3.5</v>
      </c>
      <c r="AI197" s="129" t="n">
        <v>3.5</v>
      </c>
      <c r="AJ197" s="166" t="n">
        <f aca="false">AC197+AD197+AE197+AF197+AG197+AH197</f>
        <v>16</v>
      </c>
      <c r="AK197" s="166" t="n">
        <f aca="false">AJ197/30*100</f>
        <v>53.3333333333333</v>
      </c>
      <c r="AL197" s="166" t="n">
        <f aca="false">AK197*0.6</f>
        <v>32</v>
      </c>
      <c r="AM197" s="129" t="n">
        <v>4</v>
      </c>
      <c r="AN197" s="129" t="n">
        <v>5</v>
      </c>
      <c r="AO197" s="129"/>
      <c r="AP197" s="129"/>
      <c r="AQ197" s="129"/>
      <c r="AR197" s="129" t="n">
        <v>4</v>
      </c>
      <c r="AS197" s="129"/>
      <c r="AT197" s="129" t="n">
        <v>5</v>
      </c>
      <c r="AU197" s="166" t="n">
        <f aca="false">Capstones!$Q197+Capstones!$R197+Capstones!$T197+Capstones!$V197+Capstones!$W197</f>
        <v>18.3333333333333</v>
      </c>
      <c r="AV197" s="166" t="n">
        <f aca="false">Capstones!$Y197/30*100</f>
        <v>61.1111111111111</v>
      </c>
      <c r="AW197" s="166" t="n">
        <f aca="false">Capstones!$Z197*0.6</f>
        <v>44</v>
      </c>
    </row>
    <row r="198" customFormat="false" ht="22.5" hidden="false" customHeight="true" outlineLevel="0" collapsed="false">
      <c r="A198" s="162" t="n">
        <v>195</v>
      </c>
      <c r="B198" s="162" t="s">
        <v>409</v>
      </c>
      <c r="C198" s="163" t="s">
        <v>410</v>
      </c>
      <c r="D198" s="162" t="s">
        <v>17</v>
      </c>
      <c r="E198" s="162" t="s">
        <v>24</v>
      </c>
      <c r="F198" s="164" t="n">
        <v>3</v>
      </c>
      <c r="G198" s="164" t="n">
        <v>3</v>
      </c>
      <c r="H198" s="164" t="n">
        <v>4</v>
      </c>
      <c r="I198" s="164" t="n">
        <v>4</v>
      </c>
      <c r="J198" s="164" t="n">
        <v>3</v>
      </c>
      <c r="K198" s="164" t="n">
        <v>3</v>
      </c>
      <c r="L198" s="162"/>
      <c r="M198" s="162"/>
      <c r="N198" s="165" t="n">
        <f aca="false">Capstones!$F198+Capstones!$G198+Capstones!$H198+Capstones!$I198+Capstones!$J198+Capstones!$K198</f>
        <v>20</v>
      </c>
      <c r="O198" s="165" t="n">
        <f aca="false">Capstones!$N198/30*100</f>
        <v>66.6666666666667</v>
      </c>
      <c r="P198" s="165" t="n">
        <f aca="false">Capstones!$O198*0.6</f>
        <v>40</v>
      </c>
      <c r="Q198" s="164" t="n">
        <v>3</v>
      </c>
      <c r="R198" s="164" t="n">
        <v>3.33333333333333</v>
      </c>
      <c r="S198" s="164"/>
      <c r="T198" s="164" t="n">
        <v>3</v>
      </c>
      <c r="U198" s="164"/>
      <c r="V198" s="164" t="n">
        <v>3.33333333333333</v>
      </c>
      <c r="W198" s="164" t="n">
        <v>3</v>
      </c>
      <c r="X198" s="164" t="n">
        <v>3</v>
      </c>
      <c r="Y198" s="165" t="n">
        <f aca="false">Capstones!$Q198+Capstones!$R198+Capstones!$T198+Capstones!$V198+Capstones!$W198</f>
        <v>15.6666666666667</v>
      </c>
      <c r="Z198" s="165" t="n">
        <f aca="false">Capstones!$Y198/25*100</f>
        <v>62.6666666666667</v>
      </c>
      <c r="AA198" s="165" t="n">
        <f aca="false">Capstones!$Z198*0.6</f>
        <v>37.6</v>
      </c>
      <c r="AB198" s="164"/>
      <c r="AC198" s="164" t="n">
        <v>4</v>
      </c>
      <c r="AD198" s="164" t="n">
        <v>3</v>
      </c>
      <c r="AE198" s="164" t="n">
        <v>4</v>
      </c>
      <c r="AF198" s="164" t="n">
        <v>4</v>
      </c>
      <c r="AG198" s="164" t="n">
        <v>4</v>
      </c>
      <c r="AH198" s="164" t="n">
        <v>4</v>
      </c>
      <c r="AI198" s="164" t="n">
        <v>3</v>
      </c>
      <c r="AJ198" s="166" t="n">
        <f aca="false">AC198+AD198+AE198+AF198+AG198+AH198</f>
        <v>23</v>
      </c>
      <c r="AK198" s="166" t="n">
        <f aca="false">AJ198/30*100</f>
        <v>76.6666666666667</v>
      </c>
      <c r="AL198" s="166" t="n">
        <f aca="false">AK198*0.6</f>
        <v>46</v>
      </c>
      <c r="AM198" s="164" t="n">
        <v>3.66666666666667</v>
      </c>
      <c r="AN198" s="164" t="n">
        <v>3</v>
      </c>
      <c r="AO198" s="164"/>
      <c r="AP198" s="164"/>
      <c r="AQ198" s="164"/>
      <c r="AR198" s="164" t="n">
        <v>4.25</v>
      </c>
      <c r="AS198" s="164"/>
      <c r="AT198" s="164" t="n">
        <v>3</v>
      </c>
      <c r="AU198" s="166" t="n">
        <f aca="false">Capstones!$Q198+Capstones!$R198+Capstones!$T198+Capstones!$V198+Capstones!$W198</f>
        <v>15.6666666666667</v>
      </c>
      <c r="AV198" s="166" t="n">
        <f aca="false">Capstones!$Y198/30*100</f>
        <v>52.2222222222222</v>
      </c>
      <c r="AW198" s="166" t="n">
        <f aca="false">Capstones!$Z198*0.6</f>
        <v>37.6</v>
      </c>
    </row>
    <row r="199" customFormat="false" ht="22.5" hidden="false" customHeight="true" outlineLevel="0" collapsed="false">
      <c r="A199" s="58" t="n">
        <v>196</v>
      </c>
      <c r="B199" s="58" t="s">
        <v>411</v>
      </c>
      <c r="C199" s="167" t="s">
        <v>412</v>
      </c>
      <c r="D199" s="58" t="s">
        <v>17</v>
      </c>
      <c r="E199" s="58" t="s">
        <v>31</v>
      </c>
      <c r="F199" s="129" t="n">
        <v>3</v>
      </c>
      <c r="G199" s="129" t="n">
        <v>3</v>
      </c>
      <c r="H199" s="129" t="n">
        <v>3</v>
      </c>
      <c r="I199" s="129" t="n">
        <v>3</v>
      </c>
      <c r="J199" s="129" t="n">
        <v>3</v>
      </c>
      <c r="K199" s="129" t="n">
        <v>3</v>
      </c>
      <c r="L199" s="58"/>
      <c r="M199" s="58"/>
      <c r="N199" s="166" t="n">
        <f aca="false">Capstones!$F199+Capstones!$G199+Capstones!$H199+Capstones!$I199+Capstones!$J199+Capstones!$K199</f>
        <v>18</v>
      </c>
      <c r="O199" s="166" t="n">
        <f aca="false">Capstones!$N199/30*100</f>
        <v>60</v>
      </c>
      <c r="P199" s="166" t="n">
        <f aca="false">Capstones!$O199*0.6</f>
        <v>36</v>
      </c>
      <c r="Q199" s="129" t="n">
        <v>4</v>
      </c>
      <c r="R199" s="129" t="n">
        <v>4.33333333333333</v>
      </c>
      <c r="S199" s="129"/>
      <c r="T199" s="129" t="n">
        <v>4</v>
      </c>
      <c r="U199" s="129"/>
      <c r="V199" s="129" t="n">
        <v>4.33333333333333</v>
      </c>
      <c r="W199" s="129" t="n">
        <v>3</v>
      </c>
      <c r="X199" s="129" t="n">
        <v>4.5</v>
      </c>
      <c r="Y199" s="166" t="n">
        <f aca="false">Capstones!$Q199+Capstones!$R199+Capstones!$T199+Capstones!$V199+Capstones!$W199</f>
        <v>19.6666666666667</v>
      </c>
      <c r="Z199" s="165" t="n">
        <f aca="false">Capstones!$Y199/25*100</f>
        <v>78.6666666666667</v>
      </c>
      <c r="AA199" s="166" t="n">
        <f aca="false">Capstones!$Z199*0.6</f>
        <v>47.2</v>
      </c>
      <c r="AB199" s="129"/>
      <c r="AC199" s="129" t="n">
        <v>4</v>
      </c>
      <c r="AD199" s="129" t="n">
        <v>4</v>
      </c>
      <c r="AE199" s="129" t="n">
        <v>4</v>
      </c>
      <c r="AF199" s="129" t="n">
        <v>4</v>
      </c>
      <c r="AG199" s="129" t="n">
        <v>4</v>
      </c>
      <c r="AH199" s="129" t="n">
        <v>4.5</v>
      </c>
      <c r="AI199" s="129" t="n">
        <v>4.5</v>
      </c>
      <c r="AJ199" s="166" t="n">
        <f aca="false">AC199+AD199+AE199+AF199+AG199+AH199</f>
        <v>24.5</v>
      </c>
      <c r="AK199" s="166" t="n">
        <f aca="false">AJ199/30*100</f>
        <v>81.6666666666667</v>
      </c>
      <c r="AL199" s="166" t="n">
        <f aca="false">AK199*0.6</f>
        <v>49</v>
      </c>
      <c r="AM199" s="129" t="n">
        <v>2.33333333333333</v>
      </c>
      <c r="AN199" s="129" t="n">
        <v>4.5</v>
      </c>
      <c r="AO199" s="129"/>
      <c r="AP199" s="129"/>
      <c r="AQ199" s="129"/>
      <c r="AR199" s="129" t="n">
        <v>2.5</v>
      </c>
      <c r="AS199" s="129"/>
      <c r="AT199" s="129" t="n">
        <v>4</v>
      </c>
      <c r="AU199" s="166" t="n">
        <f aca="false">Capstones!$Q199+Capstones!$R199+Capstones!$T199+Capstones!$V199+Capstones!$W199</f>
        <v>19.6666666666667</v>
      </c>
      <c r="AV199" s="166" t="n">
        <f aca="false">Capstones!$Y199/30*100</f>
        <v>65.5555555555555</v>
      </c>
      <c r="AW199" s="166" t="n">
        <f aca="false">Capstones!$Z199*0.6</f>
        <v>47.2</v>
      </c>
    </row>
    <row r="200" customFormat="false" ht="22.5" hidden="false" customHeight="true" outlineLevel="0" collapsed="false">
      <c r="A200" s="162" t="n">
        <v>197</v>
      </c>
      <c r="B200" s="162" t="s">
        <v>413</v>
      </c>
      <c r="C200" s="163" t="s">
        <v>414</v>
      </c>
      <c r="D200" s="162" t="s">
        <v>13</v>
      </c>
      <c r="E200" s="162" t="s">
        <v>31</v>
      </c>
      <c r="F200" s="164" t="n">
        <v>2</v>
      </c>
      <c r="G200" s="164" t="n">
        <v>2.66666666666667</v>
      </c>
      <c r="H200" s="164" t="n">
        <v>3</v>
      </c>
      <c r="I200" s="164" t="n">
        <v>2</v>
      </c>
      <c r="J200" s="164" t="n">
        <v>2</v>
      </c>
      <c r="K200" s="164" t="n">
        <v>2</v>
      </c>
      <c r="L200" s="162"/>
      <c r="M200" s="162"/>
      <c r="N200" s="165" t="n">
        <f aca="false">Capstones!$F200+Capstones!$G200+Capstones!$H200+Capstones!$I200+Capstones!$J200+Capstones!$K200</f>
        <v>13.6666666666667</v>
      </c>
      <c r="O200" s="165" t="n">
        <f aca="false">Capstones!$N200/30*100</f>
        <v>45.5555555555556</v>
      </c>
      <c r="P200" s="165" t="n">
        <f aca="false">Capstones!$O200*0.6</f>
        <v>27.3333333333333</v>
      </c>
      <c r="Q200" s="164" t="n">
        <v>3</v>
      </c>
      <c r="R200" s="164" t="n">
        <v>2.66666666666667</v>
      </c>
      <c r="S200" s="164"/>
      <c r="T200" s="164" t="n">
        <v>4</v>
      </c>
      <c r="U200" s="164"/>
      <c r="V200" s="164" t="n">
        <v>2.33333333333333</v>
      </c>
      <c r="W200" s="164" t="n">
        <v>2</v>
      </c>
      <c r="X200" s="164" t="n">
        <v>3</v>
      </c>
      <c r="Y200" s="165" t="n">
        <f aca="false">Capstones!$Q200+Capstones!$R200+Capstones!$T200+Capstones!$V200+Capstones!$W200</f>
        <v>14</v>
      </c>
      <c r="Z200" s="165" t="n">
        <f aca="false">Capstones!$Y200/25*100</f>
        <v>56</v>
      </c>
      <c r="AA200" s="165" t="n">
        <f aca="false">Capstones!$Z200*0.6</f>
        <v>33.6</v>
      </c>
      <c r="AB200" s="164"/>
      <c r="AC200" s="164" t="n">
        <v>3.5</v>
      </c>
      <c r="AD200" s="164" t="n">
        <v>4</v>
      </c>
      <c r="AE200" s="164" t="n">
        <v>4</v>
      </c>
      <c r="AF200" s="164" t="n">
        <v>4</v>
      </c>
      <c r="AG200" s="164" t="n">
        <v>4</v>
      </c>
      <c r="AH200" s="164" t="n">
        <v>5</v>
      </c>
      <c r="AI200" s="164" t="n">
        <v>4</v>
      </c>
      <c r="AJ200" s="166" t="n">
        <f aca="false">AC200+AD200+AE200+AF200+AG200+AH200</f>
        <v>24.5</v>
      </c>
      <c r="AK200" s="166" t="n">
        <f aca="false">AJ200/30*100</f>
        <v>81.6666666666667</v>
      </c>
      <c r="AL200" s="166" t="n">
        <f aca="false">AK200*0.6</f>
        <v>49</v>
      </c>
      <c r="AM200" s="164" t="n">
        <v>3</v>
      </c>
      <c r="AN200" s="164" t="n">
        <v>4</v>
      </c>
      <c r="AO200" s="164"/>
      <c r="AP200" s="164"/>
      <c r="AQ200" s="164"/>
      <c r="AR200" s="164" t="n">
        <v>3.5</v>
      </c>
      <c r="AS200" s="164"/>
      <c r="AT200" s="164" t="n">
        <v>4</v>
      </c>
      <c r="AU200" s="166" t="n">
        <f aca="false">Capstones!$Q200+Capstones!$R200+Capstones!$T200+Capstones!$V200+Capstones!$W200</f>
        <v>14</v>
      </c>
      <c r="AV200" s="166" t="n">
        <f aca="false">Capstones!$Y200/30*100</f>
        <v>46.6666666666667</v>
      </c>
      <c r="AW200" s="166" t="n">
        <f aca="false">Capstones!$Z200*0.6</f>
        <v>33.6</v>
      </c>
    </row>
    <row r="201" customFormat="false" ht="22.5" hidden="false" customHeight="true" outlineLevel="0" collapsed="false">
      <c r="A201" s="58" t="n">
        <v>198</v>
      </c>
      <c r="B201" s="58" t="s">
        <v>415</v>
      </c>
      <c r="C201" s="167" t="s">
        <v>416</v>
      </c>
      <c r="D201" s="58" t="s">
        <v>13</v>
      </c>
      <c r="E201" s="58" t="s">
        <v>38</v>
      </c>
      <c r="F201" s="129" t="n">
        <v>3</v>
      </c>
      <c r="G201" s="129" t="n">
        <v>3.33333333333333</v>
      </c>
      <c r="H201" s="129" t="n">
        <v>4</v>
      </c>
      <c r="I201" s="129" t="n">
        <v>3</v>
      </c>
      <c r="J201" s="129" t="n">
        <v>4</v>
      </c>
      <c r="K201" s="129" t="n">
        <v>3</v>
      </c>
      <c r="L201" s="58"/>
      <c r="M201" s="58"/>
      <c r="N201" s="166" t="n">
        <f aca="false">Capstones!$F201+Capstones!$G201+Capstones!$H201+Capstones!$I201+Capstones!$J201+Capstones!$K201</f>
        <v>20.3333333333333</v>
      </c>
      <c r="O201" s="166" t="n">
        <f aca="false">Capstones!$N201/30*100</f>
        <v>67.7777777777778</v>
      </c>
      <c r="P201" s="166" t="n">
        <f aca="false">Capstones!$O201*0.6</f>
        <v>40.6666666666667</v>
      </c>
      <c r="Q201" s="129" t="n">
        <v>0</v>
      </c>
      <c r="R201" s="129" t="n">
        <v>0</v>
      </c>
      <c r="S201" s="129"/>
      <c r="T201" s="58" t="n">
        <v>0</v>
      </c>
      <c r="U201" s="129"/>
      <c r="V201" s="129" t="n">
        <v>0</v>
      </c>
      <c r="W201" s="58" t="n">
        <v>0</v>
      </c>
      <c r="X201" s="129" t="n">
        <v>0</v>
      </c>
      <c r="Y201" s="166" t="n">
        <f aca="false">Capstones!$Q201+Capstones!$R201+Capstones!$T201+Capstones!$V201+Capstones!$W201</f>
        <v>0</v>
      </c>
      <c r="Z201" s="165" t="n">
        <f aca="false">Capstones!$Y201/25*100</f>
        <v>0</v>
      </c>
      <c r="AA201" s="166" t="n">
        <f aca="false">Capstones!$Z201*0.6</f>
        <v>0</v>
      </c>
      <c r="AB201" s="129"/>
      <c r="AC201" s="58" t="n">
        <v>3</v>
      </c>
      <c r="AD201" s="58" t="n">
        <v>0</v>
      </c>
      <c r="AE201" s="58" t="n">
        <v>3</v>
      </c>
      <c r="AF201" s="58" t="n">
        <v>3</v>
      </c>
      <c r="AG201" s="58" t="n">
        <v>4</v>
      </c>
      <c r="AH201" s="58" t="n">
        <v>4</v>
      </c>
      <c r="AI201" s="58" t="n">
        <v>4</v>
      </c>
      <c r="AJ201" s="166" t="n">
        <f aca="false">AC201+AD201+AE201+AF201+AG201+AH201</f>
        <v>17</v>
      </c>
      <c r="AK201" s="166" t="n">
        <f aca="false">AJ201/30*100</f>
        <v>56.6666666666667</v>
      </c>
      <c r="AL201" s="166" t="n">
        <f aca="false">AK201*0.6</f>
        <v>34</v>
      </c>
      <c r="AM201" s="58" t="n">
        <v>0</v>
      </c>
      <c r="AN201" s="58" t="n">
        <v>0</v>
      </c>
      <c r="AO201" s="129"/>
      <c r="AP201" s="129"/>
      <c r="AQ201" s="129"/>
      <c r="AR201" s="58" t="n">
        <v>0</v>
      </c>
      <c r="AS201" s="129"/>
      <c r="AT201" s="58" t="n">
        <v>0</v>
      </c>
      <c r="AU201" s="166" t="n">
        <f aca="false">Capstones!$Q201+Capstones!$R201+Capstones!$T201+Capstones!$V201+Capstones!$W201</f>
        <v>0</v>
      </c>
      <c r="AV201" s="166" t="n">
        <f aca="false">Capstones!$Y201/30*100</f>
        <v>0</v>
      </c>
      <c r="AW201" s="166" t="n">
        <f aca="false">Capstones!$Z201*0.6</f>
        <v>0</v>
      </c>
    </row>
    <row r="202" customFormat="false" ht="22.5" hidden="false" customHeight="true" outlineLevel="0" collapsed="false">
      <c r="A202" s="162" t="n">
        <v>199</v>
      </c>
      <c r="B202" s="162" t="s">
        <v>417</v>
      </c>
      <c r="C202" s="163" t="s">
        <v>418</v>
      </c>
      <c r="D202" s="162" t="s">
        <v>13</v>
      </c>
      <c r="E202" s="162" t="s">
        <v>24</v>
      </c>
      <c r="F202" s="164" t="n">
        <v>3</v>
      </c>
      <c r="G202" s="164" t="n">
        <v>3.33333333333333</v>
      </c>
      <c r="H202" s="164" t="n">
        <v>3</v>
      </c>
      <c r="I202" s="164" t="n">
        <v>3</v>
      </c>
      <c r="J202" s="164" t="n">
        <v>3</v>
      </c>
      <c r="K202" s="164" t="n">
        <v>2</v>
      </c>
      <c r="L202" s="162"/>
      <c r="M202" s="162"/>
      <c r="N202" s="165" t="n">
        <f aca="false">Capstones!$F202+Capstones!$G202+Capstones!$H202+Capstones!$I202+Capstones!$J202+Capstones!$K202</f>
        <v>17.3333333333333</v>
      </c>
      <c r="O202" s="165" t="n">
        <f aca="false">Capstones!$N202/30*100</f>
        <v>57.7777777777778</v>
      </c>
      <c r="P202" s="165" t="n">
        <f aca="false">Capstones!$O202*0.6</f>
        <v>34.6666666666667</v>
      </c>
      <c r="Q202" s="164" t="n">
        <v>3</v>
      </c>
      <c r="R202" s="164" t="n">
        <v>3</v>
      </c>
      <c r="S202" s="164"/>
      <c r="T202" s="164" t="n">
        <v>3</v>
      </c>
      <c r="U202" s="164"/>
      <c r="V202" s="164" t="n">
        <v>2.66666666666667</v>
      </c>
      <c r="W202" s="164" t="n">
        <v>3</v>
      </c>
      <c r="X202" s="164" t="n">
        <v>2.5</v>
      </c>
      <c r="Y202" s="165" t="n">
        <f aca="false">Capstones!$Q202+Capstones!$R202+Capstones!$T202+Capstones!$V202+Capstones!$W202</f>
        <v>14.6666666666667</v>
      </c>
      <c r="Z202" s="165" t="n">
        <f aca="false">Capstones!$Y202/25*100</f>
        <v>58.6666666666667</v>
      </c>
      <c r="AA202" s="165" t="n">
        <f aca="false">Capstones!$Z202*0.6</f>
        <v>35.2</v>
      </c>
      <c r="AB202" s="164"/>
      <c r="AC202" s="164" t="n">
        <v>4</v>
      </c>
      <c r="AD202" s="164" t="n">
        <v>3</v>
      </c>
      <c r="AE202" s="164" t="n">
        <v>3</v>
      </c>
      <c r="AF202" s="164" t="n">
        <v>3</v>
      </c>
      <c r="AG202" s="164" t="n">
        <v>4</v>
      </c>
      <c r="AH202" s="164" t="n">
        <v>4</v>
      </c>
      <c r="AI202" s="164" t="n">
        <v>4</v>
      </c>
      <c r="AJ202" s="166" t="n">
        <f aca="false">AC202+AD202+AE202+AF202+AG202+AH202</f>
        <v>21</v>
      </c>
      <c r="AK202" s="166" t="n">
        <f aca="false">AJ202/30*100</f>
        <v>70</v>
      </c>
      <c r="AL202" s="166" t="n">
        <f aca="false">AK202*0.6</f>
        <v>42</v>
      </c>
      <c r="AM202" s="164" t="n">
        <v>3.66666666666667</v>
      </c>
      <c r="AN202" s="164" t="n">
        <v>3.5</v>
      </c>
      <c r="AO202" s="164"/>
      <c r="AP202" s="164"/>
      <c r="AQ202" s="164"/>
      <c r="AR202" s="164" t="n">
        <v>4.25</v>
      </c>
      <c r="AS202" s="164"/>
      <c r="AT202" s="164" t="n">
        <v>4</v>
      </c>
      <c r="AU202" s="166" t="n">
        <f aca="false">Capstones!$Q202+Capstones!$R202+Capstones!$T202+Capstones!$V202+Capstones!$W202</f>
        <v>14.6666666666667</v>
      </c>
      <c r="AV202" s="166" t="n">
        <f aca="false">Capstones!$Y202/30*100</f>
        <v>48.8888888888889</v>
      </c>
      <c r="AW202" s="166" t="n">
        <f aca="false">Capstones!$Z202*0.6</f>
        <v>35.2</v>
      </c>
    </row>
    <row r="203" customFormat="false" ht="22.5" hidden="false" customHeight="true" outlineLevel="0" collapsed="false">
      <c r="A203" s="58" t="n">
        <v>200</v>
      </c>
      <c r="B203" s="58" t="s">
        <v>419</v>
      </c>
      <c r="C203" s="167" t="s">
        <v>420</v>
      </c>
      <c r="D203" s="58" t="s">
        <v>17</v>
      </c>
      <c r="E203" s="58" t="s">
        <v>31</v>
      </c>
      <c r="F203" s="129" t="n">
        <v>3</v>
      </c>
      <c r="G203" s="129" t="n">
        <v>3</v>
      </c>
      <c r="H203" s="129" t="n">
        <v>3</v>
      </c>
      <c r="I203" s="129" t="n">
        <v>3</v>
      </c>
      <c r="J203" s="129" t="n">
        <v>3</v>
      </c>
      <c r="K203" s="129" t="n">
        <v>3</v>
      </c>
      <c r="L203" s="58"/>
      <c r="M203" s="58"/>
      <c r="N203" s="166" t="n">
        <f aca="false">Capstones!$F203+Capstones!$G203+Capstones!$H203+Capstones!$I203+Capstones!$J203+Capstones!$K203</f>
        <v>18</v>
      </c>
      <c r="O203" s="166" t="n">
        <f aca="false">Capstones!$N203/30*100</f>
        <v>60</v>
      </c>
      <c r="P203" s="166" t="n">
        <f aca="false">Capstones!$O203*0.6</f>
        <v>36</v>
      </c>
      <c r="Q203" s="129" t="n">
        <v>2</v>
      </c>
      <c r="R203" s="129" t="n">
        <v>2.33333333333333</v>
      </c>
      <c r="S203" s="129"/>
      <c r="T203" s="129" t="n">
        <v>3</v>
      </c>
      <c r="U203" s="129"/>
      <c r="V203" s="129" t="n">
        <v>3</v>
      </c>
      <c r="W203" s="129" t="n">
        <v>2</v>
      </c>
      <c r="X203" s="129" t="n">
        <v>3</v>
      </c>
      <c r="Y203" s="166" t="n">
        <f aca="false">Capstones!$Q203+Capstones!$R203+Capstones!$T203+Capstones!$V203+Capstones!$W203</f>
        <v>12.3333333333333</v>
      </c>
      <c r="Z203" s="165" t="n">
        <f aca="false">Capstones!$Y203/25*100</f>
        <v>49.3333333333333</v>
      </c>
      <c r="AA203" s="166" t="n">
        <f aca="false">Capstones!$Z203*0.6</f>
        <v>29.6</v>
      </c>
      <c r="AB203" s="129"/>
      <c r="AC203" s="129" t="n">
        <v>3</v>
      </c>
      <c r="AD203" s="129" t="n">
        <v>3</v>
      </c>
      <c r="AE203" s="129" t="n">
        <v>3</v>
      </c>
      <c r="AF203" s="129" t="n">
        <v>3</v>
      </c>
      <c r="AG203" s="129" t="n">
        <v>3</v>
      </c>
      <c r="AH203" s="129" t="n">
        <v>3</v>
      </c>
      <c r="AI203" s="129" t="n">
        <v>3</v>
      </c>
      <c r="AJ203" s="166" t="n">
        <f aca="false">AC203+AD203+AE203+AF203+AG203+AH203</f>
        <v>18</v>
      </c>
      <c r="AK203" s="166" t="n">
        <f aca="false">AJ203/30*100</f>
        <v>60</v>
      </c>
      <c r="AL203" s="166" t="n">
        <f aca="false">AK203*0.6</f>
        <v>36</v>
      </c>
      <c r="AM203" s="129" t="n">
        <v>3.66666666666667</v>
      </c>
      <c r="AN203" s="129" t="n">
        <v>3</v>
      </c>
      <c r="AO203" s="129"/>
      <c r="AP203" s="129"/>
      <c r="AQ203" s="129"/>
      <c r="AR203" s="129" t="n">
        <v>4</v>
      </c>
      <c r="AS203" s="129"/>
      <c r="AT203" s="129" t="n">
        <v>3</v>
      </c>
      <c r="AU203" s="166" t="n">
        <f aca="false">Capstones!$Q203+Capstones!$R203+Capstones!$T203+Capstones!$V203+Capstones!$W203</f>
        <v>12.3333333333333</v>
      </c>
      <c r="AV203" s="166" t="n">
        <f aca="false">Capstones!$Y203/30*100</f>
        <v>41.1111111111111</v>
      </c>
      <c r="AW203" s="166" t="n">
        <f aca="false">Capstones!$Z203*0.6</f>
        <v>29.6</v>
      </c>
    </row>
    <row r="204" customFormat="false" ht="22.5" hidden="false" customHeight="true" outlineLevel="0" collapsed="false">
      <c r="A204" s="162" t="n">
        <v>201</v>
      </c>
      <c r="B204" s="162" t="s">
        <v>421</v>
      </c>
      <c r="C204" s="163" t="s">
        <v>422</v>
      </c>
      <c r="D204" s="162" t="s">
        <v>17</v>
      </c>
      <c r="E204" s="162" t="s">
        <v>31</v>
      </c>
      <c r="F204" s="164" t="n">
        <v>2</v>
      </c>
      <c r="G204" s="164" t="n">
        <v>2</v>
      </c>
      <c r="H204" s="164" t="n">
        <v>2</v>
      </c>
      <c r="I204" s="164" t="n">
        <v>2</v>
      </c>
      <c r="J204" s="164" t="n">
        <v>2</v>
      </c>
      <c r="K204" s="164" t="n">
        <v>2</v>
      </c>
      <c r="L204" s="162"/>
      <c r="M204" s="162"/>
      <c r="N204" s="165" t="n">
        <f aca="false">Capstones!$F204+Capstones!$G204+Capstones!$H204+Capstones!$I204+Capstones!$J204+Capstones!$K204</f>
        <v>12</v>
      </c>
      <c r="O204" s="165" t="n">
        <f aca="false">Capstones!$N204/30*100</f>
        <v>40</v>
      </c>
      <c r="P204" s="165" t="n">
        <f aca="false">Capstones!$O204*0.6</f>
        <v>24</v>
      </c>
      <c r="Q204" s="164" t="n">
        <v>3</v>
      </c>
      <c r="R204" s="164" t="n">
        <v>3</v>
      </c>
      <c r="S204" s="164"/>
      <c r="T204" s="164" t="n">
        <v>2</v>
      </c>
      <c r="U204" s="164"/>
      <c r="V204" s="164" t="n">
        <v>2</v>
      </c>
      <c r="W204" s="164" t="n">
        <v>3</v>
      </c>
      <c r="X204" s="164" t="n">
        <v>2.5</v>
      </c>
      <c r="Y204" s="165" t="n">
        <f aca="false">Capstones!$Q204+Capstones!$R204+Capstones!$T204+Capstones!$V204+Capstones!$W204</f>
        <v>13</v>
      </c>
      <c r="Z204" s="165" t="n">
        <f aca="false">Capstones!$Y204/25*100</f>
        <v>52</v>
      </c>
      <c r="AA204" s="165" t="n">
        <f aca="false">Capstones!$Z204*0.6</f>
        <v>31.2</v>
      </c>
      <c r="AB204" s="164"/>
      <c r="AC204" s="164" t="n">
        <v>3</v>
      </c>
      <c r="AD204" s="164" t="n">
        <v>1</v>
      </c>
      <c r="AE204" s="164" t="n">
        <v>2</v>
      </c>
      <c r="AF204" s="164" t="n">
        <v>3</v>
      </c>
      <c r="AG204" s="164" t="n">
        <v>4</v>
      </c>
      <c r="AH204" s="164" t="n">
        <v>3</v>
      </c>
      <c r="AI204" s="164" t="n">
        <v>4</v>
      </c>
      <c r="AJ204" s="166" t="n">
        <f aca="false">AC204+AD204+AE204+AF204+AG204+AH204</f>
        <v>16</v>
      </c>
      <c r="AK204" s="166" t="n">
        <f aca="false">AJ204/30*100</f>
        <v>53.3333333333333</v>
      </c>
      <c r="AL204" s="166" t="n">
        <f aca="false">AK204*0.6</f>
        <v>32</v>
      </c>
      <c r="AM204" s="164" t="n">
        <v>3.66666666666667</v>
      </c>
      <c r="AN204" s="164" t="n">
        <v>2.25</v>
      </c>
      <c r="AO204" s="164"/>
      <c r="AP204" s="164"/>
      <c r="AQ204" s="164"/>
      <c r="AR204" s="164" t="n">
        <v>3.25</v>
      </c>
      <c r="AS204" s="164"/>
      <c r="AT204" s="164" t="n">
        <v>2</v>
      </c>
      <c r="AU204" s="166" t="n">
        <f aca="false">Capstones!$Q204+Capstones!$R204+Capstones!$T204+Capstones!$V204+Capstones!$W204</f>
        <v>13</v>
      </c>
      <c r="AV204" s="166" t="n">
        <f aca="false">Capstones!$Y204/30*100</f>
        <v>43.3333333333333</v>
      </c>
      <c r="AW204" s="166" t="n">
        <f aca="false">Capstones!$Z204*0.6</f>
        <v>31.2</v>
      </c>
    </row>
    <row r="205" customFormat="false" ht="22.5" hidden="false" customHeight="true" outlineLevel="0" collapsed="false">
      <c r="A205" s="58" t="n">
        <v>202</v>
      </c>
      <c r="B205" s="58" t="s">
        <v>423</v>
      </c>
      <c r="C205" s="167" t="s">
        <v>424</v>
      </c>
      <c r="D205" s="58" t="s">
        <v>17</v>
      </c>
      <c r="E205" s="58" t="s">
        <v>24</v>
      </c>
      <c r="F205" s="129" t="n">
        <v>2</v>
      </c>
      <c r="G205" s="129" t="n">
        <v>3</v>
      </c>
      <c r="H205" s="129" t="n">
        <v>4</v>
      </c>
      <c r="I205" s="129" t="n">
        <v>3</v>
      </c>
      <c r="J205" s="129" t="n">
        <v>3</v>
      </c>
      <c r="K205" s="129" t="n">
        <v>2</v>
      </c>
      <c r="L205" s="58"/>
      <c r="M205" s="58"/>
      <c r="N205" s="166" t="n">
        <f aca="false">Capstones!$F205+Capstones!$G205+Capstones!$H205+Capstones!$I205+Capstones!$J205+Capstones!$K205</f>
        <v>17</v>
      </c>
      <c r="O205" s="166" t="n">
        <f aca="false">Capstones!$N205/30*100</f>
        <v>56.6666666666667</v>
      </c>
      <c r="P205" s="166" t="n">
        <f aca="false">Capstones!$O205*0.6</f>
        <v>34</v>
      </c>
      <c r="Q205" s="129" t="n">
        <v>0</v>
      </c>
      <c r="R205" s="129" t="n">
        <v>0</v>
      </c>
      <c r="S205" s="129"/>
      <c r="T205" s="129" t="n">
        <v>0</v>
      </c>
      <c r="U205" s="129"/>
      <c r="V205" s="129" t="n">
        <v>0</v>
      </c>
      <c r="W205" s="168" t="n">
        <v>0</v>
      </c>
      <c r="X205" s="168" t="n">
        <v>0</v>
      </c>
      <c r="Y205" s="166" t="n">
        <f aca="false">Capstones!$Q205+Capstones!$R205+Capstones!$T205+Capstones!$V205+Capstones!$W205</f>
        <v>0</v>
      </c>
      <c r="Z205" s="165" t="n">
        <f aca="false">Capstones!$Y205/25*100</f>
        <v>0</v>
      </c>
      <c r="AA205" s="166" t="n">
        <f aca="false">Capstones!$Z205*0.6</f>
        <v>0</v>
      </c>
      <c r="AB205" s="129"/>
      <c r="AC205" s="129" t="n">
        <v>2</v>
      </c>
      <c r="AD205" s="129" t="n">
        <v>3</v>
      </c>
      <c r="AE205" s="129" t="n">
        <v>2</v>
      </c>
      <c r="AF205" s="129" t="n">
        <v>2</v>
      </c>
      <c r="AG205" s="129" t="n">
        <v>3</v>
      </c>
      <c r="AH205" s="129" t="n">
        <v>3</v>
      </c>
      <c r="AI205" s="129" t="n">
        <v>3</v>
      </c>
      <c r="AJ205" s="166" t="n">
        <f aca="false">AC205+AD205+AE205+AF205+AG205+AH205</f>
        <v>15</v>
      </c>
      <c r="AK205" s="166" t="n">
        <f aca="false">AJ205/30*100</f>
        <v>50</v>
      </c>
      <c r="AL205" s="166" t="n">
        <f aca="false">AK205*0.6</f>
        <v>30</v>
      </c>
      <c r="AM205" s="129" t="n">
        <v>3.16666666666667</v>
      </c>
      <c r="AN205" s="129" t="n">
        <v>3.25</v>
      </c>
      <c r="AO205" s="129"/>
      <c r="AP205" s="129"/>
      <c r="AQ205" s="129"/>
      <c r="AR205" s="129" t="n">
        <v>2.875</v>
      </c>
      <c r="AS205" s="168"/>
      <c r="AT205" s="129" t="n">
        <v>3.5</v>
      </c>
      <c r="AU205" s="166" t="n">
        <f aca="false">Capstones!$Q205+Capstones!$R205+Capstones!$T205+Capstones!$V205+Capstones!$W205</f>
        <v>0</v>
      </c>
      <c r="AV205" s="166" t="n">
        <f aca="false">Capstones!$Y205/30*100</f>
        <v>0</v>
      </c>
      <c r="AW205" s="166" t="n">
        <f aca="false">Capstones!$Z205*0.6</f>
        <v>0</v>
      </c>
    </row>
    <row r="206" customFormat="false" ht="22.5" hidden="false" customHeight="true" outlineLevel="0" collapsed="false">
      <c r="A206" s="162" t="n">
        <v>203</v>
      </c>
      <c r="B206" s="162" t="s">
        <v>425</v>
      </c>
      <c r="C206" s="163" t="s">
        <v>426</v>
      </c>
      <c r="D206" s="162" t="s">
        <v>17</v>
      </c>
      <c r="E206" s="162" t="s">
        <v>24</v>
      </c>
      <c r="F206" s="164" t="n">
        <v>3</v>
      </c>
      <c r="G206" s="164" t="n">
        <v>2.66666666666667</v>
      </c>
      <c r="H206" s="164" t="n">
        <v>4</v>
      </c>
      <c r="I206" s="164" t="n">
        <v>4</v>
      </c>
      <c r="J206" s="164" t="n">
        <v>4</v>
      </c>
      <c r="K206" s="164" t="n">
        <v>3</v>
      </c>
      <c r="L206" s="162"/>
      <c r="M206" s="162"/>
      <c r="N206" s="165" t="n">
        <f aca="false">Capstones!$F206+Capstones!$G206+Capstones!$H206+Capstones!$I206+Capstones!$J206+Capstones!$K206</f>
        <v>20.6666666666667</v>
      </c>
      <c r="O206" s="165" t="n">
        <f aca="false">Capstones!$N206/30*100</f>
        <v>68.8888888888889</v>
      </c>
      <c r="P206" s="165" t="n">
        <f aca="false">Capstones!$O206*0.6</f>
        <v>41.3333333333333</v>
      </c>
      <c r="Q206" s="164" t="n">
        <v>3</v>
      </c>
      <c r="R206" s="164" t="n">
        <v>3.66666666666667</v>
      </c>
      <c r="S206" s="164"/>
      <c r="T206" s="164" t="n">
        <v>4</v>
      </c>
      <c r="U206" s="164"/>
      <c r="V206" s="164" t="n">
        <v>3.33333333333333</v>
      </c>
      <c r="W206" s="164" t="n">
        <v>3</v>
      </c>
      <c r="X206" s="164" t="n">
        <v>3</v>
      </c>
      <c r="Y206" s="165" t="n">
        <f aca="false">Capstones!$Q206+Capstones!$R206+Capstones!$T206+Capstones!$V206+Capstones!$W206</f>
        <v>17</v>
      </c>
      <c r="Z206" s="165" t="n">
        <f aca="false">Capstones!$Y206/25*100</f>
        <v>68</v>
      </c>
      <c r="AA206" s="165" t="n">
        <f aca="false">Capstones!$Z206*0.6</f>
        <v>40.8</v>
      </c>
      <c r="AB206" s="164"/>
      <c r="AC206" s="164" t="n">
        <v>4</v>
      </c>
      <c r="AD206" s="164" t="n">
        <v>3</v>
      </c>
      <c r="AE206" s="164" t="n">
        <v>4</v>
      </c>
      <c r="AF206" s="164" t="n">
        <v>4</v>
      </c>
      <c r="AG206" s="164" t="n">
        <v>4</v>
      </c>
      <c r="AH206" s="164" t="n">
        <v>4</v>
      </c>
      <c r="AI206" s="164" t="n">
        <v>4</v>
      </c>
      <c r="AJ206" s="166" t="n">
        <f aca="false">AC206+AD206+AE206+AF206+AG206+AH206</f>
        <v>23</v>
      </c>
      <c r="AK206" s="166" t="n">
        <f aca="false">AJ206/30*100</f>
        <v>76.6666666666667</v>
      </c>
      <c r="AL206" s="166" t="n">
        <f aca="false">AK206*0.6</f>
        <v>46</v>
      </c>
      <c r="AM206" s="164" t="n">
        <v>2.66666666666667</v>
      </c>
      <c r="AN206" s="164" t="n">
        <v>3</v>
      </c>
      <c r="AO206" s="164"/>
      <c r="AP206" s="164"/>
      <c r="AQ206" s="164"/>
      <c r="AR206" s="164" t="n">
        <v>3</v>
      </c>
      <c r="AS206" s="164"/>
      <c r="AT206" s="164" t="n">
        <v>3</v>
      </c>
      <c r="AU206" s="166" t="n">
        <f aca="false">Capstones!$Q206+Capstones!$R206+Capstones!$T206+Capstones!$V206+Capstones!$W206</f>
        <v>17</v>
      </c>
      <c r="AV206" s="166" t="n">
        <f aca="false">Capstones!$Y206/30*100</f>
        <v>56.6666666666667</v>
      </c>
      <c r="AW206" s="166" t="n">
        <f aca="false">Capstones!$Z206*0.6</f>
        <v>40.8</v>
      </c>
    </row>
    <row r="207" customFormat="false" ht="22.5" hidden="false" customHeight="true" outlineLevel="0" collapsed="false">
      <c r="A207" s="58" t="n">
        <v>204</v>
      </c>
      <c r="B207" s="58" t="s">
        <v>427</v>
      </c>
      <c r="C207" s="167" t="s">
        <v>428</v>
      </c>
      <c r="D207" s="58" t="s">
        <v>17</v>
      </c>
      <c r="E207" s="58" t="s">
        <v>24</v>
      </c>
      <c r="F207" s="129" t="n">
        <v>3</v>
      </c>
      <c r="G207" s="129" t="n">
        <v>3.66666666666667</v>
      </c>
      <c r="H207" s="129" t="n">
        <v>4</v>
      </c>
      <c r="I207" s="129" t="n">
        <v>3</v>
      </c>
      <c r="J207" s="129" t="n">
        <v>3</v>
      </c>
      <c r="K207" s="129" t="n">
        <v>4</v>
      </c>
      <c r="L207" s="58"/>
      <c r="M207" s="58"/>
      <c r="N207" s="166" t="n">
        <f aca="false">Capstones!$F207+Capstones!$G207+Capstones!$H207+Capstones!$I207+Capstones!$J207+Capstones!$K207</f>
        <v>20.6666666666667</v>
      </c>
      <c r="O207" s="166" t="n">
        <f aca="false">Capstones!$N207/30*100</f>
        <v>68.8888888888889</v>
      </c>
      <c r="P207" s="166" t="n">
        <f aca="false">Capstones!$O207*0.6</f>
        <v>41.3333333333333</v>
      </c>
      <c r="Q207" s="129" t="n">
        <v>2</v>
      </c>
      <c r="R207" s="129" t="n">
        <v>2.66666666666667</v>
      </c>
      <c r="S207" s="129"/>
      <c r="T207" s="129" t="n">
        <v>2</v>
      </c>
      <c r="U207" s="129"/>
      <c r="V207" s="129" t="n">
        <v>2.66666666666667</v>
      </c>
      <c r="W207" s="129" t="n">
        <v>3</v>
      </c>
      <c r="X207" s="129" t="n">
        <v>3</v>
      </c>
      <c r="Y207" s="166" t="n">
        <f aca="false">Capstones!$Q207+Capstones!$R207+Capstones!$T207+Capstones!$V207+Capstones!$W207</f>
        <v>12.3333333333333</v>
      </c>
      <c r="Z207" s="165" t="n">
        <f aca="false">Capstones!$Y207/25*100</f>
        <v>49.3333333333333</v>
      </c>
      <c r="AA207" s="166" t="n">
        <f aca="false">Capstones!$Z207*0.6</f>
        <v>29.6</v>
      </c>
      <c r="AB207" s="129"/>
      <c r="AC207" s="129" t="n">
        <v>4</v>
      </c>
      <c r="AD207" s="129" t="n">
        <v>4</v>
      </c>
      <c r="AE207" s="129" t="n">
        <v>2</v>
      </c>
      <c r="AF207" s="129" t="n">
        <v>4</v>
      </c>
      <c r="AG207" s="129" t="n">
        <v>4</v>
      </c>
      <c r="AH207" s="129" t="n">
        <v>4</v>
      </c>
      <c r="AI207" s="129" t="n">
        <v>4</v>
      </c>
      <c r="AJ207" s="166" t="n">
        <f aca="false">AC207+AD207+AE207+AF207+AG207+AH207</f>
        <v>22</v>
      </c>
      <c r="AK207" s="166" t="n">
        <f aca="false">AJ207/30*100</f>
        <v>73.3333333333333</v>
      </c>
      <c r="AL207" s="166" t="n">
        <f aca="false">AK207*0.6</f>
        <v>44</v>
      </c>
      <c r="AM207" s="129" t="n">
        <v>4</v>
      </c>
      <c r="AN207" s="129" t="n">
        <v>4</v>
      </c>
      <c r="AO207" s="129"/>
      <c r="AP207" s="129"/>
      <c r="AQ207" s="129"/>
      <c r="AR207" s="129" t="n">
        <v>4</v>
      </c>
      <c r="AS207" s="129"/>
      <c r="AT207" s="129" t="n">
        <v>4</v>
      </c>
      <c r="AU207" s="166" t="n">
        <f aca="false">Capstones!$Q207+Capstones!$R207+Capstones!$T207+Capstones!$V207+Capstones!$W207</f>
        <v>12.3333333333333</v>
      </c>
      <c r="AV207" s="166" t="n">
        <f aca="false">Capstones!$Y207/30*100</f>
        <v>41.1111111111111</v>
      </c>
      <c r="AW207" s="166" t="n">
        <f aca="false">Capstones!$Z207*0.6</f>
        <v>29.6</v>
      </c>
    </row>
    <row r="208" customFormat="false" ht="22.5" hidden="false" customHeight="true" outlineLevel="0" collapsed="false">
      <c r="A208" s="162" t="n">
        <v>205</v>
      </c>
      <c r="B208" s="162" t="s">
        <v>429</v>
      </c>
      <c r="C208" s="163" t="s">
        <v>430</v>
      </c>
      <c r="D208" s="162" t="s">
        <v>17</v>
      </c>
      <c r="E208" s="162" t="s">
        <v>24</v>
      </c>
      <c r="F208" s="164" t="n">
        <v>3</v>
      </c>
      <c r="G208" s="164" t="n">
        <v>3.66666666666667</v>
      </c>
      <c r="H208" s="164" t="n">
        <v>4</v>
      </c>
      <c r="I208" s="164" t="n">
        <v>3</v>
      </c>
      <c r="J208" s="164" t="n">
        <v>3</v>
      </c>
      <c r="K208" s="164" t="n">
        <v>3</v>
      </c>
      <c r="L208" s="162"/>
      <c r="M208" s="162"/>
      <c r="N208" s="165" t="n">
        <f aca="false">Capstones!$F208+Capstones!$G208+Capstones!$H208+Capstones!$I208+Capstones!$J208+Capstones!$K208</f>
        <v>19.6666666666667</v>
      </c>
      <c r="O208" s="165" t="n">
        <f aca="false">Capstones!$N208/30*100</f>
        <v>65.5555555555555</v>
      </c>
      <c r="P208" s="165" t="n">
        <f aca="false">Capstones!$O208*0.6</f>
        <v>39.3333333333333</v>
      </c>
      <c r="Q208" s="164" t="n">
        <v>2</v>
      </c>
      <c r="R208" s="164" t="n">
        <v>3</v>
      </c>
      <c r="S208" s="164"/>
      <c r="T208" s="164" t="n">
        <v>2</v>
      </c>
      <c r="U208" s="164"/>
      <c r="V208" s="164" t="n">
        <v>2</v>
      </c>
      <c r="W208" s="164" t="n">
        <v>2</v>
      </c>
      <c r="X208" s="164" t="n">
        <v>2.5</v>
      </c>
      <c r="Y208" s="165" t="n">
        <f aca="false">Capstones!$Q208+Capstones!$R208+Capstones!$T208+Capstones!$V208+Capstones!$W208</f>
        <v>11</v>
      </c>
      <c r="Z208" s="165" t="n">
        <f aca="false">Capstones!$Y208/25*100</f>
        <v>44</v>
      </c>
      <c r="AA208" s="165" t="n">
        <f aca="false">Capstones!$Z208*0.6</f>
        <v>26.4</v>
      </c>
      <c r="AB208" s="164"/>
      <c r="AC208" s="164" t="n">
        <v>5</v>
      </c>
      <c r="AD208" s="164" t="n">
        <v>5</v>
      </c>
      <c r="AE208" s="164" t="n">
        <v>5</v>
      </c>
      <c r="AF208" s="164" t="n">
        <v>5</v>
      </c>
      <c r="AG208" s="164" t="n">
        <v>5</v>
      </c>
      <c r="AH208" s="164" t="n">
        <v>5</v>
      </c>
      <c r="AI208" s="164" t="n">
        <v>5</v>
      </c>
      <c r="AJ208" s="166" t="n">
        <f aca="false">AC208+AD208+AE208+AF208+AG208+AH208</f>
        <v>30</v>
      </c>
      <c r="AK208" s="166" t="n">
        <f aca="false">AJ208/30*100</f>
        <v>100</v>
      </c>
      <c r="AL208" s="166" t="n">
        <f aca="false">AK208*0.6</f>
        <v>60</v>
      </c>
      <c r="AM208" s="164" t="n">
        <v>4</v>
      </c>
      <c r="AN208" s="164" t="n">
        <v>4</v>
      </c>
      <c r="AO208" s="164"/>
      <c r="AP208" s="164"/>
      <c r="AQ208" s="164"/>
      <c r="AR208" s="164" t="n">
        <v>4</v>
      </c>
      <c r="AS208" s="164"/>
      <c r="AT208" s="164" t="n">
        <v>4</v>
      </c>
      <c r="AU208" s="166" t="n">
        <f aca="false">Capstones!$Q208+Capstones!$R208+Capstones!$T208+Capstones!$V208+Capstones!$W208</f>
        <v>11</v>
      </c>
      <c r="AV208" s="166" t="n">
        <f aca="false">Capstones!$Y208/30*100</f>
        <v>36.6666666666667</v>
      </c>
      <c r="AW208" s="166" t="n">
        <f aca="false">Capstones!$Z208*0.6</f>
        <v>26.4</v>
      </c>
    </row>
    <row r="209" customFormat="false" ht="22.5" hidden="false" customHeight="true" outlineLevel="0" collapsed="false">
      <c r="A209" s="58" t="n">
        <v>206</v>
      </c>
      <c r="B209" s="58" t="s">
        <v>431</v>
      </c>
      <c r="C209" s="167" t="s">
        <v>432</v>
      </c>
      <c r="D209" s="58" t="s">
        <v>17</v>
      </c>
      <c r="E209" s="58" t="s">
        <v>24</v>
      </c>
      <c r="F209" s="129" t="n">
        <v>3</v>
      </c>
      <c r="G209" s="129" t="n">
        <v>3.33333333333333</v>
      </c>
      <c r="H209" s="129" t="n">
        <v>4</v>
      </c>
      <c r="I209" s="129" t="n">
        <v>3</v>
      </c>
      <c r="J209" s="129" t="n">
        <v>4</v>
      </c>
      <c r="K209" s="129" t="n">
        <v>4</v>
      </c>
      <c r="L209" s="58"/>
      <c r="M209" s="58"/>
      <c r="N209" s="166" t="n">
        <f aca="false">Capstones!$F209+Capstones!$G209+Capstones!$H209+Capstones!$I209+Capstones!$J209+Capstones!$K209</f>
        <v>21.3333333333333</v>
      </c>
      <c r="O209" s="166" t="n">
        <f aca="false">Capstones!$N209/30*100</f>
        <v>71.1111111111111</v>
      </c>
      <c r="P209" s="166" t="n">
        <f aca="false">Capstones!$O209*0.6</f>
        <v>42.6666666666667</v>
      </c>
      <c r="Q209" s="129" t="n">
        <v>2</v>
      </c>
      <c r="R209" s="129" t="n">
        <v>3</v>
      </c>
      <c r="S209" s="129"/>
      <c r="T209" s="129" t="n">
        <v>2</v>
      </c>
      <c r="U209" s="129"/>
      <c r="V209" s="129" t="n">
        <v>2.33333333333333</v>
      </c>
      <c r="W209" s="129" t="n">
        <v>2</v>
      </c>
      <c r="X209" s="129" t="n">
        <v>2.5</v>
      </c>
      <c r="Y209" s="166" t="n">
        <f aca="false">Capstones!$Q209+Capstones!$R209+Capstones!$T209+Capstones!$V209+Capstones!$W209</f>
        <v>11.3333333333333</v>
      </c>
      <c r="Z209" s="165" t="n">
        <f aca="false">Capstones!$Y209/25*100</f>
        <v>45.3333333333333</v>
      </c>
      <c r="AA209" s="166" t="n">
        <f aca="false">Capstones!$Z209*0.6</f>
        <v>27.2</v>
      </c>
      <c r="AB209" s="129"/>
      <c r="AC209" s="129" t="n">
        <v>4</v>
      </c>
      <c r="AD209" s="129" t="n">
        <v>3</v>
      </c>
      <c r="AE209" s="129" t="n">
        <v>4</v>
      </c>
      <c r="AF209" s="129" t="n">
        <v>3</v>
      </c>
      <c r="AG209" s="129" t="n">
        <v>4</v>
      </c>
      <c r="AH209" s="129" t="n">
        <v>3</v>
      </c>
      <c r="AI209" s="129" t="n">
        <v>4</v>
      </c>
      <c r="AJ209" s="166" t="n">
        <f aca="false">AC209+AD209+AE209+AF209+AG209+AH209</f>
        <v>21</v>
      </c>
      <c r="AK209" s="166" t="n">
        <f aca="false">AJ209/30*100</f>
        <v>70</v>
      </c>
      <c r="AL209" s="166" t="n">
        <f aca="false">AK209*0.6</f>
        <v>42</v>
      </c>
      <c r="AM209" s="129" t="n">
        <v>4</v>
      </c>
      <c r="AN209" s="129" t="n">
        <v>4</v>
      </c>
      <c r="AO209" s="129"/>
      <c r="AP209" s="129"/>
      <c r="AQ209" s="129"/>
      <c r="AR209" s="129" t="n">
        <v>4</v>
      </c>
      <c r="AS209" s="129"/>
      <c r="AT209" s="129" t="n">
        <v>4</v>
      </c>
      <c r="AU209" s="166" t="n">
        <f aca="false">Capstones!$Q209+Capstones!$R209+Capstones!$T209+Capstones!$V209+Capstones!$W209</f>
        <v>11.3333333333333</v>
      </c>
      <c r="AV209" s="166" t="n">
        <f aca="false">Capstones!$Y209/30*100</f>
        <v>37.7777777777778</v>
      </c>
      <c r="AW209" s="166" t="n">
        <f aca="false">Capstones!$Z209*0.6</f>
        <v>27.2</v>
      </c>
    </row>
    <row r="210" customFormat="false" ht="22.5" hidden="false" customHeight="true" outlineLevel="0" collapsed="false">
      <c r="A210" s="162" t="n">
        <v>207</v>
      </c>
      <c r="B210" s="162" t="s">
        <v>433</v>
      </c>
      <c r="C210" s="163" t="s">
        <v>434</v>
      </c>
      <c r="D210" s="162" t="s">
        <v>17</v>
      </c>
      <c r="E210" s="162" t="s">
        <v>24</v>
      </c>
      <c r="F210" s="164" t="n">
        <v>2</v>
      </c>
      <c r="G210" s="164" t="n">
        <v>2.66666666666667</v>
      </c>
      <c r="H210" s="164" t="n">
        <v>3</v>
      </c>
      <c r="I210" s="164" t="n">
        <v>3</v>
      </c>
      <c r="J210" s="164" t="n">
        <v>2</v>
      </c>
      <c r="K210" s="164" t="n">
        <v>3</v>
      </c>
      <c r="L210" s="162"/>
      <c r="M210" s="162"/>
      <c r="N210" s="165" t="n">
        <f aca="false">Capstones!$F210+Capstones!$G210+Capstones!$H210+Capstones!$I210+Capstones!$J210+Capstones!$K210</f>
        <v>15.6666666666667</v>
      </c>
      <c r="O210" s="165" t="n">
        <f aca="false">Capstones!$N210/30*100</f>
        <v>52.2222222222222</v>
      </c>
      <c r="P210" s="165" t="n">
        <f aca="false">Capstones!$O210*0.6</f>
        <v>31.3333333333333</v>
      </c>
      <c r="Q210" s="164" t="n">
        <v>2</v>
      </c>
      <c r="R210" s="164" t="n">
        <v>2.66666666666667</v>
      </c>
      <c r="S210" s="164"/>
      <c r="T210" s="164" t="n">
        <v>2</v>
      </c>
      <c r="U210" s="164"/>
      <c r="V210" s="164" t="n">
        <v>2.66666666666667</v>
      </c>
      <c r="W210" s="164" t="n">
        <v>3</v>
      </c>
      <c r="X210" s="164" t="n">
        <v>3</v>
      </c>
      <c r="Y210" s="165" t="n">
        <f aca="false">Capstones!$Q210+Capstones!$R210+Capstones!$T210+Capstones!$V210+Capstones!$W210</f>
        <v>12.3333333333333</v>
      </c>
      <c r="Z210" s="165" t="n">
        <f aca="false">Capstones!$Y210/25*100</f>
        <v>49.3333333333333</v>
      </c>
      <c r="AA210" s="165" t="n">
        <f aca="false">Capstones!$Z210*0.6</f>
        <v>29.6</v>
      </c>
      <c r="AB210" s="164"/>
      <c r="AC210" s="164" t="s">
        <v>511</v>
      </c>
      <c r="AD210" s="164" t="s">
        <v>511</v>
      </c>
      <c r="AE210" s="164" t="s">
        <v>511</v>
      </c>
      <c r="AF210" s="164" t="s">
        <v>511</v>
      </c>
      <c r="AG210" s="164" t="s">
        <v>511</v>
      </c>
      <c r="AH210" s="164" t="s">
        <v>511</v>
      </c>
      <c r="AI210" s="164" t="s">
        <v>511</v>
      </c>
      <c r="AJ210" s="166" t="n">
        <f aca="false">AC210+AD210+AE210+AF210+AG210+AH210</f>
        <v>0</v>
      </c>
      <c r="AK210" s="166" t="n">
        <f aca="false">AJ210/30*100</f>
        <v>0</v>
      </c>
      <c r="AL210" s="166" t="n">
        <f aca="false">AK210*0.6</f>
        <v>0</v>
      </c>
      <c r="AM210" s="164" t="n">
        <v>3</v>
      </c>
      <c r="AN210" s="164" t="n">
        <v>3</v>
      </c>
      <c r="AO210" s="164"/>
      <c r="AP210" s="164"/>
      <c r="AQ210" s="164"/>
      <c r="AR210" s="164" t="n">
        <v>3.5</v>
      </c>
      <c r="AS210" s="164"/>
      <c r="AT210" s="164" t="n">
        <v>2</v>
      </c>
      <c r="AU210" s="166" t="n">
        <f aca="false">Capstones!$Q210+Capstones!$R210+Capstones!$T210+Capstones!$V210+Capstones!$W210</f>
        <v>12.3333333333333</v>
      </c>
      <c r="AV210" s="166" t="n">
        <f aca="false">Capstones!$Y210/30*100</f>
        <v>41.1111111111111</v>
      </c>
      <c r="AW210" s="166" t="n">
        <f aca="false">Capstones!$Z210*0.6</f>
        <v>29.6</v>
      </c>
    </row>
    <row r="211" customFormat="false" ht="22.5" hidden="false" customHeight="true" outlineLevel="0" collapsed="false">
      <c r="A211" s="58" t="n">
        <v>208</v>
      </c>
      <c r="B211" s="58" t="s">
        <v>435</v>
      </c>
      <c r="C211" s="167" t="s">
        <v>436</v>
      </c>
      <c r="D211" s="58" t="s">
        <v>17</v>
      </c>
      <c r="E211" s="58" t="s">
        <v>24</v>
      </c>
      <c r="F211" s="129" t="n">
        <v>4</v>
      </c>
      <c r="G211" s="129" t="n">
        <v>4</v>
      </c>
      <c r="H211" s="129" t="n">
        <v>4</v>
      </c>
      <c r="I211" s="129" t="n">
        <v>3</v>
      </c>
      <c r="J211" s="129" t="n">
        <v>3</v>
      </c>
      <c r="K211" s="129" t="n">
        <v>3.5</v>
      </c>
      <c r="L211" s="58"/>
      <c r="M211" s="58"/>
      <c r="N211" s="166" t="n">
        <f aca="false">Capstones!$F211+Capstones!$G211+Capstones!$H211+Capstones!$I211+Capstones!$J211+Capstones!$K211</f>
        <v>21.5</v>
      </c>
      <c r="O211" s="166" t="n">
        <f aca="false">Capstones!$N211/30*100</f>
        <v>71.6666666666667</v>
      </c>
      <c r="P211" s="166" t="n">
        <f aca="false">Capstones!$O211*0.6</f>
        <v>43</v>
      </c>
      <c r="Q211" s="129" t="n">
        <v>3</v>
      </c>
      <c r="R211" s="129" t="n">
        <v>3.33333333333333</v>
      </c>
      <c r="S211" s="129"/>
      <c r="T211" s="129" t="n">
        <v>4</v>
      </c>
      <c r="U211" s="129"/>
      <c r="V211" s="129" t="n">
        <v>2.66666666666667</v>
      </c>
      <c r="W211" s="129" t="n">
        <v>3</v>
      </c>
      <c r="X211" s="129" t="n">
        <v>3</v>
      </c>
      <c r="Y211" s="166" t="n">
        <f aca="false">Capstones!$Q211+Capstones!$R211+Capstones!$T211+Capstones!$V211+Capstones!$W211</f>
        <v>16</v>
      </c>
      <c r="Z211" s="165" t="n">
        <f aca="false">Capstones!$Y211/25*100</f>
        <v>64</v>
      </c>
      <c r="AA211" s="166" t="n">
        <f aca="false">Capstones!$Z211*0.6</f>
        <v>38.4</v>
      </c>
      <c r="AB211" s="129"/>
      <c r="AC211" s="129" t="n">
        <v>5</v>
      </c>
      <c r="AD211" s="129" t="n">
        <v>5</v>
      </c>
      <c r="AE211" s="129" t="n">
        <v>5</v>
      </c>
      <c r="AF211" s="129" t="n">
        <v>5</v>
      </c>
      <c r="AG211" s="129" t="n">
        <v>5</v>
      </c>
      <c r="AH211" s="129" t="n">
        <v>5</v>
      </c>
      <c r="AI211" s="129" t="n">
        <v>5</v>
      </c>
      <c r="AJ211" s="166" t="n">
        <f aca="false">AC211+AD211+AE211+AF211+AG211+AH211</f>
        <v>30</v>
      </c>
      <c r="AK211" s="166" t="n">
        <f aca="false">AJ211/30*100</f>
        <v>100</v>
      </c>
      <c r="AL211" s="166" t="n">
        <f aca="false">AK211*0.6</f>
        <v>60</v>
      </c>
      <c r="AM211" s="129" t="n">
        <v>3</v>
      </c>
      <c r="AN211" s="129" t="n">
        <v>3.75</v>
      </c>
      <c r="AO211" s="129"/>
      <c r="AP211" s="129"/>
      <c r="AQ211" s="129"/>
      <c r="AR211" s="129" t="n">
        <v>3</v>
      </c>
      <c r="AS211" s="129"/>
      <c r="AT211" s="129" t="n">
        <v>3.5</v>
      </c>
      <c r="AU211" s="166" t="n">
        <f aca="false">Capstones!$Q211+Capstones!$R211+Capstones!$T211+Capstones!$V211+Capstones!$W211</f>
        <v>16</v>
      </c>
      <c r="AV211" s="166" t="n">
        <f aca="false">Capstones!$Y211/30*100</f>
        <v>53.3333333333333</v>
      </c>
      <c r="AW211" s="166" t="n">
        <f aca="false">Capstones!$Z211*0.6</f>
        <v>38.4</v>
      </c>
    </row>
    <row r="212" customFormat="false" ht="22.5" hidden="false" customHeight="true" outlineLevel="0" collapsed="false">
      <c r="A212" s="162" t="n">
        <v>209</v>
      </c>
      <c r="B212" s="162" t="s">
        <v>437</v>
      </c>
      <c r="C212" s="163" t="s">
        <v>438</v>
      </c>
      <c r="D212" s="162" t="s">
        <v>17</v>
      </c>
      <c r="E212" s="162" t="s">
        <v>24</v>
      </c>
      <c r="F212" s="164" t="n">
        <v>3</v>
      </c>
      <c r="G212" s="164" t="n">
        <v>3.33333333333333</v>
      </c>
      <c r="H212" s="164" t="n">
        <v>3</v>
      </c>
      <c r="I212" s="164" t="n">
        <v>3</v>
      </c>
      <c r="J212" s="164" t="n">
        <v>3</v>
      </c>
      <c r="K212" s="164" t="n">
        <v>3</v>
      </c>
      <c r="L212" s="162"/>
      <c r="M212" s="162"/>
      <c r="N212" s="165" t="n">
        <f aca="false">Capstones!$F212+Capstones!$G212+Capstones!$H212+Capstones!$I212+Capstones!$J212+Capstones!$K212</f>
        <v>18.3333333333333</v>
      </c>
      <c r="O212" s="165" t="n">
        <f aca="false">Capstones!$N212/30*100</f>
        <v>61.1111111111111</v>
      </c>
      <c r="P212" s="165" t="n">
        <f aca="false">Capstones!$O212*0.6</f>
        <v>36.6666666666667</v>
      </c>
      <c r="Q212" s="164" t="n">
        <v>2</v>
      </c>
      <c r="R212" s="164" t="n">
        <v>2</v>
      </c>
      <c r="S212" s="164"/>
      <c r="T212" s="164" t="n">
        <v>2</v>
      </c>
      <c r="U212" s="164"/>
      <c r="V212" s="164" t="n">
        <v>2.33333333333333</v>
      </c>
      <c r="W212" s="164" t="n">
        <v>2</v>
      </c>
      <c r="X212" s="164" t="n">
        <v>3</v>
      </c>
      <c r="Y212" s="165" t="n">
        <f aca="false">Capstones!$Q212+Capstones!$R212+Capstones!$T212+Capstones!$V212+Capstones!$W212</f>
        <v>10.3333333333333</v>
      </c>
      <c r="Z212" s="165" t="n">
        <f aca="false">Capstones!$Y212/25*100</f>
        <v>41.3333333333333</v>
      </c>
      <c r="AA212" s="165" t="n">
        <f aca="false">Capstones!$Z212*0.6</f>
        <v>24.8</v>
      </c>
      <c r="AB212" s="164"/>
      <c r="AC212" s="162" t="n">
        <v>3</v>
      </c>
      <c r="AD212" s="162" t="n">
        <v>3</v>
      </c>
      <c r="AE212" s="162" t="n">
        <v>3</v>
      </c>
      <c r="AF212" s="162" t="n">
        <v>3</v>
      </c>
      <c r="AG212" s="162" t="n">
        <v>4</v>
      </c>
      <c r="AH212" s="162" t="n">
        <v>3</v>
      </c>
      <c r="AI212" s="162" t="n">
        <v>4</v>
      </c>
      <c r="AJ212" s="166" t="n">
        <f aca="false">AC212+AD212+AE212+AF212+AG212+AH212</f>
        <v>19</v>
      </c>
      <c r="AK212" s="166" t="n">
        <f aca="false">AJ212/30*100</f>
        <v>63.3333333333333</v>
      </c>
      <c r="AL212" s="166" t="n">
        <f aca="false">AK212*0.6</f>
        <v>38</v>
      </c>
      <c r="AM212" s="162" t="n">
        <v>0</v>
      </c>
      <c r="AN212" s="162" t="n">
        <v>0</v>
      </c>
      <c r="AO212" s="164"/>
      <c r="AP212" s="164"/>
      <c r="AQ212" s="164"/>
      <c r="AR212" s="162" t="n">
        <v>0</v>
      </c>
      <c r="AS212" s="164"/>
      <c r="AT212" s="162" t="n">
        <v>0</v>
      </c>
      <c r="AU212" s="166" t="n">
        <f aca="false">Capstones!$Q212+Capstones!$R212+Capstones!$T212+Capstones!$V212+Capstones!$W212</f>
        <v>10.3333333333333</v>
      </c>
      <c r="AV212" s="166" t="n">
        <f aca="false">Capstones!$Y212/30*100</f>
        <v>34.4444444444444</v>
      </c>
      <c r="AW212" s="166" t="n">
        <f aca="false">Capstones!$Z212*0.6</f>
        <v>24.8</v>
      </c>
    </row>
    <row r="213" customFormat="false" ht="22.5" hidden="false" customHeight="true" outlineLevel="0" collapsed="false">
      <c r="A213" s="58" t="n">
        <v>210</v>
      </c>
      <c r="B213" s="58" t="s">
        <v>439</v>
      </c>
      <c r="C213" s="167" t="s">
        <v>440</v>
      </c>
      <c r="D213" s="58" t="s">
        <v>17</v>
      </c>
      <c r="E213" s="58" t="s">
        <v>24</v>
      </c>
      <c r="F213" s="129" t="n">
        <v>2</v>
      </c>
      <c r="G213" s="129" t="n">
        <v>2.33333333333333</v>
      </c>
      <c r="H213" s="129" t="n">
        <v>3</v>
      </c>
      <c r="I213" s="129" t="n">
        <v>2</v>
      </c>
      <c r="J213" s="129" t="n">
        <v>2</v>
      </c>
      <c r="K213" s="129" t="n">
        <v>2</v>
      </c>
      <c r="L213" s="58"/>
      <c r="M213" s="58"/>
      <c r="N213" s="166" t="n">
        <f aca="false">Capstones!$F213+Capstones!$G213+Capstones!$H213+Capstones!$I213+Capstones!$J213+Capstones!$K213</f>
        <v>13.3333333333333</v>
      </c>
      <c r="O213" s="166" t="n">
        <f aca="false">Capstones!$N213/30*100</f>
        <v>44.4444444444444</v>
      </c>
      <c r="P213" s="166" t="n">
        <f aca="false">Capstones!$O213*0.6</f>
        <v>26.6666666666667</v>
      </c>
      <c r="Q213" s="129" t="n">
        <v>2</v>
      </c>
      <c r="R213" s="129" t="n">
        <v>2</v>
      </c>
      <c r="S213" s="129"/>
      <c r="T213" s="129" t="n">
        <v>3</v>
      </c>
      <c r="U213" s="129"/>
      <c r="V213" s="129" t="n">
        <v>3</v>
      </c>
      <c r="W213" s="129" t="n">
        <v>2</v>
      </c>
      <c r="X213" s="129" t="n">
        <v>2.5</v>
      </c>
      <c r="Y213" s="166" t="n">
        <f aca="false">Capstones!$Q213+Capstones!$R213+Capstones!$T213+Capstones!$V213+Capstones!$W213</f>
        <v>12</v>
      </c>
      <c r="Z213" s="165" t="n">
        <f aca="false">Capstones!$Y213/25*100</f>
        <v>48</v>
      </c>
      <c r="AA213" s="166" t="n">
        <f aca="false">Capstones!$Z213*0.6</f>
        <v>28.8</v>
      </c>
      <c r="AB213" s="129"/>
      <c r="AC213" s="58" t="n">
        <v>4</v>
      </c>
      <c r="AD213" s="58" t="n">
        <v>3</v>
      </c>
      <c r="AE213" s="58" t="n">
        <v>3</v>
      </c>
      <c r="AF213" s="58" t="n">
        <v>3</v>
      </c>
      <c r="AG213" s="58" t="n">
        <v>4</v>
      </c>
      <c r="AH213" s="58" t="n">
        <v>4</v>
      </c>
      <c r="AI213" s="58" t="n">
        <v>4</v>
      </c>
      <c r="AJ213" s="166" t="n">
        <f aca="false">AC213+AD213+AE213+AF213+AG213+AH213</f>
        <v>21</v>
      </c>
      <c r="AK213" s="166" t="n">
        <f aca="false">AJ213/30*100</f>
        <v>70</v>
      </c>
      <c r="AL213" s="166" t="n">
        <f aca="false">AK213*0.6</f>
        <v>42</v>
      </c>
      <c r="AM213" s="58" t="n">
        <v>0</v>
      </c>
      <c r="AN213" s="58" t="n">
        <v>0</v>
      </c>
      <c r="AO213" s="129"/>
      <c r="AP213" s="129"/>
      <c r="AQ213" s="129"/>
      <c r="AR213" s="58" t="n">
        <v>0</v>
      </c>
      <c r="AS213" s="129"/>
      <c r="AT213" s="58" t="n">
        <v>0</v>
      </c>
      <c r="AU213" s="166" t="n">
        <f aca="false">Capstones!$Q213+Capstones!$R213+Capstones!$T213+Capstones!$V213+Capstones!$W213</f>
        <v>12</v>
      </c>
      <c r="AV213" s="166" t="n">
        <f aca="false">Capstones!$Y213/30*100</f>
        <v>40</v>
      </c>
      <c r="AW213" s="166" t="n">
        <f aca="false">Capstones!$Z213*0.6</f>
        <v>28.8</v>
      </c>
    </row>
    <row r="214" customFormat="false" ht="22.5" hidden="false" customHeight="true" outlineLevel="0" collapsed="false">
      <c r="A214" s="162" t="n">
        <v>211</v>
      </c>
      <c r="B214" s="162" t="s">
        <v>441</v>
      </c>
      <c r="C214" s="163" t="s">
        <v>442</v>
      </c>
      <c r="D214" s="162" t="s">
        <v>13</v>
      </c>
      <c r="E214" s="162" t="s">
        <v>24</v>
      </c>
      <c r="F214" s="164" t="n">
        <v>4</v>
      </c>
      <c r="G214" s="164" t="n">
        <v>3.33333333333333</v>
      </c>
      <c r="H214" s="164" t="n">
        <v>3</v>
      </c>
      <c r="I214" s="164" t="n">
        <v>3</v>
      </c>
      <c r="J214" s="164" t="n">
        <v>4</v>
      </c>
      <c r="K214" s="164" t="n">
        <v>4</v>
      </c>
      <c r="L214" s="162"/>
      <c r="M214" s="162"/>
      <c r="N214" s="165" t="n">
        <f aca="false">Capstones!$F214+Capstones!$G214+Capstones!$H214+Capstones!$I214+Capstones!$J214+Capstones!$K214</f>
        <v>21.3333333333333</v>
      </c>
      <c r="O214" s="165" t="n">
        <f aca="false">Capstones!$N214/30*100</f>
        <v>71.1111111111111</v>
      </c>
      <c r="P214" s="165" t="n">
        <f aca="false">Capstones!$O214*0.6</f>
        <v>42.6666666666667</v>
      </c>
      <c r="Q214" s="164" t="n">
        <v>3</v>
      </c>
      <c r="R214" s="164" t="n">
        <v>3.33333333333333</v>
      </c>
      <c r="S214" s="164"/>
      <c r="T214" s="164" t="n">
        <v>3</v>
      </c>
      <c r="U214" s="164"/>
      <c r="V214" s="164" t="n">
        <v>3.33333333333333</v>
      </c>
      <c r="W214" s="164" t="n">
        <v>3</v>
      </c>
      <c r="X214" s="164" t="n">
        <v>3</v>
      </c>
      <c r="Y214" s="165" t="n">
        <f aca="false">Capstones!$Q214+Capstones!$R214+Capstones!$T214+Capstones!$V214+Capstones!$W214</f>
        <v>15.6666666666667</v>
      </c>
      <c r="Z214" s="165" t="n">
        <f aca="false">Capstones!$Y214/25*100</f>
        <v>62.6666666666667</v>
      </c>
      <c r="AA214" s="165" t="n">
        <f aca="false">Capstones!$Z214*0.6</f>
        <v>37.6</v>
      </c>
      <c r="AB214" s="164"/>
      <c r="AC214" s="164" t="n">
        <v>3</v>
      </c>
      <c r="AD214" s="164" t="n">
        <v>3</v>
      </c>
      <c r="AE214" s="164" t="n">
        <v>3</v>
      </c>
      <c r="AF214" s="164" t="n">
        <v>3</v>
      </c>
      <c r="AG214" s="164" t="n">
        <v>4</v>
      </c>
      <c r="AH214" s="164" t="n">
        <v>4</v>
      </c>
      <c r="AI214" s="164" t="n">
        <v>4</v>
      </c>
      <c r="AJ214" s="166" t="n">
        <f aca="false">AC214+AD214+AE214+AF214+AG214+AH214</f>
        <v>20</v>
      </c>
      <c r="AK214" s="166" t="n">
        <f aca="false">AJ214/30*100</f>
        <v>66.6666666666667</v>
      </c>
      <c r="AL214" s="166" t="n">
        <f aca="false">AK214*0.6</f>
        <v>40</v>
      </c>
      <c r="AM214" s="164" t="n">
        <v>3.66666666666667</v>
      </c>
      <c r="AN214" s="164" t="n">
        <v>4</v>
      </c>
      <c r="AO214" s="164"/>
      <c r="AP214" s="164"/>
      <c r="AQ214" s="164"/>
      <c r="AR214" s="164" t="n">
        <v>4</v>
      </c>
      <c r="AS214" s="164"/>
      <c r="AT214" s="164" t="n">
        <v>3</v>
      </c>
      <c r="AU214" s="166" t="n">
        <f aca="false">Capstones!$Q214+Capstones!$R214+Capstones!$T214+Capstones!$V214+Capstones!$W214</f>
        <v>15.6666666666667</v>
      </c>
      <c r="AV214" s="166" t="n">
        <f aca="false">Capstones!$Y214/30*100</f>
        <v>52.2222222222222</v>
      </c>
      <c r="AW214" s="166" t="n">
        <f aca="false">Capstones!$Z214*0.6</f>
        <v>37.6</v>
      </c>
    </row>
    <row r="215" customFormat="false" ht="22.5" hidden="false" customHeight="true" outlineLevel="0" collapsed="false">
      <c r="A215" s="58" t="n">
        <v>212</v>
      </c>
      <c r="B215" s="58" t="s">
        <v>443</v>
      </c>
      <c r="C215" s="167" t="s">
        <v>444</v>
      </c>
      <c r="D215" s="58" t="s">
        <v>13</v>
      </c>
      <c r="E215" s="58" t="s">
        <v>24</v>
      </c>
      <c r="F215" s="129" t="n">
        <v>4</v>
      </c>
      <c r="G215" s="129" t="n">
        <v>4.66666666666667</v>
      </c>
      <c r="H215" s="129" t="n">
        <v>4</v>
      </c>
      <c r="I215" s="129" t="n">
        <v>4</v>
      </c>
      <c r="J215" s="129" t="n">
        <v>5</v>
      </c>
      <c r="K215" s="129" t="n">
        <v>5</v>
      </c>
      <c r="L215" s="58"/>
      <c r="M215" s="58"/>
      <c r="N215" s="166" t="n">
        <f aca="false">Capstones!$F215+Capstones!$G215+Capstones!$H215+Capstones!$I215+Capstones!$J215+Capstones!$K215</f>
        <v>26.6666666666667</v>
      </c>
      <c r="O215" s="166" t="n">
        <f aca="false">Capstones!$N215/30*100</f>
        <v>88.8888888888889</v>
      </c>
      <c r="P215" s="166" t="n">
        <f aca="false">Capstones!$O215*0.6</f>
        <v>53.3333333333333</v>
      </c>
      <c r="Q215" s="129" t="n">
        <v>4</v>
      </c>
      <c r="R215" s="129" t="n">
        <v>5</v>
      </c>
      <c r="S215" s="129"/>
      <c r="T215" s="129" t="n">
        <v>5</v>
      </c>
      <c r="U215" s="129"/>
      <c r="V215" s="129" t="n">
        <v>4</v>
      </c>
      <c r="W215" s="168" t="n">
        <v>3</v>
      </c>
      <c r="X215" s="168" t="n">
        <v>3.5</v>
      </c>
      <c r="Y215" s="166" t="n">
        <f aca="false">Capstones!$Q215+Capstones!$R215+Capstones!$T215+Capstones!$V215+Capstones!$W215</f>
        <v>21</v>
      </c>
      <c r="Z215" s="165" t="n">
        <f aca="false">Capstones!$Y215/25*100</f>
        <v>84</v>
      </c>
      <c r="AA215" s="166" t="n">
        <f aca="false">Capstones!$Z215*0.6</f>
        <v>50.4</v>
      </c>
      <c r="AB215" s="129"/>
      <c r="AC215" s="129" t="n">
        <v>5</v>
      </c>
      <c r="AD215" s="129" t="n">
        <v>5</v>
      </c>
      <c r="AE215" s="129" t="n">
        <v>5</v>
      </c>
      <c r="AF215" s="129" t="n">
        <v>5</v>
      </c>
      <c r="AG215" s="129" t="n">
        <v>5</v>
      </c>
      <c r="AH215" s="129" t="n">
        <v>5</v>
      </c>
      <c r="AI215" s="129" t="n">
        <v>5</v>
      </c>
      <c r="AJ215" s="166" t="n">
        <f aca="false">AC215+AD215+AE215+AF215+AG215+AH215</f>
        <v>30</v>
      </c>
      <c r="AK215" s="166" t="n">
        <f aca="false">AJ215/30*100</f>
        <v>100</v>
      </c>
      <c r="AL215" s="166" t="n">
        <f aca="false">AK215*0.6</f>
        <v>60</v>
      </c>
      <c r="AM215" s="129" t="n">
        <v>4.33333333333333</v>
      </c>
      <c r="AN215" s="129" t="n">
        <v>4</v>
      </c>
      <c r="AO215" s="129"/>
      <c r="AP215" s="129"/>
      <c r="AQ215" s="129"/>
      <c r="AR215" s="129" t="n">
        <v>4.25</v>
      </c>
      <c r="AS215" s="168"/>
      <c r="AT215" s="129" t="n">
        <v>5</v>
      </c>
      <c r="AU215" s="166" t="n">
        <f aca="false">Capstones!$Q215+Capstones!$R215+Capstones!$T215+Capstones!$V215+Capstones!$W215</f>
        <v>21</v>
      </c>
      <c r="AV215" s="166" t="n">
        <f aca="false">Capstones!$Y215/30*100</f>
        <v>70</v>
      </c>
      <c r="AW215" s="166" t="n">
        <f aca="false">Capstones!$Z215*0.6</f>
        <v>50.4</v>
      </c>
    </row>
    <row r="216" customFormat="false" ht="22.5" hidden="false" customHeight="true" outlineLevel="0" collapsed="false">
      <c r="A216" s="162" t="n">
        <v>213</v>
      </c>
      <c r="B216" s="162" t="s">
        <v>445</v>
      </c>
      <c r="C216" s="163" t="s">
        <v>446</v>
      </c>
      <c r="D216" s="162" t="s">
        <v>13</v>
      </c>
      <c r="E216" s="162" t="s">
        <v>24</v>
      </c>
      <c r="F216" s="164" t="n">
        <v>2</v>
      </c>
      <c r="G216" s="164" t="n">
        <v>2.66666666666667</v>
      </c>
      <c r="H216" s="164" t="n">
        <v>3</v>
      </c>
      <c r="I216" s="164" t="n">
        <v>2</v>
      </c>
      <c r="J216" s="164" t="n">
        <v>2</v>
      </c>
      <c r="K216" s="164" t="n">
        <v>3</v>
      </c>
      <c r="L216" s="162"/>
      <c r="M216" s="162"/>
      <c r="N216" s="165" t="n">
        <f aca="false">Capstones!$F216+Capstones!$G216+Capstones!$H216+Capstones!$I216+Capstones!$J216+Capstones!$K216</f>
        <v>14.6666666666667</v>
      </c>
      <c r="O216" s="165" t="n">
        <f aca="false">Capstones!$N216/30*100</f>
        <v>48.8888888888889</v>
      </c>
      <c r="P216" s="165" t="n">
        <f aca="false">Capstones!$O216*0.6</f>
        <v>29.3333333333333</v>
      </c>
      <c r="Q216" s="164" t="n">
        <v>1</v>
      </c>
      <c r="R216" s="164" t="n">
        <v>2</v>
      </c>
      <c r="S216" s="164"/>
      <c r="T216" s="164" t="n">
        <v>3</v>
      </c>
      <c r="U216" s="164"/>
      <c r="V216" s="164" t="n">
        <v>1</v>
      </c>
      <c r="W216" s="164" t="n">
        <v>2</v>
      </c>
      <c r="X216" s="164" t="n">
        <v>1.5</v>
      </c>
      <c r="Y216" s="165" t="n">
        <f aca="false">Capstones!$Q216+Capstones!$R216+Capstones!$T216+Capstones!$V216+Capstones!$W216</f>
        <v>9</v>
      </c>
      <c r="Z216" s="165" t="n">
        <f aca="false">Capstones!$Y216/25*100</f>
        <v>36</v>
      </c>
      <c r="AA216" s="165" t="n">
        <f aca="false">Capstones!$Z216*0.6</f>
        <v>21.6</v>
      </c>
      <c r="AB216" s="164"/>
      <c r="AC216" s="164" t="n">
        <v>4</v>
      </c>
      <c r="AD216" s="164" t="n">
        <v>3</v>
      </c>
      <c r="AE216" s="164" t="n">
        <v>4</v>
      </c>
      <c r="AF216" s="164" t="n">
        <v>3</v>
      </c>
      <c r="AG216" s="164" t="n">
        <v>4</v>
      </c>
      <c r="AH216" s="164" t="n">
        <v>4</v>
      </c>
      <c r="AI216" s="164" t="n">
        <v>4</v>
      </c>
      <c r="AJ216" s="166" t="n">
        <f aca="false">AC216+AD216+AE216+AF216+AG216+AH216</f>
        <v>22</v>
      </c>
      <c r="AK216" s="166" t="n">
        <f aca="false">AJ216/30*100</f>
        <v>73.3333333333333</v>
      </c>
      <c r="AL216" s="166" t="n">
        <f aca="false">AK216*0.6</f>
        <v>44</v>
      </c>
      <c r="AM216" s="164" t="n">
        <v>3.66666666666667</v>
      </c>
      <c r="AN216" s="164" t="n">
        <v>3.75</v>
      </c>
      <c r="AO216" s="164"/>
      <c r="AP216" s="164"/>
      <c r="AQ216" s="164"/>
      <c r="AR216" s="164" t="n">
        <v>3.25</v>
      </c>
      <c r="AS216" s="164"/>
      <c r="AT216" s="164" t="n">
        <v>3.5</v>
      </c>
      <c r="AU216" s="166" t="n">
        <f aca="false">Capstones!$Q216+Capstones!$R216+Capstones!$T216+Capstones!$V216+Capstones!$W216</f>
        <v>9</v>
      </c>
      <c r="AV216" s="166" t="n">
        <f aca="false">Capstones!$Y216/30*100</f>
        <v>30</v>
      </c>
      <c r="AW216" s="166" t="n">
        <f aca="false">Capstones!$Z216*0.6</f>
        <v>21.6</v>
      </c>
    </row>
    <row r="217" customFormat="false" ht="22.5" hidden="false" customHeight="true" outlineLevel="0" collapsed="false">
      <c r="A217" s="58" t="n">
        <v>214</v>
      </c>
      <c r="B217" s="58" t="s">
        <v>447</v>
      </c>
      <c r="C217" s="167" t="s">
        <v>448</v>
      </c>
      <c r="D217" s="58" t="s">
        <v>17</v>
      </c>
      <c r="E217" s="58" t="s">
        <v>24</v>
      </c>
      <c r="F217" s="129" t="n">
        <v>3</v>
      </c>
      <c r="G217" s="129" t="n">
        <v>3.66666666666667</v>
      </c>
      <c r="H217" s="129" t="n">
        <v>4</v>
      </c>
      <c r="I217" s="129" t="n">
        <v>3</v>
      </c>
      <c r="J217" s="129" t="n">
        <v>2</v>
      </c>
      <c r="K217" s="129" t="n">
        <v>3</v>
      </c>
      <c r="L217" s="58"/>
      <c r="M217" s="58"/>
      <c r="N217" s="166" t="n">
        <f aca="false">Capstones!$F217+Capstones!$G217+Capstones!$H217+Capstones!$I217+Capstones!$J217+Capstones!$K217</f>
        <v>18.6666666666667</v>
      </c>
      <c r="O217" s="166" t="n">
        <f aca="false">Capstones!$N217/30*100</f>
        <v>62.2222222222222</v>
      </c>
      <c r="P217" s="166" t="n">
        <f aca="false">Capstones!$O217*0.6</f>
        <v>37.3333333333333</v>
      </c>
      <c r="Q217" s="129" t="n">
        <v>3</v>
      </c>
      <c r="R217" s="129" t="n">
        <v>3.33333333333333</v>
      </c>
      <c r="S217" s="129"/>
      <c r="T217" s="129" t="n">
        <v>3</v>
      </c>
      <c r="U217" s="129"/>
      <c r="V217" s="129" t="n">
        <v>3.33333333333333</v>
      </c>
      <c r="W217" s="129" t="n">
        <v>3</v>
      </c>
      <c r="X217" s="129" t="n">
        <v>3</v>
      </c>
      <c r="Y217" s="166" t="n">
        <f aca="false">Capstones!$Q217+Capstones!$R217+Capstones!$T217+Capstones!$V217+Capstones!$W217</f>
        <v>15.6666666666667</v>
      </c>
      <c r="Z217" s="165" t="n">
        <f aca="false">Capstones!$Y217/25*100</f>
        <v>62.6666666666667</v>
      </c>
      <c r="AA217" s="166" t="n">
        <f aca="false">Capstones!$Z217*0.6</f>
        <v>37.6</v>
      </c>
      <c r="AB217" s="129"/>
      <c r="AC217" s="129" t="n">
        <v>4</v>
      </c>
      <c r="AD217" s="129" t="n">
        <v>5</v>
      </c>
      <c r="AE217" s="129" t="n">
        <v>4</v>
      </c>
      <c r="AF217" s="129" t="n">
        <v>4</v>
      </c>
      <c r="AG217" s="129" t="n">
        <v>5</v>
      </c>
      <c r="AH217" s="129" t="n">
        <v>5</v>
      </c>
      <c r="AI217" s="129" t="n">
        <v>5</v>
      </c>
      <c r="AJ217" s="166" t="n">
        <f aca="false">AC217+AD217+AE217+AF217+AG217+AH217</f>
        <v>27</v>
      </c>
      <c r="AK217" s="166" t="n">
        <f aca="false">AJ217/30*100</f>
        <v>90</v>
      </c>
      <c r="AL217" s="166" t="n">
        <f aca="false">AK217*0.6</f>
        <v>54</v>
      </c>
      <c r="AM217" s="129" t="n">
        <v>3.33333333333333</v>
      </c>
      <c r="AN217" s="129" t="n">
        <v>2.75</v>
      </c>
      <c r="AO217" s="129"/>
      <c r="AP217" s="129"/>
      <c r="AQ217" s="129"/>
      <c r="AR217" s="129" t="n">
        <v>3.25</v>
      </c>
      <c r="AS217" s="129"/>
      <c r="AT217" s="129" t="n">
        <v>2.5</v>
      </c>
      <c r="AU217" s="166" t="n">
        <f aca="false">Capstones!$Q217+Capstones!$R217+Capstones!$T217+Capstones!$V217+Capstones!$W217</f>
        <v>15.6666666666667</v>
      </c>
      <c r="AV217" s="166" t="n">
        <f aca="false">Capstones!$Y217/30*100</f>
        <v>52.2222222222222</v>
      </c>
      <c r="AW217" s="166" t="n">
        <f aca="false">Capstones!$Z217*0.6</f>
        <v>37.6</v>
      </c>
    </row>
    <row r="218" customFormat="false" ht="22.5" hidden="false" customHeight="true" outlineLevel="0" collapsed="false">
      <c r="A218" s="162" t="n">
        <v>215</v>
      </c>
      <c r="B218" s="162" t="s">
        <v>449</v>
      </c>
      <c r="C218" s="163" t="s">
        <v>450</v>
      </c>
      <c r="D218" s="162" t="s">
        <v>17</v>
      </c>
      <c r="E218" s="162" t="s">
        <v>24</v>
      </c>
      <c r="F218" s="164" t="n">
        <v>4</v>
      </c>
      <c r="G218" s="164" t="n">
        <v>2.33333333333333</v>
      </c>
      <c r="H218" s="164" t="n">
        <v>4</v>
      </c>
      <c r="I218" s="164" t="n">
        <v>3</v>
      </c>
      <c r="J218" s="164" t="n">
        <v>3</v>
      </c>
      <c r="K218" s="164" t="n">
        <v>2</v>
      </c>
      <c r="L218" s="162"/>
      <c r="M218" s="162"/>
      <c r="N218" s="165" t="n">
        <f aca="false">Capstones!$F218+Capstones!$G218+Capstones!$H218+Capstones!$I218+Capstones!$J218+Capstones!$K218</f>
        <v>18.3333333333333</v>
      </c>
      <c r="O218" s="165" t="n">
        <f aca="false">Capstones!$N218/30*100</f>
        <v>61.1111111111111</v>
      </c>
      <c r="P218" s="165" t="n">
        <f aca="false">Capstones!$O218*0.6</f>
        <v>36.6666666666667</v>
      </c>
      <c r="Q218" s="164" t="n">
        <v>2</v>
      </c>
      <c r="R218" s="164" t="n">
        <v>2.66666666666667</v>
      </c>
      <c r="S218" s="164"/>
      <c r="T218" s="164" t="n">
        <v>2</v>
      </c>
      <c r="U218" s="164"/>
      <c r="V218" s="164" t="n">
        <v>2.33333333333333</v>
      </c>
      <c r="W218" s="164" t="n">
        <v>2</v>
      </c>
      <c r="X218" s="164" t="n">
        <v>3</v>
      </c>
      <c r="Y218" s="165" t="n">
        <f aca="false">Capstones!$Q218+Capstones!$R218+Capstones!$T218+Capstones!$V218+Capstones!$W218</f>
        <v>11</v>
      </c>
      <c r="Z218" s="165" t="n">
        <f aca="false">Capstones!$Y218/25*100</f>
        <v>44</v>
      </c>
      <c r="AA218" s="165" t="n">
        <f aca="false">Capstones!$Z218*0.6</f>
        <v>26.4</v>
      </c>
      <c r="AB218" s="164"/>
      <c r="AC218" s="164" t="n">
        <v>4</v>
      </c>
      <c r="AD218" s="164" t="n">
        <v>3</v>
      </c>
      <c r="AE218" s="164" t="n">
        <v>4</v>
      </c>
      <c r="AF218" s="164" t="n">
        <v>3</v>
      </c>
      <c r="AG218" s="164" t="n">
        <v>4</v>
      </c>
      <c r="AH218" s="164" t="n">
        <v>4</v>
      </c>
      <c r="AI218" s="164" t="n">
        <v>4</v>
      </c>
      <c r="AJ218" s="166" t="n">
        <f aca="false">AC218+AD218+AE218+AF218+AG218+AH218</f>
        <v>22</v>
      </c>
      <c r="AK218" s="166" t="n">
        <f aca="false">AJ218/30*100</f>
        <v>73.3333333333333</v>
      </c>
      <c r="AL218" s="166" t="n">
        <f aca="false">AK218*0.6</f>
        <v>44</v>
      </c>
      <c r="AM218" s="164" t="n">
        <v>2.66666666666667</v>
      </c>
      <c r="AN218" s="164" t="n">
        <v>3.5</v>
      </c>
      <c r="AO218" s="164"/>
      <c r="AP218" s="164"/>
      <c r="AQ218" s="164"/>
      <c r="AR218" s="164" t="n">
        <v>2.75</v>
      </c>
      <c r="AS218" s="164"/>
      <c r="AT218" s="164" t="n">
        <v>3</v>
      </c>
      <c r="AU218" s="166" t="n">
        <f aca="false">Capstones!$Q218+Capstones!$R218+Capstones!$T218+Capstones!$V218+Capstones!$W218</f>
        <v>11</v>
      </c>
      <c r="AV218" s="166" t="n">
        <f aca="false">Capstones!$Y218/30*100</f>
        <v>36.6666666666667</v>
      </c>
      <c r="AW218" s="166" t="n">
        <f aca="false">Capstones!$Z218*0.6</f>
        <v>26.4</v>
      </c>
    </row>
    <row r="219" customFormat="false" ht="22.5" hidden="false" customHeight="true" outlineLevel="0" collapsed="false">
      <c r="A219" s="58" t="n">
        <v>216</v>
      </c>
      <c r="B219" s="58" t="s">
        <v>451</v>
      </c>
      <c r="C219" s="167" t="s">
        <v>452</v>
      </c>
      <c r="D219" s="58" t="s">
        <v>17</v>
      </c>
      <c r="E219" s="58" t="s">
        <v>24</v>
      </c>
      <c r="F219" s="129" t="n">
        <v>4</v>
      </c>
      <c r="G219" s="129" t="n">
        <v>3.66666666666667</v>
      </c>
      <c r="H219" s="129" t="n">
        <v>4</v>
      </c>
      <c r="I219" s="129" t="n">
        <v>3</v>
      </c>
      <c r="J219" s="129" t="n">
        <v>2</v>
      </c>
      <c r="K219" s="129" t="n">
        <v>3</v>
      </c>
      <c r="L219" s="58"/>
      <c r="M219" s="58"/>
      <c r="N219" s="166" t="n">
        <f aca="false">Capstones!$F219+Capstones!$G219+Capstones!$H219+Capstones!$I219+Capstones!$J219+Capstones!$K219</f>
        <v>19.6666666666667</v>
      </c>
      <c r="O219" s="166" t="n">
        <f aca="false">Capstones!$N219/30*100</f>
        <v>65.5555555555555</v>
      </c>
      <c r="P219" s="166" t="n">
        <f aca="false">Capstones!$O219*0.6</f>
        <v>39.3333333333333</v>
      </c>
      <c r="Q219" s="129" t="n">
        <v>2</v>
      </c>
      <c r="R219" s="129" t="n">
        <v>2.66666666666667</v>
      </c>
      <c r="S219" s="129"/>
      <c r="T219" s="129" t="n">
        <v>3</v>
      </c>
      <c r="U219" s="129"/>
      <c r="V219" s="129" t="n">
        <v>2.66666666666667</v>
      </c>
      <c r="W219" s="168" t="n">
        <v>3</v>
      </c>
      <c r="X219" s="168" t="n">
        <v>2</v>
      </c>
      <c r="Y219" s="166" t="n">
        <f aca="false">Capstones!$Q219+Capstones!$R219+Capstones!$T219+Capstones!$V219+Capstones!$W219</f>
        <v>13.3333333333333</v>
      </c>
      <c r="Z219" s="165" t="n">
        <f aca="false">Capstones!$Y219/25*100</f>
        <v>53.3333333333333</v>
      </c>
      <c r="AA219" s="166" t="n">
        <f aca="false">Capstones!$Z219*0.6</f>
        <v>32</v>
      </c>
      <c r="AB219" s="129"/>
      <c r="AC219" s="129" t="n">
        <v>4</v>
      </c>
      <c r="AD219" s="129" t="n">
        <v>4</v>
      </c>
      <c r="AE219" s="129" t="n">
        <v>4</v>
      </c>
      <c r="AF219" s="129" t="n">
        <v>5</v>
      </c>
      <c r="AG219" s="129" t="n">
        <v>5</v>
      </c>
      <c r="AH219" s="129" t="n">
        <v>4</v>
      </c>
      <c r="AI219" s="129" t="n">
        <v>3</v>
      </c>
      <c r="AJ219" s="166" t="n">
        <f aca="false">AC219+AD219+AE219+AF219+AG219+AH219</f>
        <v>26</v>
      </c>
      <c r="AK219" s="166" t="n">
        <f aca="false">AJ219/30*100</f>
        <v>86.6666666666667</v>
      </c>
      <c r="AL219" s="166" t="n">
        <f aca="false">AK219*0.6</f>
        <v>52</v>
      </c>
      <c r="AM219" s="129" t="n">
        <v>3</v>
      </c>
      <c r="AN219" s="129" t="n">
        <v>3.25</v>
      </c>
      <c r="AO219" s="129"/>
      <c r="AP219" s="129"/>
      <c r="AQ219" s="129"/>
      <c r="AR219" s="129" t="n">
        <v>3</v>
      </c>
      <c r="AS219" s="168"/>
      <c r="AT219" s="129" t="n">
        <v>3.5</v>
      </c>
      <c r="AU219" s="166" t="n">
        <f aca="false">Capstones!$Q219+Capstones!$R219+Capstones!$T219+Capstones!$V219+Capstones!$W219</f>
        <v>13.3333333333333</v>
      </c>
      <c r="AV219" s="166" t="n">
        <f aca="false">Capstones!$Y219/30*100</f>
        <v>44.4444444444444</v>
      </c>
      <c r="AW219" s="166" t="n">
        <f aca="false">Capstones!$Z219*0.6</f>
        <v>32</v>
      </c>
    </row>
    <row r="220" customFormat="false" ht="22.5" hidden="false" customHeight="true" outlineLevel="0" collapsed="false">
      <c r="A220" s="162" t="n">
        <v>217</v>
      </c>
      <c r="B220" s="162" t="s">
        <v>453</v>
      </c>
      <c r="C220" s="163" t="s">
        <v>454</v>
      </c>
      <c r="D220" s="162" t="s">
        <v>13</v>
      </c>
      <c r="E220" s="162" t="s">
        <v>24</v>
      </c>
      <c r="F220" s="164" t="n">
        <v>4</v>
      </c>
      <c r="G220" s="164" t="n">
        <v>4</v>
      </c>
      <c r="H220" s="164" t="n">
        <v>4</v>
      </c>
      <c r="I220" s="164" t="n">
        <v>3</v>
      </c>
      <c r="J220" s="164" t="n">
        <v>4</v>
      </c>
      <c r="K220" s="164" t="n">
        <v>3</v>
      </c>
      <c r="L220" s="162"/>
      <c r="M220" s="162"/>
      <c r="N220" s="165" t="n">
        <f aca="false">Capstones!$F220+Capstones!$G220+Capstones!$H220+Capstones!$I220+Capstones!$J220+Capstones!$K220</f>
        <v>22</v>
      </c>
      <c r="O220" s="165" t="n">
        <f aca="false">Capstones!$N220/30*100</f>
        <v>73.3333333333333</v>
      </c>
      <c r="P220" s="165" t="n">
        <f aca="false">Capstones!$O220*0.6</f>
        <v>44</v>
      </c>
      <c r="Q220" s="164" t="n">
        <v>3</v>
      </c>
      <c r="R220" s="164" t="n">
        <v>4.66666666666667</v>
      </c>
      <c r="S220" s="164"/>
      <c r="T220" s="164" t="n">
        <v>4</v>
      </c>
      <c r="U220" s="164"/>
      <c r="V220" s="164" t="n">
        <v>3.33333333333333</v>
      </c>
      <c r="W220" s="164" t="n">
        <v>4</v>
      </c>
      <c r="X220" s="164" t="n">
        <v>3</v>
      </c>
      <c r="Y220" s="165" t="n">
        <f aca="false">Capstones!$Q220+Capstones!$R220+Capstones!$T220+Capstones!$V220+Capstones!$W220</f>
        <v>19</v>
      </c>
      <c r="Z220" s="165" t="n">
        <f aca="false">Capstones!$Y220/25*100</f>
        <v>76</v>
      </c>
      <c r="AA220" s="165" t="n">
        <f aca="false">Capstones!$Z220*0.6</f>
        <v>45.6</v>
      </c>
      <c r="AB220" s="164"/>
      <c r="AC220" s="164" t="n">
        <v>4</v>
      </c>
      <c r="AD220" s="164" t="n">
        <v>5</v>
      </c>
      <c r="AE220" s="164" t="n">
        <v>4</v>
      </c>
      <c r="AF220" s="164" t="n">
        <v>5</v>
      </c>
      <c r="AG220" s="164" t="n">
        <v>5</v>
      </c>
      <c r="AH220" s="164" t="n">
        <v>5</v>
      </c>
      <c r="AI220" s="164" t="n">
        <v>5</v>
      </c>
      <c r="AJ220" s="166" t="n">
        <f aca="false">AC220+AD220+AE220+AF220+AG220+AH220</f>
        <v>28</v>
      </c>
      <c r="AK220" s="166" t="n">
        <f aca="false">AJ220/30*100</f>
        <v>93.3333333333333</v>
      </c>
      <c r="AL220" s="166" t="n">
        <f aca="false">AK220*0.6</f>
        <v>56</v>
      </c>
      <c r="AM220" s="164" t="n">
        <v>3.66666666666667</v>
      </c>
      <c r="AN220" s="164" t="n">
        <v>5</v>
      </c>
      <c r="AO220" s="164"/>
      <c r="AP220" s="164"/>
      <c r="AQ220" s="164"/>
      <c r="AR220" s="164" t="n">
        <v>4.25</v>
      </c>
      <c r="AS220" s="164"/>
      <c r="AT220" s="164" t="n">
        <v>4</v>
      </c>
      <c r="AU220" s="166" t="n">
        <f aca="false">Capstones!$Q220+Capstones!$R220+Capstones!$T220+Capstones!$V220+Capstones!$W220</f>
        <v>19</v>
      </c>
      <c r="AV220" s="166" t="n">
        <f aca="false">Capstones!$Y220/30*100</f>
        <v>63.3333333333333</v>
      </c>
      <c r="AW220" s="166" t="n">
        <f aca="false">Capstones!$Z220*0.6</f>
        <v>45.6</v>
      </c>
    </row>
    <row r="221" customFormat="false" ht="22.5" hidden="false" customHeight="true" outlineLevel="0" collapsed="false">
      <c r="A221" s="58" t="n">
        <v>218</v>
      </c>
      <c r="B221" s="58" t="s">
        <v>455</v>
      </c>
      <c r="C221" s="167" t="s">
        <v>456</v>
      </c>
      <c r="D221" s="58" t="s">
        <v>17</v>
      </c>
      <c r="E221" s="58" t="s">
        <v>24</v>
      </c>
      <c r="F221" s="129" t="n">
        <v>3</v>
      </c>
      <c r="G221" s="129" t="n">
        <v>3</v>
      </c>
      <c r="H221" s="129" t="n">
        <v>3</v>
      </c>
      <c r="I221" s="129" t="n">
        <v>2</v>
      </c>
      <c r="J221" s="129" t="n">
        <v>3</v>
      </c>
      <c r="K221" s="129" t="n">
        <v>2</v>
      </c>
      <c r="L221" s="58"/>
      <c r="M221" s="58"/>
      <c r="N221" s="166" t="n">
        <f aca="false">Capstones!$F221+Capstones!$G221+Capstones!$H221+Capstones!$I221+Capstones!$J221+Capstones!$K221</f>
        <v>16</v>
      </c>
      <c r="O221" s="166" t="n">
        <f aca="false">Capstones!$N221/30*100</f>
        <v>53.3333333333333</v>
      </c>
      <c r="P221" s="166" t="n">
        <f aca="false">Capstones!$O221*0.6</f>
        <v>32</v>
      </c>
      <c r="Q221" s="129" t="n">
        <v>2</v>
      </c>
      <c r="R221" s="129" t="n">
        <v>2.66666666666667</v>
      </c>
      <c r="S221" s="129"/>
      <c r="T221" s="129" t="n">
        <v>2</v>
      </c>
      <c r="U221" s="129"/>
      <c r="V221" s="129" t="n">
        <v>2</v>
      </c>
      <c r="W221" s="129" t="n">
        <v>2</v>
      </c>
      <c r="X221" s="129" t="n">
        <v>2.5</v>
      </c>
      <c r="Y221" s="166" t="n">
        <f aca="false">Capstones!$Q221+Capstones!$R221+Capstones!$T221+Capstones!$V221+Capstones!$W221</f>
        <v>10.6666666666667</v>
      </c>
      <c r="Z221" s="165" t="n">
        <f aca="false">Capstones!$Y221/25*100</f>
        <v>42.6666666666667</v>
      </c>
      <c r="AA221" s="166" t="n">
        <f aca="false">Capstones!$Z221*0.6</f>
        <v>25.6</v>
      </c>
      <c r="AB221" s="129"/>
      <c r="AC221" s="58" t="n">
        <v>4</v>
      </c>
      <c r="AD221" s="58" t="n">
        <v>3</v>
      </c>
      <c r="AE221" s="58" t="n">
        <v>4</v>
      </c>
      <c r="AF221" s="58" t="n">
        <v>3</v>
      </c>
      <c r="AG221" s="58" t="n">
        <v>4</v>
      </c>
      <c r="AH221" s="58" t="n">
        <v>5</v>
      </c>
      <c r="AI221" s="58" t="n">
        <v>4</v>
      </c>
      <c r="AJ221" s="166" t="n">
        <f aca="false">AC221+AD221+AE221+AF221+AG221+AH221</f>
        <v>23</v>
      </c>
      <c r="AK221" s="166" t="n">
        <f aca="false">AJ221/30*100</f>
        <v>76.6666666666667</v>
      </c>
      <c r="AL221" s="166" t="n">
        <f aca="false">AK221*0.6</f>
        <v>46</v>
      </c>
      <c r="AM221" s="58" t="n">
        <v>0</v>
      </c>
      <c r="AN221" s="58" t="n">
        <v>0</v>
      </c>
      <c r="AO221" s="129"/>
      <c r="AP221" s="129"/>
      <c r="AQ221" s="129"/>
      <c r="AR221" s="58" t="n">
        <v>0</v>
      </c>
      <c r="AS221" s="129"/>
      <c r="AT221" s="58" t="n">
        <v>0</v>
      </c>
      <c r="AU221" s="166" t="n">
        <f aca="false">Capstones!$Q221+Capstones!$R221+Capstones!$T221+Capstones!$V221+Capstones!$W221</f>
        <v>10.6666666666667</v>
      </c>
      <c r="AV221" s="166" t="n">
        <f aca="false">Capstones!$Y221/30*100</f>
        <v>35.5555555555555</v>
      </c>
      <c r="AW221" s="166" t="n">
        <f aca="false">Capstones!$Z221*0.6</f>
        <v>25.6</v>
      </c>
    </row>
    <row r="222" customFormat="false" ht="22.5" hidden="false" customHeight="true" outlineLevel="0" collapsed="false">
      <c r="A222" s="162" t="n">
        <v>219</v>
      </c>
      <c r="B222" s="162" t="s">
        <v>457</v>
      </c>
      <c r="C222" s="163" t="s">
        <v>458</v>
      </c>
      <c r="D222" s="162" t="s">
        <v>17</v>
      </c>
      <c r="E222" s="162" t="s">
        <v>24</v>
      </c>
      <c r="F222" s="164" t="n">
        <v>3</v>
      </c>
      <c r="G222" s="164" t="n">
        <v>2.66666666666667</v>
      </c>
      <c r="H222" s="164" t="n">
        <v>2</v>
      </c>
      <c r="I222" s="164" t="n">
        <v>3</v>
      </c>
      <c r="J222" s="164" t="n">
        <v>3</v>
      </c>
      <c r="K222" s="164" t="n">
        <v>3</v>
      </c>
      <c r="L222" s="162"/>
      <c r="M222" s="162"/>
      <c r="N222" s="165" t="n">
        <f aca="false">Capstones!$F222+Capstones!$G222+Capstones!$H222+Capstones!$I222+Capstones!$J222+Capstones!$K222</f>
        <v>16.6666666666667</v>
      </c>
      <c r="O222" s="165" t="n">
        <f aca="false">Capstones!$N222/30*100</f>
        <v>55.5555555555556</v>
      </c>
      <c r="P222" s="165" t="n">
        <f aca="false">Capstones!$O222*0.6</f>
        <v>33.3333333333333</v>
      </c>
      <c r="Q222" s="164" t="n">
        <v>3</v>
      </c>
      <c r="R222" s="164" t="n">
        <v>3</v>
      </c>
      <c r="S222" s="164"/>
      <c r="T222" s="164" t="n">
        <v>3</v>
      </c>
      <c r="U222" s="164"/>
      <c r="V222" s="164" t="n">
        <v>2.33333333333333</v>
      </c>
      <c r="W222" s="164" t="n">
        <v>3</v>
      </c>
      <c r="X222" s="164" t="n">
        <v>2.5</v>
      </c>
      <c r="Y222" s="165" t="n">
        <f aca="false">Capstones!$Q222+Capstones!$R222+Capstones!$T222+Capstones!$V222+Capstones!$W222</f>
        <v>14.3333333333333</v>
      </c>
      <c r="Z222" s="165" t="n">
        <f aca="false">Capstones!$Y222/25*100</f>
        <v>57.3333333333333</v>
      </c>
      <c r="AA222" s="165" t="n">
        <f aca="false">Capstones!$Z222*0.6</f>
        <v>34.4</v>
      </c>
      <c r="AB222" s="164"/>
      <c r="AC222" s="164" t="n">
        <v>4</v>
      </c>
      <c r="AD222" s="164" t="n">
        <v>4</v>
      </c>
      <c r="AE222" s="164" t="n">
        <v>3</v>
      </c>
      <c r="AF222" s="164" t="n">
        <v>4</v>
      </c>
      <c r="AG222" s="164" t="n">
        <v>4</v>
      </c>
      <c r="AH222" s="164" t="n">
        <v>4</v>
      </c>
      <c r="AI222" s="164" t="n">
        <v>4</v>
      </c>
      <c r="AJ222" s="166" t="n">
        <f aca="false">AC222+AD222+AE222+AF222+AG222+AH222</f>
        <v>23</v>
      </c>
      <c r="AK222" s="166" t="n">
        <f aca="false">AJ222/30*100</f>
        <v>76.6666666666667</v>
      </c>
      <c r="AL222" s="166" t="n">
        <f aca="false">AK222*0.6</f>
        <v>46</v>
      </c>
      <c r="AM222" s="164" t="n">
        <v>3.66666666666667</v>
      </c>
      <c r="AN222" s="164" t="n">
        <v>3.25</v>
      </c>
      <c r="AO222" s="164"/>
      <c r="AP222" s="164"/>
      <c r="AQ222" s="164"/>
      <c r="AR222" s="164" t="n">
        <v>3.25</v>
      </c>
      <c r="AS222" s="164"/>
      <c r="AT222" s="164" t="n">
        <v>2.5</v>
      </c>
      <c r="AU222" s="166" t="n">
        <f aca="false">Capstones!$Q222+Capstones!$R222+Capstones!$T222+Capstones!$V222+Capstones!$W222</f>
        <v>14.3333333333333</v>
      </c>
      <c r="AV222" s="166" t="n">
        <f aca="false">Capstones!$Y222/30*100</f>
        <v>47.7777777777778</v>
      </c>
      <c r="AW222" s="166" t="n">
        <f aca="false">Capstones!$Z222*0.6</f>
        <v>34.4</v>
      </c>
    </row>
    <row r="223" customFormat="false" ht="22.5" hidden="false" customHeight="true" outlineLevel="0" collapsed="false">
      <c r="A223" s="58" t="n">
        <v>220</v>
      </c>
      <c r="B223" s="58" t="s">
        <v>459</v>
      </c>
      <c r="C223" s="167" t="s">
        <v>460</v>
      </c>
      <c r="D223" s="58" t="s">
        <v>13</v>
      </c>
      <c r="E223" s="58" t="s">
        <v>24</v>
      </c>
      <c r="F223" s="129" t="n">
        <v>3</v>
      </c>
      <c r="G223" s="129" t="n">
        <v>3.33333333333333</v>
      </c>
      <c r="H223" s="129" t="n">
        <v>4</v>
      </c>
      <c r="I223" s="129" t="n">
        <v>3</v>
      </c>
      <c r="J223" s="129" t="n">
        <v>2</v>
      </c>
      <c r="K223" s="129" t="n">
        <v>2</v>
      </c>
      <c r="L223" s="58"/>
      <c r="M223" s="58"/>
      <c r="N223" s="166" t="n">
        <f aca="false">Capstones!$F223+Capstones!$G223+Capstones!$H223+Capstones!$I223+Capstones!$J223+Capstones!$K223</f>
        <v>17.3333333333333</v>
      </c>
      <c r="O223" s="166" t="n">
        <f aca="false">Capstones!$N223/30*100</f>
        <v>57.7777777777778</v>
      </c>
      <c r="P223" s="166" t="n">
        <f aca="false">Capstones!$O223*0.6</f>
        <v>34.6666666666667</v>
      </c>
      <c r="Q223" s="129" t="n">
        <v>0</v>
      </c>
      <c r="R223" s="129" t="n">
        <v>0</v>
      </c>
      <c r="S223" s="129"/>
      <c r="T223" s="129" t="n">
        <v>0</v>
      </c>
      <c r="U223" s="129"/>
      <c r="V223" s="129" t="n">
        <v>0</v>
      </c>
      <c r="W223" s="129" t="n">
        <v>0</v>
      </c>
      <c r="X223" s="129" t="n">
        <v>0</v>
      </c>
      <c r="Y223" s="166" t="n">
        <f aca="false">Capstones!$Q223+Capstones!$R223+Capstones!$T223+Capstones!$V223+Capstones!$W223</f>
        <v>0</v>
      </c>
      <c r="Z223" s="165" t="n">
        <f aca="false">Capstones!$Y223/25*100</f>
        <v>0</v>
      </c>
      <c r="AA223" s="166" t="n">
        <f aca="false">Capstones!$Z223*0.6</f>
        <v>0</v>
      </c>
      <c r="AB223" s="129"/>
      <c r="AC223" s="58" t="n">
        <v>5</v>
      </c>
      <c r="AD223" s="58" t="n">
        <v>4</v>
      </c>
      <c r="AE223" s="58" t="n">
        <v>3</v>
      </c>
      <c r="AF223" s="58" t="n">
        <v>3</v>
      </c>
      <c r="AG223" s="58" t="n">
        <v>4</v>
      </c>
      <c r="AH223" s="58" t="n">
        <v>4</v>
      </c>
      <c r="AI223" s="58" t="n">
        <v>4</v>
      </c>
      <c r="AJ223" s="166" t="n">
        <f aca="false">AC223+AD223+AE223+AF223+AG223+AH223</f>
        <v>23</v>
      </c>
      <c r="AK223" s="166" t="n">
        <f aca="false">AJ223/30*100</f>
        <v>76.6666666666667</v>
      </c>
      <c r="AL223" s="166" t="n">
        <f aca="false">AK223*0.6</f>
        <v>46</v>
      </c>
      <c r="AM223" s="58" t="n">
        <v>0</v>
      </c>
      <c r="AN223" s="58" t="n">
        <v>0</v>
      </c>
      <c r="AO223" s="129"/>
      <c r="AP223" s="129"/>
      <c r="AQ223" s="129"/>
      <c r="AR223" s="58" t="n">
        <v>0</v>
      </c>
      <c r="AS223" s="129"/>
      <c r="AT223" s="58" t="n">
        <v>0</v>
      </c>
      <c r="AU223" s="166" t="n">
        <f aca="false">Capstones!$Q223+Capstones!$R223+Capstones!$T223+Capstones!$V223+Capstones!$W223</f>
        <v>0</v>
      </c>
      <c r="AV223" s="166" t="n">
        <f aca="false">Capstones!$Y223/30*100</f>
        <v>0</v>
      </c>
      <c r="AW223" s="166" t="n">
        <f aca="false">Capstones!$Z223*0.6</f>
        <v>0</v>
      </c>
    </row>
    <row r="224" customFormat="false" ht="22.5" hidden="false" customHeight="true" outlineLevel="0" collapsed="false">
      <c r="A224" s="162" t="n">
        <v>221</v>
      </c>
      <c r="B224" s="162" t="s">
        <v>461</v>
      </c>
      <c r="C224" s="163" t="s">
        <v>462</v>
      </c>
      <c r="D224" s="162" t="s">
        <v>17</v>
      </c>
      <c r="E224" s="162" t="s">
        <v>24</v>
      </c>
      <c r="F224" s="164" t="n">
        <v>2</v>
      </c>
      <c r="G224" s="164" t="n">
        <v>2.33333333333333</v>
      </c>
      <c r="H224" s="164" t="n">
        <v>4</v>
      </c>
      <c r="I224" s="164" t="n">
        <v>2</v>
      </c>
      <c r="J224" s="164" t="n">
        <v>2</v>
      </c>
      <c r="K224" s="164" t="n">
        <v>3</v>
      </c>
      <c r="L224" s="162"/>
      <c r="M224" s="162"/>
      <c r="N224" s="165" t="n">
        <f aca="false">Capstones!$F224+Capstones!$G224+Capstones!$H224+Capstones!$I224+Capstones!$J224+Capstones!$K224</f>
        <v>15.3333333333333</v>
      </c>
      <c r="O224" s="165" t="n">
        <f aca="false">Capstones!$N224/30*100</f>
        <v>51.1111111111111</v>
      </c>
      <c r="P224" s="165" t="n">
        <f aca="false">Capstones!$O224*0.6</f>
        <v>30.6666666666667</v>
      </c>
      <c r="Q224" s="164" t="n">
        <v>0</v>
      </c>
      <c r="R224" s="164" t="n">
        <v>0</v>
      </c>
      <c r="S224" s="164"/>
      <c r="T224" s="164" t="n">
        <v>0</v>
      </c>
      <c r="U224" s="164"/>
      <c r="V224" s="164" t="n">
        <v>0</v>
      </c>
      <c r="W224" s="164" t="n">
        <v>0</v>
      </c>
      <c r="X224" s="164" t="n">
        <v>0</v>
      </c>
      <c r="Y224" s="165" t="n">
        <f aca="false">Capstones!$Q224+Capstones!$R224+Capstones!$T224+Capstones!$V224+Capstones!$W224</f>
        <v>0</v>
      </c>
      <c r="Z224" s="165" t="n">
        <f aca="false">Capstones!$Y224/25*100</f>
        <v>0</v>
      </c>
      <c r="AA224" s="165" t="n">
        <f aca="false">Capstones!$Z224*0.6</f>
        <v>0</v>
      </c>
      <c r="AB224" s="164"/>
      <c r="AC224" s="164" t="n">
        <v>4</v>
      </c>
      <c r="AD224" s="164" t="n">
        <v>3</v>
      </c>
      <c r="AE224" s="164" t="n">
        <v>3</v>
      </c>
      <c r="AF224" s="164" t="n">
        <v>3</v>
      </c>
      <c r="AG224" s="164" t="n">
        <v>4</v>
      </c>
      <c r="AH224" s="164" t="n">
        <v>4</v>
      </c>
      <c r="AI224" s="164" t="n">
        <v>4</v>
      </c>
      <c r="AJ224" s="166" t="n">
        <f aca="false">AC224+AD224+AE224+AF224+AG224+AH224</f>
        <v>21</v>
      </c>
      <c r="AK224" s="166" t="n">
        <f aca="false">AJ224/30*100</f>
        <v>70</v>
      </c>
      <c r="AL224" s="166" t="n">
        <f aca="false">AK224*0.6</f>
        <v>42</v>
      </c>
      <c r="AM224" s="164" t="n">
        <v>4.66666666666667</v>
      </c>
      <c r="AN224" s="164" t="n">
        <v>5</v>
      </c>
      <c r="AO224" s="164"/>
      <c r="AP224" s="164"/>
      <c r="AQ224" s="164"/>
      <c r="AR224" s="164" t="n">
        <v>5</v>
      </c>
      <c r="AS224" s="164"/>
      <c r="AT224" s="164" t="n">
        <v>5</v>
      </c>
      <c r="AU224" s="166" t="n">
        <f aca="false">Capstones!$Q224+Capstones!$R224+Capstones!$T224+Capstones!$V224+Capstones!$W224</f>
        <v>0</v>
      </c>
      <c r="AV224" s="166" t="n">
        <f aca="false">Capstones!$Y224/30*100</f>
        <v>0</v>
      </c>
      <c r="AW224" s="166" t="n">
        <f aca="false">Capstones!$Z224*0.6</f>
        <v>0</v>
      </c>
    </row>
    <row r="225" customFormat="false" ht="22.5" hidden="false" customHeight="true" outlineLevel="0" collapsed="false">
      <c r="A225" s="58" t="n">
        <v>222</v>
      </c>
      <c r="B225" s="58" t="s">
        <v>463</v>
      </c>
      <c r="C225" s="167" t="s">
        <v>464</v>
      </c>
      <c r="D225" s="58" t="s">
        <v>17</v>
      </c>
      <c r="E225" s="58" t="s">
        <v>24</v>
      </c>
      <c r="F225" s="129" t="n">
        <v>2</v>
      </c>
      <c r="G225" s="129" t="n">
        <v>2</v>
      </c>
      <c r="H225" s="129" t="n">
        <v>3</v>
      </c>
      <c r="I225" s="129" t="n">
        <v>2</v>
      </c>
      <c r="J225" s="129" t="n">
        <v>2</v>
      </c>
      <c r="K225" s="129" t="n">
        <v>2</v>
      </c>
      <c r="L225" s="58"/>
      <c r="M225" s="58"/>
      <c r="N225" s="166" t="n">
        <f aca="false">Capstones!$F225+Capstones!$G225+Capstones!$H225+Capstones!$I225+Capstones!$J225+Capstones!$K225</f>
        <v>13</v>
      </c>
      <c r="O225" s="166" t="n">
        <f aca="false">Capstones!$N225/30*100</f>
        <v>43.3333333333333</v>
      </c>
      <c r="P225" s="166" t="n">
        <f aca="false">Capstones!$O225*0.6</f>
        <v>26</v>
      </c>
      <c r="Q225" s="129" t="n">
        <v>2</v>
      </c>
      <c r="R225" s="129" t="n">
        <v>3.33333333333333</v>
      </c>
      <c r="S225" s="129"/>
      <c r="T225" s="129" t="n">
        <v>3</v>
      </c>
      <c r="U225" s="129"/>
      <c r="V225" s="129" t="n">
        <v>2.33333333333333</v>
      </c>
      <c r="W225" s="129" t="n">
        <v>3</v>
      </c>
      <c r="X225" s="129" t="n">
        <v>3</v>
      </c>
      <c r="Y225" s="166" t="n">
        <f aca="false">Capstones!$Q225+Capstones!$R225+Capstones!$T225+Capstones!$V225+Capstones!$W225</f>
        <v>13.6666666666667</v>
      </c>
      <c r="Z225" s="165" t="n">
        <f aca="false">Capstones!$Y225/25*100</f>
        <v>54.6666666666667</v>
      </c>
      <c r="AA225" s="166" t="n">
        <f aca="false">Capstones!$Z225*0.6</f>
        <v>32.8</v>
      </c>
      <c r="AB225" s="129"/>
      <c r="AC225" s="129" t="n">
        <v>3</v>
      </c>
      <c r="AD225" s="129" t="n">
        <v>4</v>
      </c>
      <c r="AE225" s="129" t="n">
        <v>4</v>
      </c>
      <c r="AF225" s="129" t="n">
        <v>5</v>
      </c>
      <c r="AG225" s="129" t="n">
        <v>5</v>
      </c>
      <c r="AH225" s="129" t="n">
        <v>5</v>
      </c>
      <c r="AI225" s="129" t="n">
        <v>5</v>
      </c>
      <c r="AJ225" s="166" t="n">
        <f aca="false">AC225+AD225+AE225+AF225+AG225+AH225</f>
        <v>26</v>
      </c>
      <c r="AK225" s="166" t="n">
        <f aca="false">AJ225/30*100</f>
        <v>86.6666666666667</v>
      </c>
      <c r="AL225" s="166" t="n">
        <f aca="false">AK225*0.6</f>
        <v>52</v>
      </c>
      <c r="AM225" s="129" t="n">
        <v>4</v>
      </c>
      <c r="AN225" s="129" t="n">
        <v>3</v>
      </c>
      <c r="AO225" s="129"/>
      <c r="AP225" s="129"/>
      <c r="AQ225" s="129"/>
      <c r="AR225" s="129" t="n">
        <v>4.5</v>
      </c>
      <c r="AS225" s="129"/>
      <c r="AT225" s="129" t="n">
        <v>3</v>
      </c>
      <c r="AU225" s="166" t="n">
        <f aca="false">Capstones!$Q225+Capstones!$R225+Capstones!$T225+Capstones!$V225+Capstones!$W225</f>
        <v>13.6666666666667</v>
      </c>
      <c r="AV225" s="166" t="n">
        <f aca="false">Capstones!$Y225/30*100</f>
        <v>45.5555555555556</v>
      </c>
      <c r="AW225" s="166" t="n">
        <f aca="false">Capstones!$Z225*0.6</f>
        <v>32.8</v>
      </c>
    </row>
    <row r="226" customFormat="false" ht="22.5" hidden="false" customHeight="true" outlineLevel="0" collapsed="false">
      <c r="A226" s="162" t="n">
        <v>223</v>
      </c>
      <c r="B226" s="162" t="s">
        <v>465</v>
      </c>
      <c r="C226" s="163" t="s">
        <v>466</v>
      </c>
      <c r="D226" s="162" t="s">
        <v>17</v>
      </c>
      <c r="E226" s="162" t="s">
        <v>24</v>
      </c>
      <c r="F226" s="164" t="n">
        <v>3</v>
      </c>
      <c r="G226" s="164" t="n">
        <v>2.33333333333333</v>
      </c>
      <c r="H226" s="164" t="n">
        <v>3</v>
      </c>
      <c r="I226" s="164" t="n">
        <v>2</v>
      </c>
      <c r="J226" s="164" t="n">
        <v>2</v>
      </c>
      <c r="K226" s="164" t="n">
        <v>2</v>
      </c>
      <c r="L226" s="162"/>
      <c r="M226" s="162"/>
      <c r="N226" s="165" t="n">
        <f aca="false">Capstones!$F226+Capstones!$G226+Capstones!$H226+Capstones!$I226+Capstones!$J226+Capstones!$K226</f>
        <v>14.3333333333333</v>
      </c>
      <c r="O226" s="165" t="n">
        <f aca="false">Capstones!$N226/30*100</f>
        <v>47.7777777777778</v>
      </c>
      <c r="P226" s="165" t="n">
        <f aca="false">Capstones!$O226*0.6</f>
        <v>28.6666666666667</v>
      </c>
      <c r="Q226" s="164" t="n">
        <v>2</v>
      </c>
      <c r="R226" s="164" t="n">
        <v>1.33333333333333</v>
      </c>
      <c r="S226" s="164"/>
      <c r="T226" s="164" t="n">
        <v>2</v>
      </c>
      <c r="U226" s="164"/>
      <c r="V226" s="164" t="n">
        <v>2.66666666666667</v>
      </c>
      <c r="W226" s="164" t="n">
        <v>2</v>
      </c>
      <c r="X226" s="164" t="n">
        <v>3</v>
      </c>
      <c r="Y226" s="165" t="n">
        <f aca="false">Capstones!$Q226+Capstones!$R226+Capstones!$T226+Capstones!$V226+Capstones!$W226</f>
        <v>10</v>
      </c>
      <c r="Z226" s="165" t="n">
        <f aca="false">Capstones!$Y226/25*100</f>
        <v>40</v>
      </c>
      <c r="AA226" s="165" t="n">
        <f aca="false">Capstones!$Z226*0.6</f>
        <v>24</v>
      </c>
      <c r="AB226" s="164"/>
      <c r="AC226" s="164" t="n">
        <v>0</v>
      </c>
      <c r="AD226" s="164" t="n">
        <v>0</v>
      </c>
      <c r="AE226" s="164" t="n">
        <v>3</v>
      </c>
      <c r="AF226" s="164" t="n">
        <v>3</v>
      </c>
      <c r="AG226" s="164" t="n">
        <v>0</v>
      </c>
      <c r="AH226" s="164" t="n">
        <v>0</v>
      </c>
      <c r="AI226" s="164" t="n">
        <v>0</v>
      </c>
      <c r="AJ226" s="166" t="n">
        <f aca="false">AC226+AD226+AE226+AF226+AG226+AH226</f>
        <v>6</v>
      </c>
      <c r="AK226" s="166" t="n">
        <f aca="false">AJ226/30*100</f>
        <v>20</v>
      </c>
      <c r="AL226" s="166" t="n">
        <f aca="false">AK226*0.6</f>
        <v>12</v>
      </c>
      <c r="AM226" s="164" t="n">
        <v>4</v>
      </c>
      <c r="AN226" s="164" t="n">
        <v>4</v>
      </c>
      <c r="AO226" s="164"/>
      <c r="AP226" s="164"/>
      <c r="AQ226" s="164"/>
      <c r="AR226" s="164" t="n">
        <v>4</v>
      </c>
      <c r="AS226" s="164"/>
      <c r="AT226" s="164" t="n">
        <v>4</v>
      </c>
      <c r="AU226" s="166" t="n">
        <f aca="false">Capstones!$Q226+Capstones!$R226+Capstones!$T226+Capstones!$V226+Capstones!$W226</f>
        <v>10</v>
      </c>
      <c r="AV226" s="166" t="n">
        <f aca="false">Capstones!$Y226/30*100</f>
        <v>33.3333333333333</v>
      </c>
      <c r="AW226" s="166" t="n">
        <f aca="false">Capstones!$Z226*0.6</f>
        <v>24</v>
      </c>
    </row>
    <row r="227" customFormat="false" ht="22.5" hidden="false" customHeight="true" outlineLevel="0" collapsed="false">
      <c r="A227" s="58" t="n">
        <v>224</v>
      </c>
      <c r="B227" s="58" t="s">
        <v>467</v>
      </c>
      <c r="C227" s="167" t="s">
        <v>468</v>
      </c>
      <c r="D227" s="58" t="s">
        <v>17</v>
      </c>
      <c r="E227" s="58" t="s">
        <v>24</v>
      </c>
      <c r="F227" s="129" t="n">
        <v>3</v>
      </c>
      <c r="G227" s="129" t="n">
        <v>4</v>
      </c>
      <c r="H227" s="129" t="n">
        <v>3</v>
      </c>
      <c r="I227" s="129" t="n">
        <v>3</v>
      </c>
      <c r="J227" s="129" t="n">
        <v>3</v>
      </c>
      <c r="K227" s="129" t="n">
        <v>2</v>
      </c>
      <c r="L227" s="58"/>
      <c r="M227" s="58"/>
      <c r="N227" s="166" t="n">
        <f aca="false">Capstones!$F227+Capstones!$G227+Capstones!$H227+Capstones!$I227+Capstones!$J227+Capstones!$K227</f>
        <v>18</v>
      </c>
      <c r="O227" s="166" t="n">
        <f aca="false">Capstones!$N227/30*100</f>
        <v>60</v>
      </c>
      <c r="P227" s="166" t="n">
        <f aca="false">Capstones!$O227*0.6</f>
        <v>36</v>
      </c>
      <c r="Q227" s="129" t="n">
        <v>3</v>
      </c>
      <c r="R227" s="129" t="n">
        <v>3</v>
      </c>
      <c r="S227" s="129"/>
      <c r="T227" s="129" t="n">
        <v>3</v>
      </c>
      <c r="U227" s="129"/>
      <c r="V227" s="129" t="n">
        <v>2.66666666666667</v>
      </c>
      <c r="W227" s="129" t="n">
        <v>3</v>
      </c>
      <c r="X227" s="129" t="n">
        <v>2.5</v>
      </c>
      <c r="Y227" s="166" t="n">
        <f aca="false">Capstones!$Q227+Capstones!$R227+Capstones!$T227+Capstones!$V227+Capstones!$W227</f>
        <v>14.6666666666667</v>
      </c>
      <c r="Z227" s="165" t="n">
        <f aca="false">Capstones!$Y227/25*100</f>
        <v>58.6666666666667</v>
      </c>
      <c r="AA227" s="166" t="n">
        <f aca="false">Capstones!$Z227*0.6</f>
        <v>35.2</v>
      </c>
      <c r="AB227" s="129"/>
      <c r="AC227" s="58" t="n">
        <v>5</v>
      </c>
      <c r="AD227" s="58" t="n">
        <v>5</v>
      </c>
      <c r="AE227" s="58" t="n">
        <v>5</v>
      </c>
      <c r="AF227" s="58" t="n">
        <v>5</v>
      </c>
      <c r="AG227" s="58" t="n">
        <v>5</v>
      </c>
      <c r="AH227" s="58" t="n">
        <v>5</v>
      </c>
      <c r="AI227" s="58" t="n">
        <v>5</v>
      </c>
      <c r="AJ227" s="166" t="n">
        <f aca="false">AC227+AD227+AE227+AF227+AG227+AH227</f>
        <v>30</v>
      </c>
      <c r="AK227" s="166" t="n">
        <f aca="false">AJ227/30*100</f>
        <v>100</v>
      </c>
      <c r="AL227" s="166" t="n">
        <f aca="false">AK227*0.6</f>
        <v>60</v>
      </c>
      <c r="AM227" s="58" t="n">
        <v>0</v>
      </c>
      <c r="AN227" s="58" t="n">
        <v>0</v>
      </c>
      <c r="AO227" s="129"/>
      <c r="AP227" s="129"/>
      <c r="AQ227" s="129"/>
      <c r="AR227" s="58" t="n">
        <v>0</v>
      </c>
      <c r="AS227" s="129"/>
      <c r="AT227" s="58" t="n">
        <v>0</v>
      </c>
      <c r="AU227" s="166" t="n">
        <f aca="false">Capstones!$Q227+Capstones!$R227+Capstones!$T227+Capstones!$V227+Capstones!$W227</f>
        <v>14.6666666666667</v>
      </c>
      <c r="AV227" s="166" t="n">
        <f aca="false">Capstones!$Y227/30*100</f>
        <v>48.8888888888889</v>
      </c>
      <c r="AW227" s="166" t="n">
        <f aca="false">Capstones!$Z227*0.6</f>
        <v>35.2</v>
      </c>
    </row>
    <row r="228" customFormat="false" ht="22.5" hidden="false" customHeight="true" outlineLevel="0" collapsed="false">
      <c r="A228" s="162" t="n">
        <v>225</v>
      </c>
      <c r="B228" s="162" t="s">
        <v>469</v>
      </c>
      <c r="C228" s="163" t="s">
        <v>470</v>
      </c>
      <c r="D228" s="162" t="s">
        <v>17</v>
      </c>
      <c r="E228" s="162" t="s">
        <v>24</v>
      </c>
      <c r="F228" s="164" t="n">
        <v>3</v>
      </c>
      <c r="G228" s="164" t="n">
        <v>2.66666666666667</v>
      </c>
      <c r="H228" s="164" t="n">
        <v>3</v>
      </c>
      <c r="I228" s="164" t="n">
        <v>2</v>
      </c>
      <c r="J228" s="164" t="n">
        <v>2</v>
      </c>
      <c r="K228" s="164" t="n">
        <v>2</v>
      </c>
      <c r="L228" s="162"/>
      <c r="M228" s="162"/>
      <c r="N228" s="165" t="n">
        <f aca="false">Capstones!$F228+Capstones!$G228+Capstones!$H228+Capstones!$I228+Capstones!$J228+Capstones!$K228</f>
        <v>14.6666666666667</v>
      </c>
      <c r="O228" s="165" t="n">
        <f aca="false">Capstones!$N228/30*100</f>
        <v>48.8888888888889</v>
      </c>
      <c r="P228" s="165" t="n">
        <f aca="false">Capstones!$O228*0.6</f>
        <v>29.3333333333333</v>
      </c>
      <c r="Q228" s="164" t="n">
        <v>2</v>
      </c>
      <c r="R228" s="164" t="n">
        <v>2.66666666666667</v>
      </c>
      <c r="S228" s="164"/>
      <c r="T228" s="164" t="n">
        <v>2</v>
      </c>
      <c r="U228" s="164"/>
      <c r="V228" s="164" t="n">
        <v>2.33333333333333</v>
      </c>
      <c r="W228" s="164" t="n">
        <v>2</v>
      </c>
      <c r="X228" s="164" t="n">
        <v>2.5</v>
      </c>
      <c r="Y228" s="165" t="n">
        <f aca="false">Capstones!$Q228+Capstones!$R228+Capstones!$T228+Capstones!$V228+Capstones!$W228</f>
        <v>11</v>
      </c>
      <c r="Z228" s="165" t="n">
        <f aca="false">Capstones!$Y228/25*100</f>
        <v>44</v>
      </c>
      <c r="AA228" s="165" t="n">
        <f aca="false">Capstones!$Z228*0.6</f>
        <v>26.4</v>
      </c>
      <c r="AB228" s="164"/>
      <c r="AC228" s="164" t="n">
        <v>3</v>
      </c>
      <c r="AD228" s="164" t="n">
        <v>3</v>
      </c>
      <c r="AE228" s="164" t="n">
        <v>2</v>
      </c>
      <c r="AF228" s="164" t="n">
        <v>4</v>
      </c>
      <c r="AG228" s="164" t="n">
        <v>4</v>
      </c>
      <c r="AH228" s="164" t="n">
        <v>3</v>
      </c>
      <c r="AI228" s="164" t="n">
        <v>3</v>
      </c>
      <c r="AJ228" s="166" t="n">
        <f aca="false">AC228+AD228+AE228+AF228+AG228+AH228</f>
        <v>19</v>
      </c>
      <c r="AK228" s="166" t="n">
        <f aca="false">AJ228/30*100</f>
        <v>63.3333333333333</v>
      </c>
      <c r="AL228" s="166" t="n">
        <f aca="false">AK228*0.6</f>
        <v>38</v>
      </c>
      <c r="AM228" s="164" t="n">
        <v>5</v>
      </c>
      <c r="AN228" s="164" t="n">
        <v>5</v>
      </c>
      <c r="AO228" s="164"/>
      <c r="AP228" s="164"/>
      <c r="AQ228" s="164"/>
      <c r="AR228" s="164" t="n">
        <v>5</v>
      </c>
      <c r="AS228" s="164"/>
      <c r="AT228" s="164" t="n">
        <v>5</v>
      </c>
      <c r="AU228" s="166" t="n">
        <f aca="false">Capstones!$Q228+Capstones!$R228+Capstones!$T228+Capstones!$V228+Capstones!$W228</f>
        <v>11</v>
      </c>
      <c r="AV228" s="166" t="n">
        <f aca="false">Capstones!$Y228/30*100</f>
        <v>36.6666666666667</v>
      </c>
      <c r="AW228" s="166" t="n">
        <f aca="false">Capstones!$Z228*0.6</f>
        <v>26.4</v>
      </c>
    </row>
    <row r="229" customFormat="false" ht="22.5" hidden="false" customHeight="true" outlineLevel="0" collapsed="false">
      <c r="A229" s="58" t="n">
        <v>226</v>
      </c>
      <c r="B229" s="58" t="s">
        <v>471</v>
      </c>
      <c r="C229" s="167" t="s">
        <v>472</v>
      </c>
      <c r="D229" s="58" t="s">
        <v>17</v>
      </c>
      <c r="E229" s="58" t="s">
        <v>24</v>
      </c>
      <c r="F229" s="129" t="n">
        <v>3</v>
      </c>
      <c r="G229" s="129" t="n">
        <v>2.66666666666667</v>
      </c>
      <c r="H229" s="129" t="n">
        <v>3</v>
      </c>
      <c r="I229" s="129" t="n">
        <v>2</v>
      </c>
      <c r="J229" s="129" t="n">
        <v>2</v>
      </c>
      <c r="K229" s="129" t="n">
        <v>3</v>
      </c>
      <c r="L229" s="58"/>
      <c r="M229" s="58"/>
      <c r="N229" s="166" t="n">
        <f aca="false">Capstones!$F229+Capstones!$G229+Capstones!$H229+Capstones!$I229+Capstones!$J229+Capstones!$K229</f>
        <v>15.6666666666667</v>
      </c>
      <c r="O229" s="166" t="n">
        <f aca="false">Capstones!$N229/30*100</f>
        <v>52.2222222222222</v>
      </c>
      <c r="P229" s="166" t="n">
        <f aca="false">Capstones!$O229*0.6</f>
        <v>31.3333333333333</v>
      </c>
      <c r="Q229" s="129" t="n">
        <v>2</v>
      </c>
      <c r="R229" s="129" t="n">
        <v>3</v>
      </c>
      <c r="S229" s="129"/>
      <c r="T229" s="129" t="n">
        <v>3</v>
      </c>
      <c r="U229" s="129"/>
      <c r="V229" s="129" t="n">
        <v>2.33333333333333</v>
      </c>
      <c r="W229" s="168" t="n">
        <v>0</v>
      </c>
      <c r="X229" s="168" t="n">
        <v>3</v>
      </c>
      <c r="Y229" s="166" t="n">
        <f aca="false">Capstones!$Q229+Capstones!$R229+Capstones!$T229+Capstones!$V229+Capstones!$W229</f>
        <v>10.3333333333333</v>
      </c>
      <c r="Z229" s="165" t="n">
        <f aca="false">Capstones!$Y229/25*100</f>
        <v>41.3333333333333</v>
      </c>
      <c r="AA229" s="166" t="n">
        <f aca="false">Capstones!$Z229*0.6</f>
        <v>24.8</v>
      </c>
      <c r="AB229" s="129"/>
      <c r="AC229" s="129" t="n">
        <v>5</v>
      </c>
      <c r="AD229" s="129" t="n">
        <v>5</v>
      </c>
      <c r="AE229" s="129" t="n">
        <v>5</v>
      </c>
      <c r="AF229" s="129" t="n">
        <v>5</v>
      </c>
      <c r="AG229" s="129" t="n">
        <v>5</v>
      </c>
      <c r="AH229" s="129" t="n">
        <v>5</v>
      </c>
      <c r="AI229" s="129" t="n">
        <v>5</v>
      </c>
      <c r="AJ229" s="166" t="n">
        <f aca="false">AC229+AD229+AE229+AF229+AG229+AH229</f>
        <v>30</v>
      </c>
      <c r="AK229" s="166" t="n">
        <f aca="false">AJ229/30*100</f>
        <v>100</v>
      </c>
      <c r="AL229" s="166" t="n">
        <f aca="false">AK229*0.6</f>
        <v>60</v>
      </c>
      <c r="AM229" s="129" t="n">
        <v>4</v>
      </c>
      <c r="AN229" s="129" t="n">
        <v>4</v>
      </c>
      <c r="AO229" s="129"/>
      <c r="AP229" s="129"/>
      <c r="AQ229" s="129"/>
      <c r="AR229" s="129" t="n">
        <v>4</v>
      </c>
      <c r="AS229" s="168"/>
      <c r="AT229" s="129" t="n">
        <v>4</v>
      </c>
      <c r="AU229" s="166" t="n">
        <f aca="false">Capstones!$Q229+Capstones!$R229+Capstones!$T229+Capstones!$V229+Capstones!$W229</f>
        <v>10.3333333333333</v>
      </c>
      <c r="AV229" s="166" t="n">
        <f aca="false">Capstones!$Y229/30*100</f>
        <v>34.4444444444444</v>
      </c>
      <c r="AW229" s="166" t="n">
        <f aca="false">Capstones!$Z229*0.6</f>
        <v>24.8</v>
      </c>
    </row>
    <row r="230" customFormat="false" ht="22.5" hidden="false" customHeight="true" outlineLevel="0" collapsed="false">
      <c r="A230" s="162" t="n">
        <v>227</v>
      </c>
      <c r="B230" s="162" t="s">
        <v>473</v>
      </c>
      <c r="C230" s="163" t="s">
        <v>474</v>
      </c>
      <c r="D230" s="162" t="s">
        <v>17</v>
      </c>
      <c r="E230" s="162" t="s">
        <v>24</v>
      </c>
      <c r="F230" s="164" t="n">
        <v>0</v>
      </c>
      <c r="G230" s="164" t="s">
        <v>511</v>
      </c>
      <c r="H230" s="164" t="n">
        <v>0</v>
      </c>
      <c r="I230" s="164" t="n">
        <v>0</v>
      </c>
      <c r="J230" s="164" t="n">
        <v>0</v>
      </c>
      <c r="K230" s="164" t="n">
        <v>0</v>
      </c>
      <c r="L230" s="162"/>
      <c r="M230" s="162"/>
      <c r="N230" s="165" t="n">
        <f aca="false">Capstones!$F230+Capstones!$G230+Capstones!$H230+Capstones!$I230+Capstones!$J230+Capstones!$K230</f>
        <v>0</v>
      </c>
      <c r="O230" s="165" t="n">
        <f aca="false">Capstones!$N230/30*100</f>
        <v>0</v>
      </c>
      <c r="P230" s="165" t="n">
        <f aca="false">Capstones!$O230*0.6</f>
        <v>0</v>
      </c>
      <c r="Q230" s="164" t="n">
        <v>0</v>
      </c>
      <c r="R230" s="164" t="n">
        <v>0</v>
      </c>
      <c r="S230" s="164"/>
      <c r="T230" s="162" t="n">
        <v>0</v>
      </c>
      <c r="U230" s="164"/>
      <c r="V230" s="164" t="n">
        <v>0</v>
      </c>
      <c r="W230" s="162" t="n">
        <v>0</v>
      </c>
      <c r="X230" s="164" t="n">
        <v>0</v>
      </c>
      <c r="Y230" s="165" t="n">
        <f aca="false">Capstones!$Q230+Capstones!$R230+Capstones!$T230+Capstones!$V230+Capstones!$W230</f>
        <v>0</v>
      </c>
      <c r="Z230" s="165" t="n">
        <f aca="false">Capstones!$Y230/25*100</f>
        <v>0</v>
      </c>
      <c r="AA230" s="165" t="n">
        <f aca="false">Capstones!$Z230*0.6</f>
        <v>0</v>
      </c>
      <c r="AB230" s="164"/>
      <c r="AC230" s="164" t="n">
        <v>3</v>
      </c>
      <c r="AD230" s="164" t="n">
        <v>2</v>
      </c>
      <c r="AE230" s="164" t="n">
        <v>2</v>
      </c>
      <c r="AF230" s="164" t="n">
        <v>3</v>
      </c>
      <c r="AG230" s="164" t="n">
        <v>2</v>
      </c>
      <c r="AH230" s="164" t="n">
        <v>2</v>
      </c>
      <c r="AI230" s="164" t="n">
        <v>4</v>
      </c>
      <c r="AJ230" s="166" t="n">
        <f aca="false">AC230+AD230+AE230+AF230+AG230+AH230</f>
        <v>14</v>
      </c>
      <c r="AK230" s="166" t="n">
        <f aca="false">AJ230/30*100</f>
        <v>46.6666666666667</v>
      </c>
      <c r="AL230" s="166" t="n">
        <f aca="false">AK230*0.6</f>
        <v>28</v>
      </c>
      <c r="AM230" s="164" t="n">
        <v>1.66666666666667</v>
      </c>
      <c r="AN230" s="164" t="n">
        <v>2</v>
      </c>
      <c r="AO230" s="164"/>
      <c r="AP230" s="164"/>
      <c r="AQ230" s="164"/>
      <c r="AR230" s="164" t="n">
        <v>1.75</v>
      </c>
      <c r="AS230" s="164"/>
      <c r="AT230" s="164" t="n">
        <v>2</v>
      </c>
      <c r="AU230" s="166" t="n">
        <f aca="false">Capstones!$Q230+Capstones!$R230+Capstones!$T230+Capstones!$V230+Capstones!$W230</f>
        <v>0</v>
      </c>
      <c r="AV230" s="166" t="n">
        <f aca="false">Capstones!$Y230/30*100</f>
        <v>0</v>
      </c>
      <c r="AW230" s="166" t="n">
        <f aca="false">Capstones!$Z230*0.6</f>
        <v>0</v>
      </c>
    </row>
    <row r="231" s="3" customFormat="true" ht="22.5" hidden="false" customHeight="true" outlineLevel="0" collapsed="false">
      <c r="A231" s="58" t="n">
        <v>228</v>
      </c>
      <c r="B231" s="129" t="s">
        <v>569</v>
      </c>
      <c r="C231" s="169" t="s">
        <v>476</v>
      </c>
      <c r="D231" s="106" t="s">
        <v>17</v>
      </c>
      <c r="E231" s="106" t="s">
        <v>24</v>
      </c>
      <c r="F231" s="129" t="n">
        <v>0</v>
      </c>
      <c r="G231" s="129" t="s">
        <v>511</v>
      </c>
      <c r="H231" s="129" t="n">
        <v>0</v>
      </c>
      <c r="I231" s="129" t="n">
        <v>0</v>
      </c>
      <c r="J231" s="129" t="n">
        <v>0</v>
      </c>
      <c r="K231" s="129" t="n">
        <v>0</v>
      </c>
      <c r="L231" s="58"/>
      <c r="M231" s="58"/>
      <c r="N231" s="166" t="n">
        <f aca="false">Capstones!$F231+Capstones!$G231+Capstones!$H231+Capstones!$I231+Capstones!$J231+Capstones!$K231</f>
        <v>0</v>
      </c>
      <c r="O231" s="166" t="n">
        <f aca="false">Capstones!$N231/30*100</f>
        <v>0</v>
      </c>
      <c r="P231" s="166" t="n">
        <f aca="false">Capstones!$O231*0.6</f>
        <v>0</v>
      </c>
      <c r="Q231" s="129" t="n">
        <v>0</v>
      </c>
      <c r="R231" s="129" t="n">
        <v>0</v>
      </c>
      <c r="S231" s="129"/>
      <c r="T231" s="58" t="n">
        <v>0</v>
      </c>
      <c r="U231" s="129"/>
      <c r="V231" s="129" t="n">
        <v>0</v>
      </c>
      <c r="W231" s="58" t="n">
        <v>0</v>
      </c>
      <c r="X231" s="129" t="n">
        <v>0</v>
      </c>
      <c r="Y231" s="166" t="n">
        <f aca="false">Capstones!$Q231+Capstones!$R231+Capstones!$T231+Capstones!$V231+Capstones!$W231</f>
        <v>0</v>
      </c>
      <c r="Z231" s="165" t="n">
        <f aca="false">Capstones!$Y231/25*100</f>
        <v>0</v>
      </c>
      <c r="AA231" s="166" t="n">
        <f aca="false">Capstones!$Z231*0.6</f>
        <v>0</v>
      </c>
      <c r="AB231" s="129"/>
      <c r="AC231" s="129" t="n">
        <v>2</v>
      </c>
      <c r="AD231" s="129" t="n">
        <v>2</v>
      </c>
      <c r="AE231" s="129" t="n">
        <v>2</v>
      </c>
      <c r="AF231" s="129" t="n">
        <v>3</v>
      </c>
      <c r="AG231" s="129" t="n">
        <v>3</v>
      </c>
      <c r="AH231" s="129" t="n">
        <v>3</v>
      </c>
      <c r="AI231" s="129" t="n">
        <v>4</v>
      </c>
      <c r="AJ231" s="166" t="n">
        <f aca="false">AC231+AD231+AE231+AF231+AG231+AH231</f>
        <v>15</v>
      </c>
      <c r="AK231" s="166" t="n">
        <f aca="false">AJ231/30*100</f>
        <v>50</v>
      </c>
      <c r="AL231" s="166" t="n">
        <f aca="false">AK231*0.6</f>
        <v>30</v>
      </c>
      <c r="AM231" s="129" t="n">
        <v>3.16666666666667</v>
      </c>
      <c r="AN231" s="129" t="n">
        <v>2</v>
      </c>
      <c r="AO231" s="129"/>
      <c r="AP231" s="129"/>
      <c r="AQ231" s="129"/>
      <c r="AR231" s="129" t="n">
        <v>2.875</v>
      </c>
      <c r="AS231" s="129"/>
      <c r="AT231" s="129" t="n">
        <v>2</v>
      </c>
      <c r="AU231" s="166" t="n">
        <f aca="false">Capstones!$Q231+Capstones!$R231+Capstones!$T231+Capstones!$V231+Capstones!$W231</f>
        <v>0</v>
      </c>
      <c r="AV231" s="166" t="n">
        <f aca="false">Capstones!$Y231/30*100</f>
        <v>0</v>
      </c>
      <c r="AW231" s="166" t="n">
        <f aca="false">Capstones!$Z231*0.6</f>
        <v>0</v>
      </c>
    </row>
    <row r="232" customFormat="false" ht="14.25" hidden="false" customHeight="false" outlineLevel="0" collapsed="false">
      <c r="AD232" s="170"/>
    </row>
    <row r="233" customFormat="false" ht="14.25" hidden="false" customHeight="false" outlineLevel="0" collapsed="false">
      <c r="E233" s="171"/>
      <c r="AD233" s="172"/>
    </row>
    <row r="234" customFormat="false" ht="14.25" hidden="false" customHeight="false" outlineLevel="0" collapsed="false">
      <c r="AD234" s="173"/>
    </row>
    <row r="235" customFormat="false" ht="14.25" hidden="false" customHeight="false" outlineLevel="0" collapsed="false">
      <c r="AD235" s="172"/>
    </row>
    <row r="236" customFormat="false" ht="14.25" hidden="false" customHeight="false" outlineLevel="0" collapsed="false">
      <c r="AD236" s="173"/>
    </row>
    <row r="237" customFormat="false" ht="14.25" hidden="false" customHeight="false" outlineLevel="0" collapsed="false">
      <c r="AD237" s="174"/>
    </row>
  </sheetData>
  <mergeCells count="18">
    <mergeCell ref="A2:A3"/>
    <mergeCell ref="B2:B3"/>
    <mergeCell ref="C2:C3"/>
    <mergeCell ref="D2:D3"/>
    <mergeCell ref="E2:E3"/>
    <mergeCell ref="F2:L2"/>
    <mergeCell ref="N2:N3"/>
    <mergeCell ref="O2:O3"/>
    <mergeCell ref="P2:P3"/>
    <mergeCell ref="Q2:W2"/>
    <mergeCell ref="Y2:Y3"/>
    <mergeCell ref="Z2:AA3"/>
    <mergeCell ref="AB2:AH2"/>
    <mergeCell ref="AJ2:AJ3"/>
    <mergeCell ref="AK2:AL3"/>
    <mergeCell ref="AM2:AS2"/>
    <mergeCell ref="AU2:AU3"/>
    <mergeCell ref="AV2:AW3"/>
  </mergeCells>
  <conditionalFormatting sqref="C231">
    <cfRule type="duplicateValues" priority="2" aboveAverage="0" equalAverage="0" bottom="0" percent="0" rank="0" text="" dxfId="70"/>
    <cfRule type="duplicateValues" priority="3" aboveAverage="0" equalAverage="0" bottom="0" percent="0" rank="0" text="" dxfId="7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4232d8-b49d-4d22-ae9a-b0d1c9fb06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879247730E4478C1710422421C630" ma:contentTypeVersion="18" ma:contentTypeDescription="Create a new document." ma:contentTypeScope="" ma:versionID="503549f31b46721692fbe1ff7af278d9">
  <xsd:schema xmlns:xsd="http://www.w3.org/2001/XMLSchema" xmlns:xs="http://www.w3.org/2001/XMLSchema" xmlns:p="http://schemas.microsoft.com/office/2006/metadata/properties" xmlns:ns3="f64232d8-b49d-4d22-ae9a-b0d1c9fb060c" xmlns:ns4="b1977160-066d-4e85-978c-7041653693a7" targetNamespace="http://schemas.microsoft.com/office/2006/metadata/properties" ma:root="true" ma:fieldsID="cae99e0765f7e7c4f1a74feb7b0a215e" ns3:_="" ns4:_="">
    <xsd:import namespace="f64232d8-b49d-4d22-ae9a-b0d1c9fb060c"/>
    <xsd:import namespace="b1977160-066d-4e85-978c-704165369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232d8-b49d-4d22-ae9a-b0d1c9fb0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77160-066d-4e85-978c-704165369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AB01BD-13D9-4BC5-9CAF-20921CABC7DA}">
  <ds:schemaRefs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1977160-066d-4e85-978c-7041653693a7"/>
    <ds:schemaRef ds:uri="f64232d8-b49d-4d22-ae9a-b0d1c9fb060c"/>
  </ds:schemaRefs>
</ds:datastoreItem>
</file>

<file path=customXml/itemProps2.xml><?xml version="1.0" encoding="utf-8"?>
<ds:datastoreItem xmlns:ds="http://schemas.openxmlformats.org/officeDocument/2006/customXml" ds:itemID="{D04E2D77-55C1-456F-A89B-ACDEF3062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232d8-b49d-4d22-ae9a-b0d1c9fb060c"/>
    <ds:schemaRef ds:uri="b1977160-066d-4e85-978c-704165369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E08BF-995B-4A94-94DB-61DCA218C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2025-09-23T17:57:06Z</dcterms:created>
  <dc:creator>Ajith Kumar</dc:creator>
  <dc:description/>
  <dc:language>en-IN</dc:language>
  <cp:lastModifiedBy/>
  <dcterms:modified xsi:type="dcterms:W3CDTF">2025-10-07T20:30:46Z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0x010100ABC879247730E4478C1710422421C630</vt:lpwstr>
  </property>
</Properties>
</file>